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ИД\Сергей\АОСР\"/>
    </mc:Choice>
  </mc:AlternateContent>
  <xr:revisionPtr revIDLastSave="0" documentId="13_ncr:1_{B26ED7A2-1E90-4843-B2BE-6845BCF08BC0}" xr6:coauthVersionLast="37" xr6:coauthVersionMax="37" xr10:uidLastSave="{00000000-0000-0000-0000-000000000000}"/>
  <bookViews>
    <workbookView xWindow="32772" yWindow="32772" windowWidth="28800" windowHeight="12336" tabRatio="611" activeTab="3" xr2:uid="{00000000-000D-0000-FFFF-FFFF00000000}"/>
  </bookViews>
  <sheets>
    <sheet name="АРО" sheetId="83" r:id="rId1"/>
    <sheet name="АОСР" sheetId="82" r:id="rId2"/>
    <sheet name="АООК" sheetId="80" r:id="rId3"/>
    <sheet name="АКТ на фундаменты" sheetId="79" r:id="rId4"/>
    <sheet name="Данные АОСР" sheetId="59" r:id="rId5"/>
    <sheet name="АВК" sheetId="66" r:id="rId6"/>
    <sheet name="объекты" sheetId="61" r:id="rId7"/>
    <sheet name="База АВК" sheetId="65" r:id="rId8"/>
    <sheet name="Лист2" sheetId="73" r:id="rId9"/>
    <sheet name="Лист1" sheetId="70" r:id="rId10"/>
    <sheet name="подписанты" sheetId="58" r:id="rId11"/>
    <sheet name="Реестр общ" sheetId="60" r:id="rId12"/>
  </sheets>
  <externalReferences>
    <externalReference r:id="rId13"/>
    <externalReference r:id="rId14"/>
  </externalReferences>
  <definedNames>
    <definedName name="_xlnm._FilterDatabase" localSheetId="4" hidden="1">'Данные АОСР'!$B$1:$B$801</definedName>
    <definedName name="_xlnm._FilterDatabase" localSheetId="6" hidden="1">объекты!$E$56:$E$240</definedName>
    <definedName name="Print_Area" localSheetId="3">'АКТ на фундаменты'!$A$6:$AF$142</definedName>
    <definedName name="Print_Area" localSheetId="2">АООК!$A$11:$AF$176</definedName>
    <definedName name="Print_Area" localSheetId="1">АОСР!$A$13:$AF$138</definedName>
    <definedName name="Print_Area" localSheetId="0">АРО!$A$12:$AF$117</definedName>
    <definedName name="_xlnm.Print_Area" localSheetId="5">АВК!$A$1:$L$85</definedName>
    <definedName name="_xlnm.Print_Area" localSheetId="3">'АКТ на фундаменты'!$A$2:$AF$143</definedName>
    <definedName name="_xlnm.Print_Area" localSheetId="2">АООК!$A$2:$AF$188</definedName>
    <definedName name="_xlnm.Print_Area" localSheetId="1">АОСР!$A$1:$AE$148</definedName>
    <definedName name="_xlnm.Print_Area" localSheetId="0">АРО!$A$1:$AE$124</definedName>
    <definedName name="_xlnm.Print_Area" localSheetId="11">'Реестр общ'!$A$1:$F$44</definedName>
  </definedNames>
  <calcPr calcId="179021"/>
</workbook>
</file>

<file path=xl/calcChain.xml><?xml version="1.0" encoding="utf-8"?>
<calcChain xmlns="http://schemas.openxmlformats.org/spreadsheetml/2006/main">
  <c r="A83" i="79" l="1"/>
  <c r="A68" i="79"/>
  <c r="A52" i="79"/>
  <c r="A51" i="79"/>
  <c r="A50" i="79"/>
  <c r="A49" i="79"/>
  <c r="A48" i="79"/>
  <c r="A47" i="79"/>
  <c r="A46" i="79"/>
  <c r="G15" i="59"/>
  <c r="I6" i="59"/>
  <c r="AE157" i="80"/>
  <c r="I131" i="80"/>
  <c r="P109" i="82"/>
  <c r="A73" i="79"/>
  <c r="AH9" i="79" l="1"/>
  <c r="I103" i="79"/>
  <c r="AH4" i="79" l="1"/>
  <c r="AG84" i="83"/>
  <c r="AG83" i="83"/>
  <c r="AG82" i="83"/>
  <c r="AG80" i="83"/>
  <c r="AG79" i="83"/>
  <c r="A73" i="83"/>
  <c r="AI43" i="83"/>
  <c r="C43" i="83" s="1"/>
  <c r="AE97" i="83"/>
  <c r="E93" i="83" s="1"/>
  <c r="A86" i="83"/>
  <c r="A77" i="83"/>
  <c r="A84" i="83"/>
  <c r="A68" i="83"/>
  <c r="A61" i="83"/>
  <c r="A58" i="83"/>
  <c r="A56" i="83"/>
  <c r="A53" i="83"/>
  <c r="A48" i="83"/>
  <c r="A46" i="83"/>
  <c r="A110" i="83"/>
  <c r="A106" i="83"/>
  <c r="A103" i="83"/>
  <c r="A100" i="83"/>
  <c r="A97" i="83"/>
  <c r="AG86" i="83"/>
  <c r="AE100" i="83" l="1"/>
  <c r="AE103" i="83" s="1"/>
  <c r="A91" i="82"/>
  <c r="A70" i="82"/>
  <c r="A62" i="82"/>
  <c r="A59" i="82"/>
  <c r="A57" i="82"/>
  <c r="A53" i="82"/>
  <c r="A47" i="82"/>
  <c r="A45" i="82"/>
  <c r="A107" i="82"/>
  <c r="AG91" i="82"/>
  <c r="AG86" i="82"/>
  <c r="A136" i="82"/>
  <c r="A134" i="82"/>
  <c r="A131" i="82"/>
  <c r="A128" i="82"/>
  <c r="A125" i="82"/>
  <c r="A121" i="82"/>
  <c r="A118" i="82"/>
  <c r="C41" i="82"/>
  <c r="A89" i="80"/>
  <c r="A77" i="80"/>
  <c r="A75" i="80"/>
  <c r="A69" i="80"/>
  <c r="A61" i="80"/>
  <c r="A58" i="80"/>
  <c r="A56" i="80"/>
  <c r="A53" i="80"/>
  <c r="A47" i="80"/>
  <c r="A45" i="80"/>
  <c r="AI41" i="80"/>
  <c r="C41" i="80" s="1"/>
  <c r="A145" i="80"/>
  <c r="A84" i="80"/>
  <c r="AH38" i="80"/>
  <c r="AG86" i="80"/>
  <c r="A174" i="80"/>
  <c r="A172" i="80"/>
  <c r="A169" i="80"/>
  <c r="A166" i="80"/>
  <c r="A163" i="80"/>
  <c r="A160" i="80"/>
  <c r="A157" i="80"/>
  <c r="A42" i="79"/>
  <c r="A30" i="79"/>
  <c r="A28" i="79"/>
  <c r="A25" i="79"/>
  <c r="A22" i="79"/>
  <c r="A19" i="79"/>
  <c r="A16" i="79"/>
  <c r="A13" i="79"/>
  <c r="A11" i="79"/>
  <c r="AI7" i="79"/>
  <c r="C7" i="79" s="1"/>
  <c r="A115" i="79"/>
  <c r="A37" i="79"/>
  <c r="AG39" i="79"/>
  <c r="A141" i="79"/>
  <c r="A139" i="79"/>
  <c r="A136" i="79"/>
  <c r="A133" i="79"/>
  <c r="A130" i="79"/>
  <c r="A127" i="79"/>
  <c r="A124" i="79"/>
  <c r="AE110" i="83" l="1"/>
  <c r="AE106" i="83"/>
  <c r="A29" i="66"/>
  <c r="A23" i="66"/>
  <c r="A20" i="66"/>
  <c r="H6" i="59" l="1"/>
  <c r="I9" i="65"/>
  <c r="F6" i="65"/>
  <c r="F5" i="65"/>
  <c r="J18" i="59"/>
  <c r="J17" i="59"/>
  <c r="J16" i="59"/>
  <c r="J15" i="59"/>
  <c r="V14" i="59"/>
  <c r="J14" i="59"/>
  <c r="V13" i="59"/>
  <c r="U13" i="59"/>
  <c r="T13" i="59"/>
  <c r="S13" i="59"/>
  <c r="R13" i="59"/>
  <c r="J13" i="59"/>
  <c r="V12" i="59"/>
  <c r="U12" i="59"/>
  <c r="T12" i="59"/>
  <c r="S12" i="59"/>
  <c r="R12" i="59"/>
  <c r="J12" i="59"/>
  <c r="V11" i="59"/>
  <c r="J11" i="59"/>
  <c r="V10" i="59"/>
  <c r="J10" i="59"/>
  <c r="V9" i="59"/>
  <c r="J9" i="59"/>
  <c r="V8" i="59"/>
  <c r="J8" i="59"/>
  <c r="V7" i="59"/>
  <c r="J7" i="59"/>
  <c r="V6" i="59"/>
  <c r="J6" i="59"/>
  <c r="A84" i="82" s="1"/>
  <c r="AH103" i="79" l="1"/>
  <c r="G7" i="59"/>
  <c r="H7" i="59" s="1"/>
  <c r="I7" i="59" s="1"/>
  <c r="R7" i="59" s="1"/>
  <c r="AE160" i="80" l="1"/>
  <c r="AE163" i="80"/>
  <c r="AE166" i="80" s="1"/>
  <c r="AE169" i="80" s="1"/>
  <c r="AE172" i="80" s="1"/>
  <c r="AE174" i="80" s="1"/>
  <c r="G8" i="59"/>
  <c r="H8" i="59" s="1"/>
  <c r="I8" i="59" s="1"/>
  <c r="G9" i="59" s="1"/>
  <c r="H9" i="59" s="1"/>
  <c r="I9" i="59" s="1"/>
  <c r="G10" i="59" s="1"/>
  <c r="H10" i="59" s="1"/>
  <c r="I10" i="59" s="1"/>
  <c r="G11" i="59" s="1"/>
  <c r="H11" i="59" s="1"/>
  <c r="I11" i="59" s="1"/>
  <c r="G12" i="59" s="1"/>
  <c r="H12" i="59" s="1"/>
  <c r="I12" i="59" s="1"/>
  <c r="G13" i="59" s="1"/>
  <c r="H13" i="59" s="1"/>
  <c r="I13" i="59" s="1"/>
  <c r="G14" i="59" s="1"/>
  <c r="H14" i="59" s="1"/>
  <c r="I14" i="59" s="1"/>
  <c r="U15" i="59" l="1"/>
  <c r="H15" i="59"/>
  <c r="R15" i="59"/>
  <c r="AA59" i="61"/>
  <c r="I15" i="59" l="1"/>
  <c r="G16" i="59" s="1"/>
  <c r="H16" i="59" s="1"/>
  <c r="I16" i="59" s="1"/>
  <c r="G17" i="59" s="1"/>
  <c r="H17" i="59" s="1"/>
  <c r="I17" i="59" s="1"/>
  <c r="A67" i="79" s="1"/>
  <c r="S15" i="59"/>
  <c r="A26" i="66"/>
  <c r="T15" i="59" l="1"/>
  <c r="L15" i="59" s="1"/>
  <c r="G18" i="59"/>
  <c r="A125" i="80" l="1"/>
  <c r="A113" i="80"/>
  <c r="H18" i="59"/>
  <c r="I102" i="82"/>
  <c r="A87" i="79"/>
  <c r="I18" i="59"/>
  <c r="I104" i="79"/>
  <c r="AE57" i="61"/>
  <c r="AD57" i="61"/>
  <c r="A87" i="82" l="1"/>
  <c r="L104" i="82" s="1"/>
  <c r="AE41" i="82"/>
  <c r="AE118" i="82" s="1"/>
  <c r="AG93" i="82"/>
  <c r="I132" i="80"/>
  <c r="I103" i="82"/>
  <c r="A40" i="79"/>
  <c r="AE7" i="79"/>
  <c r="AE124" i="79" s="1"/>
  <c r="AI9" i="79"/>
  <c r="AD59" i="61"/>
  <c r="AE121" i="82" l="1"/>
  <c r="AE125" i="82"/>
  <c r="AE128" i="82" s="1"/>
  <c r="AE131" i="82" s="1"/>
  <c r="AE134" i="82" s="1"/>
  <c r="AE136" i="82" s="1"/>
  <c r="AE130" i="79"/>
  <c r="AE133" i="79" s="1"/>
  <c r="AE136" i="79" s="1"/>
  <c r="AE139" i="79" s="1"/>
  <c r="AE141" i="79" s="1"/>
  <c r="AE127" i="79"/>
  <c r="AH93" i="80"/>
  <c r="A98" i="80"/>
  <c r="AI43" i="80"/>
  <c r="A60" i="79"/>
  <c r="A57" i="79"/>
  <c r="A93" i="80"/>
  <c r="A63" i="79"/>
  <c r="A59" i="79"/>
  <c r="A100" i="80"/>
  <c r="AI93" i="80"/>
  <c r="A95" i="80"/>
  <c r="A65" i="79"/>
  <c r="A56" i="79"/>
  <c r="AH43" i="80"/>
  <c r="A102" i="80"/>
  <c r="A94" i="80"/>
  <c r="A62" i="79"/>
  <c r="A99" i="80"/>
  <c r="A61" i="79"/>
  <c r="AH94" i="80"/>
  <c r="A105" i="80"/>
  <c r="A97" i="80"/>
  <c r="A104" i="80"/>
  <c r="A96" i="80"/>
  <c r="A66" i="79"/>
  <c r="A58" i="79"/>
  <c r="A103" i="80"/>
  <c r="A64" i="79"/>
  <c r="A101" i="80"/>
  <c r="Q6" i="59"/>
  <c r="Q7" i="59"/>
  <c r="A119" i="80" s="1"/>
  <c r="Q8" i="59"/>
  <c r="A81" i="79" s="1"/>
  <c r="Q16" i="59"/>
  <c r="A122" i="80" s="1"/>
  <c r="Q15" i="59"/>
  <c r="A121" i="80" s="1"/>
  <c r="O26" i="66"/>
  <c r="A98" i="82" l="1"/>
  <c r="A114" i="82" s="1"/>
  <c r="A80" i="79"/>
  <c r="A120" i="80"/>
  <c r="A82" i="79"/>
  <c r="A118" i="80"/>
  <c r="A79" i="79"/>
  <c r="D31" i="66" l="1"/>
  <c r="A42" i="66"/>
  <c r="D83" i="66"/>
  <c r="D77" i="66"/>
  <c r="D73" i="66"/>
  <c r="D70" i="66"/>
  <c r="F10" i="66"/>
  <c r="A13" i="66" s="1"/>
  <c r="D33" i="66" l="1"/>
  <c r="A47" i="66" s="1"/>
  <c r="D38" i="66"/>
  <c r="E44" i="66"/>
  <c r="G56" i="66" s="1"/>
  <c r="E49" i="66"/>
  <c r="L8" i="59" l="1"/>
  <c r="A109" i="80" s="1"/>
  <c r="L14" i="59"/>
  <c r="A112" i="80" s="1"/>
  <c r="L13" i="59"/>
  <c r="L7" i="59" l="1"/>
  <c r="E16" i="66"/>
  <c r="E36" i="66"/>
  <c r="N71" i="66"/>
  <c r="N75" i="66" s="1"/>
  <c r="N28" i="66"/>
  <c r="N26" i="66"/>
  <c r="K71" i="66"/>
  <c r="K75" i="66" s="1"/>
  <c r="K80" i="66" s="1"/>
  <c r="K84" i="66" s="1"/>
  <c r="N16" i="66"/>
  <c r="L16" i="59"/>
  <c r="A114" i="80" s="1"/>
  <c r="L11" i="59"/>
  <c r="L12" i="59"/>
  <c r="A111" i="80" s="1"/>
  <c r="L9" i="59"/>
  <c r="A110" i="80" s="1"/>
  <c r="L10" i="59"/>
  <c r="AH95" i="80" l="1"/>
  <c r="A108" i="80"/>
  <c r="L17" i="59"/>
  <c r="L18" i="59"/>
  <c r="A95" i="82" l="1"/>
  <c r="AG96" i="82"/>
  <c r="AG95" i="82"/>
  <c r="A115" i="80"/>
  <c r="A53" i="79"/>
</calcChain>
</file>

<file path=xl/sharedStrings.xml><?xml version="1.0" encoding="utf-8"?>
<sst xmlns="http://schemas.openxmlformats.org/spreadsheetml/2006/main" count="1005" uniqueCount="623">
  <si>
    <t>АКТ</t>
  </si>
  <si>
    <t>освидетельствования скрытых работ</t>
  </si>
  <si>
    <t>(наименование скрытых работ)</t>
  </si>
  <si>
    <t>4. Предъявлены документы, подтверждающие соответствие работ предъявляемым к ним требованиям:</t>
  </si>
  <si>
    <t>Акт составлен в</t>
  </si>
  <si>
    <t>экземплярах.</t>
  </si>
  <si>
    <t>Приложения:</t>
  </si>
  <si>
    <t>Представитель лица, осуществляющего строительство</t>
  </si>
  <si>
    <r>
      <t>Лицо, осуществляющее строительство</t>
    </r>
    <r>
      <rPr>
        <sz val="10"/>
        <rFont val="Arial Cyr"/>
        <charset val="204"/>
      </rPr>
      <t/>
    </r>
  </si>
  <si>
    <t xml:space="preserve">Лицо, осуществляющее подготовку проектной документации                                                                   </t>
  </si>
  <si>
    <t>5. Даты: начала работ</t>
  </si>
  <si>
    <t>а также иные представители лиц, участвующих в освидетельствовании:</t>
  </si>
  <si>
    <t>Представители иных лиц</t>
  </si>
  <si>
    <t>1. К освидетельствованию предъявлены следующие работы:</t>
  </si>
  <si>
    <t>2. Работы выполнены по проектной документации:</t>
  </si>
  <si>
    <t>3. При выполнении работ применены:</t>
  </si>
  <si>
    <t>6. Работы выполнены в соответствии с:</t>
  </si>
  <si>
    <t xml:space="preserve">7. Разрешается производство последующих работ по: </t>
  </si>
  <si>
    <t>Дополнительные сведения:</t>
  </si>
  <si>
    <t xml:space="preserve"> </t>
  </si>
  <si>
    <t xml:space="preserve">Застройщик (технический заказчик, эксплуатирующая организация или региональный оператор) </t>
  </si>
  <si>
    <t>наименование, ОГРН, ИНН, место нахождения юридического лица, телефон/факс,</t>
  </si>
  <si>
    <t xml:space="preserve">Представитель застройщика (технического заказчика, эксплуатирующей организации или регионального оператора) </t>
  </si>
  <si>
    <t>(должность, фамилия, инициалы, реквизиты распорядительного документа, подтверждающего полномочия)</t>
  </si>
  <si>
    <t>(наименование лица, выполнившего работы, подлежащие освидетельствованию)</t>
  </si>
  <si>
    <t>(должность с указанием наименования организации, фамилия, инициалы, реквизиты распорядительного документа, подтверждающего полномочия)</t>
  </si>
  <si>
    <t>Представитель лица, осуществляющего строительство, по вопросам строительного контроля (специалист по организации строительства)</t>
  </si>
  <si>
    <t>Представитель лица, осуществляющего подготовку проектной документации</t>
  </si>
  <si>
    <t>и составили настоящий акт о нижеследующем</t>
  </si>
  <si>
    <t>(фамилия, инициалы, подпись)</t>
  </si>
  <si>
    <t>Российская Федерация, Иркутская область, Усть-Кутский район</t>
  </si>
  <si>
    <t>ПС 220 кВ Полимер. 1 этап строительства</t>
  </si>
  <si>
    <t xml:space="preserve">СРО АСК "Межрегиональный строительный комплекс" ОГРН 1097799009208, ИНН 7705048533 </t>
  </si>
  <si>
    <t>Новосибирская область, г. Новосибирск, ул. Мира, дом 65/2, тел.:8(383)363-56-54</t>
  </si>
  <si>
    <t>СРО "ЦРАСНП" ОГРН 1087800004192, ИНН 7810330754</t>
  </si>
  <si>
    <t>3 (трех)</t>
  </si>
  <si>
    <t xml:space="preserve">АО "Пусковой Элемент" ОГРН 5077746815801, ИНН 7704649210, адрес: РФ, 143530, </t>
  </si>
  <si>
    <t>Московская область, Истринский район, г. Дедовск, ул. 1-ая Волоколамская, д.60, ком.2/эт.1, тел.:8(495)640-44-82</t>
  </si>
  <si>
    <t>пр-кт Большой Литейный, д.4, тел.: 8(3952)211-352, 211-353; Ассоциация регионального отраслевого объединения работодателей</t>
  </si>
  <si>
    <t>АО «Пусковой Элемент»</t>
  </si>
  <si>
    <t xml:space="preserve">СП 70.13330.2012 "Несущие и ограждающие конструкции. Актуализированная редакция СНиП 3.03.01-87"; </t>
  </si>
  <si>
    <t>СП 45.13330.2017 "Земляные сооружения, основания и фундаменты. Актуализированная редакция СНиП 3.02.01-87".</t>
  </si>
  <si>
    <t>Антонов А.Ю.</t>
  </si>
  <si>
    <t>Ковалев А.Б.</t>
  </si>
  <si>
    <t>Калинов Д.Н.</t>
  </si>
  <si>
    <t>"Саморегулируемая организация строителей Байкальского региона", ОГРН 1083800002868, ИНН 3811126176</t>
  </si>
  <si>
    <t xml:space="preserve">ООО "НСК-Проект" ОГРН 1115476037478, ИНН 5402536658, адрес: РФ, 630024, Новосибирская область, г. Новосибирск, </t>
  </si>
  <si>
    <t>ул. Мира, дом 65/2, тел.:8(383)363-56-54, СРО "ЦРАСНП" ОГРН 1087800004192, ИНН 7810330754</t>
  </si>
  <si>
    <t>143530, Московская область, Истринский район, г. Дедовск, ул. 1-ая Волоколамская, д.60, ком.2/эт.1, тел.:8(495)640-44-82</t>
  </si>
  <si>
    <t>Ведущий инженер СЗ ООО "ИНК" Ильин И.А., приказ №0175-00 от 11.02.2020 г.</t>
  </si>
  <si>
    <t>Ильин И.А.</t>
  </si>
  <si>
    <t>Новиков Д.Н.</t>
  </si>
  <si>
    <t>№ п/п</t>
  </si>
  <si>
    <t>Статус док-та</t>
  </si>
  <si>
    <t>АО "Пусковой элемент"</t>
  </si>
  <si>
    <t>АО "СЖС Восток Лимитед"</t>
  </si>
  <si>
    <t>ООО "ИНК"</t>
  </si>
  <si>
    <t>Ф.И.О.</t>
  </si>
  <si>
    <t>Должность</t>
  </si>
  <si>
    <t>№ приказа и дата</t>
  </si>
  <si>
    <t>Начальник участка</t>
  </si>
  <si>
    <t>№Т-2 от 20.02.2020 г.</t>
  </si>
  <si>
    <t>Инженер по надзору за строительством</t>
  </si>
  <si>
    <t>Ведуший инженер СЗ</t>
  </si>
  <si>
    <t>подписан</t>
  </si>
  <si>
    <t>Санникова М.И.</t>
  </si>
  <si>
    <t>Мастер</t>
  </si>
  <si>
    <t>№Т-1 от 19.02.2020 г.</t>
  </si>
  <si>
    <t>Меркулов П.А.</t>
  </si>
  <si>
    <t>Ахремов В.С.</t>
  </si>
  <si>
    <t xml:space="preserve">Инженер СК </t>
  </si>
  <si>
    <t>Заместитель генерального директора</t>
  </si>
  <si>
    <t>№202 от 18.09.2019 г.</t>
  </si>
  <si>
    <t>ООО "НСК-Проект"</t>
  </si>
  <si>
    <t>Суффикс</t>
  </si>
  <si>
    <t xml:space="preserve"> Уфельман А.В.</t>
  </si>
  <si>
    <t>НРС №</t>
  </si>
  <si>
    <t>С-72-199636 от 08.08.2019 г.</t>
  </si>
  <si>
    <t xml:space="preserve">ОГРН 5077746815801, ИНН 7704649210, адрес: РФ, 143530, </t>
  </si>
  <si>
    <t xml:space="preserve">ОГРН 1115476037478, ИНН 5402536658, адрес: РФ, 630024, </t>
  </si>
  <si>
    <t xml:space="preserve">ОГРН 1023801010970, ИНН 3808066311, адрес: РФ, 664007, Иркутская область, г. Иркутск, </t>
  </si>
  <si>
    <t>ООО "Иркутская нефтянная компания"</t>
  </si>
  <si>
    <t>ОГРН 1027739312182,   ИНН 7703007980, адрес: РФ, 672014, Забайкальский край, г.Чита, ул. Малая, 5</t>
  </si>
  <si>
    <t>Филиал в г. Чита,</t>
  </si>
  <si>
    <t>ОГРН 1027739312182, ИНН 7703007980, адрес: РФ, 672014, Забайкальский край, г.Чита, ул. Малая, 5</t>
  </si>
  <si>
    <t xml:space="preserve">АО "СЖС Восток Лимитед" Филиал в г. Чита, </t>
  </si>
  <si>
    <t xml:space="preserve">ОГРН 5077746815801, ИНН 7704649210, адрес: РФ, </t>
  </si>
  <si>
    <t>Нормативно правовые акты</t>
  </si>
  <si>
    <t>номер АОСР</t>
  </si>
  <si>
    <t>Дата нач. работ</t>
  </si>
  <si>
    <t>Дата оконч. работ</t>
  </si>
  <si>
    <t>Дата подписания АОСР</t>
  </si>
  <si>
    <t>Наименование работ</t>
  </si>
  <si>
    <t>Конструктивно-строительные решения</t>
  </si>
  <si>
    <t xml:space="preserve"> Рабочую документацию разработал ООО "НСК-Проект" г. Новосибирск</t>
  </si>
  <si>
    <t>АВК</t>
  </si>
  <si>
    <t>последующие работы</t>
  </si>
  <si>
    <t>№</t>
  </si>
  <si>
    <t>лист проекта</t>
  </si>
  <si>
    <t>СНИП, СП</t>
  </si>
  <si>
    <t>Эмаль КО-174; Сертификат (паспорт) качества на Эмаль КО-174  партия № 2900 октябрь 2019 г.</t>
  </si>
  <si>
    <t>Углеводородная смазка БАМ-4, пленка полиэтиленовая; Паспорт качества № 877 от 25 ноября 2019 г.; Декларация о соответствии № ЕАЭС N RU Д-RU.ВЯ01.В.24370 от 10.04.2018 г.</t>
  </si>
  <si>
    <t>Монтаж фундаментов марки Ф5-4 (8 шт.) портала ПС-220Я1 /Т1 поз. 4 по ГП</t>
  </si>
  <si>
    <t>Нанесение АКЗ на фундаменты марки Ф5-4 (8 шт.) портала ПС-220Я1 /Т1 поз. 4 по ГП</t>
  </si>
  <si>
    <t>Обратная засыпка фундаментов марки Ф5-4 (8 шт.) портала ПС-220Я1 /Т1 поз. 4 по ГП</t>
  </si>
  <si>
    <t>подготовлен / отсуствуют документы</t>
  </si>
  <si>
    <t>проблема</t>
  </si>
  <si>
    <t>отсутствует физика</t>
  </si>
  <si>
    <r>
      <t xml:space="preserve">Министерство: </t>
    </r>
    <r>
      <rPr>
        <u/>
        <sz val="12"/>
        <rFont val="Times New Roman"/>
        <family val="1"/>
        <charset val="204"/>
      </rPr>
      <t>Энергетики РФ</t>
    </r>
    <r>
      <rPr>
        <sz val="12"/>
        <rFont val="Times New Roman"/>
        <family val="1"/>
        <charset val="204"/>
      </rPr>
      <t xml:space="preserve">
Объединение, трест </t>
    </r>
    <r>
      <rPr>
        <u/>
        <sz val="12"/>
        <rFont val="Times New Roman"/>
        <family val="1"/>
        <charset val="204"/>
      </rPr>
      <t>АО "Пусковой Элемент"</t>
    </r>
    <r>
      <rPr>
        <sz val="12"/>
        <rFont val="Times New Roman"/>
        <family val="1"/>
        <charset val="204"/>
      </rPr>
      <t xml:space="preserve">
СМУ, СУ, ПМК, КТП </t>
    </r>
    <r>
      <rPr>
        <u/>
        <sz val="12"/>
        <rFont val="Times New Roman"/>
        <family val="1"/>
        <charset val="204"/>
      </rPr>
      <t>АО "Пусковой Элемент"</t>
    </r>
    <r>
      <rPr>
        <sz val="12"/>
        <rFont val="Times New Roman"/>
        <family val="1"/>
        <charset val="204"/>
      </rPr>
      <t xml:space="preserve">
Участок: </t>
    </r>
    <r>
      <rPr>
        <u/>
        <sz val="12"/>
        <rFont val="Times New Roman"/>
        <family val="1"/>
        <charset val="204"/>
      </rPr>
      <t xml:space="preserve">ПС 220 - Полимер </t>
    </r>
  </si>
  <si>
    <t>РЕЕСТР
исполнительной документации</t>
  </si>
  <si>
    <t>передаваемой генподрядчику (заказчику)</t>
  </si>
  <si>
    <t>Наименование документа</t>
  </si>
  <si>
    <t>№ чертежа, акта, разрешения, журнала и др.</t>
  </si>
  <si>
    <t>Организация, составившая документ</t>
  </si>
  <si>
    <t>Количество листов</t>
  </si>
  <si>
    <t>Страница по списку</t>
  </si>
  <si>
    <t>Сдал:</t>
  </si>
  <si>
    <t xml:space="preserve">Инженер ПТО АО "Пусковой элемент" </t>
  </si>
  <si>
    <r>
      <t xml:space="preserve">                                                                                               </t>
    </r>
    <r>
      <rPr>
        <vertAlign val="superscript"/>
        <sz val="12"/>
        <rFont val="Times New Roman"/>
        <family val="1"/>
        <charset val="204"/>
      </rPr>
      <t xml:space="preserve">  </t>
    </r>
  </si>
  <si>
    <t>(подпись)                 (фамилия, инициалы)                    (дата)</t>
  </si>
  <si>
    <t>Принял:</t>
  </si>
  <si>
    <t>Инженер по надзору за строительством АО "СЖС Восток Лимитед"</t>
  </si>
  <si>
    <t>№ 9/060-КС1 от 17.03.2020 г.</t>
  </si>
  <si>
    <t xml:space="preserve">Приложение исполнительная схема разработки котлована </t>
  </si>
  <si>
    <t>№9 от 17.03.2020 г.</t>
  </si>
  <si>
    <t>Акт освидетельствования скрытых работ на нанесение АКЗ фундаментов марки Ф5-4 (8 шт.)  портала ПС-220 Я1/Т2 по 4 по ГП</t>
  </si>
  <si>
    <t>№10/045-КС1 от 23.03.2020 г.</t>
  </si>
  <si>
    <t>АВК на Эмаль КО-174, 1713,6 кг.</t>
  </si>
  <si>
    <t>№16/045-КС1 от 27.02.2020</t>
  </si>
  <si>
    <t>Сертификат (паспорт) качества на Эмаль КО-174</t>
  </si>
  <si>
    <t>б/н от октября 2019 г.</t>
  </si>
  <si>
    <t>ООО "УЗЛИ"</t>
  </si>
  <si>
    <t>№11/045-КС1 от 26.03.2020 г.</t>
  </si>
  <si>
    <t>Приложение исполнительная схема устройство подготовки из отсева щебня фр. 5-20 мм., под фундаменты Ф5-4</t>
  </si>
  <si>
    <t>№11 от 26.03.2020 г.</t>
  </si>
  <si>
    <t>№ 18/045-КС1 от 27.03.2020 г.</t>
  </si>
  <si>
    <t>Письмо о согласовании фракции щебня 0-5, 5-20 мм</t>
  </si>
  <si>
    <t xml:space="preserve">№ 0148-ДЭн от 31.03.2020 г. </t>
  </si>
  <si>
    <t xml:space="preserve">Письмо о согласовании фракции щебня  </t>
  </si>
  <si>
    <t>№20-202 от 31.03.2020 г.</t>
  </si>
  <si>
    <t>ООО "РСК-ПРОЕКТ"</t>
  </si>
  <si>
    <t>№ 88 от 05.07.2019 г.</t>
  </si>
  <si>
    <t xml:space="preserve">Акт отбора проб </t>
  </si>
  <si>
    <t xml:space="preserve">Протокол испытаний щебня </t>
  </si>
  <si>
    <t>№ 88-ФМЩ-КУК-5-20 от 06.07.2019 г.</t>
  </si>
  <si>
    <t>Акт освидетельствования скрытых работ на разработку 2-х котлованов под устройство фундаментов марки Ф5-4 портала ПС-220 Я1/Т2 поз. 4 по ГП</t>
  </si>
  <si>
    <t>Акт освидетельствования скрытых работ на разработку котлована под устройство фундамента марки Ф5-2 4 шт., прожекторной мачты ПМС-29.3  поз. 11.5 по ГП</t>
  </si>
  <si>
    <t>№17/045-КС1 от 14.03.2020 г.</t>
  </si>
  <si>
    <t xml:space="preserve">Приложение. Исполнительная схема разработки котлована под фундамент Ф5-2 прожекторной мачты ПМС-29.3 поз. 11.5 </t>
  </si>
  <si>
    <t>№ 17 от 14.03.2020 г.</t>
  </si>
  <si>
    <t xml:space="preserve">Акт освидетельствования скрытых работ на нанесение АКЗ фундаментов марки Ф5-2 (4 шт.)  прожекторной мачты ПМС-29.3 поз. 11.5 </t>
  </si>
  <si>
    <t>№18/045-КС1 от 17.03.2020 г.</t>
  </si>
  <si>
    <t>Акт освидетельствования скрытых работ на устройство щебеночного основания из отсева щебня фр. 5-20 мм., h=100 мм., под фундаменты марки Ф5-4 (8 шт.)  портала ПС-220 Я1/Т2 по 4 по ГП</t>
  </si>
  <si>
    <t>Акт освидетельствования скрытых работ на устройство щебеночного основания из отсева щебня фр. 5-20 мм., h=100 мм., под фундаменты марки Ф5-2 (4 шт.)  прожекторной мачты ПМС-29.3 поз. 11.5</t>
  </si>
  <si>
    <t>№19/045-КС1 от 16.03.2020 г.</t>
  </si>
  <si>
    <t xml:space="preserve">Приложение. Исполнительная схема на устройство щебеночного основания под фундамент Ф5-2 прожекторной мачты ПМС-29.3 поз. 11.5 по ГП </t>
  </si>
  <si>
    <t xml:space="preserve"> № 19 от 16.03.2020 г.</t>
  </si>
  <si>
    <t>Акт освидетельствования скрытых работ на разработку котлована под устройство фундамента марки Ф5-4  портала ПС-220Я1 /Т1 поз. 4 по ГП</t>
  </si>
  <si>
    <t>№1/045-КС1 от 19.03.2020 г.</t>
  </si>
  <si>
    <t xml:space="preserve">Приложение. Исполнительная схема разработки котлована под фундамент портала ПС-220Я1 /Т1 </t>
  </si>
  <si>
    <t xml:space="preserve"> №1 от 19.03.2020 г.</t>
  </si>
  <si>
    <t>№2/045-КС1 от 23.03.2020 г.</t>
  </si>
  <si>
    <t>АВК на щебень смеси фракции 5-20 мм., 60 м³</t>
  </si>
  <si>
    <t>Акт освидетельствования скрытых работ на устройство щебеночного основания h=100 мм., под фундаменты марки Ф5-4 (8 шт.) портала ПС-220Я1 /Т1 поз. 4 по ГП</t>
  </si>
  <si>
    <t>№3/045-КС1 от 26.03.2020 г.</t>
  </si>
  <si>
    <t xml:space="preserve">Приложение. Исполнительная схема на устройство щебеночного основания под фундаменты марки Ф5-4 (8 шт.) портала ПС-220Я1 /Т1 </t>
  </si>
  <si>
    <t xml:space="preserve"> № 3 от 26.03.2020 г.</t>
  </si>
  <si>
    <t>Акт освидетельствования скрытых работ на разработку котлована под устройство фундамента Ф5-2 4 шт.,  прожекторной мачты ПМС-29.3 поз. 11.6 по ГП</t>
  </si>
  <si>
    <t>№25/045-КС1 от 14.03.2020 г.</t>
  </si>
  <si>
    <t>Приложение. Исполнительная схема разработки котлована под фундамент Ф5-2 прожекторной мачты ПМС-29.3 поз. 11.6</t>
  </si>
  <si>
    <t xml:space="preserve"> № 25 от 14.03.2020 г.</t>
  </si>
  <si>
    <t>Акт освидетельствования скрытых работ на нанесение АКЗ на фундаменты марки Ф5-2 4 шт., прожекторной мачты ПМС-29.3 поз. 11.6 по ГП</t>
  </si>
  <si>
    <t>№26/045-КС1 от 15.03.2020 г.</t>
  </si>
  <si>
    <t>Акт освидетельствования скрытых работ на устройство щебеночного основания h=100 мм. под фундаменты Ф5-2 (4 шт.), прожекторной мачты ПМС-29.3 поз. 11.6 по ГП</t>
  </si>
  <si>
    <t>№27/045-КС1 от 15.03.2020 г.</t>
  </si>
  <si>
    <t>Приложение. Исполнительная схема на устройство щебеночного основания под фундамент Ф5-2 прожекторной мачты ПМС-29.3 поз. 11.6 по ГП</t>
  </si>
  <si>
    <t xml:space="preserve"> № 27 от 15.03.2020 г.</t>
  </si>
  <si>
    <t xml:space="preserve">Лиходей С.А.                        10.04.2020 г.          </t>
  </si>
  <si>
    <t>10 апреля 2020 г.</t>
  </si>
  <si>
    <r>
      <t xml:space="preserve">Форма № 1.2
Основание: </t>
    </r>
    <r>
      <rPr>
        <u/>
        <sz val="12"/>
        <rFont val="Times New Roman"/>
        <family val="1"/>
        <charset val="204"/>
      </rPr>
      <t xml:space="preserve">ВСН 012-88 (Часть II)
</t>
    </r>
    <r>
      <rPr>
        <sz val="12"/>
        <rFont val="Times New Roman"/>
        <family val="1"/>
        <charset val="204"/>
      </rPr>
      <t xml:space="preserve">                      Миннефтегазстрой
Строительство: </t>
    </r>
    <r>
      <rPr>
        <u/>
        <sz val="12"/>
        <rFont val="Times New Roman"/>
        <family val="1"/>
        <charset val="204"/>
      </rPr>
      <t>ПС 220 кВ Полимер. 1 этап строительства</t>
    </r>
    <r>
      <rPr>
        <sz val="12"/>
        <rFont val="Times New Roman"/>
        <family val="1"/>
        <charset val="204"/>
      </rPr>
      <t xml:space="preserve">
Объект: </t>
    </r>
    <r>
      <rPr>
        <u/>
        <sz val="12"/>
        <rFont val="Times New Roman"/>
        <family val="1"/>
        <charset val="204"/>
      </rPr>
      <t>ОРУ 220 кВ.</t>
    </r>
  </si>
  <si>
    <t>Монтаж ригелей марки АР-5 (8 шт.) фундаментов марки Ф5-4 портала ПС-220Я1 /Т1 поз. 4 по ГП</t>
  </si>
  <si>
    <t>Нанесение противопучинистой оболочки в 3 слоя на фундаменты марки Ф5-4 (8 шт.)  S=38,08 м2 портала ПС-220Я1 /Т1 поз. 4 по ГП</t>
  </si>
  <si>
    <t>Нанесение АКЗ на фундаменты марки Ф5-4 (8 шт.), S=89,03 м²,  портала ПС-220Я1 /Т1 поз. 4 по ГП</t>
  </si>
  <si>
    <t>Щебень фр. 5-20 мм. Паспорт № 0108-19 от 05.12.2019 г., Акт отбора проб № 88 от 05.07.2019 г., Протокол №88-ФМЩ-КУК-5-20 от 06.07.2019 г.</t>
  </si>
  <si>
    <t>Объект</t>
  </si>
  <si>
    <t xml:space="preserve">Наименование </t>
  </si>
  <si>
    <t>Марка фундамента</t>
  </si>
  <si>
    <t>кол-во котлованов</t>
  </si>
  <si>
    <t>поз. по ГП</t>
  </si>
  <si>
    <t>Разработка 2-х котлованов под устройство фундамента марки Ф5-4  портала ПС-220Я1 /Т1 поз. 4 по ГП. Объем разработанного грунта составил: V=358,908 м³.</t>
  </si>
  <si>
    <t>кол-во фундаментов</t>
  </si>
  <si>
    <t>Исполнительная схема монтажа фундаментов марки</t>
  </si>
  <si>
    <t>Исполнительная схема обратной засыпки фундаментов</t>
  </si>
  <si>
    <t>V разработки грунта, м³.</t>
  </si>
  <si>
    <t xml:space="preserve">V щебня, м³. </t>
  </si>
  <si>
    <t xml:space="preserve">V обр. засыпки грунта м³. </t>
  </si>
  <si>
    <t>НА ПОДПИСЬ</t>
  </si>
  <si>
    <t>Разработка котлована</t>
  </si>
  <si>
    <t>Щебеночное основание</t>
  </si>
  <si>
    <t>Монтаж фундамента</t>
  </si>
  <si>
    <t>Противопучинистая оболочка</t>
  </si>
  <si>
    <t>Нанесение АКЗ на фундамент</t>
  </si>
  <si>
    <t xml:space="preserve">Монтаж ригелей </t>
  </si>
  <si>
    <t>Нанесение АКЗ на ригели и деталь Д12, Д13</t>
  </si>
  <si>
    <t>Противопучинистая оболочка ригелей</t>
  </si>
  <si>
    <t>Обратная засыпка</t>
  </si>
  <si>
    <t>Вид работ</t>
  </si>
  <si>
    <t>Нанесение АКЗ на ригели марки АР-5 (8 шт.) S=27,38 м² фундаментов марки Ф5-4 портала ПС-220Я1 /Т1 поз. 4 по ГП</t>
  </si>
  <si>
    <t>Нанесение противопучинистой оболочки в 3 слоя на ригеля марки АР-5 (8 шт.), S=27,38 м², фундаментов портала ПС-220Я1 /Т1 поз. 4 по ГП</t>
  </si>
  <si>
    <t>в разработке</t>
  </si>
  <si>
    <t>Устройство щебеночного основания h=100 мм., под фундаменты марки Ф5-4 (8 шт.) портала ПС-220Я1 /Т1 поз. 4 по ГП. Общий объем подготовки из отсева щебня фракции 5-20 мм составил: V=6,06 м ³.</t>
  </si>
  <si>
    <t>Нанесение АКЗ на деталь Д-12 (16 шт), S=4,07м²; Д-13 (8 шт), S=2,96м², Sобщ.=7,03м², крепления ригелей марки АР-5 (8 шт.) фундаментов марки Ф5-4 портала ПС-220Я1 /Т1 поз. 4 по ГП</t>
  </si>
  <si>
    <t>Разработка</t>
  </si>
  <si>
    <t>Монтаж фундаментов марки</t>
  </si>
  <si>
    <t>Объем разработанного грунта составил: V=</t>
  </si>
  <si>
    <t>под фундаменты марки</t>
  </si>
  <si>
    <t>Общий объем подготовки из отсева щебня фракции 5-20 мм., составил: V=</t>
  </si>
  <si>
    <t>Общий расход эмали КО-174 составил: V=</t>
  </si>
  <si>
    <t>h щебня, мм</t>
  </si>
  <si>
    <t>V против. пуч. оболочки, кг</t>
  </si>
  <si>
    <t xml:space="preserve">S против. пуч. оболочки м2. </t>
  </si>
  <si>
    <t>V АКЗ, кг</t>
  </si>
  <si>
    <t>S АКЗ, м2</t>
  </si>
  <si>
    <t>Общий расход углеводородной смазки БАМ-4 (расход 2,0 кг/м2) составил: V=</t>
  </si>
  <si>
    <t>Общий расход пленки полиэтиленовой  составил: V=</t>
  </si>
  <si>
    <t>Общий объем обратной засыпки котлована составил: V=</t>
  </si>
  <si>
    <t>Геодезические схемы</t>
  </si>
  <si>
    <t>паспорта</t>
  </si>
  <si>
    <t xml:space="preserve">устройству щебеночного основания h= </t>
  </si>
  <si>
    <t>монтажу фундаментов марки</t>
  </si>
  <si>
    <t>Местный грунт</t>
  </si>
  <si>
    <t>1-го</t>
  </si>
  <si>
    <t>котлована(ов), под устройство фундамента марки</t>
  </si>
  <si>
    <t>Документ о качестве №4401 от 01.11.19 г. (2 шт.)</t>
  </si>
  <si>
    <t>ПАСПОРТ НА М/К</t>
  </si>
  <si>
    <t>Письма согласования</t>
  </si>
  <si>
    <t>Письмо о согласовании щебня фракции 5-20 мм. №0148-Дэн от 31.03.2020 г.</t>
  </si>
  <si>
    <t>С-77-074466 от 14.08.2017</t>
  </si>
  <si>
    <t>Нанесение АКЗ (1-й слой)</t>
  </si>
  <si>
    <t>Нанесение АКЗ (2-й слой)</t>
  </si>
  <si>
    <t>Нанесение АКЗ первого слоя (расход 0,4 кг/м2) на фундаменты марки</t>
  </si>
  <si>
    <t>Нанесение АКЗ второго слоя (расход 0,4 кг/м2) на фундаменты марки</t>
  </si>
  <si>
    <t xml:space="preserve">Документ о качестве №4385 от 30.10.19 г. (5 шт.); Документ о качестве №4384 от 30.10.19 г. (1 шт.) </t>
  </si>
  <si>
    <t>1-й Акт отбора образцов (проб) №</t>
  </si>
  <si>
    <t>2-й Акт отбора образцов (проб) №</t>
  </si>
  <si>
    <t>1-й Протокол испытания грунта №</t>
  </si>
  <si>
    <t>2-й Протокол испытания грунта методом замещения объема №</t>
  </si>
  <si>
    <t>1-я Схема отбора проб при устройстройстве обратной засыпки. Приложение к акту отбора проб №</t>
  </si>
  <si>
    <t>2-я Схема отбора проб при устройстройстве обратной засыпки. Приложение к акту отбора проб №</t>
  </si>
  <si>
    <t>2-й Протокол испытания грунта №</t>
  </si>
  <si>
    <t>Документы на фундамент 1</t>
  </si>
  <si>
    <t>Документы на фундамент 2</t>
  </si>
  <si>
    <t>Завод изготовитель</t>
  </si>
  <si>
    <t>Кол-во</t>
  </si>
  <si>
    <t>ГОСТ / ТУ</t>
  </si>
  <si>
    <t>Паспорт / сертификат качества</t>
  </si>
  <si>
    <t>Лист проекта</t>
  </si>
  <si>
    <t>№ по ГП поз.</t>
  </si>
  <si>
    <t>ГОСТ 8267-93</t>
  </si>
  <si>
    <t>Форма 2.1</t>
  </si>
  <si>
    <t>Основание: СП 392.1325800.2018</t>
  </si>
  <si>
    <t>АО "ПУСКОВОЙ  ЭЛЕМЕНТ"</t>
  </si>
  <si>
    <t>(наименование строительной организации)</t>
  </si>
  <si>
    <t>ПС 220 кВ  Полимер  1 этап</t>
  </si>
  <si>
    <t>(наименование объекта)</t>
  </si>
  <si>
    <t>АКТ №</t>
  </si>
  <si>
    <t>результатов входного контроля МТР и оборудования</t>
  </si>
  <si>
    <t>(наименование МТР)</t>
  </si>
  <si>
    <t xml:space="preserve">Составлен представителями </t>
  </si>
  <si>
    <t>субподрядной строительной организации:</t>
  </si>
  <si>
    <t>(должность, организация, ФИО)</t>
  </si>
  <si>
    <t>строительного контроля подрядчика:</t>
  </si>
  <si>
    <t>строительного контроля застройщика или технического заказчика:</t>
  </si>
  <si>
    <t>застройщика или технического заказчика:</t>
  </si>
  <si>
    <t xml:space="preserve">в том, что произведен </t>
  </si>
  <si>
    <t>сплошной</t>
  </si>
  <si>
    <t>(сплошной, выборочный с выборкой)</t>
  </si>
  <si>
    <t xml:space="preserve">осмотр МТР и оборудования:  </t>
  </si>
  <si>
    <t>(наименование изделий)</t>
  </si>
  <si>
    <r>
      <t>предназначенных проектной документацией:</t>
    </r>
    <r>
      <rPr>
        <i/>
        <u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</si>
  <si>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(шифр, раздел, номер изменения проектной документации)</t>
  </si>
  <si>
    <r>
      <t xml:space="preserve">для строительства на участке:     </t>
    </r>
    <r>
      <rPr>
        <i/>
        <u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</si>
  <si>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(участок линейной части (км/ПК), подобъект НПС/ЛПДС)</t>
  </si>
  <si>
    <r>
      <t xml:space="preserve">1. Осмотром геометрических размеров, маркировки МТР и оборудования:     </t>
    </r>
    <r>
      <rPr>
        <i/>
        <u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</si>
  <si>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(наименование, заводской номер)</t>
  </si>
  <si>
    <r>
      <t xml:space="preserve">сопроводительной документации:    </t>
    </r>
    <r>
      <rPr>
        <i/>
        <u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</si>
  <si>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(сертификатами, паспортами)</t>
  </si>
  <si>
    <t xml:space="preserve">установлено, что данный МТР и оборудование по своим техническим параметрам:  </t>
  </si>
  <si>
    <t>(контролируемые параметры)</t>
  </si>
  <si>
    <t>по номеру технических условий:</t>
  </si>
  <si>
    <t>(номер технических условий)</t>
  </si>
  <si>
    <t>техническим характеристикам:</t>
  </si>
  <si>
    <t>(по данным сопроводительной документации, результатам испытаний)</t>
  </si>
  <si>
    <t>соотвествует</t>
  </si>
  <si>
    <t>проектной документации</t>
  </si>
  <si>
    <t>(соответствует, не соответствует )</t>
  </si>
  <si>
    <t>2. Сопроводительная документация на МТР и оборудование:</t>
  </si>
  <si>
    <t>(паспорта, сертификаты)</t>
  </si>
  <si>
    <t>имеется в полном комплекте.</t>
  </si>
  <si>
    <t>3. МТР и оборудование:</t>
  </si>
  <si>
    <t>в Перечне основных видов МТР и оборудования.</t>
  </si>
  <si>
    <t>(находится/не находится)</t>
  </si>
  <si>
    <t>4. Техническая документация на МТР и оборудование:</t>
  </si>
  <si>
    <t xml:space="preserve">(номер учетной записи в Реестре/отсутствует в Реестре) </t>
  </si>
  <si>
    <t>5. Дополнительно отмечено следующее:</t>
  </si>
  <si>
    <t>(заполняется при необходимости)</t>
  </si>
  <si>
    <t>Представитель субподрядной строительной организации</t>
  </si>
  <si>
    <t>М.П.</t>
  </si>
  <si>
    <t>(организация, ФИО)</t>
  </si>
  <si>
    <t>(подпись)</t>
  </si>
  <si>
    <t>(дата)</t>
  </si>
  <si>
    <t>Представитель службы строительного контроля подрядчика</t>
  </si>
  <si>
    <t>Представитель службы строительного контроля застройщика или технического заказчика</t>
  </si>
  <si>
    <t>Представитель застройщика или технического заказчика</t>
  </si>
  <si>
    <t>Метод контроля</t>
  </si>
  <si>
    <t xml:space="preserve">Методы </t>
  </si>
  <si>
    <t>выборочный с выборкой</t>
  </si>
  <si>
    <t>Дата штампа в производство работ от</t>
  </si>
  <si>
    <t>Щебень смеси фракций 5-20 мм.</t>
  </si>
  <si>
    <t xml:space="preserve">Технические параметры </t>
  </si>
  <si>
    <t>Наименования МТР</t>
  </si>
  <si>
    <t>Дата подписания</t>
  </si>
  <si>
    <t>Номер АВК</t>
  </si>
  <si>
    <t>Письма согласование</t>
  </si>
  <si>
    <t>№ АВК</t>
  </si>
  <si>
    <t xml:space="preserve"> Паспорт № 0108-19 от 05.12.2019 г., Партия № П01-12-19.</t>
  </si>
  <si>
    <t>Акт отбора проб № 108 от 02.11.2019 г.</t>
  </si>
  <si>
    <t>ХЗ</t>
  </si>
  <si>
    <t>Протокол №108-ФМЩ-КУК-5-20 от 03.11.2019 г.</t>
  </si>
  <si>
    <t>№ 054-18/10 от 24.10.2018 г.</t>
  </si>
  <si>
    <t>Главный инженер проекта</t>
  </si>
  <si>
    <t xml:space="preserve">ООО "Иркутская нефтяная компания" ОГРН 1023801010970, ИНН 3808066311, адрес: РФ, 664007, Иркутская область, г. Иркутск, </t>
  </si>
  <si>
    <t>ООО "Торговый дом "РусИр"</t>
  </si>
  <si>
    <t>Эмаль КО-174</t>
  </si>
  <si>
    <t>ТУ 2312-002-88169863-2012</t>
  </si>
  <si>
    <t>Сертификат (паспорт) качества на Эмаль КО-174 октябрь 2019 г. Партия  № 2900.</t>
  </si>
  <si>
    <t>ООО "Уральский Завод Лакокрасочных Изделий"</t>
  </si>
  <si>
    <t>Смазка БАМ-4</t>
  </si>
  <si>
    <t>ПКС ООО "ПКФ "РУСМА"</t>
  </si>
  <si>
    <t>ТУ 38.101682-88</t>
  </si>
  <si>
    <t>Паспорт качества № 877 от 25 ноября 2019 г. Партия №19001</t>
  </si>
  <si>
    <t>Пленка полиэтиленовая 250 мкр марка "Т" ширина рулона 1,5 м.</t>
  </si>
  <si>
    <t>ГОСТ 10354-82</t>
  </si>
  <si>
    <t>Декларация о соответствии №ЕАЭС N RU Д-RU.ВЯ01.В.24370 от 10.04.2018 г.</t>
  </si>
  <si>
    <t xml:space="preserve"> 250 мкр марка "Т" ширина рулона 1,5 м</t>
  </si>
  <si>
    <t>Обвертка полиэтиленовой пленкой</t>
  </si>
  <si>
    <t>Обвертка полиэтиленовой пленкой в три слоя фундаменты марки</t>
  </si>
  <si>
    <t>Нанесение 1-го слоя углеводородной смазки БАМ-4, на фундаменты марки</t>
  </si>
  <si>
    <t>Нанесение 2-го слоя углеводородной смазки БАМ-4, на фундаменты марки</t>
  </si>
  <si>
    <t>Нанесение 3-го слоя углеводородной смазки БАМ-4, на фундаменты марки</t>
  </si>
  <si>
    <t>ППО 1-й слой</t>
  </si>
  <si>
    <t>ППО 2-й слой</t>
  </si>
  <si>
    <t>ППО 3-й слой</t>
  </si>
  <si>
    <t>Паспорт качества № 2008 от октября 2019 г. Партия № 10.</t>
  </si>
  <si>
    <t>ООО "Натстрой"</t>
  </si>
  <si>
    <t>ДАТА(2020;1;23)</t>
  </si>
  <si>
    <t>обвертке полиэтиленовой пленкой в три слоя фундаменты марки</t>
  </si>
  <si>
    <t>Исполнительная схема устройства щебеночного основания фракции 5-20 мм</t>
  </si>
  <si>
    <t>Исполнительная схема выноса основных осей №1</t>
  </si>
  <si>
    <t>Исполнительная схема разработки котлована №2</t>
  </si>
  <si>
    <t>(наименование проектной документации, почтовый или строительный адрес объекта капитального строительства)</t>
  </si>
  <si>
    <t>разбивки осей объекта капитального строительства на местности</t>
  </si>
  <si>
    <t>(должность, фамилия, инициалы, идентификационный номер в национальном реестре специалистов</t>
  </si>
  <si>
    <t>в области строительства, реквизиты распорядительного документа, подтверждающего полномочия)</t>
  </si>
  <si>
    <t>Инженер-геодезист</t>
  </si>
  <si>
    <t xml:space="preserve">составили настоящий акт о том, что произведена в натуре разбивка осей объекта капитального строительства </t>
  </si>
  <si>
    <t>(наименование объекта капитального строительства)</t>
  </si>
  <si>
    <t>При этом установлено:</t>
  </si>
  <si>
    <t>1. Разбивка произведена по данным:</t>
  </si>
  <si>
    <t>(номер, другие реквизиты чертежа, наименование проектной документации)</t>
  </si>
  <si>
    <t>2. Закрепление осей произведено:</t>
  </si>
  <si>
    <t>3. Обозначение осей, нумерация и расположение точек соответствует проектной документации.</t>
  </si>
  <si>
    <t>Разбивка осей объекта капитального строительства на местности соответствует требованиям проектной документации, а также техническим регламентам, иным нормативным правовым актам</t>
  </si>
  <si>
    <t>(номер, другие реквизиты чертежа, наименование проектной документации,</t>
  </si>
  <si>
    <t xml:space="preserve">сведения о лицах, осуществляющих подготовку раздела  проектной документации, </t>
  </si>
  <si>
    <t>наименование, статьи (пункты) технического регламента (норм и правил), иных нормативных правовых актов)</t>
  </si>
  <si>
    <t>и выполнены с соблюдением заданной точности построений и измерений.</t>
  </si>
  <si>
    <t>(схема закрепления осей и др.)</t>
  </si>
  <si>
    <t>Представитель застройщика или заказчика</t>
  </si>
  <si>
    <t>металлическими штырями</t>
  </si>
  <si>
    <t>Маскевич И.С.</t>
  </si>
  <si>
    <t>Координаты</t>
  </si>
  <si>
    <t>№ АОСР</t>
  </si>
  <si>
    <t>Дата</t>
  </si>
  <si>
    <t>Обратная засыпка c послойным уплотнением фундаментов марки</t>
  </si>
  <si>
    <t xml:space="preserve">Разбивка осей объекта капитального строительства  на местности соответствует требованиям проектной </t>
  </si>
  <si>
    <t>документации, а также техническим регламентам, иным нормативным правовым актом</t>
  </si>
  <si>
    <t>СП 126.13330.2017 «Геодезические работы в строительстве» и выполнена  с соблюдением заданной точности построений и измерений.</t>
  </si>
  <si>
    <t>отсутствуют</t>
  </si>
  <si>
    <t>5-20 мм.</t>
  </si>
  <si>
    <t>Экспертное заключение по проведению госсударственной экспертизы от 15.12.2015 г.</t>
  </si>
  <si>
    <t>по данным сопроводительной документации</t>
  </si>
  <si>
    <t>от "____"____________  2020 г.</t>
  </si>
  <si>
    <t>Карьер "Усть-Кутский".</t>
  </si>
  <si>
    <t>и составили настоящий акт о нижеследующем:</t>
  </si>
  <si>
    <t>(наименование работ и конструкций)</t>
  </si>
  <si>
    <t>(исполнительные схемы и чертежи, результаты экспертиз, обследований, лабораторных и иных испытаний)</t>
  </si>
  <si>
    <t>Приложение № 4</t>
  </si>
  <si>
    <t xml:space="preserve">к Требованиям к составу и порядку ведения исполнительной документации </t>
  </si>
  <si>
    <t xml:space="preserve">при строительстве, реконструкции, капитальном ремонте объектов </t>
  </si>
  <si>
    <t>капитального строительства и требованиям, предъявляемым к актам</t>
  </si>
  <si>
    <t>освидетельствования работ, конструкций, участков сетей инженерно-</t>
  </si>
  <si>
    <t xml:space="preserve">технического обеспечения, утвержденным приказом Федеральной службы </t>
  </si>
  <si>
    <t>по экологическому, технологическому и атомному надзору</t>
  </si>
  <si>
    <t>от 26 декабря 2006 г. № 1128</t>
  </si>
  <si>
    <t>(в ред. Приказа Ростехнадзора от 09.11.2017 № 470)</t>
  </si>
  <si>
    <t xml:space="preserve">
Объект капитального строительства</t>
  </si>
  <si>
    <t>Застройщик (технический заказчик, эксплуатирующая организация или региональный оператор)</t>
  </si>
  <si>
    <t>(фамилия, имя, отчество 1, адрес места жительства, ОГРНИП, ИНН индивидуального предпринимателя,</t>
  </si>
  <si>
    <r>
      <t xml:space="preserve">(фамилия, имя, отчество </t>
    </r>
    <r>
      <rPr>
        <i/>
        <vertAlign val="superscript"/>
        <sz val="8"/>
        <color rgb="FF000000"/>
        <rFont val="Times New Roman"/>
        <family val="1"/>
        <charset val="204"/>
      </rPr>
      <t>1</t>
    </r>
    <r>
      <rPr>
        <i/>
        <sz val="8"/>
        <color indexed="8"/>
        <rFont val="Times New Roman"/>
        <family val="1"/>
        <charset val="204"/>
      </rPr>
      <t>, адрес места жительства, ОГРНИП, ИНН индивидуального предпринимателя,</t>
    </r>
  </si>
  <si>
    <r>
      <t xml:space="preserve">наименование, ОГРН, ИНН саморегулируемой организации, членом которой является </t>
    </r>
    <r>
      <rPr>
        <i/>
        <vertAlign val="superscript"/>
        <sz val="8"/>
        <color rgb="FF000000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– для индивидуальных предпринимателей и юридических лиц;</t>
    </r>
  </si>
  <si>
    <r>
      <t xml:space="preserve">фамилия, имя, отчество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>, паспортные данные, адрес места жительства, телефон/факс – для физических лиц, не являющихся индивидуальными предпринимателями)</t>
    </r>
  </si>
  <si>
    <r>
      <t xml:space="preserve">наименование, ОГРН, ИНН саморегулируемой организации, членом которой является </t>
    </r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>)</t>
    </r>
  </si>
  <si>
    <r>
      <t xml:space="preserve">(фамилия, имя, отчество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>, адрес места жительства, ОГРНИП, ИНН индивидуального предпринимателя,</t>
    </r>
  </si>
  <si>
    <t>освидетельствования ответственных конструкций</t>
  </si>
  <si>
    <r>
      <t xml:space="preserve">в области строительства </t>
    </r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>, реквизиты распорядительного документа, подтверждающего полномочия,</t>
    </r>
  </si>
  <si>
    <r>
      <t xml:space="preserve">с указанием наименования, ОГРН, ИНН, места нахождения юридического лица </t>
    </r>
    <r>
      <rPr>
        <i/>
        <vertAlign val="superscript"/>
        <sz val="8"/>
        <rFont val="Times New Roman"/>
        <family val="1"/>
        <charset val="204"/>
      </rPr>
      <t>6</t>
    </r>
    <r>
      <rPr>
        <i/>
        <sz val="8"/>
        <rFont val="Times New Roman"/>
        <family val="1"/>
        <charset val="204"/>
      </rPr>
      <t>,</t>
    </r>
  </si>
  <si>
    <r>
      <t xml:space="preserve">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, адреса места жительства, ОГРНИП, ИНН индивидуального предпринимателя </t>
    </r>
    <r>
      <rPr>
        <i/>
        <vertAlign val="superscript"/>
        <sz val="8"/>
        <rFont val="Times New Roman"/>
        <family val="1"/>
        <charset val="204"/>
      </rPr>
      <t>6</t>
    </r>
    <r>
      <rPr>
        <i/>
        <sz val="8"/>
        <rFont val="Times New Roman"/>
        <family val="1"/>
        <charset val="204"/>
      </rPr>
      <t>)</t>
    </r>
  </si>
  <si>
    <t>(должность, фамилия, инициалы, реквизиты распорядительного документа, подтверждающего полномочия,</t>
  </si>
  <si>
    <r>
      <t xml:space="preserve">с указанием наименования, ОГРН, ИНН, места нахождения юридического лица </t>
    </r>
    <r>
      <rPr>
        <i/>
        <strike/>
        <vertAlign val="superscript"/>
        <sz val="8"/>
        <rFont val="Times New Roman"/>
        <family val="1"/>
        <charset val="204"/>
      </rPr>
      <t>7</t>
    </r>
    <r>
      <rPr>
        <i/>
        <sz val="8"/>
        <rFont val="Times New Roman"/>
        <family val="1"/>
        <charset val="204"/>
      </rPr>
      <t>,</t>
    </r>
  </si>
  <si>
    <r>
      <t xml:space="preserve">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, адреса места жительства, ОГРНИП, ИНН индивидуального предпринимателя </t>
    </r>
    <r>
      <rPr>
        <i/>
        <vertAlign val="superscript"/>
        <sz val="8"/>
        <rFont val="Times New Roman"/>
        <family val="1"/>
        <charset val="204"/>
      </rPr>
      <t>7</t>
    </r>
    <r>
      <rPr>
        <i/>
        <sz val="8"/>
        <rFont val="Times New Roman"/>
        <family val="1"/>
        <charset val="204"/>
      </rPr>
      <t>,</t>
    </r>
  </si>
  <si>
    <r>
      <t xml:space="preserve">наименования, ОГРН, ИНН саморегулируемой организации, членом которой является указанное юридическое лицо, индивидуальный предприниматель </t>
    </r>
    <r>
      <rPr>
        <i/>
        <vertAlign val="superscript"/>
        <sz val="8"/>
        <rFont val="Times New Roman"/>
        <family val="1"/>
        <charset val="204"/>
      </rPr>
      <t>4</t>
    </r>
    <r>
      <rPr>
        <i/>
        <sz val="8"/>
        <rFont val="Times New Roman"/>
        <family val="1"/>
        <charset val="204"/>
      </rPr>
      <t>)</t>
    </r>
  </si>
  <si>
    <t>с указанием наименования, ОГРН, ИНН, места нахождения юридического лица,</t>
  </si>
  <si>
    <r>
      <t xml:space="preserve">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>, адреса места жительства, ОГРНИП, ИНН индивидуального предпринимателя)</t>
    </r>
  </si>
  <si>
    <r>
      <t xml:space="preserve">по вопросам строительного контроля </t>
    </r>
    <r>
      <rPr>
        <vertAlign val="superscript"/>
        <sz val="11"/>
        <rFont val="Times New Roman"/>
        <family val="1"/>
        <charset val="204"/>
      </rPr>
      <t>5</t>
    </r>
  </si>
  <si>
    <r>
      <t xml:space="preserve">Представитель лица, осуществляющего подготовку проектной документации </t>
    </r>
    <r>
      <rPr>
        <vertAlign val="superscript"/>
        <sz val="11"/>
        <rFont val="Times New Roman"/>
        <family val="1"/>
        <charset val="204"/>
      </rPr>
      <t>7</t>
    </r>
  </si>
  <si>
    <r>
      <t xml:space="preserve">Представитель лица, выполнившего конструкции, подлежащие освидетельствованию </t>
    </r>
    <r>
      <rPr>
        <vertAlign val="superscript"/>
        <sz val="11"/>
        <rFont val="Times New Roman"/>
        <family val="1"/>
        <charset val="204"/>
      </rPr>
      <t>9</t>
    </r>
  </si>
  <si>
    <t>(наименование лица (лиц), фактически выполнившего (выполнивших) конструкции)</t>
  </si>
  <si>
    <t xml:space="preserve">произвели осмотр ответственных конструкций, выполненных </t>
  </si>
  <si>
    <t>1. К освидетельствованию предъявлены следующие ответственные конструкции:</t>
  </si>
  <si>
    <t>(наименование и краткая характеристика конструкций)</t>
  </si>
  <si>
    <t>2. Конструкции выполнены по проектной документации</t>
  </si>
  <si>
    <t>(номер, другие реквизиты чертежа, наименование проектной и/или рабочей документации,</t>
  </si>
  <si>
    <t>сведения о лицах, осуществляющих подготовку раздела проектной и/или рабочей документации)</t>
  </si>
  <si>
    <t>3. Освидетельствованы скрытые работы, которые оказывают влияние на безопасность конструкций:</t>
  </si>
  <si>
    <t>(указываются скрытые работы, даты и номера активов их освидетельствования)</t>
  </si>
  <si>
    <t>4. При выполнении конструкций применены:</t>
  </si>
  <si>
    <r>
      <t>(наименование материалов (изделий), реквизиты сертификатов и/или других документов, подтверждающих их качество и безопасность)</t>
    </r>
    <r>
      <rPr>
        <i/>
        <vertAlign val="superscript"/>
        <sz val="8"/>
        <rFont val="Times New Roman"/>
        <family val="1"/>
        <charset val="204"/>
      </rPr>
      <t>10</t>
    </r>
  </si>
  <si>
    <t>5. Предъявлены документы, подтверждающие соответствие конструкций предъявляемым к ним требованиям, в том числе:
а) исполнительные геодезические схемы положения конструкций</t>
  </si>
  <si>
    <r>
      <t>(наименование документа, дата, номер, другие реквизиты)</t>
    </r>
    <r>
      <rPr>
        <i/>
        <vertAlign val="superscript"/>
        <sz val="8"/>
        <rFont val="Times New Roman"/>
        <family val="1"/>
        <charset val="204"/>
      </rPr>
      <t>11</t>
    </r>
  </si>
  <si>
    <t xml:space="preserve">б) результаты экспертиз, обследований, лабораторных и иных испытаний выполненных работ, проведенных в процессе строительного контроля  </t>
  </si>
  <si>
    <t xml:space="preserve">6. Проведены необходимые испытания и опробования  </t>
  </si>
  <si>
    <t xml:space="preserve">     окончания работ</t>
  </si>
  <si>
    <t>7. Даты: начала работ</t>
  </si>
  <si>
    <t>8. Предъявленные конструкции выполнены в соответствии с техническими регламентами, иными нормативными правовыми актами и проектной документацией</t>
  </si>
  <si>
    <r>
      <t>(наименование документа, дата, номер, другие реквизиты)</t>
    </r>
    <r>
      <rPr>
        <i/>
        <vertAlign val="superscript"/>
        <sz val="7"/>
        <rFont val="Times New Roman"/>
        <family val="1"/>
        <charset val="204"/>
      </rPr>
      <t>11</t>
    </r>
  </si>
  <si>
    <r>
      <t xml:space="preserve">(наименование документа, дата, номер, другие реквизиты) </t>
    </r>
    <r>
      <rPr>
        <i/>
        <vertAlign val="superscript"/>
        <sz val="7"/>
        <rFont val="Times New Roman"/>
        <family val="1"/>
        <charset val="204"/>
      </rPr>
      <t>11</t>
    </r>
  </si>
  <si>
    <t>(наименования и структурные единицы технических регламентов, иных нормативных правовых актов, разделы проектной и/или рабочей документации)</t>
  </si>
  <si>
    <t>9. На основании изложенного:</t>
  </si>
  <si>
    <r>
      <t>а) разрешается использование конструкций по назначению;</t>
    </r>
    <r>
      <rPr>
        <vertAlign val="superscript"/>
        <sz val="11"/>
        <rFont val="Times New Roman"/>
        <family val="1"/>
        <charset val="204"/>
      </rPr>
      <t>12</t>
    </r>
  </si>
  <si>
    <t>б) разрешается использование конструкций по назначению с нагружением в размере</t>
  </si>
  <si>
    <t>%</t>
  </si>
  <si>
    <r>
      <t>проектной нагрузки;</t>
    </r>
    <r>
      <rPr>
        <vertAlign val="superscript"/>
        <sz val="11"/>
        <rFont val="Times New Roman"/>
        <family val="1"/>
        <charset val="204"/>
      </rPr>
      <t>12</t>
    </r>
  </si>
  <si>
    <r>
      <t>в) разрешается полное нагружение при выполнении следующих условий:</t>
    </r>
    <r>
      <rPr>
        <vertAlign val="superscript"/>
        <sz val="11"/>
        <rFont val="Times New Roman"/>
        <family val="1"/>
        <charset val="204"/>
      </rPr>
      <t>12</t>
    </r>
  </si>
  <si>
    <r>
      <t>г) разрешается производство последующих работ:</t>
    </r>
    <r>
      <rPr>
        <vertAlign val="superscript"/>
        <sz val="11"/>
        <rFont val="Times New Roman"/>
        <family val="1"/>
        <charset val="204"/>
      </rPr>
      <t>12</t>
    </r>
  </si>
  <si>
    <r>
      <t xml:space="preserve">Представитель застройщика (технического заказчика, эксплуатирующей организации или регионального оператора) по вопросам строительного контроля </t>
    </r>
    <r>
      <rPr>
        <vertAlign val="superscript"/>
        <sz val="11"/>
        <rFont val="Times New Roman"/>
        <family val="1"/>
        <charset val="204"/>
      </rPr>
      <t>5</t>
    </r>
  </si>
  <si>
    <t xml:space="preserve">ООО "Иркутская нефтяная компания" ОГРН 1023801010970, ИНН 3808066311, адрес: РФ, 664007, Иркутская область, </t>
  </si>
  <si>
    <t xml:space="preserve">г. Иркутск, пр-кт Большой Литейный, д.4, тел.: 8(3952)211-352, 211-353; Ассоциация регионального отраслевого объединения </t>
  </si>
  <si>
    <t>работодателей "Саморегулируемая организация строителей Байкальского региона", ОГРН 1083800002868, ИНН 3811126176</t>
  </si>
  <si>
    <r>
      <t>1</t>
    </r>
    <r>
      <rPr>
        <sz val="8"/>
        <rFont val="Times New Roman"/>
        <family val="1"/>
        <charset val="204"/>
      </rPr>
      <t> Указывается при наличии.</t>
    </r>
  </si>
  <si>
    <r>
      <t>2</t>
    </r>
    <r>
      <rPr>
        <sz val="8"/>
        <rFont val="Times New Roman"/>
        <family val="1"/>
        <charset val="204"/>
      </rPr>
      <t> За исключением случаев, когда членство в саморегулируемых организациях в области инженерных изысканий, архитектурно-строительного проектирования, строительства, реконструкции, капитального ремонта объектов капитального строительства не требуется.</t>
    </r>
  </si>
  <si>
    <r>
      <t>3</t>
    </r>
    <r>
      <rPr>
        <sz val="8"/>
        <rFont val="Times New Roman"/>
        <family val="1"/>
        <charset val="204"/>
      </rPr>
      <t> За исключением случаев, когда членство в саморегулируемых организациях в области строительства, реконструкции, капитального ремонта объектов капитального строительства не требуется.</t>
    </r>
  </si>
  <si>
    <r>
      <t>4</t>
    </r>
    <r>
      <rPr>
        <sz val="8"/>
        <rFont val="Times New Roman"/>
        <family val="1"/>
        <charset val="204"/>
      </rPr>
      <t> За исключением случаев, когда членство в саморегулируемых организациях в области архитектурно-строительного проектирования не требуется.</t>
    </r>
  </si>
  <si>
    <r>
      <t>5</t>
    </r>
    <r>
      <rPr>
        <sz val="8"/>
        <rFont val="Times New Roman"/>
        <family val="1"/>
        <charset val="204"/>
      </rPr>
      <t> В случае осуществления строительства, реконструкции, капитального ремонта на основании договора строительного подряда.</t>
    </r>
  </si>
  <si>
    <r>
      <t>6</t>
    </r>
    <r>
      <rPr>
        <sz val="8"/>
        <rFont val="Times New Roman"/>
        <family val="1"/>
        <charset val="204"/>
      </rPr>
      <t> В случае осуществления строительного контроля на основании договора с застройщиком, техническим заказчиком, эксплуатирующей организацией или региональным оператором.</t>
    </r>
  </si>
  <si>
    <r>
      <t>7</t>
    </r>
    <r>
      <rPr>
        <sz val="8"/>
        <rFont val="Times New Roman"/>
        <family val="1"/>
        <charset val="204"/>
      </rPr>
      <t> В случаях когда авторский надзор осуществляется.</t>
    </r>
  </si>
  <si>
    <r>
      <t>8</t>
    </r>
    <r>
      <rPr>
        <sz val="8"/>
        <rFont val="Times New Roman"/>
        <family val="1"/>
        <charset val="204"/>
      </rPr>
      <t> В случае осуществления авторского надзора лицом, не являющимся разработчиком проектной документации.</t>
    </r>
  </si>
  <si>
    <r>
      <t>9</t>
    </r>
    <r>
      <rPr>
        <sz val="8"/>
        <rFont val="Times New Roman"/>
        <family val="1"/>
        <charset val="204"/>
      </rPr>
      <t> В случае выполнения работ по договорам о строительстве, реконструкции, капитальном ремонте объектов капитального строительства, заключенным с иными лицами.</t>
    </r>
  </si>
  <si>
    <r>
      <t>10</t>
    </r>
    <r>
      <rPr>
        <sz val="8"/>
        <rFont val="Times New Roman"/>
        <family val="1"/>
        <charset val="204"/>
      </rPr>
      <t> В случае отсутствия информации в актах освидетельствования скрытых работ.</t>
    </r>
  </si>
  <si>
    <r>
      <t>11</t>
    </r>
    <r>
      <rPr>
        <sz val="8"/>
        <rFont val="Times New Roman"/>
        <family val="1"/>
        <charset val="204"/>
      </rPr>
      <t> В случае если необходимо указывать более 5 документов, указывается ссылка на их реестр, который является неотъемлемой частью акта.</t>
    </r>
  </si>
  <si>
    <r>
      <t>12</t>
    </r>
    <r>
      <rPr>
        <sz val="8"/>
        <rFont val="Times New Roman"/>
        <family val="1"/>
        <charset val="204"/>
      </rPr>
      <t> Указываются необходимые пункты.</t>
    </r>
  </si>
  <si>
    <t>ООО "НСК-Проект" ОГРН 1115476037478, ИНН 5402536658, адрес: РФ, 630024, Новосибирская область, г. Новосибирск,</t>
  </si>
  <si>
    <t xml:space="preserve"> ул. Мира, дом 65/2, тел.:8(383)363-56-54 СРО "ЦРАСНП" ОГРН 1087800004192, ИНН 7810330754</t>
  </si>
  <si>
    <t>приказ № 0175-00 от 11.02.2020 г.</t>
  </si>
  <si>
    <t>приказ №200220-001-НТ от 20.02.2020 г.</t>
  </si>
  <si>
    <t>Приложение № 3</t>
  </si>
  <si>
    <t xml:space="preserve">к Требованиям к составу и порядку ведения исполнительной </t>
  </si>
  <si>
    <t xml:space="preserve">документации при строительстве, реконструкции, </t>
  </si>
  <si>
    <t xml:space="preserve">капитальном ремонте объектов капитального строительства </t>
  </si>
  <si>
    <t xml:space="preserve">и требованиям, предъявляемым к актам освидетельствования </t>
  </si>
  <si>
    <t xml:space="preserve">работ, конструкций, участков сетей инженерно-технического </t>
  </si>
  <si>
    <t xml:space="preserve">обеспечения, утвержденным приказом Федеральной службы </t>
  </si>
  <si>
    <r>
      <t xml:space="preserve">(фамилия, имя, отчество </t>
    </r>
    <r>
      <rPr>
        <i/>
        <vertAlign val="superscript"/>
        <sz val="7"/>
        <color rgb="FF000000"/>
        <rFont val="Times New Roman"/>
        <family val="1"/>
        <charset val="204"/>
      </rPr>
      <t>1</t>
    </r>
    <r>
      <rPr>
        <i/>
        <sz val="7"/>
        <color indexed="8"/>
        <rFont val="Times New Roman"/>
        <family val="1"/>
        <charset val="204"/>
      </rPr>
      <t>, адрес места жительства, ОГРНИП, ИНН индивидуального предпринимателя,</t>
    </r>
  </si>
  <si>
    <r>
      <t xml:space="preserve">наименование, ОГРН, ИНН саморегулируемой организации, членом которой является </t>
    </r>
    <r>
      <rPr>
        <i/>
        <vertAlign val="superscript"/>
        <sz val="7"/>
        <color rgb="FF000000"/>
        <rFont val="Times New Roman"/>
        <family val="1"/>
        <charset val="204"/>
      </rPr>
      <t>2</t>
    </r>
    <r>
      <rPr>
        <i/>
        <sz val="7"/>
        <color indexed="8"/>
        <rFont val="Times New Roman"/>
        <family val="1"/>
        <charset val="204"/>
      </rPr>
      <t xml:space="preserve"> – для индивидуальных предпринимателей и юридических лиц;</t>
    </r>
  </si>
  <si>
    <r>
      <t>Объект капитального строительства</t>
    </r>
    <r>
      <rPr>
        <b/>
        <sz val="10"/>
        <rFont val="Times New Roman"/>
        <family val="1"/>
        <charset val="204"/>
      </rPr>
      <t xml:space="preserve">  </t>
    </r>
    <r>
      <rPr>
        <u/>
        <sz val="10"/>
        <color indexed="56"/>
        <rFont val="Arial Cyr"/>
        <charset val="204"/>
      </rPr>
      <t/>
    </r>
  </si>
  <si>
    <r>
      <t xml:space="preserve">наименование, ОГРН, ИНН саморегулируемой организации, членом которой является </t>
    </r>
    <r>
      <rPr>
        <i/>
        <vertAlign val="superscript"/>
        <sz val="7"/>
        <color rgb="FF000000"/>
        <rFont val="Times New Roman"/>
        <family val="1"/>
        <charset val="204"/>
      </rPr>
      <t>3</t>
    </r>
    <r>
      <rPr>
        <i/>
        <sz val="7"/>
        <color indexed="8"/>
        <rFont val="Times New Roman"/>
        <family val="1"/>
        <charset val="204"/>
      </rPr>
      <t>)</t>
    </r>
  </si>
  <si>
    <r>
      <t xml:space="preserve">по вопросам строительного контроля </t>
    </r>
    <r>
      <rPr>
        <vertAlign val="superscript"/>
        <sz val="10"/>
        <rFont val="Times New Roman"/>
        <family val="1"/>
        <charset val="204"/>
      </rPr>
      <t>5</t>
    </r>
  </si>
  <si>
    <r>
      <t xml:space="preserve">Представитель лица, осуществляющего подготовку проектной документации </t>
    </r>
    <r>
      <rPr>
        <vertAlign val="superscript"/>
        <sz val="10"/>
        <rFont val="Times New Roman"/>
        <family val="1"/>
        <charset val="204"/>
      </rPr>
      <t>7</t>
    </r>
  </si>
  <si>
    <r>
      <t xml:space="preserve">с указанием наименования, ОГРН, ИНН, места нахождения юридического лица </t>
    </r>
    <r>
      <rPr>
        <i/>
        <vertAlign val="superscript"/>
        <sz val="7"/>
        <rFont val="Times New Roman"/>
        <family val="1"/>
        <charset val="204"/>
      </rPr>
      <t>8</t>
    </r>
    <r>
      <rPr>
        <i/>
        <sz val="7"/>
        <rFont val="Times New Roman"/>
        <family val="1"/>
        <charset val="204"/>
      </rPr>
      <t>,</t>
    </r>
  </si>
  <si>
    <r>
      <t xml:space="preserve">Представитель лица, выполнившего работы, подлежащие освидетельствованию </t>
    </r>
    <r>
      <rPr>
        <vertAlign val="superscript"/>
        <sz val="10"/>
        <rFont val="Times New Roman"/>
        <family val="1"/>
        <charset val="204"/>
      </rPr>
      <t>9</t>
    </r>
  </si>
  <si>
    <t xml:space="preserve">произвели осмотр работ, выполненных                                  </t>
  </si>
  <si>
    <r>
      <t xml:space="preserve">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, адреса места жительства, ОГРНИП, ИНН индивидуального предпринимателя </t>
    </r>
    <r>
      <rPr>
        <i/>
        <vertAlign val="superscript"/>
        <sz val="8"/>
        <rFont val="Times New Roman"/>
        <family val="1"/>
        <charset val="204"/>
      </rPr>
      <t>8</t>
    </r>
    <r>
      <rPr>
        <i/>
        <sz val="8"/>
        <rFont val="Times New Roman"/>
        <family val="1"/>
        <charset val="204"/>
      </rPr>
      <t>,</t>
    </r>
  </si>
  <si>
    <t>с указанием наименования, ОГРН, ИНН, места нахождения юридического лица, фамилии, имени, отчества 1, адреса места жительства,                                                                                        ОГРНИП, ИНН индивидуального предпринимателя)</t>
  </si>
  <si>
    <r>
      <t>(наименование строительных материалов (изделий), реквизиты сертификатов и/или других документов, подтверждающих их качество и безопасность)</t>
    </r>
    <r>
      <rPr>
        <i/>
        <vertAlign val="superscript"/>
        <sz val="8"/>
        <rFont val="Times New Roman"/>
        <family val="1"/>
        <charset val="204"/>
      </rPr>
      <t>10</t>
    </r>
  </si>
  <si>
    <t>(исполнительные схемы и чертежи, результаты экспертиз, обследований, лабораторных</t>
  </si>
  <si>
    <r>
      <t>и иных испытаний выполненных работ, проведенных в процессе строительного контроля)</t>
    </r>
    <r>
      <rPr>
        <i/>
        <vertAlign val="superscript"/>
        <sz val="7"/>
        <rFont val="Times New Roman"/>
        <family val="1"/>
        <charset val="204"/>
      </rPr>
      <t>10</t>
    </r>
  </si>
  <si>
    <t xml:space="preserve">        окончания работ</t>
  </si>
  <si>
    <t>(наименование работ, конструкций, участков сетей инженерно-технического обеспечения)</t>
  </si>
  <si>
    <r>
      <t>10</t>
    </r>
    <r>
      <rPr>
        <sz val="8"/>
        <rFont val="Times New Roman"/>
        <family val="1"/>
        <charset val="204"/>
      </rPr>
      <t> В случае если необходимо указывать более 5 документов, указывается ссылка на их реестр, который является неотъемлемой частью акта.</t>
    </r>
  </si>
  <si>
    <t>Приложение № 2</t>
  </si>
  <si>
    <t xml:space="preserve"> Российская Федерация, Иркутская область, Усть-Кутский район</t>
  </si>
  <si>
    <t>ПС 220 кВ Полимер. 1 этап строительства.</t>
  </si>
  <si>
    <r>
      <t xml:space="preserve">наименование, ОГРН, ИНН, место нахождения юридического лица, телефон/факс, наименование, ОГРН, ИНН саморегулируемой организации, членом которой является </t>
    </r>
    <r>
      <rPr>
        <i/>
        <vertAlign val="superscript"/>
        <sz val="8"/>
        <rFont val="Times New Roman"/>
        <family val="1"/>
        <charset val="204"/>
      </rPr>
      <t>4</t>
    </r>
    <r>
      <rPr>
        <i/>
        <sz val="8"/>
        <rFont val="Times New Roman"/>
        <family val="1"/>
        <charset val="204"/>
      </rPr>
      <t>)</t>
    </r>
  </si>
  <si>
    <r>
      <t xml:space="preserve">Представитель застройщика или технического заказчика по вопросам строительного контроля </t>
    </r>
    <r>
      <rPr>
        <vertAlign val="superscript"/>
        <sz val="10"/>
        <rFont val="Times New Roman"/>
        <family val="1"/>
        <charset val="204"/>
      </rPr>
      <t>5</t>
    </r>
  </si>
  <si>
    <r>
      <t xml:space="preserve">в области строительства </t>
    </r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>, реквизиты распорядительного документа, подтверждающего полномочия, с указанием наименования, ОГРН, ИНН,</t>
    </r>
  </si>
  <si>
    <r>
      <t xml:space="preserve"> места нахождения юридического лица </t>
    </r>
    <r>
      <rPr>
        <i/>
        <vertAlign val="superscript"/>
        <sz val="8"/>
        <rFont val="Times New Roman"/>
        <family val="1"/>
        <charset val="204"/>
      </rPr>
      <t>6</t>
    </r>
    <r>
      <rPr>
        <i/>
        <sz val="8"/>
        <rFont val="Times New Roman"/>
        <family val="1"/>
        <charset val="204"/>
      </rPr>
      <t xml:space="preserve">, 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, адреса места жительства, ОГРНИП, ИНН индивидуального предпринимателя </t>
    </r>
    <r>
      <rPr>
        <i/>
        <vertAlign val="superscript"/>
        <sz val="8"/>
        <rFont val="Times New Roman"/>
        <family val="1"/>
        <charset val="204"/>
      </rPr>
      <t>6</t>
    </r>
    <r>
      <rPr>
        <i/>
        <sz val="8"/>
        <rFont val="Times New Roman"/>
        <family val="1"/>
        <charset val="204"/>
      </rPr>
      <t>)</t>
    </r>
  </si>
  <si>
    <r>
      <t xml:space="preserve">с указанием наименования, ОГРН, ИНН, места нахождения юридического лица </t>
    </r>
    <r>
      <rPr>
        <i/>
        <vertAlign val="superscript"/>
        <sz val="8"/>
        <rFont val="Times New Roman"/>
        <family val="1"/>
        <charset val="204"/>
      </rPr>
      <t>8</t>
    </r>
    <r>
      <rPr>
        <i/>
        <sz val="8"/>
        <rFont val="Times New Roman"/>
        <family val="1"/>
        <charset val="204"/>
      </rPr>
      <t xml:space="preserve">, 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, адреса места жительства, ОГРНИП, ИНН индивидуального </t>
    </r>
  </si>
  <si>
    <r>
      <t xml:space="preserve">предпринимателя </t>
    </r>
    <r>
      <rPr>
        <i/>
        <vertAlign val="superscript"/>
        <sz val="8"/>
        <rFont val="Times New Roman"/>
        <family val="1"/>
        <charset val="204"/>
      </rPr>
      <t>8</t>
    </r>
    <r>
      <rPr>
        <i/>
        <sz val="8"/>
        <rFont val="Times New Roman"/>
        <family val="1"/>
        <charset val="204"/>
      </rPr>
      <t xml:space="preserve">, наименования, ОГРН, ИНН саморегулируемой организации, членом которой является указанное юридическое лицо, индивидуальный предприниматель </t>
    </r>
    <r>
      <rPr>
        <i/>
        <vertAlign val="superscript"/>
        <sz val="8"/>
        <rFont val="Times New Roman"/>
        <family val="1"/>
        <charset val="204"/>
      </rPr>
      <t>4</t>
    </r>
    <r>
      <rPr>
        <i/>
        <sz val="8"/>
        <rFont val="Times New Roman"/>
        <family val="1"/>
        <charset val="204"/>
      </rPr>
      <t>)</t>
    </r>
  </si>
  <si>
    <r>
      <t xml:space="preserve">Представитель лица, выполнившего работы по разбивке осей объекта капитального строительства на местности </t>
    </r>
    <r>
      <rPr>
        <vertAlign val="superscript"/>
        <sz val="10"/>
        <rFont val="Times New Roman"/>
        <family val="1"/>
        <charset val="204"/>
      </rPr>
      <t>9</t>
    </r>
  </si>
  <si>
    <r>
      <t xml:space="preserve">с указанием наименования, ОГРН, ИНН, места нахождения юридического лица, фамилии, имени, отчества 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>, адреса места жительства,                                                                                 ОГРНИП, ИНН индивидуального предпринимателя)</t>
    </r>
  </si>
  <si>
    <t xml:space="preserve">Представитель лица, выполнившего работы по разбивке осей </t>
  </si>
  <si>
    <r>
      <t xml:space="preserve">объекта капитального строительства на местности </t>
    </r>
    <r>
      <rPr>
        <vertAlign val="superscript"/>
        <sz val="10"/>
        <rFont val="Times New Roman"/>
        <family val="1"/>
        <charset val="204"/>
      </rPr>
      <t>9</t>
    </r>
  </si>
  <si>
    <r>
      <t>6</t>
    </r>
    <r>
      <rPr>
        <sz val="8"/>
        <rFont val="Times New Roman"/>
        <family val="1"/>
        <charset val="204"/>
      </rPr>
      <t> В случае осуществления строительного контроля на основании договора с застройщиком или техническим заказчиком.</t>
    </r>
  </si>
  <si>
    <r>
      <t>9</t>
    </r>
    <r>
      <rPr>
        <sz val="8"/>
        <rFont val="Times New Roman"/>
        <family val="1"/>
        <charset val="204"/>
      </rPr>
      <t> В случае выполнения работ по разбивке осей объекта капитального строительства на местности по договору, заключенному с иными лицами.</t>
    </r>
  </si>
  <si>
    <t>Акт отбора образцов (проб)</t>
  </si>
  <si>
    <t xml:space="preserve">Протокол испытания грунта </t>
  </si>
  <si>
    <t>Протокол испытания грунта методом замещения объема</t>
  </si>
  <si>
    <t>Схема отбора проб при устройстройстве обратной засыпки</t>
  </si>
  <si>
    <t>позиция</t>
  </si>
  <si>
    <t>ООО "Ангарский Завод Полимеров"</t>
  </si>
  <si>
    <t xml:space="preserve"> Журавлев А.В.</t>
  </si>
  <si>
    <t>Инженер СК АО "СЖС Восток Лимитед"  Журавлев А.В., приказ №200220-001-НТ от 20.02.2020 г.</t>
  </si>
  <si>
    <t>Т2</t>
  </si>
  <si>
    <t>трансформатора</t>
  </si>
  <si>
    <t>Ф2-2</t>
  </si>
  <si>
    <t>7.2</t>
  </si>
  <si>
    <t>нанесению 3-го слоя углеводородной смазки БАМ-4 на фундаменты марки</t>
  </si>
  <si>
    <t>нанесению 2-го слоя углеводородной смазки БАМ-4 на фундаменты марки</t>
  </si>
  <si>
    <t>нанесению АКЗ 1-го слоя на фундаменты марки</t>
  </si>
  <si>
    <t>нанесению АКЗ в 2-го слоя на фундаменты марки</t>
  </si>
  <si>
    <t>нанесению 1-го слоя углеводородной смазки БАМ-4 на фундаменты марки</t>
  </si>
  <si>
    <t>обратной засыпке фундаментов</t>
  </si>
  <si>
    <t>Монтаж балки Б-1</t>
  </si>
  <si>
    <t>Балка Б-1</t>
  </si>
  <si>
    <t>монтажу балки Б-1</t>
  </si>
  <si>
    <t>14/2018-ПС220-Полимер-1-040-КС1</t>
  </si>
  <si>
    <t>Установка трансформаторов Т1, Т2</t>
  </si>
  <si>
    <t>Трансформатора Т2</t>
  </si>
  <si>
    <t>/040-КС1</t>
  </si>
  <si>
    <t>25,29 м³</t>
  </si>
  <si>
    <t>Г0002/1</t>
  </si>
  <si>
    <t>ГУ0002/1</t>
  </si>
  <si>
    <t>Устройство щебеночного основания с послойным уплотнением h=</t>
  </si>
  <si>
    <t>Фундамент марки Ф2-2</t>
  </si>
  <si>
    <t>ГОСТ 13015-2012, серия 3.407-115 вып.2</t>
  </si>
  <si>
    <t>Технический паспорт №928 от 20.09.2016г.</t>
  </si>
  <si>
    <t>6 шт.</t>
  </si>
  <si>
    <t>34,08 кг.</t>
  </si>
  <si>
    <t>183,6 кг.</t>
  </si>
  <si>
    <t>61,2 м.п.</t>
  </si>
  <si>
    <t>Исполнительная схема монтажа опорной балки Б-1</t>
  </si>
  <si>
    <t>Документ о качестве стальный конструкций Серия А № 296-01 от марта 2020 г.</t>
  </si>
  <si>
    <t>13362тм-КС.И-2</t>
  </si>
  <si>
    <t>2 шт.</t>
  </si>
  <si>
    <t xml:space="preserve">Монтаж балки Б-1 (2 шт.) </t>
  </si>
  <si>
    <t>Материал лакокрасочный PRIM PLATINA Multicoat PN (ПРИМ ПЛАТИНА)</t>
  </si>
  <si>
    <t>ООО "ПК "Техпромсинтез"</t>
  </si>
  <si>
    <t>26,64 кг.</t>
  </si>
  <si>
    <t>Паспорт № 16930 от 29.02.2020 г. Партия № 26857.</t>
  </si>
  <si>
    <t>АКЗ Балки 1-й слой</t>
  </si>
  <si>
    <t>АКЗ Балки 2-й слой</t>
  </si>
  <si>
    <t>нанесение 1-го слоя антикоррозиционной обработке балок Б-1, уголков, и закладных деталей фундаментов Ф2-2</t>
  </si>
  <si>
    <t>нанесение 2-го слоя антикоррозиционной обработке балок Б-1, уголков, и закладных деталей фундаментов Ф2-2</t>
  </si>
  <si>
    <t>монтаж трансформатора</t>
  </si>
  <si>
    <t>поз. 7.2 по ГП</t>
  </si>
  <si>
    <t>нанесению первого слоя (ПРИМ ПЛАТИНА)</t>
  </si>
  <si>
    <t>нанесению второго слоя (ПРИМ ПЛАТИНА)</t>
  </si>
  <si>
    <t>монтажу трансформатора</t>
  </si>
  <si>
    <t>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первого слоя по 200 мкм. (расход 0,645 кг/м²). Общая площадь АКЗ = 41,3 м², расход краски составил 13,32 кг.</t>
  </si>
  <si>
    <t>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второго слоя по 200 мкм. (расход 0,645 кг/м²). Общая площадь АКЗ = 41,3 м², расход краски составил 13,32 кг.</t>
  </si>
  <si>
    <t>ТУ 20.30.12-110-53945212-2018</t>
  </si>
  <si>
    <t>на приемку фундамента под монтаж</t>
  </si>
  <si>
    <t xml:space="preserve"> (должность, фамилия, </t>
  </si>
  <si>
    <t>инициалы, реквизиты документа о представительстве)</t>
  </si>
  <si>
    <t>(должность, фамилия, инициалы, реквизиты документа о представительстве)</t>
  </si>
  <si>
    <t>Представитель лица, осуществляющего строительство, по вопросам строительного контроля</t>
  </si>
  <si>
    <t xml:space="preserve"> (должность, фамилия, инициалы, реквизиты документа о представительстве)</t>
  </si>
  <si>
    <t>Представитель лица, осуществляющего строительство, выполнившего фундамент, подлежащий приемке</t>
  </si>
  <si>
    <t>произвели осмотр и приемку фундамента, выполненного</t>
  </si>
  <si>
    <t>(наименование лица, осуществляющего строительство, фактически выполнившего фундамент)</t>
  </si>
  <si>
    <t>1. К осмотру и приемке предъявлен фундамент</t>
  </si>
  <si>
    <t>(наименование, обозначение, краткая характеристика)</t>
  </si>
  <si>
    <t>2. Фундамент выполнен по проектной документации</t>
  </si>
  <si>
    <t>(номер, другие реквизиты чертежа, наименование проектной документации, сведения о лицах, осуществляющих</t>
  </si>
  <si>
    <t>подготовку раздела проектной документации)</t>
  </si>
  <si>
    <t>3. При строительстве фундамента использованы</t>
  </si>
  <si>
    <t>(наименование строительных материалов и изделий со ссылкой на сертификаты и другие документы, подтверждающие качество)</t>
  </si>
  <si>
    <t>4. Освидетельствованы скрытые работы (при наличии), которые оказывают влияние на безопасность фундамента</t>
  </si>
  <si>
    <t>(указываются скрытые работы, даты и номера актов их освидетельствования)</t>
  </si>
  <si>
    <t>5. Предъявлены документы, подтверждающие соответствие фундамента предъявляемым к нему требованиям, в том числе:
а) на соответствие требованиям проектной документации, техническим регламентам (нормам и правилам), другим нормативным правовым актам</t>
  </si>
  <si>
    <t>(наименование документа о соответствии, дата, номер, другие реквизиты)</t>
  </si>
  <si>
    <t>б) исполнительные геодезические схемы положения фундамента</t>
  </si>
  <si>
    <t>(наименование документа, дата, номер, другие реквизиты)</t>
  </si>
  <si>
    <t>в) результаты экспертиз, обследований, лабораторных и иных испытаний и выполненных работ проведенных в процессе строительного контроля</t>
  </si>
  <si>
    <t>(указываются наименования документов, номера и даты актов)</t>
  </si>
  <si>
    <t>7. При осмотре и проверке установлено:</t>
  </si>
  <si>
    <t>а) отклонение поперечной оси фундамента, мм</t>
  </si>
  <si>
    <t>б) отклонение продольной оси фундамента, мм</t>
  </si>
  <si>
    <t>в) отклонение фундамента по высоте, мм</t>
  </si>
  <si>
    <t>г) отклонение осей колодцев под анкерные болты, мм</t>
  </si>
  <si>
    <t>д) отклонение габаритных размеров фундамента, мм:</t>
  </si>
  <si>
    <t>по длине</t>
  </si>
  <si>
    <t>по высоте</t>
  </si>
  <si>
    <t>е) глубина закладки фундамента, мм</t>
  </si>
  <si>
    <t>ж) марка бетона фундамента</t>
  </si>
  <si>
    <t>8. Даты: начала работ</t>
  </si>
  <si>
    <t>9. Предъявленный к приемке фундамент выполнен в соответствии с проектной документацией и техническими регламентами (нормами и правилами), иными нормативными правовыми актами</t>
  </si>
  <si>
    <t>(указываются наименование, статьи (пункты) технического регламента (норм и правил), иных нормативных правовых актов, разделы проектной документации)</t>
  </si>
  <si>
    <t>10. На основании изложенного:</t>
  </si>
  <si>
    <r>
      <t>а) разрешается использование конструкций по назначению;</t>
    </r>
    <r>
      <rPr>
        <vertAlign val="superscript"/>
        <sz val="11"/>
        <rFont val="Times New Roman"/>
        <family val="1"/>
        <charset val="204"/>
      </rPr>
      <t xml:space="preserve"> </t>
    </r>
  </si>
  <si>
    <t xml:space="preserve">% проектной нагрузки; </t>
  </si>
  <si>
    <r>
      <t>в) разрешается полное нагружение при выполнении следующих условий: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</si>
  <si>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г) разрешается производство последующих работ:</t>
    </r>
    <r>
      <rPr>
        <vertAlign val="superscript"/>
        <sz val="11"/>
        <rFont val="Times New Roman"/>
        <family val="1"/>
        <charset val="204"/>
      </rPr>
      <t xml:space="preserve"> </t>
    </r>
  </si>
  <si>
    <t>Представитель лица, осуществляющего строительство, по вопросам строительного надзора</t>
  </si>
  <si>
    <t>2. Тахеометр Leica TS 06 ultra (свидетельство о проверке прибора № 0629315 до 12.11.2020 г.)</t>
  </si>
  <si>
    <t xml:space="preserve">14/2018-ПС220-Полимер-1-040-КС1 (изм 6), лист 3 от 18.03.2020г.  </t>
  </si>
  <si>
    <t xml:space="preserve">14/2018-ПС220-Полимер-1-040-КС1 (изм 6), лист 3 от 18.03.2020 г.  </t>
  </si>
  <si>
    <t>"31" марта 2020 г.</t>
  </si>
  <si>
    <t>монтажу балки Б-1 (2 шт.) на фундаменты Ф2-2 (6 шт.)</t>
  </si>
  <si>
    <t>" 11 " апреля 2020 г.</t>
  </si>
  <si>
    <t>Приложение № 1. Исполнительная схема монтажа фундаментов трансформатора Т2. №7/2 от 11.04.2020 г.</t>
  </si>
  <si>
    <t>Фундаменты марки Ф2-2 (6 шт.) трансформатора Т2.</t>
  </si>
  <si>
    <t>14. АООК № 2/Т2 Фундаменты марки Ф2-2 (6 шт.) трансформатора Т2 от 11.04.2020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</si>
</sst>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56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7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9"/>
      <name val="Arial Cyr"/>
      <charset val="204"/>
    </font>
    <font>
      <b/>
      <i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vertAlign val="superscript"/>
      <sz val="8"/>
      <color rgb="FF000000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i/>
      <strike/>
      <vertAlign val="superscript"/>
      <sz val="8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vertAlign val="superscript"/>
      <sz val="7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3" fillId="0" borderId="0" applyNumberFormat="0" applyFill="0" applyBorder="0" applyAlignment="0" applyProtection="0"/>
    <xf numFmtId="0" fontId="38" fillId="0" borderId="0"/>
    <xf numFmtId="0" fontId="3" fillId="0" borderId="0"/>
    <xf numFmtId="0" fontId="45" fillId="0" borderId="0"/>
    <xf numFmtId="0" fontId="2" fillId="0" borderId="0"/>
    <xf numFmtId="0" fontId="46" fillId="0" borderId="0" applyNumberFormat="0" applyFill="0" applyBorder="0" applyAlignment="0" applyProtection="0"/>
    <xf numFmtId="0" fontId="1" fillId="0" borderId="0"/>
  </cellStyleXfs>
  <cellXfs count="527">
    <xf numFmtId="0" fontId="0" fillId="0" borderId="0" xfId="0"/>
    <xf numFmtId="0" fontId="6" fillId="0" borderId="0" xfId="0" applyFont="1" applyFill="1"/>
    <xf numFmtId="0" fontId="11" fillId="0" borderId="0" xfId="0" applyFont="1" applyFill="1"/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top"/>
    </xf>
    <xf numFmtId="0" fontId="8" fillId="0" borderId="0" xfId="0" applyFont="1" applyFill="1"/>
    <xf numFmtId="0" fontId="15" fillId="0" borderId="0" xfId="0" applyFont="1" applyFill="1" applyAlignment="1"/>
    <xf numFmtId="0" fontId="16" fillId="0" borderId="0" xfId="0" applyFont="1" applyFill="1"/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6" fillId="0" borderId="0" xfId="0" applyFont="1" applyFill="1" applyBorder="1"/>
    <xf numFmtId="0" fontId="18" fillId="0" borderId="0" xfId="0" applyFont="1" applyFill="1" applyAlignment="1"/>
    <xf numFmtId="0" fontId="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top"/>
    </xf>
    <xf numFmtId="0" fontId="6" fillId="0" borderId="0" xfId="0" applyFont="1" applyFill="1" applyBorder="1" applyAlignment="1"/>
    <xf numFmtId="0" fontId="19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6" fillId="0" borderId="1" xfId="0" applyFont="1" applyFill="1" applyBorder="1"/>
    <xf numFmtId="0" fontId="8" fillId="0" borderId="1" xfId="0" applyFont="1" applyFill="1" applyBorder="1" applyAlignment="1"/>
    <xf numFmtId="0" fontId="6" fillId="0" borderId="1" xfId="0" applyFont="1" applyFill="1" applyBorder="1" applyAlignment="1"/>
    <xf numFmtId="0" fontId="14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4" fillId="0" borderId="1" xfId="0" applyFont="1" applyFill="1" applyBorder="1"/>
    <xf numFmtId="0" fontId="6" fillId="2" borderId="0" xfId="0" applyFont="1" applyFill="1" applyBorder="1" applyAlignment="1"/>
    <xf numFmtId="0" fontId="25" fillId="2" borderId="0" xfId="0" applyFont="1" applyFill="1" applyBorder="1" applyAlignment="1"/>
    <xf numFmtId="0" fontId="18" fillId="0" borderId="0" xfId="0" applyFont="1" applyFill="1" applyBorder="1" applyAlignment="1"/>
    <xf numFmtId="0" fontId="5" fillId="2" borderId="0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Alignment="1"/>
    <xf numFmtId="0" fontId="11" fillId="0" borderId="0" xfId="0" applyFont="1" applyFill="1" applyAlignment="1"/>
    <xf numFmtId="0" fontId="14" fillId="2" borderId="0" xfId="0" applyFont="1" applyFill="1" applyBorder="1" applyAlignment="1">
      <alignment vertical="center"/>
    </xf>
    <xf numFmtId="0" fontId="27" fillId="0" borderId="0" xfId="0" applyNumberFormat="1" applyFont="1" applyAlignment="1">
      <alignment horizontal="center" vertical="center" wrapText="1" shrinkToFit="1"/>
    </xf>
    <xf numFmtId="0" fontId="29" fillId="0" borderId="4" xfId="0" applyNumberFormat="1" applyFont="1" applyBorder="1" applyAlignment="1">
      <alignment horizontal="center" vertical="center" wrapText="1" shrinkToFit="1"/>
    </xf>
    <xf numFmtId="0" fontId="27" fillId="0" borderId="4" xfId="0" applyNumberFormat="1" applyFont="1" applyBorder="1" applyAlignment="1">
      <alignment horizontal="left" vertical="center" wrapText="1" shrinkToFit="1"/>
    </xf>
    <xf numFmtId="0" fontId="27" fillId="0" borderId="0" xfId="0" applyNumberFormat="1" applyFont="1" applyAlignment="1">
      <alignment horizontal="left" vertical="center" wrapText="1" shrinkToFit="1"/>
    </xf>
    <xf numFmtId="0" fontId="29" fillId="0" borderId="0" xfId="0" applyNumberFormat="1" applyFont="1" applyAlignment="1">
      <alignment horizontal="center" vertical="center" wrapText="1" shrinkToFit="1"/>
    </xf>
    <xf numFmtId="0" fontId="29" fillId="0" borderId="4" xfId="0" applyNumberFormat="1" applyFont="1" applyBorder="1" applyAlignment="1">
      <alignment horizontal="left" vertical="center" wrapText="1" shrinkToFit="1"/>
    </xf>
    <xf numFmtId="0" fontId="27" fillId="0" borderId="4" xfId="0" applyNumberFormat="1" applyFont="1" applyBorder="1" applyAlignment="1">
      <alignment horizontal="center" vertical="center" wrapText="1" shrinkToFit="1"/>
    </xf>
    <xf numFmtId="0" fontId="27" fillId="0" borderId="0" xfId="0" applyNumberFormat="1" applyFont="1" applyBorder="1" applyAlignment="1">
      <alignment horizontal="left" vertical="center" wrapText="1" shrinkToFit="1"/>
    </xf>
    <xf numFmtId="0" fontId="27" fillId="0" borderId="0" xfId="0" applyNumberFormat="1" applyFont="1" applyBorder="1" applyAlignment="1">
      <alignment horizontal="center" vertical="center" wrapText="1" shrinkToFit="1"/>
    </xf>
    <xf numFmtId="0" fontId="27" fillId="0" borderId="4" xfId="0" applyNumberFormat="1" applyFont="1" applyBorder="1" applyAlignment="1">
      <alignment horizontal="left" vertical="center" wrapText="1"/>
    </xf>
    <xf numFmtId="0" fontId="6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5" fillId="0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Alignment="1"/>
    <xf numFmtId="0" fontId="6" fillId="0" borderId="0" xfId="0" applyFont="1"/>
    <xf numFmtId="0" fontId="5" fillId="2" borderId="1" xfId="0" applyFont="1" applyFill="1" applyBorder="1" applyAlignment="1"/>
    <xf numFmtId="0" fontId="5" fillId="0" borderId="1" xfId="0" applyFont="1" applyFill="1" applyBorder="1" applyAlignment="1"/>
    <xf numFmtId="0" fontId="5" fillId="0" borderId="0" xfId="0" applyFont="1" applyFill="1" applyBorder="1"/>
    <xf numFmtId="0" fontId="5" fillId="0" borderId="1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9" fillId="0" borderId="0" xfId="0" applyNumberFormat="1" applyFont="1" applyAlignment="1">
      <alignment horizontal="left" vertical="center" wrapText="1" shrinkToFi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22" fillId="0" borderId="1" xfId="0" applyFont="1" applyFill="1" applyBorder="1" applyAlignment="1"/>
    <xf numFmtId="0" fontId="13" fillId="0" borderId="1" xfId="0" applyFont="1" applyFill="1" applyBorder="1" applyAlignment="1"/>
    <xf numFmtId="0" fontId="31" fillId="3" borderId="7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14" fontId="34" fillId="2" borderId="4" xfId="0" applyNumberFormat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center" vertical="center" wrapText="1"/>
    </xf>
    <xf numFmtId="0" fontId="6" fillId="0" borderId="0" xfId="2" applyFont="1"/>
    <xf numFmtId="0" fontId="34" fillId="0" borderId="0" xfId="2" applyFont="1" applyBorder="1" applyAlignment="1">
      <alignment vertical="top" wrapText="1"/>
    </xf>
    <xf numFmtId="0" fontId="6" fillId="0" borderId="0" xfId="2" applyNumberFormat="1" applyFont="1"/>
    <xf numFmtId="0" fontId="38" fillId="0" borderId="0" xfId="2"/>
    <xf numFmtId="0" fontId="34" fillId="0" borderId="0" xfId="2" applyFont="1" applyBorder="1"/>
    <xf numFmtId="0" fontId="6" fillId="0" borderId="0" xfId="2" applyFont="1" applyBorder="1" applyAlignment="1">
      <alignment horizontal="center"/>
    </xf>
    <xf numFmtId="0" fontId="34" fillId="0" borderId="0" xfId="2" applyNumberFormat="1" applyFont="1" applyBorder="1"/>
    <xf numFmtId="0" fontId="38" fillId="0" borderId="0" xfId="2" applyBorder="1"/>
    <xf numFmtId="0" fontId="34" fillId="0" borderId="0" xfId="2" applyFont="1"/>
    <xf numFmtId="0" fontId="34" fillId="0" borderId="0" xfId="2" applyFont="1" applyAlignment="1">
      <alignment horizontal="center"/>
    </xf>
    <xf numFmtId="0" fontId="34" fillId="0" borderId="0" xfId="2" applyNumberFormat="1" applyFont="1"/>
    <xf numFmtId="0" fontId="34" fillId="0" borderId="4" xfId="2" applyFont="1" applyBorder="1" applyAlignment="1">
      <alignment horizontal="center" vertical="center" wrapText="1"/>
    </xf>
    <xf numFmtId="0" fontId="34" fillId="0" borderId="4" xfId="2" applyNumberFormat="1" applyFont="1" applyBorder="1" applyAlignment="1">
      <alignment horizontal="center" vertical="center" wrapText="1"/>
    </xf>
    <xf numFmtId="0" fontId="34" fillId="0" borderId="4" xfId="2" applyFont="1" applyBorder="1" applyAlignment="1">
      <alignment horizontal="left" vertical="center" wrapText="1"/>
    </xf>
    <xf numFmtId="0" fontId="41" fillId="4" borderId="4" xfId="3" applyFont="1" applyFill="1" applyBorder="1" applyAlignment="1">
      <alignment horizontal="center" vertical="center" wrapText="1"/>
    </xf>
    <xf numFmtId="0" fontId="41" fillId="4" borderId="0" xfId="3" applyFont="1" applyFill="1" applyBorder="1" applyAlignment="1">
      <alignment vertical="center" wrapText="1"/>
    </xf>
    <xf numFmtId="0" fontId="41" fillId="4" borderId="4" xfId="3" applyFont="1" applyFill="1" applyBorder="1" applyAlignment="1">
      <alignment vertical="center" wrapText="1"/>
    </xf>
    <xf numFmtId="0" fontId="34" fillId="0" borderId="0" xfId="2" applyFont="1" applyBorder="1" applyAlignment="1">
      <alignment horizontal="center" vertical="center" wrapText="1"/>
    </xf>
    <xf numFmtId="0" fontId="34" fillId="0" borderId="0" xfId="2" applyFont="1" applyAlignment="1"/>
    <xf numFmtId="0" fontId="34" fillId="0" borderId="0" xfId="2" applyFont="1" applyAlignment="1">
      <alignment horizontal="left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NumberFormat="1" applyFont="1" applyBorder="1" applyAlignment="1">
      <alignment horizontal="center" vertical="center" wrapText="1"/>
    </xf>
    <xf numFmtId="0" fontId="38" fillId="0" borderId="0" xfId="2" applyNumberFormat="1"/>
    <xf numFmtId="0" fontId="43" fillId="0" borderId="0" xfId="2" applyFont="1"/>
    <xf numFmtId="0" fontId="34" fillId="0" borderId="4" xfId="2" applyFont="1" applyBorder="1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vertical="center" wrapText="1"/>
    </xf>
    <xf numFmtId="14" fontId="34" fillId="2" borderId="4" xfId="0" applyNumberFormat="1" applyFont="1" applyFill="1" applyBorder="1" applyAlignment="1">
      <alignment wrapText="1"/>
    </xf>
    <xf numFmtId="0" fontId="3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34" fillId="2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lef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4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/>
    <xf numFmtId="0" fontId="1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left" vertical="center" wrapText="1"/>
    </xf>
    <xf numFmtId="0" fontId="6" fillId="8" borderId="4" xfId="0" quotePrefix="1" applyNumberFormat="1" applyFont="1" applyFill="1" applyBorder="1" applyAlignment="1">
      <alignment horizontal="center" vertical="center" wrapText="1"/>
    </xf>
    <xf numFmtId="0" fontId="6" fillId="8" borderId="5" xfId="0" applyNumberFormat="1" applyFont="1" applyFill="1" applyBorder="1" applyAlignment="1">
      <alignment horizontal="center" vertical="center" wrapText="1"/>
    </xf>
    <xf numFmtId="0" fontId="6" fillId="8" borderId="4" xfId="0" applyNumberFormat="1" applyFont="1" applyFill="1" applyBorder="1" applyAlignment="1">
      <alignment wrapText="1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NumberFormat="1" applyFont="1" applyFill="1" applyBorder="1" applyAlignment="1">
      <alignment horizontal="center" vertical="center" wrapText="1"/>
    </xf>
    <xf numFmtId="0" fontId="34" fillId="0" borderId="0" xfId="5" applyFont="1"/>
    <xf numFmtId="0" fontId="34" fillId="0" borderId="0" xfId="5" applyFont="1" applyAlignment="1">
      <alignment horizontal="right"/>
    </xf>
    <xf numFmtId="0" fontId="48" fillId="0" borderId="0" xfId="5" applyFont="1" applyAlignment="1">
      <alignment horizontal="left"/>
    </xf>
    <xf numFmtId="0" fontId="50" fillId="0" borderId="0" xfId="5" applyFont="1" applyBorder="1" applyAlignment="1">
      <alignment horizontal="center" vertical="top"/>
    </xf>
    <xf numFmtId="0" fontId="35" fillId="0" borderId="0" xfId="5" applyFont="1" applyAlignment="1"/>
    <xf numFmtId="0" fontId="35" fillId="0" borderId="0" xfId="5" applyFont="1" applyAlignment="1">
      <alignment horizontal="right" vertical="center"/>
    </xf>
    <xf numFmtId="0" fontId="48" fillId="0" borderId="0" xfId="5" applyFont="1" applyBorder="1" applyAlignment="1">
      <alignment vertical="top"/>
    </xf>
    <xf numFmtId="0" fontId="11" fillId="0" borderId="0" xfId="5" applyFont="1" applyBorder="1" applyAlignment="1">
      <alignment horizontal="center" vertical="center"/>
    </xf>
    <xf numFmtId="0" fontId="34" fillId="0" borderId="0" xfId="5" applyFont="1" applyAlignment="1"/>
    <xf numFmtId="0" fontId="11" fillId="0" borderId="0" xfId="5" applyFont="1" applyAlignment="1">
      <alignment vertical="top"/>
    </xf>
    <xf numFmtId="0" fontId="34" fillId="0" borderId="0" xfId="5" applyFont="1" applyBorder="1" applyAlignment="1"/>
    <xf numFmtId="0" fontId="48" fillId="0" borderId="0" xfId="5" applyFont="1" applyBorder="1" applyAlignment="1"/>
    <xf numFmtId="0" fontId="34" fillId="0" borderId="1" xfId="5" applyFont="1" applyBorder="1" applyAlignment="1">
      <alignment vertical="top"/>
    </xf>
    <xf numFmtId="0" fontId="34" fillId="0" borderId="1" xfId="5" applyFont="1" applyBorder="1" applyAlignment="1">
      <alignment vertical="center"/>
    </xf>
    <xf numFmtId="0" fontId="34" fillId="0" borderId="0" xfId="5" applyFont="1" applyAlignment="1">
      <alignment vertical="top" wrapText="1"/>
    </xf>
    <xf numFmtId="14" fontId="53" fillId="0" borderId="1" xfId="5" applyNumberFormat="1" applyFont="1" applyBorder="1" applyAlignment="1">
      <alignment horizontal="center"/>
    </xf>
    <xf numFmtId="0" fontId="54" fillId="0" borderId="0" xfId="5" applyFont="1" applyBorder="1" applyAlignment="1">
      <alignment vertical="top"/>
    </xf>
    <xf numFmtId="0" fontId="54" fillId="0" borderId="0" xfId="5" applyFont="1" applyBorder="1" applyAlignment="1">
      <alignment horizontal="center" vertical="top"/>
    </xf>
    <xf numFmtId="0" fontId="54" fillId="0" borderId="0" xfId="5" applyFont="1" applyBorder="1" applyAlignment="1">
      <alignment horizontal="right" vertical="top"/>
    </xf>
    <xf numFmtId="0" fontId="55" fillId="2" borderId="0" xfId="5" applyFont="1" applyFill="1" applyAlignment="1">
      <alignment horizontal="center" vertical="center" wrapText="1"/>
    </xf>
    <xf numFmtId="0" fontId="27" fillId="2" borderId="4" xfId="5" applyFont="1" applyFill="1" applyBorder="1" applyAlignment="1">
      <alignment horizontal="center" vertical="center" wrapText="1"/>
    </xf>
    <xf numFmtId="0" fontId="27" fillId="2" borderId="4" xfId="5" applyFont="1" applyFill="1" applyBorder="1" applyAlignment="1">
      <alignment horizontal="center" vertical="center" shrinkToFit="1"/>
    </xf>
    <xf numFmtId="0" fontId="27" fillId="2" borderId="4" xfId="5" applyFont="1" applyFill="1" applyBorder="1" applyAlignment="1">
      <alignment horizontal="center" vertical="center"/>
    </xf>
    <xf numFmtId="0" fontId="27" fillId="2" borderId="0" xfId="5" applyFont="1" applyFill="1" applyAlignment="1">
      <alignment horizontal="center" vertical="center"/>
    </xf>
    <xf numFmtId="0" fontId="27" fillId="2" borderId="0" xfId="5" applyFont="1" applyFill="1" applyAlignment="1">
      <alignment horizontal="center" vertical="center" wrapText="1"/>
    </xf>
    <xf numFmtId="14" fontId="27" fillId="2" borderId="4" xfId="5" applyNumberFormat="1" applyFont="1" applyFill="1" applyBorder="1" applyAlignment="1">
      <alignment horizontal="center" vertical="center" wrapText="1"/>
    </xf>
    <xf numFmtId="16" fontId="27" fillId="2" borderId="4" xfId="5" quotePrefix="1" applyNumberFormat="1" applyFont="1" applyFill="1" applyBorder="1" applyAlignment="1">
      <alignment horizontal="center" vertical="center" wrapText="1"/>
    </xf>
    <xf numFmtId="0" fontId="56" fillId="2" borderId="4" xfId="6" applyFont="1" applyFill="1" applyBorder="1" applyAlignment="1">
      <alignment horizontal="center" vertical="center"/>
    </xf>
    <xf numFmtId="0" fontId="27" fillId="2" borderId="0" xfId="5" applyFont="1" applyFill="1" applyAlignment="1">
      <alignment horizontal="center" vertical="center" shrinkToFit="1"/>
    </xf>
    <xf numFmtId="0" fontId="29" fillId="2" borderId="4" xfId="5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vertical="center" wrapText="1" shrinkToFit="1"/>
    </xf>
    <xf numFmtId="0" fontId="27" fillId="2" borderId="4" xfId="5" applyFont="1" applyFill="1" applyBorder="1" applyAlignment="1">
      <alignment horizontal="center" vertical="center" wrapText="1" shrinkToFit="1"/>
    </xf>
    <xf numFmtId="0" fontId="27" fillId="2" borderId="4" xfId="5" quotePrefix="1" applyFont="1" applyFill="1" applyBorder="1" applyAlignment="1">
      <alignment horizontal="center" vertical="center" wrapText="1" shrinkToFit="1"/>
    </xf>
    <xf numFmtId="0" fontId="33" fillId="2" borderId="4" xfId="1" applyFill="1" applyBorder="1" applyAlignment="1">
      <alignment horizontal="center" vertical="center" wrapText="1"/>
    </xf>
    <xf numFmtId="16" fontId="6" fillId="7" borderId="4" xfId="0" quotePrefix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4" xfId="0" quotePrefix="1" applyNumberFormat="1" applyFont="1" applyFill="1" applyBorder="1" applyAlignment="1">
      <alignment wrapText="1"/>
    </xf>
    <xf numFmtId="0" fontId="27" fillId="3" borderId="0" xfId="5" applyFont="1" applyFill="1" applyAlignment="1">
      <alignment horizontal="center" vertical="center" wrapText="1"/>
    </xf>
    <xf numFmtId="0" fontId="27" fillId="3" borderId="4" xfId="5" applyFont="1" applyFill="1" applyBorder="1" applyAlignment="1">
      <alignment horizontal="center" vertical="center" wrapText="1"/>
    </xf>
    <xf numFmtId="0" fontId="33" fillId="3" borderId="4" xfId="1" applyFill="1" applyBorder="1" applyAlignment="1">
      <alignment horizontal="center" vertical="center" wrapText="1"/>
    </xf>
    <xf numFmtId="16" fontId="27" fillId="3" borderId="4" xfId="5" quotePrefix="1" applyNumberFormat="1" applyFont="1" applyFill="1" applyBorder="1" applyAlignment="1">
      <alignment horizontal="center" vertical="center" wrapText="1"/>
    </xf>
    <xf numFmtId="0" fontId="27" fillId="3" borderId="4" xfId="5" quotePrefix="1" applyFont="1" applyFill="1" applyBorder="1" applyAlignment="1">
      <alignment horizontal="center" vertical="center" wrapText="1" shrinkToFit="1"/>
    </xf>
    <xf numFmtId="0" fontId="56" fillId="3" borderId="4" xfId="6" applyFont="1" applyFill="1" applyBorder="1" applyAlignment="1">
      <alignment horizontal="center" vertical="center"/>
    </xf>
    <xf numFmtId="0" fontId="27" fillId="3" borderId="4" xfId="5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27" fillId="3" borderId="4" xfId="5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left" vertical="center"/>
    </xf>
    <xf numFmtId="14" fontId="27" fillId="0" borderId="0" xfId="0" applyNumberFormat="1" applyFont="1" applyAlignment="1">
      <alignment horizontal="center" vertical="center" wrapText="1" shrinkToFit="1"/>
    </xf>
    <xf numFmtId="0" fontId="6" fillId="0" borderId="0" xfId="0" quotePrefix="1" applyFont="1" applyFill="1"/>
    <xf numFmtId="14" fontId="6" fillId="0" borderId="0" xfId="0" quotePrefix="1" applyNumberFormat="1" applyFont="1" applyFill="1"/>
    <xf numFmtId="0" fontId="27" fillId="0" borderId="4" xfId="0" applyNumberFormat="1" applyFont="1" applyBorder="1" applyAlignment="1">
      <alignment horizontal="left" vertical="center" wrapText="1" shrinkToFit="1"/>
    </xf>
    <xf numFmtId="0" fontId="18" fillId="2" borderId="0" xfId="0" applyFont="1" applyFill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14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4" fillId="0" borderId="0" xfId="5" applyFont="1" applyAlignment="1">
      <alignment horizontal="left"/>
    </xf>
    <xf numFmtId="0" fontId="34" fillId="0" borderId="0" xfId="5" applyFont="1" applyBorder="1" applyAlignment="1">
      <alignment horizontal="center"/>
    </xf>
    <xf numFmtId="0" fontId="35" fillId="0" borderId="0" xfId="5" applyFont="1" applyAlignment="1">
      <alignment horizontal="center"/>
    </xf>
    <xf numFmtId="0" fontId="11" fillId="0" borderId="0" xfId="5" applyFont="1" applyAlignment="1">
      <alignment horizontal="center" vertical="top"/>
    </xf>
    <xf numFmtId="0" fontId="11" fillId="0" borderId="0" xfId="5" applyFont="1" applyBorder="1" applyAlignment="1">
      <alignment horizontal="center" vertical="top"/>
    </xf>
    <xf numFmtId="0" fontId="34" fillId="0" borderId="0" xfId="5" applyFont="1" applyBorder="1" applyAlignment="1">
      <alignment horizontal="left"/>
    </xf>
    <xf numFmtId="0" fontId="54" fillId="0" borderId="2" xfId="5" applyFont="1" applyBorder="1" applyAlignment="1">
      <alignment horizontal="center" vertical="top"/>
    </xf>
    <xf numFmtId="0" fontId="27" fillId="0" borderId="4" xfId="0" quotePrefix="1" applyNumberFormat="1" applyFont="1" applyBorder="1" applyAlignment="1">
      <alignment horizontal="center" vertical="center" wrapText="1" shrinkToFit="1"/>
    </xf>
    <xf numFmtId="0" fontId="35" fillId="0" borderId="0" xfId="5" applyFont="1" applyBorder="1" applyAlignment="1"/>
    <xf numFmtId="0" fontId="27" fillId="0" borderId="0" xfId="5" applyFont="1" applyBorder="1"/>
    <xf numFmtId="0" fontId="27" fillId="0" borderId="0" xfId="5" applyFont="1"/>
    <xf numFmtId="14" fontId="27" fillId="0" borderId="0" xfId="5" applyNumberFormat="1" applyFont="1" applyBorder="1"/>
    <xf numFmtId="0" fontId="27" fillId="0" borderId="0" xfId="5" quotePrefix="1" applyFont="1" applyBorder="1"/>
    <xf numFmtId="0" fontId="29" fillId="0" borderId="0" xfId="5" applyFont="1" applyBorder="1"/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NumberFormat="1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14" fontId="3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6" fillId="3" borderId="4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3" fillId="0" borderId="1" xfId="0" applyFont="1" applyFill="1" applyBorder="1" applyAlignment="1"/>
    <xf numFmtId="0" fontId="19" fillId="0" borderId="0" xfId="0" applyFont="1" applyFill="1" applyAlignment="1">
      <alignment vertical="top"/>
    </xf>
    <xf numFmtId="0" fontId="57" fillId="0" borderId="1" xfId="0" applyFont="1" applyFill="1" applyBorder="1" applyAlignment="1"/>
    <xf numFmtId="0" fontId="22" fillId="0" borderId="0" xfId="0" applyFont="1" applyFill="1" applyBorder="1" applyAlignment="1"/>
    <xf numFmtId="0" fontId="7" fillId="0" borderId="2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2" fillId="0" borderId="1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31" fillId="0" borderId="0" xfId="0" applyFont="1" applyFill="1" applyAlignment="1">
      <alignment horizontal="left"/>
    </xf>
    <xf numFmtId="0" fontId="18" fillId="0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Fill="1" applyAlignment="1"/>
    <xf numFmtId="0" fontId="37" fillId="0" borderId="1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11" fillId="0" borderId="0" xfId="0" applyFont="1" applyFill="1" applyAlignment="1">
      <alignment vertical="center"/>
    </xf>
    <xf numFmtId="0" fontId="11" fillId="0" borderId="0" xfId="0" applyFont="1" applyAlignment="1"/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0" fontId="14" fillId="0" borderId="0" xfId="0" applyFont="1" applyFill="1" applyAlignment="1">
      <alignment horizontal="right" vertical="center"/>
    </xf>
    <xf numFmtId="0" fontId="22" fillId="2" borderId="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0" fillId="0" borderId="0" xfId="0" applyFont="1" applyFill="1" applyBorder="1" applyAlignment="1">
      <alignment horizontal="center" vertical="top"/>
    </xf>
    <xf numFmtId="0" fontId="21" fillId="0" borderId="1" xfId="0" applyFont="1" applyFill="1" applyBorder="1" applyAlignment="1"/>
    <xf numFmtId="0" fontId="21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24" fillId="0" borderId="0" xfId="0" applyFont="1" applyFill="1" applyAlignment="1">
      <alignment horizontal="left" vertical="center"/>
    </xf>
    <xf numFmtId="0" fontId="0" fillId="0" borderId="0" xfId="0" applyAlignment="1">
      <alignment vertical="top" wrapText="1"/>
    </xf>
    <xf numFmtId="0" fontId="70" fillId="0" borderId="4" xfId="0" applyFont="1" applyBorder="1" applyAlignment="1">
      <alignment horizontal="center" vertical="center" wrapText="1"/>
    </xf>
    <xf numFmtId="0" fontId="71" fillId="2" borderId="4" xfId="0" applyFont="1" applyFill="1" applyBorder="1" applyAlignment="1">
      <alignment horizontal="center" vertical="center" wrapText="1"/>
    </xf>
    <xf numFmtId="0" fontId="34" fillId="0" borderId="0" xfId="5" applyFont="1" applyAlignment="1">
      <alignment vertical="top"/>
    </xf>
    <xf numFmtId="0" fontId="27" fillId="0" borderId="4" xfId="0" applyNumberFormat="1" applyFont="1" applyBorder="1" applyAlignment="1">
      <alignment horizontal="left" vertical="center" wrapText="1" shrinkToFit="1"/>
    </xf>
    <xf numFmtId="0" fontId="33" fillId="0" borderId="0" xfId="1" applyFill="1" applyAlignment="1">
      <alignment wrapText="1"/>
    </xf>
    <xf numFmtId="0" fontId="0" fillId="0" borderId="4" xfId="0" applyBorder="1" applyAlignment="1">
      <alignment horizontal="center" vertical="center" wrapText="1"/>
    </xf>
    <xf numFmtId="14" fontId="6" fillId="7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6" fillId="0" borderId="3" xfId="0" applyFont="1" applyFill="1" applyBorder="1" applyAlignment="1">
      <alignment vertical="top"/>
    </xf>
    <xf numFmtId="0" fontId="16" fillId="0" borderId="1" xfId="0" applyFont="1" applyFill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14" fontId="6" fillId="0" borderId="0" xfId="0" applyNumberFormat="1" applyFont="1" applyFill="1"/>
    <xf numFmtId="0" fontId="63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0" fontId="22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/>
    </xf>
    <xf numFmtId="0" fontId="19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9" fillId="2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top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47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57" fillId="0" borderId="1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64" fillId="0" borderId="1" xfId="0" applyFont="1" applyFill="1" applyBorder="1" applyAlignment="1">
      <alignment horizontal="left"/>
    </xf>
    <xf numFmtId="0" fontId="65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wrapText="1"/>
    </xf>
    <xf numFmtId="0" fontId="47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37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37" fillId="0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top"/>
    </xf>
    <xf numFmtId="0" fontId="37" fillId="2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28" fillId="2" borderId="1" xfId="0" applyFont="1" applyFill="1" applyBorder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28" fillId="2" borderId="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 vertical="top"/>
    </xf>
    <xf numFmtId="0" fontId="40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wrapText="1"/>
    </xf>
    <xf numFmtId="0" fontId="35" fillId="0" borderId="0" xfId="0" applyFont="1" applyFill="1" applyAlignment="1">
      <alignment horizontal="center"/>
    </xf>
    <xf numFmtId="0" fontId="37" fillId="0" borderId="1" xfId="0" applyFont="1" applyFill="1" applyBorder="1" applyAlignment="1">
      <alignment horizontal="center" vertical="top" wrapText="1"/>
    </xf>
    <xf numFmtId="0" fontId="37" fillId="2" borderId="3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51" fillId="0" borderId="1" xfId="5" applyFont="1" applyBorder="1" applyAlignment="1">
      <alignment horizontal="center"/>
    </xf>
    <xf numFmtId="0" fontId="47" fillId="0" borderId="0" xfId="5" applyFont="1" applyAlignment="1">
      <alignment horizontal="right"/>
    </xf>
    <xf numFmtId="0" fontId="49" fillId="0" borderId="1" xfId="5" applyFont="1" applyBorder="1" applyAlignment="1">
      <alignment horizontal="center"/>
    </xf>
    <xf numFmtId="0" fontId="50" fillId="0" borderId="2" xfId="5" applyFont="1" applyBorder="1" applyAlignment="1">
      <alignment horizontal="center" vertical="top"/>
    </xf>
    <xf numFmtId="0" fontId="34" fillId="0" borderId="0" xfId="5" applyFont="1" applyAlignment="1">
      <alignment horizontal="left"/>
    </xf>
    <xf numFmtId="0" fontId="34" fillId="0" borderId="0" xfId="5" applyFont="1" applyBorder="1" applyAlignment="1">
      <alignment horizontal="center"/>
    </xf>
    <xf numFmtId="0" fontId="31" fillId="3" borderId="22" xfId="5" applyFont="1" applyFill="1" applyBorder="1" applyAlignment="1">
      <alignment horizontal="center" vertical="center"/>
    </xf>
    <xf numFmtId="0" fontId="31" fillId="3" borderId="23" xfId="5" applyFont="1" applyFill="1" applyBorder="1" applyAlignment="1">
      <alignment horizontal="center" vertical="center"/>
    </xf>
    <xf numFmtId="0" fontId="35" fillId="0" borderId="0" xfId="5" applyFont="1" applyAlignment="1">
      <alignment horizontal="center"/>
    </xf>
    <xf numFmtId="0" fontId="40" fillId="0" borderId="1" xfId="5" applyFont="1" applyBorder="1" applyAlignment="1">
      <alignment horizontal="center" vertical="center" wrapText="1"/>
    </xf>
    <xf numFmtId="0" fontId="11" fillId="0" borderId="0" xfId="5" applyFont="1" applyAlignment="1">
      <alignment horizontal="center" vertical="top"/>
    </xf>
    <xf numFmtId="0" fontId="40" fillId="0" borderId="1" xfId="5" applyFont="1" applyBorder="1" applyAlignment="1">
      <alignment horizontal="left"/>
    </xf>
    <xf numFmtId="0" fontId="40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top"/>
    </xf>
    <xf numFmtId="0" fontId="40" fillId="0" borderId="1" xfId="5" applyFont="1" applyBorder="1" applyAlignment="1">
      <alignment horizontal="center"/>
    </xf>
    <xf numFmtId="0" fontId="37" fillId="0" borderId="1" xfId="5" applyFont="1" applyBorder="1" applyAlignment="1">
      <alignment horizontal="center" wrapText="1"/>
    </xf>
    <xf numFmtId="0" fontId="11" fillId="0" borderId="0" xfId="5" applyFont="1" applyBorder="1" applyAlignment="1">
      <alignment horizontal="center" vertical="top"/>
    </xf>
    <xf numFmtId="0" fontId="34" fillId="0" borderId="0" xfId="5" applyFont="1" applyAlignment="1">
      <alignment horizontal="left" vertical="top"/>
    </xf>
    <xf numFmtId="0" fontId="40" fillId="0" borderId="1" xfId="5" applyFont="1" applyBorder="1" applyAlignment="1">
      <alignment horizontal="left" vertical="top" wrapText="1"/>
    </xf>
    <xf numFmtId="0" fontId="34" fillId="0" borderId="0" xfId="5" applyFont="1" applyBorder="1" applyAlignment="1">
      <alignment horizontal="left"/>
    </xf>
    <xf numFmtId="0" fontId="34" fillId="0" borderId="0" xfId="5" applyFont="1" applyBorder="1" applyAlignment="1">
      <alignment horizontal="left" vertical="top"/>
    </xf>
    <xf numFmtId="0" fontId="40" fillId="2" borderId="1" xfId="5" applyFont="1" applyFill="1" applyBorder="1" applyAlignment="1">
      <alignment horizontal="left" vertical="top" wrapText="1"/>
    </xf>
    <xf numFmtId="0" fontId="34" fillId="0" borderId="0" xfId="5" applyFont="1" applyAlignment="1">
      <alignment horizontal="left" vertical="center"/>
    </xf>
    <xf numFmtId="0" fontId="48" fillId="0" borderId="0" xfId="5" applyFont="1" applyBorder="1" applyAlignment="1">
      <alignment horizontal="left" vertical="center"/>
    </xf>
    <xf numFmtId="0" fontId="40" fillId="0" borderId="1" xfId="5" applyFont="1" applyFill="1" applyBorder="1" applyAlignment="1">
      <alignment horizontal="center"/>
    </xf>
    <xf numFmtId="0" fontId="34" fillId="0" borderId="0" xfId="5" applyFont="1" applyAlignment="1">
      <alignment horizontal="center" vertical="top"/>
    </xf>
    <xf numFmtId="0" fontId="40" fillId="0" borderId="1" xfId="5" applyFont="1" applyBorder="1" applyAlignment="1">
      <alignment horizontal="justify" vertical="top" wrapText="1"/>
    </xf>
    <xf numFmtId="0" fontId="40" fillId="0" borderId="1" xfId="5" applyFont="1" applyBorder="1" applyAlignment="1">
      <alignment horizontal="left" vertical="center" wrapText="1" shrinkToFit="1"/>
    </xf>
    <xf numFmtId="0" fontId="40" fillId="0" borderId="1" xfId="5" quotePrefix="1" applyFont="1" applyBorder="1" applyAlignment="1">
      <alignment horizontal="center"/>
    </xf>
    <xf numFmtId="0" fontId="34" fillId="0" borderId="0" xfId="5" applyFont="1" applyAlignment="1">
      <alignment horizontal="left" vertical="top" wrapText="1"/>
    </xf>
    <xf numFmtId="0" fontId="40" fillId="0" borderId="0" xfId="5" applyFont="1" applyAlignment="1">
      <alignment horizontal="left" vertical="top" wrapText="1"/>
    </xf>
    <xf numFmtId="0" fontId="27" fillId="0" borderId="1" xfId="5" applyFont="1" applyBorder="1" applyAlignment="1">
      <alignment horizontal="center"/>
    </xf>
    <xf numFmtId="0" fontId="54" fillId="0" borderId="2" xfId="5" applyFont="1" applyBorder="1" applyAlignment="1">
      <alignment horizontal="center" vertical="top"/>
    </xf>
    <xf numFmtId="0" fontId="32" fillId="0" borderId="0" xfId="5" applyFont="1" applyBorder="1" applyAlignment="1">
      <alignment horizontal="left" wrapText="1"/>
    </xf>
    <xf numFmtId="0" fontId="32" fillId="0" borderId="1" xfId="5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7" fillId="2" borderId="5" xfId="5" applyFont="1" applyFill="1" applyBorder="1" applyAlignment="1">
      <alignment horizontal="center" vertical="center" wrapText="1"/>
    </xf>
    <xf numFmtId="0" fontId="27" fillId="2" borderId="3" xfId="5" applyFont="1" applyFill="1" applyBorder="1" applyAlignment="1">
      <alignment horizontal="center" vertical="center" wrapText="1"/>
    </xf>
    <xf numFmtId="0" fontId="27" fillId="2" borderId="6" xfId="5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left" vertical="center" wrapText="1" shrinkToFit="1"/>
    </xf>
    <xf numFmtId="0" fontId="28" fillId="0" borderId="0" xfId="0" applyNumberFormat="1" applyFont="1" applyAlignment="1">
      <alignment horizontal="center" vertical="center" wrapText="1" shrinkToFit="1"/>
    </xf>
    <xf numFmtId="0" fontId="29" fillId="0" borderId="10" xfId="0" applyNumberFormat="1" applyFont="1" applyBorder="1" applyAlignment="1">
      <alignment horizontal="center" vertical="center" wrapText="1" shrinkToFit="1"/>
    </xf>
    <xf numFmtId="0" fontId="29" fillId="0" borderId="11" xfId="0" applyNumberFormat="1" applyFont="1" applyBorder="1" applyAlignment="1">
      <alignment horizontal="center" vertical="center" wrapText="1" shrinkToFit="1"/>
    </xf>
    <xf numFmtId="0" fontId="29" fillId="0" borderId="12" xfId="0" applyNumberFormat="1" applyFont="1" applyBorder="1" applyAlignment="1">
      <alignment horizontal="center" vertical="center" wrapText="1" shrinkToFit="1"/>
    </xf>
    <xf numFmtId="0" fontId="29" fillId="0" borderId="4" xfId="0" applyNumberFormat="1" applyFont="1" applyBorder="1" applyAlignment="1">
      <alignment horizontal="center" vertical="center" wrapText="1" shrinkToFit="1"/>
    </xf>
    <xf numFmtId="0" fontId="27" fillId="0" borderId="0" xfId="0" applyNumberFormat="1" applyFont="1" applyAlignment="1">
      <alignment horizontal="left" vertical="center" wrapText="1" shrinkToFit="1"/>
    </xf>
    <xf numFmtId="0" fontId="27" fillId="0" borderId="4" xfId="0" applyNumberFormat="1" applyFont="1" applyBorder="1" applyAlignment="1">
      <alignment horizontal="left" vertical="center" wrapText="1" shrinkToFit="1"/>
    </xf>
    <xf numFmtId="0" fontId="27" fillId="0" borderId="4" xfId="0" applyNumberFormat="1" applyFont="1" applyBorder="1" applyAlignment="1">
      <alignment horizontal="center" vertical="center" wrapText="1" shrinkToFit="1"/>
    </xf>
    <xf numFmtId="0" fontId="27" fillId="0" borderId="13" xfId="0" applyNumberFormat="1" applyFont="1" applyBorder="1" applyAlignment="1">
      <alignment horizontal="center" vertical="center" wrapText="1" shrinkToFit="1"/>
    </xf>
    <xf numFmtId="0" fontId="27" fillId="0" borderId="14" xfId="0" applyNumberFormat="1" applyFont="1" applyBorder="1" applyAlignment="1">
      <alignment horizontal="center" vertical="center" wrapText="1" shrinkToFit="1"/>
    </xf>
    <xf numFmtId="0" fontId="27" fillId="0" borderId="15" xfId="0" applyNumberFormat="1" applyFont="1" applyBorder="1" applyAlignment="1">
      <alignment horizontal="center" vertical="center" wrapText="1" shrinkToFit="1"/>
    </xf>
    <xf numFmtId="0" fontId="27" fillId="0" borderId="16" xfId="0" applyNumberFormat="1" applyFont="1" applyBorder="1" applyAlignment="1">
      <alignment horizontal="center" vertical="center" wrapText="1" shrinkToFit="1"/>
    </xf>
    <xf numFmtId="0" fontId="27" fillId="0" borderId="17" xfId="0" applyNumberFormat="1" applyFont="1" applyBorder="1" applyAlignment="1">
      <alignment horizontal="center" vertical="center" wrapText="1" shrinkToFit="1"/>
    </xf>
    <xf numFmtId="0" fontId="32" fillId="0" borderId="0" xfId="0" applyNumberFormat="1" applyFont="1" applyAlignment="1">
      <alignment horizontal="center" vertical="center" wrapText="1" shrinkToFit="1"/>
    </xf>
    <xf numFmtId="0" fontId="29" fillId="0" borderId="5" xfId="0" applyNumberFormat="1" applyFont="1" applyBorder="1" applyAlignment="1">
      <alignment horizontal="center" vertical="center" wrapText="1" shrinkToFit="1"/>
    </xf>
    <xf numFmtId="0" fontId="29" fillId="0" borderId="3" xfId="0" applyNumberFormat="1" applyFont="1" applyBorder="1" applyAlignment="1">
      <alignment horizontal="center" vertical="center" wrapText="1" shrinkToFit="1"/>
    </xf>
    <xf numFmtId="0" fontId="29" fillId="0" borderId="6" xfId="0" applyNumberFormat="1" applyFont="1" applyBorder="1" applyAlignment="1">
      <alignment horizontal="center" vertical="center" wrapText="1" shrinkToFit="1"/>
    </xf>
    <xf numFmtId="0" fontId="34" fillId="0" borderId="2" xfId="2" applyFont="1" applyBorder="1" applyAlignment="1">
      <alignment horizontal="center"/>
    </xf>
    <xf numFmtId="0" fontId="34" fillId="0" borderId="0" xfId="2" applyFont="1" applyAlignment="1">
      <alignment horizontal="left"/>
    </xf>
    <xf numFmtId="0" fontId="34" fillId="0" borderId="0" xfId="2" applyFont="1" applyAlignment="1">
      <alignment horizontal="left" wrapText="1"/>
    </xf>
    <xf numFmtId="0" fontId="34" fillId="0" borderId="1" xfId="2" applyFont="1" applyBorder="1" applyAlignment="1">
      <alignment horizontal="right"/>
    </xf>
    <xf numFmtId="0" fontId="34" fillId="0" borderId="0" xfId="2" applyFont="1" applyAlignment="1">
      <alignment horizontal="center" wrapText="1"/>
    </xf>
    <xf numFmtId="0" fontId="34" fillId="0" borderId="1" xfId="2" applyFont="1" applyBorder="1" applyAlignment="1">
      <alignment horizontal="center"/>
    </xf>
    <xf numFmtId="0" fontId="34" fillId="0" borderId="0" xfId="2" applyFont="1" applyBorder="1" applyAlignment="1">
      <alignment horizontal="left" vertical="top" wrapText="1"/>
    </xf>
    <xf numFmtId="0" fontId="34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center" vertical="top"/>
    </xf>
    <xf numFmtId="0" fontId="40" fillId="0" borderId="0" xfId="2" applyFont="1" applyAlignment="1">
      <alignment horizontal="center"/>
    </xf>
    <xf numFmtId="0" fontId="35" fillId="0" borderId="0" xfId="2" applyFont="1" applyAlignment="1">
      <alignment horizontal="center" vertical="center" wrapText="1"/>
    </xf>
    <xf numFmtId="0" fontId="35" fillId="0" borderId="0" xfId="2" applyFont="1" applyBorder="1" applyAlignment="1">
      <alignment horizontal="center" vertical="top"/>
    </xf>
  </cellXfs>
  <cellStyles count="8">
    <cellStyle name="Гиперссылка" xfId="1" builtinId="8"/>
    <cellStyle name="Гиперссылка 2" xfId="6" xr:uid="{17DE1CAC-2179-4FD7-8F5F-17BD9F5D59E6}"/>
    <cellStyle name="Обычный" xfId="0" builtinId="0"/>
    <cellStyle name="Обычный 2" xfId="4" xr:uid="{03EFB55C-572E-440B-BC9D-F0BAFBE5F401}"/>
    <cellStyle name="Обычный 2 2" xfId="2" xr:uid="{E20E6B45-2149-4755-BF6E-CEC1E4393112}"/>
    <cellStyle name="Обычный 2 4" xfId="7" xr:uid="{01B15838-150D-4337-AC2C-D51D59A52047}"/>
    <cellStyle name="Обычный 3" xfId="3" xr:uid="{77767A4C-AB86-4229-8B54-470D17FC1968}"/>
    <cellStyle name="Обычный 4" xfId="5" xr:uid="{590E5A67-07FB-4AE5-8CDD-FCB99A0FC1AB}"/>
  </cellStyles>
  <dxfs count="689"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  <dxf>
      <font>
        <color rgb="FF008000"/>
      </font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66FF33"/>
      <color rgb="FF66FFFF"/>
      <color rgb="FFFFFF99"/>
      <color rgb="FFFFCCCC"/>
      <color rgb="FF99FF99"/>
      <color rgb="FFFF9966"/>
      <color rgb="FF66FF66"/>
      <color rgb="FFCCFFCC"/>
      <color rgb="FF008000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563770</xdr:colOff>
      <xdr:row>94</xdr:row>
      <xdr:rowOff>34472</xdr:rowOff>
    </xdr:from>
    <xdr:to>
      <xdr:col>34</xdr:col>
      <xdr:colOff>624498</xdr:colOff>
      <xdr:row>101</xdr:row>
      <xdr:rowOff>1767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FD9E77D-48D8-40B5-9906-A13387D44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590" y="15922172"/>
          <a:ext cx="1653308" cy="1041715"/>
        </a:xfrm>
        <a:prstGeom prst="rect">
          <a:avLst/>
        </a:prstGeom>
      </xdr:spPr>
    </xdr:pic>
    <xdr:clientData/>
  </xdr:twoCellAnchor>
  <xdr:twoCellAnchor editAs="oneCell">
    <xdr:from>
      <xdr:col>32</xdr:col>
      <xdr:colOff>263770</xdr:colOff>
      <xdr:row>87</xdr:row>
      <xdr:rowOff>205153</xdr:rowOff>
    </xdr:from>
    <xdr:to>
      <xdr:col>40</xdr:col>
      <xdr:colOff>98485</xdr:colOff>
      <xdr:row>90</xdr:row>
      <xdr:rowOff>18407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6A3A681-DFD1-4A84-9400-01B64F03E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590" y="14721253"/>
          <a:ext cx="5443035" cy="316174"/>
        </a:xfrm>
        <a:prstGeom prst="rect">
          <a:avLst/>
        </a:prstGeom>
      </xdr:spPr>
    </xdr:pic>
    <xdr:clientData/>
  </xdr:twoCellAnchor>
  <xdr:twoCellAnchor editAs="oneCell">
    <xdr:from>
      <xdr:col>32</xdr:col>
      <xdr:colOff>674076</xdr:colOff>
      <xdr:row>78</xdr:row>
      <xdr:rowOff>0</xdr:rowOff>
    </xdr:from>
    <xdr:to>
      <xdr:col>40</xdr:col>
      <xdr:colOff>385102</xdr:colOff>
      <xdr:row>79</xdr:row>
      <xdr:rowOff>93268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1C6742B-24EC-4AE7-9172-50CE6B6E2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276" y="12778740"/>
          <a:ext cx="5326966" cy="306628"/>
        </a:xfrm>
        <a:prstGeom prst="rect">
          <a:avLst/>
        </a:prstGeom>
      </xdr:spPr>
    </xdr:pic>
    <xdr:clientData/>
  </xdr:twoCellAnchor>
  <xdr:twoCellAnchor editAs="oneCell">
    <xdr:from>
      <xdr:col>32</xdr:col>
      <xdr:colOff>855786</xdr:colOff>
      <xdr:row>106</xdr:row>
      <xdr:rowOff>5861</xdr:rowOff>
    </xdr:from>
    <xdr:to>
      <xdr:col>34</xdr:col>
      <xdr:colOff>189565</xdr:colOff>
      <xdr:row>111</xdr:row>
      <xdr:rowOff>206562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81DDB58-26EA-4B00-BC0E-AF23AE6C2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106" y="17836661"/>
          <a:ext cx="1116859" cy="1023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853385</xdr:colOff>
      <xdr:row>126</xdr:row>
      <xdr:rowOff>0</xdr:rowOff>
    </xdr:from>
    <xdr:to>
      <xdr:col>32</xdr:col>
      <xdr:colOff>1514802</xdr:colOff>
      <xdr:row>130</xdr:row>
      <xdr:rowOff>184055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D5C522F-DA52-4DBB-AC36-E8431C9C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4385" y="20764500"/>
          <a:ext cx="661417" cy="816515"/>
        </a:xfrm>
        <a:prstGeom prst="rect">
          <a:avLst/>
        </a:prstGeom>
      </xdr:spPr>
    </xdr:pic>
    <xdr:clientData/>
  </xdr:twoCellAnchor>
  <xdr:twoCellAnchor editAs="oneCell">
    <xdr:from>
      <xdr:col>32</xdr:col>
      <xdr:colOff>317586</xdr:colOff>
      <xdr:row>116</xdr:row>
      <xdr:rowOff>42092</xdr:rowOff>
    </xdr:from>
    <xdr:to>
      <xdr:col>33</xdr:col>
      <xdr:colOff>419</xdr:colOff>
      <xdr:row>122</xdr:row>
      <xdr:rowOff>106102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41403BD-BA14-4A98-8694-5F949397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86" y="19282592"/>
          <a:ext cx="1656413" cy="1046990"/>
        </a:xfrm>
        <a:prstGeom prst="rect">
          <a:avLst/>
        </a:prstGeom>
      </xdr:spPr>
    </xdr:pic>
    <xdr:clientData/>
  </xdr:twoCellAnchor>
  <xdr:twoCellAnchor editAs="oneCell">
    <xdr:from>
      <xdr:col>32</xdr:col>
      <xdr:colOff>691662</xdr:colOff>
      <xdr:row>103</xdr:row>
      <xdr:rowOff>46892</xdr:rowOff>
    </xdr:from>
    <xdr:to>
      <xdr:col>38</xdr:col>
      <xdr:colOff>467762</xdr:colOff>
      <xdr:row>104</xdr:row>
      <xdr:rowOff>135050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3B62C67-9F23-4AB2-AFEB-A6AB14634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2662" y="16544192"/>
          <a:ext cx="5445380" cy="309138"/>
        </a:xfrm>
        <a:prstGeom prst="rect">
          <a:avLst/>
        </a:prstGeom>
      </xdr:spPr>
    </xdr:pic>
    <xdr:clientData/>
  </xdr:twoCellAnchor>
  <xdr:twoCellAnchor editAs="oneCell">
    <xdr:from>
      <xdr:col>32</xdr:col>
      <xdr:colOff>363414</xdr:colOff>
      <xdr:row>85</xdr:row>
      <xdr:rowOff>58614</xdr:rowOff>
    </xdr:from>
    <xdr:to>
      <xdr:col>38</xdr:col>
      <xdr:colOff>23445</xdr:colOff>
      <xdr:row>86</xdr:row>
      <xdr:rowOff>181189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DC62FD8-102B-4FDA-98D3-24EF5FFCC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414" y="13248834"/>
          <a:ext cx="5329311" cy="3054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853385</xdr:colOff>
      <xdr:row>164</xdr:row>
      <xdr:rowOff>0</xdr:rowOff>
    </xdr:from>
    <xdr:to>
      <xdr:col>33</xdr:col>
      <xdr:colOff>661362</xdr:colOff>
      <xdr:row>168</xdr:row>
      <xdr:rowOff>90270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458A45D-BC55-4BC6-8912-5C3248EA5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465" y="35082480"/>
          <a:ext cx="661417" cy="821789"/>
        </a:xfrm>
        <a:prstGeom prst="rect">
          <a:avLst/>
        </a:prstGeom>
      </xdr:spPr>
    </xdr:pic>
    <xdr:clientData/>
  </xdr:twoCellAnchor>
  <xdr:twoCellAnchor editAs="oneCell">
    <xdr:from>
      <xdr:col>32</xdr:col>
      <xdr:colOff>317586</xdr:colOff>
      <xdr:row>156</xdr:row>
      <xdr:rowOff>0</xdr:rowOff>
    </xdr:from>
    <xdr:to>
      <xdr:col>34</xdr:col>
      <xdr:colOff>722973</xdr:colOff>
      <xdr:row>162</xdr:row>
      <xdr:rowOff>70380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5C73F87-5D96-4E7F-83C8-5E001295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066" y="33779460"/>
          <a:ext cx="1655067" cy="1045739"/>
        </a:xfrm>
        <a:prstGeom prst="rect">
          <a:avLst/>
        </a:prstGeom>
      </xdr:spPr>
    </xdr:pic>
    <xdr:clientData/>
  </xdr:twoCellAnchor>
  <xdr:twoCellAnchor editAs="oneCell">
    <xdr:from>
      <xdr:col>32</xdr:col>
      <xdr:colOff>691662</xdr:colOff>
      <xdr:row>133</xdr:row>
      <xdr:rowOff>46892</xdr:rowOff>
    </xdr:from>
    <xdr:to>
      <xdr:col>39</xdr:col>
      <xdr:colOff>324822</xdr:colOff>
      <xdr:row>133</xdr:row>
      <xdr:rowOff>357789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3CB1A49-0B7B-4C77-A1E3-3A0D5498F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762" y="29635352"/>
          <a:ext cx="5447220" cy="310897"/>
        </a:xfrm>
        <a:prstGeom prst="rect">
          <a:avLst/>
        </a:prstGeom>
      </xdr:spPr>
    </xdr:pic>
    <xdr:clientData/>
  </xdr:twoCellAnchor>
  <xdr:twoCellAnchor editAs="oneCell">
    <xdr:from>
      <xdr:col>32</xdr:col>
      <xdr:colOff>494793</xdr:colOff>
      <xdr:row>82</xdr:row>
      <xdr:rowOff>58614</xdr:rowOff>
    </xdr:from>
    <xdr:to>
      <xdr:col>39</xdr:col>
      <xdr:colOff>210530</xdr:colOff>
      <xdr:row>83</xdr:row>
      <xdr:rowOff>158348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D177554-B80F-426D-B4A1-53D60232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013" y="13942254"/>
          <a:ext cx="5331677" cy="30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853385</xdr:colOff>
      <xdr:row>131</xdr:row>
      <xdr:rowOff>0</xdr:rowOff>
    </xdr:from>
    <xdr:to>
      <xdr:col>33</xdr:col>
      <xdr:colOff>661362</xdr:colOff>
      <xdr:row>135</xdr:row>
      <xdr:rowOff>90269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DC9F77C-F3B6-4A4A-A793-E8D9C2520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465" y="29032200"/>
          <a:ext cx="661417" cy="821789"/>
        </a:xfrm>
        <a:prstGeom prst="rect">
          <a:avLst/>
        </a:prstGeom>
      </xdr:spPr>
    </xdr:pic>
    <xdr:clientData/>
  </xdr:twoCellAnchor>
  <xdr:twoCellAnchor editAs="oneCell">
    <xdr:from>
      <xdr:col>32</xdr:col>
      <xdr:colOff>317586</xdr:colOff>
      <xdr:row>123</xdr:row>
      <xdr:rowOff>0</xdr:rowOff>
    </xdr:from>
    <xdr:to>
      <xdr:col>34</xdr:col>
      <xdr:colOff>722973</xdr:colOff>
      <xdr:row>129</xdr:row>
      <xdr:rowOff>70379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87CE4D9-1F07-4F3C-8E1E-5A7AB8DB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066" y="27729180"/>
          <a:ext cx="1655067" cy="1045739"/>
        </a:xfrm>
        <a:prstGeom prst="rect">
          <a:avLst/>
        </a:prstGeom>
      </xdr:spPr>
    </xdr:pic>
    <xdr:clientData/>
  </xdr:twoCellAnchor>
  <xdr:twoCellAnchor editAs="oneCell">
    <xdr:from>
      <xdr:col>32</xdr:col>
      <xdr:colOff>691662</xdr:colOff>
      <xdr:row>105</xdr:row>
      <xdr:rowOff>46892</xdr:rowOff>
    </xdr:from>
    <xdr:to>
      <xdr:col>39</xdr:col>
      <xdr:colOff>324822</xdr:colOff>
      <xdr:row>105</xdr:row>
      <xdr:rowOff>357789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B0ED73F-481A-4211-81EE-0F41894E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762" y="24354692"/>
          <a:ext cx="5447220" cy="310897"/>
        </a:xfrm>
        <a:prstGeom prst="rect">
          <a:avLst/>
        </a:prstGeom>
      </xdr:spPr>
    </xdr:pic>
    <xdr:clientData/>
  </xdr:twoCellAnchor>
  <xdr:twoCellAnchor editAs="oneCell">
    <xdr:from>
      <xdr:col>32</xdr:col>
      <xdr:colOff>494793</xdr:colOff>
      <xdr:row>35</xdr:row>
      <xdr:rowOff>58614</xdr:rowOff>
    </xdr:from>
    <xdr:to>
      <xdr:col>39</xdr:col>
      <xdr:colOff>210530</xdr:colOff>
      <xdr:row>36</xdr:row>
      <xdr:rowOff>158348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0FAD023-4737-4ABD-884F-AD20E1271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1013" y="6063174"/>
          <a:ext cx="5331677" cy="3054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443948</xdr:colOff>
      <xdr:row>70</xdr:row>
      <xdr:rowOff>337931</xdr:rowOff>
    </xdr:from>
    <xdr:to>
      <xdr:col>17</xdr:col>
      <xdr:colOff>27567</xdr:colOff>
      <xdr:row>74</xdr:row>
      <xdr:rowOff>142066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BA3243B-4B5C-499E-BBB6-1379129B8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3722" y="15445409"/>
          <a:ext cx="902210" cy="804674"/>
        </a:xfrm>
        <a:prstGeom prst="rect">
          <a:avLst/>
        </a:prstGeom>
      </xdr:spPr>
    </xdr:pic>
    <xdr:clientData/>
  </xdr:twoCellAnchor>
  <xdr:twoCellAnchor editAs="oneCell">
    <xdr:from>
      <xdr:col>14</xdr:col>
      <xdr:colOff>583097</xdr:colOff>
      <xdr:row>64</xdr:row>
      <xdr:rowOff>159026</xdr:rowOff>
    </xdr:from>
    <xdr:to>
      <xdr:col>17</xdr:col>
      <xdr:colOff>210582</xdr:colOff>
      <xdr:row>70</xdr:row>
      <xdr:rowOff>20430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ED291E-B6F7-4C78-A893-136B77D49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880" y="14120191"/>
          <a:ext cx="1655067" cy="1054610"/>
        </a:xfrm>
        <a:prstGeom prst="rect">
          <a:avLst/>
        </a:prstGeom>
      </xdr:spPr>
    </xdr:pic>
    <xdr:clientData/>
  </xdr:twoCellAnchor>
  <xdr:twoCellAnchor editAs="oneCell">
    <xdr:from>
      <xdr:col>13</xdr:col>
      <xdr:colOff>86139</xdr:colOff>
      <xdr:row>36</xdr:row>
      <xdr:rowOff>119270</xdr:rowOff>
    </xdr:from>
    <xdr:to>
      <xdr:col>21</xdr:col>
      <xdr:colOff>174940</xdr:colOff>
      <xdr:row>38</xdr:row>
      <xdr:rowOff>72359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7E62E3F-3F1A-49F3-B6BE-6B6D4C0F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5774" y="6970644"/>
          <a:ext cx="5455931" cy="310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4;&#1057;&#1056;%20-%20040%20&#1058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&#1048;&#1044;/&#1057;&#1077;&#1088;&#1075;&#1077;&#1081;/&#1055;&#1086;&#1083;&#1080;&#1084;&#1077;&#1088;-1-045-&#1050;&#1057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на фундаменты"/>
      <sheetName val="АООК"/>
      <sheetName val="АРО"/>
      <sheetName val="Данные АОСР"/>
      <sheetName val="АОСР"/>
      <sheetName val="АВК"/>
      <sheetName val="объекты"/>
      <sheetName val="подписанты"/>
      <sheetName val="База АВК"/>
      <sheetName val="Реестр об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подписанты"/>
      <sheetName val="АВК"/>
      <sheetName val="готовность стр части (2)"/>
    </sheetNames>
    <sheetDataSet>
      <sheetData sheetId="0"/>
      <sheetData sheetId="1">
        <row r="23">
          <cell r="J23" t="str">
            <v>АО "Пусковой элемент"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..\&#1055;&#1072;&#1089;&#1087;&#1086;&#1088;&#1090;&#1072;,%20&#1089;&#1077;&#1088;&#1090;&#1080;&#1092;&#1080;&#1082;&#1072;&#1090;&#1099;,%20&#1076;&#1077;&#1082;&#1083;&#1072;&#1088;&#1072;&#1094;&#1080;&#1080;,%20&#1087;&#1088;&#1086;&#1090;&#1086;&#1082;&#1086;&#1083;&#1099;\&#1048;&#1085;&#1077;&#1088;&#1090;&#1085;&#1099;&#1077;\&#1097;&#1077;&#1073;&#1077;&#1085;&#1100;.PDF" TargetMode="External"/><Relationship Id="rId3" Type="http://schemas.openxmlformats.org/officeDocument/2006/relationships/hyperlink" Target="../&#1055;&#1072;&#1089;&#1087;&#1086;&#1088;&#1090;&#1072;,%20&#1089;&#1077;&#1088;&#1090;&#1080;&#1092;&#1080;&#1082;&#1072;&#1090;&#1099;,%20&#1076;&#1077;&#1082;&#1083;&#1072;&#1088;&#1072;&#1094;&#1080;&#1080;,%20&#1087;&#1088;&#1086;&#1090;&#1086;&#1082;&#1086;&#1083;&#1099;/&#1055;&#1086;&#1082;&#1088;&#1099;&#1090;&#1080;&#1103;%20(&#1082;&#1088;&#1072;&#1089;&#1082;&#1080;,%20&#1075;&#1088;&#1091;&#1085;&#1090;&#1086;&#1074;&#1082;&#1072;,%20&#1083;&#1072;&#1082;&#1080;%20&#1080;%20&#1087;&#1088;.)/&#1069;&#1084;&#1072;&#1083;&#1100;%20&#1050;&#1054;-174%20&#1057;&#1077;&#1088;&#1090;.%20&#1082;&#1072;&#1095;&#1077;&#1089;&#1090;&#1074;&#1072;%20&#1087;&#1072;&#1088;&#1090;&#1080;&#1103;%20&#8470;2900%20&#1086;&#1090;%2010.2019%20&#1075;..jpg" TargetMode="External"/><Relationship Id="rId7" Type="http://schemas.openxmlformats.org/officeDocument/2006/relationships/hyperlink" Target="..\&#1055;&#1072;&#1089;&#1087;&#1086;&#1088;&#1090;&#1072;,%20&#1089;&#1077;&#1088;&#1090;&#1080;&#1092;&#1080;&#1082;&#1072;&#1090;&#1099;,%20&#1076;&#1077;&#1082;&#1083;&#1072;&#1088;&#1072;&#1094;&#1080;&#1080;,%20&#1087;&#1088;&#1086;&#1090;&#1086;&#1082;&#1086;&#1083;&#1099;\&#1048;&#1085;&#1077;&#1088;&#1090;&#1085;&#1099;&#1077;\&#1057;&#1072;&#1085;&#1101;&#1087;&#1080;&#1076;&#1077;&#1084;%20&#1079;&#1072;&#1082;&#1083;&#1102;&#1095;&#1077;&#1085;&#1080;&#1077;%20&#1085;&#1072;%20&#1065;&#1077;&#1073;&#1077;&#1085;&#1100;.pdf" TargetMode="External"/><Relationship Id="rId2" Type="http://schemas.openxmlformats.org/officeDocument/2006/relationships/hyperlink" Target="../&#1055;&#1072;&#1089;&#1087;&#1086;&#1088;&#1090;&#1072;,%20&#1089;&#1077;&#1088;&#1090;&#1080;&#1092;&#1080;&#1082;&#1072;&#1090;&#1099;,%20&#1076;&#1077;&#1082;&#1083;&#1072;&#1088;&#1072;&#1094;&#1080;&#1080;,%20&#1087;&#1088;&#1086;&#1090;&#1086;&#1082;&#1086;&#1083;&#1099;/&#1048;&#1085;&#1077;&#1088;&#1090;&#1085;&#1099;&#1077;/108-&#1060;&#1052;&#1065;-&#1050;&#1059;&#1050;%205-20%20&#1055;&#1072;&#1089;&#1087;&#1086;&#1088;&#1090;%20&#1085;&#1072;%20&#1097;&#1077;&#1073;&#1077;&#1085;&#1100;%20&#1086;&#1090;%2021.04.2020%20&#1075;..pdf" TargetMode="External"/><Relationship Id="rId1" Type="http://schemas.openxmlformats.org/officeDocument/2006/relationships/hyperlink" Target="../&#1055;&#1072;&#1089;&#1087;&#1086;&#1088;&#1090;&#1072;,%20&#1089;&#1077;&#1088;&#1090;&#1080;&#1092;&#1080;&#1082;&#1072;&#1090;&#1099;,%20&#1076;&#1077;&#1082;&#1083;&#1072;&#1088;&#1072;&#1094;&#1080;&#1080;,%20&#1087;&#1088;&#1086;&#1090;&#1086;&#1082;&#1086;&#1083;&#1099;/&#1048;&#1085;&#1077;&#1088;&#1090;&#1085;&#1099;&#1077;/108-&#1060;&#1052;&#1065;-&#1050;&#1059;&#1050;%205-20%20&#1055;&#1072;&#1089;&#1087;&#1086;&#1088;&#1090;%20&#1085;&#1072;%20&#1097;&#1077;&#1073;&#1077;&#1085;&#1100;%20&#1086;&#1090;%2021.04.2020%20&#1075;..pdf" TargetMode="External"/><Relationship Id="rId6" Type="http://schemas.openxmlformats.org/officeDocument/2006/relationships/hyperlink" Target="../&#1055;&#1072;&#1089;&#1087;&#1086;&#1088;&#1090;&#1072;,%20&#1089;&#1077;&#1088;&#1090;&#1080;&#1092;&#1080;&#1082;&#1072;&#1090;&#1099;,%20&#1076;&#1077;&#1082;&#1083;&#1072;&#1088;&#1072;&#1094;&#1080;&#1080;,%20&#1087;&#1088;&#1086;&#1090;&#1086;&#1082;&#1086;&#1083;&#1099;/&#1055;&#1088;&#1086;&#1095;&#1077;&#1077;/&#1055;&#1083;&#1077;&#1085;&#1082;&#1072;%20&#1087;&#1072;&#1089;&#1087;&#1086;&#1088;&#1090;%20&#8470;%202008.PDF" TargetMode="External"/><Relationship Id="rId5" Type="http://schemas.openxmlformats.org/officeDocument/2006/relationships/hyperlink" Target="..\&#1055;&#1072;&#1089;&#1087;&#1086;&#1088;&#1090;&#1072;,%20&#1089;&#1077;&#1088;&#1090;&#1080;&#1092;&#1080;&#1082;&#1072;&#1090;&#1099;,%20&#1076;&#1077;&#1082;&#1083;&#1072;&#1088;&#1072;&#1094;&#1080;&#1080;,%20&#1087;&#1088;&#1086;&#1090;&#1086;&#1082;&#1086;&#1083;&#1099;\&#1055;&#1088;&#1086;&#1095;&#1077;&#1077;\&#1055;&#1083;&#1077;&#1085;&#1082;&#1072;%20&#1044;&#1077;&#1082;&#1083;&#1072;&#1088;&#1072;&#1094;&#1080;&#1103;%20&#1086;%20&#1089;&#1086;&#1086;&#1090;-&#1074;&#1080;&#1080;%20&#8470;&#1045;&#1040;&#1069;&#1057;%20N%20RU%20&#1044;-RU.&#1042;&#1071;01.&#1042;.24370%20&#1086;&#1090;%2010.04.18%20&#1075;..pdf" TargetMode="External"/><Relationship Id="rId4" Type="http://schemas.openxmlformats.org/officeDocument/2006/relationships/hyperlink" Target="../&#1055;&#1072;&#1089;&#1087;&#1086;&#1088;&#1090;&#1072;,%20&#1089;&#1077;&#1088;&#1090;&#1080;&#1092;&#1080;&#1082;&#1072;&#1090;&#1099;,%20&#1076;&#1077;&#1082;&#1083;&#1072;&#1088;&#1072;&#1094;&#1080;&#1080;,%20&#1087;&#1088;&#1086;&#1090;&#1086;&#1082;&#1086;&#1083;&#1099;/&#1055;&#1086;&#1082;&#1088;&#1099;&#1090;&#1080;&#1103;%20(&#1082;&#1088;&#1072;&#1089;&#1082;&#1080;,%20&#1075;&#1088;&#1091;&#1085;&#1090;&#1086;&#1074;&#1082;&#1072;,%20&#1083;&#1072;&#1082;&#1080;%20&#1080;%20&#1087;&#1088;.)/&#1057;&#1084;&#1072;&#1079;&#1082;&#1072;%20&#1041;&#1040;&#1052;-4%20&#1055;&#1072;&#1089;&#1087;&#1086;&#1088;&#1090;%20&#1082;&#1072;&#1095;&#1077;&#1089;&#1090;&#1074;&#1072;%20&#8470;877%20&#1086;&#1090;%2025.11.19%20&#1075;..pdf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35AA-4024-4027-89F5-5E08D1D76048}">
  <sheetPr>
    <tabColor rgb="FFFF0000"/>
    <pageSetUpPr fitToPage="1"/>
  </sheetPr>
  <dimension ref="A1:AP180"/>
  <sheetViews>
    <sheetView view="pageBreakPreview" topLeftCell="A86" zoomScale="130" zoomScaleNormal="130" zoomScaleSheetLayoutView="130" workbookViewId="0">
      <selection activeCell="A86" sqref="A86:AE86"/>
    </sheetView>
  </sheetViews>
  <sheetFormatPr defaultColWidth="9.109375" defaultRowHeight="13.2" x14ac:dyDescent="0.25"/>
  <cols>
    <col min="1" max="1" width="3.77734375" style="1" customWidth="1"/>
    <col min="2" max="3" width="2.6640625" style="1" customWidth="1"/>
    <col min="4" max="4" width="6.77734375" style="1" customWidth="1"/>
    <col min="5" max="7" width="2.6640625" style="1" customWidth="1"/>
    <col min="8" max="8" width="2.88671875" style="1" customWidth="1"/>
    <col min="9" max="14" width="2.6640625" style="1" customWidth="1"/>
    <col min="15" max="15" width="3.44140625" style="1" customWidth="1"/>
    <col min="16" max="16" width="2.6640625" style="1" customWidth="1"/>
    <col min="17" max="17" width="3.21875" style="1" customWidth="1"/>
    <col min="18" max="19" width="2.6640625" style="1" customWidth="1"/>
    <col min="20" max="20" width="3.6640625" style="1" customWidth="1"/>
    <col min="21" max="27" width="2.6640625" style="1" customWidth="1"/>
    <col min="28" max="28" width="2.5546875" style="1" customWidth="1"/>
    <col min="29" max="29" width="2.6640625" style="1" customWidth="1"/>
    <col min="30" max="30" width="2.88671875" style="1" customWidth="1"/>
    <col min="31" max="31" width="30" style="1" customWidth="1"/>
    <col min="32" max="32" width="1" style="1" hidden="1" customWidth="1"/>
    <col min="33" max="33" width="9.6640625" style="1" customWidth="1"/>
    <col min="34" max="34" width="13.5546875" style="1" customWidth="1"/>
    <col min="35" max="35" width="13" style="1" customWidth="1"/>
    <col min="36" max="16384" width="9.109375" style="1"/>
  </cols>
  <sheetData>
    <row r="1" spans="1:42" ht="7.2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6"/>
      <c r="X1" s="366"/>
      <c r="Y1" s="366"/>
      <c r="Z1" s="366"/>
      <c r="AA1" s="366"/>
      <c r="AB1" s="366"/>
      <c r="AC1" s="366"/>
      <c r="AD1" s="366"/>
      <c r="AE1" s="366"/>
      <c r="AF1" s="35"/>
    </row>
    <row r="2" spans="1:42" ht="10.8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256"/>
      <c r="X2" s="256"/>
      <c r="Y2" s="256"/>
      <c r="Z2" s="256"/>
      <c r="AA2" s="256"/>
      <c r="AB2" s="365" t="s">
        <v>499</v>
      </c>
      <c r="AC2" s="365"/>
      <c r="AD2" s="365"/>
      <c r="AE2" s="365"/>
      <c r="AF2" s="35"/>
      <c r="AH2" s="365"/>
      <c r="AI2" s="365"/>
      <c r="AJ2" s="365"/>
      <c r="AK2" s="365"/>
      <c r="AL2" s="365"/>
      <c r="AM2" s="365"/>
      <c r="AN2" s="365"/>
      <c r="AO2" s="365"/>
      <c r="AP2" s="365"/>
    </row>
    <row r="3" spans="1:42" ht="10.8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297"/>
      <c r="X3" s="297"/>
      <c r="Y3" s="297"/>
      <c r="Z3" s="297"/>
      <c r="AA3" s="297"/>
      <c r="AB3" s="365" t="s">
        <v>476</v>
      </c>
      <c r="AC3" s="365"/>
      <c r="AD3" s="365"/>
      <c r="AE3" s="365"/>
      <c r="AF3" s="35"/>
      <c r="AH3" s="297"/>
      <c r="AI3" s="297"/>
      <c r="AJ3" s="297"/>
      <c r="AK3" s="297"/>
      <c r="AL3" s="297"/>
      <c r="AM3" s="297"/>
      <c r="AN3" s="297"/>
      <c r="AO3" s="297"/>
      <c r="AP3" s="297"/>
    </row>
    <row r="4" spans="1:42" ht="10.8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57"/>
      <c r="X4" s="257"/>
      <c r="Y4" s="257"/>
      <c r="Z4" s="257"/>
      <c r="AA4" s="257"/>
      <c r="AB4" s="365" t="s">
        <v>477</v>
      </c>
      <c r="AC4" s="365"/>
      <c r="AD4" s="365"/>
      <c r="AE4" s="365"/>
      <c r="AF4" s="35"/>
      <c r="AH4" s="370"/>
      <c r="AI4" s="370"/>
      <c r="AJ4" s="370"/>
      <c r="AK4" s="370"/>
      <c r="AL4" s="370"/>
      <c r="AM4" s="370"/>
      <c r="AN4" s="370"/>
      <c r="AO4" s="370"/>
      <c r="AP4" s="370"/>
    </row>
    <row r="5" spans="1:42" ht="10.8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257"/>
      <c r="X5" s="257"/>
      <c r="Y5" s="257"/>
      <c r="Z5" s="257"/>
      <c r="AA5" s="257"/>
      <c r="AB5" s="365" t="s">
        <v>478</v>
      </c>
      <c r="AC5" s="365"/>
      <c r="AD5" s="365"/>
      <c r="AE5" s="365"/>
      <c r="AF5" s="35"/>
      <c r="AH5" s="370"/>
      <c r="AI5" s="370"/>
      <c r="AJ5" s="370"/>
      <c r="AK5" s="370"/>
      <c r="AL5" s="370"/>
      <c r="AM5" s="370"/>
      <c r="AN5" s="370"/>
      <c r="AO5" s="370"/>
      <c r="AP5" s="370"/>
    </row>
    <row r="6" spans="1:42" ht="10.8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257"/>
      <c r="X6" s="257"/>
      <c r="Y6" s="257"/>
      <c r="Z6" s="257"/>
      <c r="AA6" s="257"/>
      <c r="AB6" s="365" t="s">
        <v>479</v>
      </c>
      <c r="AC6" s="365"/>
      <c r="AD6" s="365"/>
      <c r="AE6" s="365"/>
      <c r="AF6" s="35"/>
      <c r="AH6" s="370"/>
      <c r="AI6" s="370"/>
      <c r="AJ6" s="370"/>
      <c r="AK6" s="370"/>
      <c r="AL6" s="370"/>
      <c r="AM6" s="370"/>
      <c r="AN6" s="370"/>
      <c r="AO6" s="370"/>
      <c r="AP6" s="370"/>
    </row>
    <row r="7" spans="1:42" ht="10.8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257"/>
      <c r="X7" s="257"/>
      <c r="Y7" s="257"/>
      <c r="Z7" s="257"/>
      <c r="AA7" s="257"/>
      <c r="AB7" s="365" t="s">
        <v>480</v>
      </c>
      <c r="AC7" s="365"/>
      <c r="AD7" s="365"/>
      <c r="AE7" s="365"/>
      <c r="AF7" s="35"/>
      <c r="AH7" s="370"/>
      <c r="AI7" s="370"/>
      <c r="AJ7" s="370"/>
      <c r="AK7" s="370"/>
      <c r="AL7" s="370"/>
      <c r="AM7" s="370"/>
      <c r="AN7" s="370"/>
      <c r="AO7" s="370"/>
      <c r="AP7" s="370"/>
    </row>
    <row r="8" spans="1:42" ht="10.8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257"/>
      <c r="X8" s="257"/>
      <c r="Y8" s="257"/>
      <c r="Z8" s="257"/>
      <c r="AA8" s="257"/>
      <c r="AB8" s="365" t="s">
        <v>481</v>
      </c>
      <c r="AC8" s="365"/>
      <c r="AD8" s="365"/>
      <c r="AE8" s="365"/>
      <c r="AF8" s="35"/>
      <c r="AH8" s="370"/>
      <c r="AI8" s="370"/>
      <c r="AJ8" s="370"/>
      <c r="AK8" s="370"/>
      <c r="AL8" s="370"/>
      <c r="AM8" s="370"/>
      <c r="AN8" s="370"/>
      <c r="AO8" s="370"/>
      <c r="AP8" s="370"/>
    </row>
    <row r="9" spans="1:42" ht="10.8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257"/>
      <c r="X9" s="257"/>
      <c r="Y9" s="257"/>
      <c r="Z9" s="257"/>
      <c r="AA9" s="257"/>
      <c r="AB9" s="365" t="s">
        <v>403</v>
      </c>
      <c r="AC9" s="365"/>
      <c r="AD9" s="365"/>
      <c r="AE9" s="365"/>
      <c r="AF9" s="35"/>
      <c r="AH9" s="370"/>
      <c r="AI9" s="370"/>
      <c r="AJ9" s="370"/>
      <c r="AK9" s="370"/>
      <c r="AL9" s="370"/>
      <c r="AM9" s="370"/>
      <c r="AN9" s="370"/>
      <c r="AO9" s="370"/>
      <c r="AP9" s="370"/>
    </row>
    <row r="10" spans="1:42" ht="10.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257"/>
      <c r="X10" s="257"/>
      <c r="Y10" s="257"/>
      <c r="Z10" s="257"/>
      <c r="AA10" s="257"/>
      <c r="AB10" s="365" t="s">
        <v>404</v>
      </c>
      <c r="AC10" s="365"/>
      <c r="AD10" s="365"/>
      <c r="AE10" s="365"/>
      <c r="AF10" s="35"/>
      <c r="AH10" s="370"/>
      <c r="AI10" s="370"/>
      <c r="AJ10" s="370"/>
      <c r="AK10" s="370"/>
      <c r="AL10" s="370"/>
      <c r="AM10" s="370"/>
      <c r="AN10" s="370"/>
      <c r="AO10" s="370"/>
      <c r="AP10" s="370"/>
    </row>
    <row r="11" spans="1:42" ht="10.199999999999999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256"/>
      <c r="X11" s="256"/>
      <c r="Y11" s="256"/>
      <c r="Z11" s="256"/>
      <c r="AA11" s="256"/>
      <c r="AB11" s="365" t="s">
        <v>405</v>
      </c>
      <c r="AC11" s="365"/>
      <c r="AD11" s="365"/>
      <c r="AE11" s="365"/>
      <c r="AF11" s="35"/>
      <c r="AH11" s="365"/>
      <c r="AI11" s="365"/>
      <c r="AJ11" s="365"/>
      <c r="AK11" s="365"/>
      <c r="AL11" s="365"/>
      <c r="AM11" s="365"/>
      <c r="AN11" s="365"/>
      <c r="AO11" s="365"/>
      <c r="AP11" s="365"/>
    </row>
    <row r="12" spans="1:42" ht="9" customHeight="1" x14ac:dyDescent="0.2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</row>
    <row r="13" spans="1:42" s="50" customFormat="1" ht="15" customHeight="1" x14ac:dyDescent="0.25">
      <c r="A13" s="367" t="s">
        <v>484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8" t="s">
        <v>31</v>
      </c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243"/>
    </row>
    <row r="14" spans="1:42" s="50" customFormat="1" ht="15" customHeight="1" x14ac:dyDescent="0.25">
      <c r="A14" s="369" t="s">
        <v>30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</row>
    <row r="15" spans="1:42" s="50" customFormat="1" ht="12" hidden="1" customHeight="1" x14ac:dyDescent="0.25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</row>
    <row r="16" spans="1:42" ht="9.75" customHeight="1" x14ac:dyDescent="0.25">
      <c r="B16" s="353" t="s">
        <v>360</v>
      </c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</row>
    <row r="17" spans="1:39" ht="13.8" customHeight="1" x14ac:dyDescent="0.25">
      <c r="A17" s="364" t="s">
        <v>20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</row>
    <row r="18" spans="1:39" s="35" customFormat="1" ht="15" customHeight="1" x14ac:dyDescent="0.25">
      <c r="A18" s="360" t="s">
        <v>331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255"/>
    </row>
    <row r="19" spans="1:39" s="2" customFormat="1" ht="9.9" customHeight="1" x14ac:dyDescent="0.25">
      <c r="A19" s="353" t="s">
        <v>482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I19" s="1"/>
      <c r="AJ19" s="1"/>
      <c r="AK19" s="1"/>
      <c r="AL19" s="1"/>
      <c r="AM19" s="1"/>
    </row>
    <row r="20" spans="1:39" s="35" customFormat="1" ht="15" customHeight="1" x14ac:dyDescent="0.25">
      <c r="A20" s="360" t="s">
        <v>38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I20" s="36"/>
      <c r="AJ20" s="36"/>
      <c r="AK20" s="36"/>
      <c r="AL20" s="36"/>
      <c r="AM20" s="36"/>
    </row>
    <row r="21" spans="1:39" ht="9.9" customHeight="1" x14ac:dyDescent="0.25">
      <c r="B21" s="353" t="s">
        <v>21</v>
      </c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</row>
    <row r="22" spans="1:39" s="4" customFormat="1" ht="12" customHeight="1" x14ac:dyDescent="0.25">
      <c r="A22" s="360" t="s">
        <v>45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I22" s="1"/>
      <c r="AJ22" s="1"/>
      <c r="AK22" s="1"/>
      <c r="AL22" s="1"/>
      <c r="AM22" s="1"/>
    </row>
    <row r="23" spans="1:39" ht="9.6" customHeight="1" x14ac:dyDescent="0.25">
      <c r="A23" s="361" t="s">
        <v>483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"/>
      <c r="AI23" s="4"/>
      <c r="AJ23" s="4"/>
      <c r="AK23" s="4"/>
      <c r="AL23" s="4"/>
      <c r="AM23" s="4"/>
    </row>
    <row r="24" spans="1:39" ht="13.8" customHeight="1" x14ac:dyDescent="0.25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00"/>
    </row>
    <row r="25" spans="1:39" s="11" customFormat="1" ht="13.8" customHeight="1" x14ac:dyDescent="0.25">
      <c r="A25" s="346" t="s">
        <v>411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00"/>
    </row>
    <row r="26" spans="1:39" s="11" customFormat="1" ht="6.6" customHeight="1" x14ac:dyDescent="0.2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00"/>
    </row>
    <row r="27" spans="1:39" ht="15" customHeight="1" x14ac:dyDescent="0.3">
      <c r="A27" s="356" t="s">
        <v>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7"/>
      <c r="AB27" s="357"/>
      <c r="AC27" s="357"/>
      <c r="AD27" s="357"/>
      <c r="AE27" s="357"/>
      <c r="AF27" s="241"/>
    </row>
    <row r="28" spans="1:39" ht="16.2" customHeight="1" x14ac:dyDescent="0.25">
      <c r="A28" s="358" t="s">
        <v>36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</row>
    <row r="29" spans="1:39" ht="11.4" customHeight="1" x14ac:dyDescent="0.25">
      <c r="A29" s="359" t="s">
        <v>482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</row>
    <row r="30" spans="1:39" ht="15" customHeight="1" x14ac:dyDescent="0.25">
      <c r="A30" s="352" t="s">
        <v>37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</row>
    <row r="31" spans="1:39" ht="9.9" customHeight="1" x14ac:dyDescent="0.25">
      <c r="B31" s="353" t="s">
        <v>21</v>
      </c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</row>
    <row r="32" spans="1:39" s="4" customFormat="1" ht="15" customHeight="1" x14ac:dyDescent="0.25">
      <c r="A32" s="352" t="s">
        <v>32</v>
      </c>
      <c r="B32" s="352"/>
      <c r="C32" s="352"/>
      <c r="D32" s="352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I32" s="1"/>
      <c r="AJ32" s="1"/>
      <c r="AK32" s="1"/>
      <c r="AL32" s="1"/>
      <c r="AM32" s="1"/>
    </row>
    <row r="33" spans="1:39" ht="9.9" customHeight="1" x14ac:dyDescent="0.25">
      <c r="B33" s="353" t="s">
        <v>485</v>
      </c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3"/>
      <c r="AI33" s="4"/>
      <c r="AJ33" s="4"/>
      <c r="AK33" s="4"/>
      <c r="AL33" s="4"/>
      <c r="AM33" s="4"/>
    </row>
    <row r="34" spans="1:39" ht="15" customHeight="1" x14ac:dyDescent="0.3">
      <c r="A34" s="354" t="s">
        <v>9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241"/>
    </row>
    <row r="35" spans="1:39" ht="15" customHeight="1" x14ac:dyDescent="0.25">
      <c r="A35" s="355" t="s">
        <v>471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</row>
    <row r="36" spans="1:39" ht="13.8" customHeight="1" x14ac:dyDescent="0.25">
      <c r="A36" s="347" t="s">
        <v>413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</row>
    <row r="37" spans="1:39" ht="16.8" customHeight="1" x14ac:dyDescent="0.25">
      <c r="A37" s="355" t="s">
        <v>472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01"/>
    </row>
    <row r="38" spans="1:39" ht="13.2" customHeight="1" x14ac:dyDescent="0.25">
      <c r="A38" s="346" t="s">
        <v>502</v>
      </c>
      <c r="B38" s="346"/>
      <c r="C38" s="346"/>
      <c r="D38" s="346"/>
      <c r="E38" s="346"/>
      <c r="F38" s="346"/>
      <c r="G38" s="346"/>
      <c r="H38" s="346"/>
      <c r="I38" s="346"/>
      <c r="J38" s="346"/>
      <c r="K38" s="346"/>
      <c r="L38" s="346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01"/>
    </row>
    <row r="39" spans="1:39" ht="15.6" customHeight="1" x14ac:dyDescent="0.25">
      <c r="A39" s="322"/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47"/>
    </row>
    <row r="40" spans="1:39" ht="12" customHeight="1" x14ac:dyDescent="0.25">
      <c r="A40" s="348" t="s">
        <v>0</v>
      </c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</row>
    <row r="41" spans="1:39" ht="16.2" customHeight="1" thickBot="1" x14ac:dyDescent="0.3">
      <c r="A41" s="349" t="s">
        <v>361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49"/>
      <c r="AH41" s="59"/>
    </row>
    <row r="42" spans="1:39" ht="12.6" customHeight="1" thickBot="1" x14ac:dyDescent="0.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H42" s="350" t="s">
        <v>74</v>
      </c>
      <c r="AI42" s="351"/>
    </row>
    <row r="43" spans="1:39" s="8" customFormat="1" ht="14.25" customHeight="1" thickBot="1" x14ac:dyDescent="0.3">
      <c r="B43" s="66" t="s">
        <v>97</v>
      </c>
      <c r="C43" s="66" t="str">
        <f>CONCATENATE(AH43,AI43)</f>
        <v>2/Т2</v>
      </c>
      <c r="D43" s="66"/>
      <c r="E43" s="66"/>
      <c r="F43" s="66"/>
      <c r="G43" s="215"/>
      <c r="H43" s="215"/>
      <c r="I43" s="37"/>
      <c r="J43" s="37"/>
      <c r="K43" s="37"/>
      <c r="L43" s="6"/>
      <c r="M43" s="6"/>
      <c r="N43" s="6"/>
      <c r="O43" s="6"/>
      <c r="P43" s="6"/>
      <c r="Q43" s="6"/>
      <c r="R43" s="6"/>
      <c r="S43" s="6"/>
      <c r="T43" s="6"/>
      <c r="U43" s="7"/>
      <c r="V43" s="7"/>
      <c r="W43" s="7"/>
      <c r="X43" s="7"/>
      <c r="Y43" s="28" t="s">
        <v>19</v>
      </c>
      <c r="Z43" s="29"/>
      <c r="AA43" s="29"/>
      <c r="AB43" s="29"/>
      <c r="AC43" s="29"/>
      <c r="AD43" s="29"/>
      <c r="AE43" s="61" t="s">
        <v>617</v>
      </c>
      <c r="AF43" s="7"/>
      <c r="AH43" s="67">
        <v>2</v>
      </c>
      <c r="AI43" s="60" t="str">
        <f>"/"&amp;VLOOKUP(AH43,объекты!$D$59:$E$1170,2,0)</f>
        <v>/Т2</v>
      </c>
    </row>
    <row r="44" spans="1:39" ht="6" customHeight="1" x14ac:dyDescent="0.25">
      <c r="B44" s="6"/>
      <c r="C44" s="6"/>
      <c r="D44" s="63"/>
      <c r="E44" s="64"/>
      <c r="F44" s="9"/>
      <c r="G44" s="9"/>
      <c r="H44" s="9"/>
      <c r="I44" s="9"/>
      <c r="J44" s="9"/>
      <c r="K44" s="9"/>
      <c r="L44" s="6"/>
      <c r="M44" s="6"/>
      <c r="N44" s="6"/>
      <c r="O44" s="6"/>
      <c r="P44" s="6"/>
      <c r="Q44" s="6"/>
      <c r="R44" s="6"/>
      <c r="S44" s="6"/>
      <c r="T44" s="6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9" ht="14.4" customHeight="1" thickBot="1" x14ac:dyDescent="0.3">
      <c r="A45" s="340" t="s">
        <v>503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51"/>
    </row>
    <row r="46" spans="1:39" ht="16.2" customHeight="1" thickBot="1" x14ac:dyDescent="0.35">
      <c r="A46" s="338" t="str">
        <f>VLOOKUP(AH46,подписанты!O25:R38,2,0)&amp;" "&amp;подписанты!O48&amp;" "&amp;подписанты!O49&amp;" "&amp;AH46</f>
        <v>Инженер по надзору за строительством АО "СЖС Восток Лимитед" Филиал в г. Чита,  Уфельман А.В.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216"/>
      <c r="AG46" s="11"/>
      <c r="AH46" s="48" t="s">
        <v>75</v>
      </c>
    </row>
    <row r="47" spans="1:39" ht="11.4" customHeight="1" x14ac:dyDescent="0.25">
      <c r="A47" s="339" t="s">
        <v>362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39"/>
      <c r="AA47" s="339"/>
      <c r="AB47" s="339"/>
      <c r="AC47" s="339"/>
      <c r="AD47" s="339"/>
      <c r="AE47" s="339"/>
      <c r="AF47" s="298"/>
      <c r="AG47" s="11"/>
    </row>
    <row r="48" spans="1:39" ht="16.2" customHeight="1" x14ac:dyDescent="0.3">
      <c r="A48" s="65" t="str">
        <f>"Приказ "&amp;VLOOKUP(AH46,подписанты!O25:R38,3,0)&amp;", "&amp;подписанты!M24&amp;VLOOKUP(AH46,подписанты!O25:R38,4,0)&amp;", "</f>
        <v xml:space="preserve">Приказ приказ №200220-001-НТ от 20.02.2020 г., НРС №С-72-199636 от 08.08.2019 г., 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 t="s">
        <v>85</v>
      </c>
      <c r="AA48" s="65"/>
      <c r="AB48" s="65"/>
      <c r="AC48" s="65"/>
      <c r="AD48" s="65"/>
      <c r="AE48" s="65"/>
      <c r="AF48" s="298"/>
      <c r="AG48" s="11"/>
    </row>
    <row r="49" spans="1:34" ht="11.4" customHeight="1" x14ac:dyDescent="0.25">
      <c r="A49" s="344" t="s">
        <v>504</v>
      </c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</row>
    <row r="50" spans="1:34" ht="15" customHeight="1" x14ac:dyDescent="0.3">
      <c r="A50" s="338" t="s">
        <v>84</v>
      </c>
      <c r="B50" s="338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06"/>
    </row>
    <row r="51" spans="1:34" ht="12" customHeight="1" x14ac:dyDescent="0.25">
      <c r="B51" s="344" t="s">
        <v>505</v>
      </c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06"/>
    </row>
    <row r="52" spans="1:34" ht="15.6" customHeight="1" thickBot="1" x14ac:dyDescent="0.35">
      <c r="A52" s="35" t="s">
        <v>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244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65"/>
      <c r="AG52" s="34"/>
      <c r="AH52" s="34"/>
    </row>
    <row r="53" spans="1:34" ht="15" customHeight="1" thickBot="1" x14ac:dyDescent="0.35">
      <c r="A53" s="338" t="str">
        <f>VLOOKUP(AH53,подписанты!J25:M38,2,0)&amp;" "&amp;подписанты!J23&amp;" "&amp;AH53&amp;" Приказ "&amp;VLOOKUP(AH53,подписанты!J25:M38,3,0)</f>
        <v>Начальник участка АО "Пусковой элемент" Ковалев А.Б. Приказ №Т-2 от 20.02.2020 г.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4"/>
      <c r="AG53" s="34"/>
      <c r="AH53" s="49" t="s">
        <v>43</v>
      </c>
    </row>
    <row r="54" spans="1:34" ht="12" customHeight="1" x14ac:dyDescent="0.25">
      <c r="A54" s="339" t="s">
        <v>23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</row>
    <row r="55" spans="1:34" ht="13.8" customHeight="1" thickBot="1" x14ac:dyDescent="0.3">
      <c r="A55" s="343" t="s">
        <v>26</v>
      </c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"/>
      <c r="AH55" s="12"/>
    </row>
    <row r="56" spans="1:34" ht="15" customHeight="1" thickBot="1" x14ac:dyDescent="0.35">
      <c r="A56" s="338" t="str">
        <f>VLOOKUP(AH56,подписанты!J25:M38,2,0)&amp;" "&amp;подписанты!J23&amp;" "&amp;AH56</f>
        <v>Заместитель генерального директора АО "Пусковой элемент" Антонов А.Ю.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216"/>
      <c r="AG56" s="34"/>
      <c r="AH56" s="58" t="s">
        <v>42</v>
      </c>
    </row>
    <row r="57" spans="1:34" ht="12" customHeight="1" x14ac:dyDescent="0.25">
      <c r="A57" s="339" t="s">
        <v>362</v>
      </c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216"/>
      <c r="AG57" s="34"/>
      <c r="AH57" s="12"/>
    </row>
    <row r="58" spans="1:34" ht="13.2" customHeight="1" x14ac:dyDescent="0.3">
      <c r="A58" s="338" t="str">
        <f>"Приказ "&amp;VLOOKUP(AH56,подписанты!J25:M38,3,0)&amp;" "&amp;подписанты!M24&amp;" "&amp;VLOOKUP(AH56,подписанты!J25:M38,4,0)</f>
        <v>Приказ №202 от 18.09.2019 г. НРС № С-77-074466 от 14.08.2017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4"/>
      <c r="AH58" s="34"/>
    </row>
    <row r="59" spans="1:34" ht="9.75" customHeight="1" x14ac:dyDescent="0.25">
      <c r="B59" s="341" t="s">
        <v>363</v>
      </c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341"/>
      <c r="U59" s="341"/>
      <c r="V59" s="341"/>
      <c r="W59" s="341"/>
      <c r="X59" s="341"/>
      <c r="Y59" s="341"/>
      <c r="Z59" s="341"/>
      <c r="AA59" s="341"/>
      <c r="AB59" s="341"/>
      <c r="AC59" s="341"/>
      <c r="AD59" s="341"/>
      <c r="AE59" s="341"/>
      <c r="AF59" s="341"/>
    </row>
    <row r="60" spans="1:34" ht="13.8" customHeight="1" thickBot="1" x14ac:dyDescent="0.3">
      <c r="A60" s="335" t="s">
        <v>487</v>
      </c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06"/>
    </row>
    <row r="61" spans="1:34" ht="16.8" customHeight="1" thickBot="1" x14ac:dyDescent="0.35">
      <c r="A61" s="342" t="str">
        <f>VLOOKUP(AH61,подписанты!$Y$25:$AA$38,2,0)&amp;" "&amp;подписанты!$Y$23&amp;" "&amp;AH61&amp;" Приказ "&amp;VLOOKUP(AH61,подписанты!$Y$25:$AA$38,3,0)</f>
        <v>Главный инженер проекта ООО "НСК-Проект" Маскевич И.С. Приказ № 054-18/10 от 24.10.2018 г.</v>
      </c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06"/>
      <c r="AH61" s="58" t="s">
        <v>380</v>
      </c>
    </row>
    <row r="62" spans="1:34" ht="11.4" customHeight="1" x14ac:dyDescent="0.25">
      <c r="A62" s="339" t="s">
        <v>418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06"/>
    </row>
    <row r="63" spans="1:34" ht="15" customHeight="1" x14ac:dyDescent="0.3">
      <c r="A63" s="338" t="s">
        <v>46</v>
      </c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338"/>
      <c r="T63" s="338"/>
      <c r="U63" s="338"/>
      <c r="V63" s="338"/>
      <c r="W63" s="338"/>
      <c r="X63" s="338"/>
      <c r="Y63" s="338"/>
      <c r="Z63" s="338"/>
      <c r="AA63" s="338"/>
      <c r="AB63" s="338"/>
      <c r="AC63" s="338"/>
      <c r="AD63" s="338"/>
      <c r="AE63" s="338"/>
      <c r="AF63" s="306"/>
    </row>
    <row r="64" spans="1:34" ht="13.8" customHeight="1" x14ac:dyDescent="0.25">
      <c r="A64" s="334" t="s">
        <v>506</v>
      </c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06"/>
    </row>
    <row r="65" spans="1:34" ht="15" customHeight="1" x14ac:dyDescent="0.3">
      <c r="A65" s="338" t="s">
        <v>47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38"/>
      <c r="AA65" s="338"/>
      <c r="AB65" s="338"/>
      <c r="AC65" s="338"/>
      <c r="AD65" s="338"/>
      <c r="AE65" s="338"/>
      <c r="AF65" s="306"/>
    </row>
    <row r="66" spans="1:34" ht="13.2" customHeight="1" x14ac:dyDescent="0.25">
      <c r="A66" s="334" t="s">
        <v>507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06"/>
    </row>
    <row r="67" spans="1:34" ht="18" customHeight="1" thickBot="1" x14ac:dyDescent="0.3">
      <c r="A67" s="340" t="s">
        <v>508</v>
      </c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0"/>
      <c r="N67" s="340"/>
      <c r="O67" s="340"/>
      <c r="P67" s="340"/>
      <c r="Q67" s="340"/>
      <c r="R67" s="340"/>
      <c r="S67" s="340"/>
      <c r="T67" s="340"/>
      <c r="U67" s="340"/>
      <c r="V67" s="340"/>
      <c r="W67" s="340"/>
      <c r="X67" s="340"/>
      <c r="Y67" s="340"/>
      <c r="Z67" s="340"/>
      <c r="AA67" s="340"/>
      <c r="AB67" s="340"/>
      <c r="AC67" s="340"/>
      <c r="AD67" s="340"/>
      <c r="AE67" s="340"/>
      <c r="AF67" s="340"/>
    </row>
    <row r="68" spans="1:34" ht="15" customHeight="1" thickBot="1" x14ac:dyDescent="0.3">
      <c r="A68" s="326" t="str">
        <f>VLOOKUP(AH68,подписанты!J25:M38,2,0)&amp;" "&amp;подписанты!J23&amp;" "&amp;AH68&amp;" Приказ "&amp;VLOOKUP(AH68,подписанты!J25:M38,3,0)&amp;" ОГРН 1097799009208, ИНН 7705048533"</f>
        <v>Инженер-геодезист АО "Пусковой элемент" Санникова М.И. Приказ №Т-2 от 20.02.2020 г. ОГРН 1097799009208, ИНН 7705048533</v>
      </c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H68" s="49" t="s">
        <v>65</v>
      </c>
    </row>
    <row r="69" spans="1:34" ht="10.8" customHeight="1" x14ac:dyDescent="0.25">
      <c r="A69" s="318" t="s">
        <v>418</v>
      </c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</row>
    <row r="70" spans="1:34" ht="12.6" customHeight="1" x14ac:dyDescent="0.3">
      <c r="A70" s="338" t="s">
        <v>48</v>
      </c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06"/>
      <c r="AH70" s="1" t="s">
        <v>86</v>
      </c>
    </row>
    <row r="71" spans="1:34" ht="22.8" customHeight="1" x14ac:dyDescent="0.25">
      <c r="A71" s="334" t="s">
        <v>509</v>
      </c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06"/>
    </row>
    <row r="72" spans="1:34" ht="15" customHeight="1" x14ac:dyDescent="0.25">
      <c r="A72" s="335" t="s">
        <v>365</v>
      </c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299"/>
    </row>
    <row r="73" spans="1:34" ht="14.4" customHeight="1" x14ac:dyDescent="0.3">
      <c r="A73" s="325" t="str">
        <f>VLOOKUP(AH43,объекты!$AD$59:$AE$1167,2,0)</f>
        <v>Трансформатора Т2</v>
      </c>
      <c r="B73" s="325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299"/>
    </row>
    <row r="74" spans="1:34" ht="14.4" customHeight="1" x14ac:dyDescent="0.25">
      <c r="A74" s="322" t="s">
        <v>366</v>
      </c>
      <c r="B74" s="322"/>
      <c r="C74" s="322"/>
      <c r="D74" s="322"/>
      <c r="E74" s="322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D74" s="322"/>
      <c r="AE74" s="322"/>
      <c r="AF74" s="55"/>
    </row>
    <row r="75" spans="1:34" ht="12" customHeight="1" x14ac:dyDescent="0.25">
      <c r="A75" s="336" t="s">
        <v>367</v>
      </c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/>
      <c r="AC75" s="336"/>
      <c r="AD75" s="336"/>
      <c r="AE75" s="336"/>
      <c r="AF75" s="14"/>
    </row>
    <row r="76" spans="1:34" ht="18" customHeight="1" x14ac:dyDescent="0.3">
      <c r="A76" s="15" t="s">
        <v>368</v>
      </c>
      <c r="B76" s="15"/>
      <c r="C76" s="15"/>
      <c r="D76" s="15"/>
      <c r="E76" s="15"/>
      <c r="F76" s="15"/>
      <c r="G76" s="15"/>
      <c r="H76" s="15"/>
      <c r="I76" s="15"/>
      <c r="J76" s="15"/>
      <c r="K76" s="337" t="s">
        <v>616</v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15"/>
      <c r="AG76" s="15"/>
    </row>
    <row r="77" spans="1:34" ht="16.8" customHeight="1" x14ac:dyDescent="0.25">
      <c r="A77" s="330" t="str">
        <f>подписанты!O21&amp;" ("&amp;подписанты!H21&amp;"). "&amp;" Конструктивно-строительные решения. "&amp;подписанты!Y23</f>
        <v>поз. 7.2 по ГП (Установка трансформаторов Т1, Т2).  Конструктивно-строительные решения. ООО "НСК-Проект"</v>
      </c>
      <c r="B77" s="330"/>
      <c r="C77" s="330"/>
      <c r="D77" s="330"/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05"/>
      <c r="AG77" s="15"/>
    </row>
    <row r="78" spans="1:34" s="8" customFormat="1" ht="10.8" customHeight="1" x14ac:dyDescent="0.25">
      <c r="A78" s="331" t="s">
        <v>369</v>
      </c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16"/>
    </row>
    <row r="79" spans="1:34" s="8" customFormat="1" ht="16.8" customHeight="1" x14ac:dyDescent="0.3">
      <c r="A79" s="305" t="s">
        <v>370</v>
      </c>
      <c r="B79" s="214"/>
      <c r="C79" s="214"/>
      <c r="D79" s="214"/>
      <c r="E79" s="214"/>
      <c r="F79" s="214"/>
      <c r="G79" s="214"/>
      <c r="H79" s="214"/>
      <c r="I79" s="268"/>
      <c r="J79" s="325" t="s">
        <v>379</v>
      </c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267"/>
      <c r="AG79" s="145" t="e">
        <f>IF(VLOOKUP(AH43,'Данные АОСР'!F6:AB120,21,0)&gt;0,VLOOKUP(AH43,'Данные АОСР'!F6:AB120,21,0),"")</f>
        <v>#N/A</v>
      </c>
    </row>
    <row r="80" spans="1:34" ht="13.8" customHeight="1" x14ac:dyDescent="0.25">
      <c r="A80" s="332" t="s">
        <v>371</v>
      </c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24"/>
      <c r="AG80" s="1" t="e">
        <f>VLOOKUP(AH43,'Данные АОСР'!F6:AB120,21,0)</f>
        <v>#N/A</v>
      </c>
    </row>
    <row r="81" spans="1:33" ht="27.6" customHeight="1" x14ac:dyDescent="0.25">
      <c r="A81" s="333" t="s">
        <v>372</v>
      </c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15"/>
    </row>
    <row r="82" spans="1:33" ht="15.6" customHeight="1" x14ac:dyDescent="0.3">
      <c r="A82" s="325" t="s">
        <v>385</v>
      </c>
      <c r="B82" s="325"/>
      <c r="C82" s="325"/>
      <c r="D82" s="325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16"/>
      <c r="AG82" s="1" t="e">
        <f>VLOOKUP(AH41,'Данные АОСР'!$F$6:$AB$987,4,0)</f>
        <v>#N/A</v>
      </c>
    </row>
    <row r="83" spans="1:33" ht="15.6" customHeight="1" x14ac:dyDescent="0.3">
      <c r="A83" s="325" t="s">
        <v>386</v>
      </c>
      <c r="B83" s="325"/>
      <c r="C83" s="325"/>
      <c r="D83" s="325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5"/>
      <c r="AD83" s="325"/>
      <c r="AE83" s="325"/>
      <c r="AF83" s="16"/>
      <c r="AG83" s="1" t="e">
        <f>VLOOKUP(AH42,'Данные АОСР'!$F$6:$AB$987,4,0)</f>
        <v>#N/A</v>
      </c>
    </row>
    <row r="84" spans="1:33" ht="15.6" customHeight="1" x14ac:dyDescent="0.3">
      <c r="A84" s="325" t="str">
        <f>K76</f>
        <v xml:space="preserve">14/2018-ПС220-Полимер-1-040-КС1 (изм 6), лист 3 от 18.03.2020 г.  </v>
      </c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16"/>
      <c r="AG84" s="1" t="e">
        <f>VLOOKUP(AH43,'Данные АОСР'!$F$6:$AB$987,4,0)</f>
        <v>#N/A</v>
      </c>
    </row>
    <row r="85" spans="1:33" ht="9" customHeight="1" x14ac:dyDescent="0.25">
      <c r="A85" s="328" t="s">
        <v>373</v>
      </c>
      <c r="B85" s="328"/>
      <c r="C85" s="328"/>
      <c r="D85" s="328"/>
      <c r="E85" s="328"/>
      <c r="F85" s="328"/>
      <c r="G85" s="328"/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16"/>
    </row>
    <row r="86" spans="1:33" ht="15.6" customHeight="1" x14ac:dyDescent="0.3">
      <c r="A86" s="329" t="str">
        <f>VLOOKUP(AH61,подписанты!$Y$25:$AA$38,2,0)&amp;" "&amp;подписанты!$Y$23&amp;" "&amp;AH61</f>
        <v>Главный инженер проекта ООО "НСК-Проект" Маскевич И.С.</v>
      </c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29"/>
      <c r="W86" s="329"/>
      <c r="X86" s="329"/>
      <c r="Y86" s="329"/>
      <c r="Z86" s="329"/>
      <c r="AA86" s="329"/>
      <c r="AB86" s="329"/>
      <c r="AC86" s="329"/>
      <c r="AD86" s="329"/>
      <c r="AE86" s="329"/>
      <c r="AF86" s="31"/>
      <c r="AG86" s="210">
        <f>DATE(2020,3,18)</f>
        <v>43908</v>
      </c>
    </row>
    <row r="87" spans="1:33" ht="9" customHeight="1" x14ac:dyDescent="0.25">
      <c r="A87" s="328" t="s">
        <v>374</v>
      </c>
      <c r="B87" s="328"/>
      <c r="C87" s="328"/>
      <c r="D87" s="328"/>
      <c r="E87" s="328"/>
      <c r="F87" s="328"/>
      <c r="G87" s="328"/>
      <c r="H87" s="328"/>
      <c r="I87" s="328"/>
      <c r="J87" s="328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15"/>
    </row>
    <row r="88" spans="1:33" ht="14.4" customHeight="1" x14ac:dyDescent="0.3">
      <c r="A88" s="325" t="s">
        <v>387</v>
      </c>
      <c r="B88" s="325"/>
      <c r="C88" s="325"/>
      <c r="D88" s="325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15"/>
      <c r="AG88" s="209" t="s">
        <v>355</v>
      </c>
    </row>
    <row r="89" spans="1:33" ht="11.25" customHeight="1" x14ac:dyDescent="0.25">
      <c r="A89" s="323" t="s">
        <v>375</v>
      </c>
      <c r="B89" s="323"/>
      <c r="C89" s="323"/>
      <c r="D89" s="323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/>
      <c r="Z89" s="323"/>
      <c r="AA89" s="323"/>
      <c r="AB89" s="323"/>
      <c r="AC89" s="323"/>
      <c r="AD89" s="323"/>
      <c r="AE89" s="323"/>
      <c r="AF89" s="16"/>
    </row>
    <row r="90" spans="1:33" ht="12.6" customHeight="1" x14ac:dyDescent="0.25">
      <c r="A90" s="324" t="s">
        <v>376</v>
      </c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1:33" ht="15" customHeight="1" x14ac:dyDescent="0.3">
      <c r="A91" s="15" t="s">
        <v>18</v>
      </c>
      <c r="B91" s="15"/>
      <c r="C91" s="15"/>
      <c r="D91" s="15"/>
      <c r="E91" s="15"/>
      <c r="F91" s="15"/>
      <c r="G91" s="244"/>
      <c r="H91" s="325" t="s">
        <v>388</v>
      </c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22"/>
    </row>
    <row r="92" spans="1:33" ht="15" customHeight="1" x14ac:dyDescent="0.3">
      <c r="A92" s="303" t="s">
        <v>4</v>
      </c>
      <c r="B92" s="17"/>
      <c r="C92" s="17"/>
      <c r="D92" s="17"/>
      <c r="E92" s="325" t="s">
        <v>35</v>
      </c>
      <c r="F92" s="325"/>
      <c r="G92" s="325"/>
      <c r="H92" s="325"/>
      <c r="I92" s="303" t="s">
        <v>5</v>
      </c>
      <c r="J92" s="17"/>
      <c r="K92" s="17"/>
      <c r="L92" s="17"/>
      <c r="M92" s="17"/>
      <c r="N92" s="17"/>
      <c r="AF92" s="15"/>
    </row>
    <row r="93" spans="1:33" ht="17.399999999999999" customHeight="1" x14ac:dyDescent="0.25">
      <c r="A93" s="4" t="s">
        <v>6</v>
      </c>
      <c r="B93" s="146"/>
      <c r="C93" s="146"/>
      <c r="D93" s="271"/>
      <c r="E93" s="326" t="str">
        <f>"1. Приложение № 1. Исполнительная схема выноса основных осей № 1/"&amp;VLOOKUP(AH43,объекты!AD59:AD1167,1,0)&amp;" от "&amp;AE97</f>
        <v>1. Приложение № 1. Исполнительная схема выноса основных осей № 1/2 от "31" марта 2020 г.</v>
      </c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15"/>
    </row>
    <row r="94" spans="1:33" ht="21" customHeight="1" x14ac:dyDescent="0.25">
      <c r="A94" s="251"/>
      <c r="B94" s="251"/>
      <c r="C94" s="251"/>
      <c r="D94" s="251"/>
      <c r="E94" s="327" t="s">
        <v>614</v>
      </c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251"/>
    </row>
    <row r="95" spans="1:33" ht="13.8" customHeight="1" x14ac:dyDescent="0.25">
      <c r="A95" s="322" t="s">
        <v>377</v>
      </c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15"/>
    </row>
    <row r="96" spans="1:33" ht="11.4" customHeight="1" x14ac:dyDescent="0.25">
      <c r="A96" s="304" t="s">
        <v>378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15"/>
    </row>
    <row r="97" spans="1:34" ht="15" customHeight="1" x14ac:dyDescent="0.3">
      <c r="A97" s="65" t="str">
        <f>AH46</f>
        <v xml:space="preserve"> Уфельман А.В.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213" t="str">
        <f>AE43</f>
        <v>"31" марта 2020 г.</v>
      </c>
      <c r="AF97" s="22"/>
    </row>
    <row r="98" spans="1:34" ht="9" customHeight="1" x14ac:dyDescent="0.25">
      <c r="A98" s="318" t="s">
        <v>29</v>
      </c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15"/>
    </row>
    <row r="99" spans="1:34" ht="11.4" customHeight="1" x14ac:dyDescent="0.25">
      <c r="A99" s="304" t="s">
        <v>7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16"/>
    </row>
    <row r="100" spans="1:34" ht="15" customHeight="1" x14ac:dyDescent="0.3">
      <c r="A100" s="65" t="str">
        <f>AH53</f>
        <v>Ковалев А.Б.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213" t="str">
        <f>AE97</f>
        <v>"31" марта 2020 г.</v>
      </c>
      <c r="AF100" s="27"/>
    </row>
    <row r="101" spans="1:34" ht="9" customHeight="1" x14ac:dyDescent="0.25">
      <c r="A101" s="318" t="s">
        <v>29</v>
      </c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8"/>
      <c r="AE101" s="319"/>
      <c r="AF101" s="298"/>
      <c r="AG101" s="15"/>
    </row>
    <row r="102" spans="1:34" ht="14.4" customHeight="1" x14ac:dyDescent="0.25">
      <c r="A102" s="302" t="s">
        <v>503</v>
      </c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16"/>
    </row>
    <row r="103" spans="1:34" ht="15" customHeight="1" x14ac:dyDescent="0.3">
      <c r="A103" s="65" t="str">
        <f>AH56</f>
        <v>Антонов А.Ю.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213" t="str">
        <f>AE100</f>
        <v>"31" марта 2020 г.</v>
      </c>
      <c r="AF103" s="25"/>
    </row>
    <row r="104" spans="1:34" ht="11.4" customHeight="1" x14ac:dyDescent="0.25">
      <c r="A104" s="318" t="s">
        <v>29</v>
      </c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A104" s="318"/>
      <c r="AB104" s="318"/>
      <c r="AC104" s="318"/>
      <c r="AD104" s="318"/>
      <c r="AE104" s="319"/>
      <c r="AF104" s="34"/>
      <c r="AG104" s="15"/>
      <c r="AH104" s="53"/>
    </row>
    <row r="105" spans="1:34" ht="12.6" customHeight="1" x14ac:dyDescent="0.25">
      <c r="A105" s="317" t="s">
        <v>27</v>
      </c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269"/>
    </row>
    <row r="106" spans="1:34" ht="15" customHeight="1" x14ac:dyDescent="0.3">
      <c r="A106" s="65" t="str">
        <f>AH61</f>
        <v>Маскевич И.С.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213" t="str">
        <f>AE103</f>
        <v>"31" марта 2020 г.</v>
      </c>
      <c r="AF106" s="24"/>
    </row>
    <row r="107" spans="1:34" ht="9" customHeight="1" x14ac:dyDescent="0.25">
      <c r="A107" s="318" t="s">
        <v>29</v>
      </c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9"/>
      <c r="AF107" s="307"/>
      <c r="AG107" s="15"/>
    </row>
    <row r="108" spans="1:34" ht="13.8" customHeight="1" x14ac:dyDescent="0.25">
      <c r="A108" s="317" t="s">
        <v>510</v>
      </c>
      <c r="B108" s="317"/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07"/>
      <c r="AG108" s="15"/>
    </row>
    <row r="109" spans="1:34" ht="14.4" customHeight="1" x14ac:dyDescent="0.25">
      <c r="A109" s="270" t="s">
        <v>511</v>
      </c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11"/>
    </row>
    <row r="110" spans="1:34" ht="18.600000000000001" customHeight="1" x14ac:dyDescent="0.3">
      <c r="A110" s="65" t="str">
        <f>AH68</f>
        <v>Санникова М.И.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213" t="str">
        <f>AE103</f>
        <v>"31" марта 2020 г.</v>
      </c>
      <c r="AF110" s="57"/>
    </row>
    <row r="111" spans="1:34" ht="9" customHeight="1" x14ac:dyDescent="0.25">
      <c r="A111" s="318" t="s">
        <v>29</v>
      </c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9"/>
      <c r="AF111" s="20"/>
    </row>
    <row r="112" spans="1:34" s="11" customFormat="1" ht="22.2" customHeight="1" x14ac:dyDescent="0.25">
      <c r="A112" s="51"/>
      <c r="B112" s="51"/>
      <c r="C112" s="54"/>
      <c r="D112" s="54"/>
      <c r="E112" s="54"/>
      <c r="F112" s="54"/>
      <c r="G112" s="54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21"/>
    </row>
    <row r="113" spans="1:32" s="11" customFormat="1" ht="15" customHeight="1" x14ac:dyDescent="0.25">
      <c r="A113" s="1"/>
      <c r="B113" s="1"/>
      <c r="C113" s="320" t="s">
        <v>459</v>
      </c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</row>
    <row r="114" spans="1:32" s="11" customFormat="1" ht="23.4" customHeight="1" x14ac:dyDescent="0.25">
      <c r="A114" s="1"/>
      <c r="B114" s="1"/>
      <c r="C114" s="321" t="s">
        <v>460</v>
      </c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</row>
    <row r="115" spans="1:32" s="11" customFormat="1" ht="24" customHeight="1" x14ac:dyDescent="0.25">
      <c r="A115" s="1"/>
      <c r="B115" s="1"/>
      <c r="C115" s="321" t="s">
        <v>461</v>
      </c>
      <c r="D115" s="321"/>
      <c r="E115" s="321"/>
      <c r="F115" s="321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321"/>
      <c r="X115" s="321"/>
      <c r="Y115" s="321"/>
      <c r="Z115" s="321"/>
      <c r="AA115" s="321"/>
      <c r="AB115" s="321"/>
      <c r="AC115" s="321"/>
      <c r="AD115" s="321"/>
      <c r="AE115" s="321"/>
      <c r="AF115" s="321"/>
    </row>
    <row r="116" spans="1:32" s="11" customFormat="1" ht="15" customHeight="1" x14ac:dyDescent="0.25">
      <c r="A116" s="1"/>
      <c r="B116" s="1"/>
      <c r="C116" s="316" t="s">
        <v>462</v>
      </c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</row>
    <row r="117" spans="1:32" ht="15" customHeight="1" x14ac:dyDescent="0.25">
      <c r="C117" s="316" t="s">
        <v>463</v>
      </c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</row>
    <row r="118" spans="1:32" ht="15" customHeight="1" x14ac:dyDescent="0.25">
      <c r="C118" s="316" t="s">
        <v>512</v>
      </c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</row>
    <row r="119" spans="1:32" ht="15" customHeight="1" x14ac:dyDescent="0.25">
      <c r="C119" s="316" t="s">
        <v>465</v>
      </c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</row>
    <row r="120" spans="1:32" ht="15" customHeight="1" x14ac:dyDescent="0.25">
      <c r="C120" s="316" t="s">
        <v>466</v>
      </c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</row>
    <row r="121" spans="1:32" ht="15" customHeight="1" x14ac:dyDescent="0.25">
      <c r="C121" s="316" t="s">
        <v>513</v>
      </c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</row>
    <row r="122" spans="1:32" x14ac:dyDescent="0.25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</row>
    <row r="123" spans="1:32" x14ac:dyDescent="0.25"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6"/>
    </row>
    <row r="124" spans="1:32" x14ac:dyDescent="0.25"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6"/>
    </row>
    <row r="125" spans="1:32" x14ac:dyDescent="0.25"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</row>
    <row r="126" spans="1:32" x14ac:dyDescent="0.25">
      <c r="AF126" s="50"/>
    </row>
    <row r="179" spans="1:32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spans="1:32" x14ac:dyDescent="0.25">
      <c r="AF180" s="6"/>
    </row>
  </sheetData>
  <mergeCells count="120">
    <mergeCell ref="AB5:AE5"/>
    <mergeCell ref="AH5:AP5"/>
    <mergeCell ref="AB6:AE6"/>
    <mergeCell ref="AH6:AP6"/>
    <mergeCell ref="AB7:AE7"/>
    <mergeCell ref="AH7:AP7"/>
    <mergeCell ref="W1:AE1"/>
    <mergeCell ref="AB2:AE2"/>
    <mergeCell ref="AH2:AP2"/>
    <mergeCell ref="AB3:AE3"/>
    <mergeCell ref="AB4:AE4"/>
    <mergeCell ref="AH4:AP4"/>
    <mergeCell ref="AB11:AE11"/>
    <mergeCell ref="AH11:AP11"/>
    <mergeCell ref="A12:AF12"/>
    <mergeCell ref="A13:K13"/>
    <mergeCell ref="L13:AE13"/>
    <mergeCell ref="A14:AF14"/>
    <mergeCell ref="AB8:AE8"/>
    <mergeCell ref="AH8:AP8"/>
    <mergeCell ref="AB9:AE9"/>
    <mergeCell ref="AH9:AP9"/>
    <mergeCell ref="AB10:AE10"/>
    <mergeCell ref="AH10:AP10"/>
    <mergeCell ref="B21:AF21"/>
    <mergeCell ref="A22:AF22"/>
    <mergeCell ref="A23:AE23"/>
    <mergeCell ref="A24:AE24"/>
    <mergeCell ref="A25:AE25"/>
    <mergeCell ref="A26:AE26"/>
    <mergeCell ref="A15:AF15"/>
    <mergeCell ref="B16:AF16"/>
    <mergeCell ref="A17:AF17"/>
    <mergeCell ref="A18:AE18"/>
    <mergeCell ref="A19:AF19"/>
    <mergeCell ref="A20:AF20"/>
    <mergeCell ref="AH42:AI42"/>
    <mergeCell ref="A45:AE45"/>
    <mergeCell ref="A32:AF32"/>
    <mergeCell ref="B33:AF33"/>
    <mergeCell ref="A34:AE34"/>
    <mergeCell ref="A35:AF35"/>
    <mergeCell ref="A36:AF36"/>
    <mergeCell ref="A37:AE37"/>
    <mergeCell ref="A27:K27"/>
    <mergeCell ref="L27:AE27"/>
    <mergeCell ref="A28:AF28"/>
    <mergeCell ref="A29:AF29"/>
    <mergeCell ref="A30:AF30"/>
    <mergeCell ref="B31:AF31"/>
    <mergeCell ref="A46:AE46"/>
    <mergeCell ref="A47:AE47"/>
    <mergeCell ref="A49:AF49"/>
    <mergeCell ref="A50:AE50"/>
    <mergeCell ref="B51:AE51"/>
    <mergeCell ref="P52:AE52"/>
    <mergeCell ref="A38:AE38"/>
    <mergeCell ref="A39:AF39"/>
    <mergeCell ref="A40:AF40"/>
    <mergeCell ref="A41:AF41"/>
    <mergeCell ref="B59:AF59"/>
    <mergeCell ref="A60:AE60"/>
    <mergeCell ref="A61:AE61"/>
    <mergeCell ref="A62:AE62"/>
    <mergeCell ref="A63:AE63"/>
    <mergeCell ref="A64:AE64"/>
    <mergeCell ref="A53:AE53"/>
    <mergeCell ref="A54:AF54"/>
    <mergeCell ref="A55:AF55"/>
    <mergeCell ref="A56:AE56"/>
    <mergeCell ref="A57:AE57"/>
    <mergeCell ref="A58:AF58"/>
    <mergeCell ref="A71:AE71"/>
    <mergeCell ref="A72:AE72"/>
    <mergeCell ref="A73:AE73"/>
    <mergeCell ref="A74:AE74"/>
    <mergeCell ref="A75:AE75"/>
    <mergeCell ref="K76:AE76"/>
    <mergeCell ref="A65:AE65"/>
    <mergeCell ref="A66:AE66"/>
    <mergeCell ref="A67:AF67"/>
    <mergeCell ref="A68:AF68"/>
    <mergeCell ref="A69:AF69"/>
    <mergeCell ref="A70:AE70"/>
    <mergeCell ref="A83:AE83"/>
    <mergeCell ref="A84:AE84"/>
    <mergeCell ref="A85:AE85"/>
    <mergeCell ref="A86:AE86"/>
    <mergeCell ref="A87:AE87"/>
    <mergeCell ref="A88:AE88"/>
    <mergeCell ref="A77:AE77"/>
    <mergeCell ref="A78:AE78"/>
    <mergeCell ref="J79:AE79"/>
    <mergeCell ref="A80:AE80"/>
    <mergeCell ref="A81:AE81"/>
    <mergeCell ref="A82:AE82"/>
    <mergeCell ref="A95:AE95"/>
    <mergeCell ref="A98:AE98"/>
    <mergeCell ref="A101:AE101"/>
    <mergeCell ref="A104:AE104"/>
    <mergeCell ref="A105:AE105"/>
    <mergeCell ref="A107:AE107"/>
    <mergeCell ref="A89:AE89"/>
    <mergeCell ref="A90:AF90"/>
    <mergeCell ref="H91:AE91"/>
    <mergeCell ref="E92:H92"/>
    <mergeCell ref="E93:AE93"/>
    <mergeCell ref="E94:AE94"/>
    <mergeCell ref="C117:AF117"/>
    <mergeCell ref="C118:AF118"/>
    <mergeCell ref="C119:AF119"/>
    <mergeCell ref="C120:AF120"/>
    <mergeCell ref="C121:AF121"/>
    <mergeCell ref="C122:AF122"/>
    <mergeCell ref="A108:AE108"/>
    <mergeCell ref="A111:AE111"/>
    <mergeCell ref="C113:AF113"/>
    <mergeCell ref="C114:AF114"/>
    <mergeCell ref="C115:AF115"/>
    <mergeCell ref="C116:AF116"/>
  </mergeCells>
  <printOptions horizontalCentered="1"/>
  <pageMargins left="0.62992125984251968" right="0.15748031496062992" top="0.39370078740157483" bottom="0.15748031496062992" header="0" footer="0"/>
  <pageSetup paperSize="9" scale="82" fitToHeight="0" orientation="portrait" r:id="rId1"/>
  <headerFooter alignWithMargins="0"/>
  <rowBreaks count="1" manualBreakCount="1">
    <brk id="78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B94D4F-E3C9-4185-8935-0D909F49B3BF}">
          <x14:formula1>
            <xm:f>'C:\Users\acer\Desktop\ИД\Сергей\АОСР\[АОСР - 040 Т1.xlsx]подписанты'!#REF!</xm:f>
          </x14:formula1>
          <xm:sqref>AH61</xm:sqref>
        </x14:dataValidation>
        <x14:dataValidation type="list" allowBlank="1" showInputMessage="1" showErrorMessage="1" xr:uid="{FEB73DFF-975E-4656-AF51-6F81026481BF}">
          <x14:formula1>
            <xm:f>'C:\Users\acer\Desktop\ИД\Сергей\АОСР\[АОСР - 040 Т1.xlsx]подписанты'!#REF!</xm:f>
          </x14:formula1>
          <xm:sqref>AH46 AH53 AH56 AH68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7B4A-8475-4E9B-8613-D10AA07CC437}">
  <sheetPr>
    <tabColor rgb="FFFF0000"/>
  </sheetPr>
  <dimension ref="A1:IV201"/>
  <sheetViews>
    <sheetView view="pageBreakPreview" topLeftCell="B1" zoomScale="130" zoomScaleNormal="130" zoomScaleSheetLayoutView="130" workbookViewId="0">
      <selection activeCell="AH41" sqref="AH41"/>
    </sheetView>
  </sheetViews>
  <sheetFormatPr defaultColWidth="9.109375" defaultRowHeight="13.2" x14ac:dyDescent="0.25"/>
  <cols>
    <col min="1" max="1" width="3.77734375" style="1" customWidth="1"/>
    <col min="2" max="3" width="2.6640625" style="1" customWidth="1"/>
    <col min="4" max="4" width="6.77734375" style="1" customWidth="1"/>
    <col min="5" max="7" width="2.6640625" style="1" customWidth="1"/>
    <col min="8" max="8" width="2.88671875" style="1" customWidth="1"/>
    <col min="9" max="14" width="2.6640625" style="1" customWidth="1"/>
    <col min="15" max="15" width="3.44140625" style="1" customWidth="1"/>
    <col min="16" max="16" width="2.6640625" style="1" customWidth="1"/>
    <col min="17" max="17" width="3.21875" style="1" customWidth="1"/>
    <col min="18" max="19" width="2.6640625" style="1" customWidth="1"/>
    <col min="20" max="20" width="3.6640625" style="1" customWidth="1"/>
    <col min="21" max="27" width="2.6640625" style="1" customWidth="1"/>
    <col min="28" max="28" width="2.5546875" style="1" customWidth="1"/>
    <col min="29" max="29" width="2.6640625" style="1" customWidth="1"/>
    <col min="30" max="30" width="2.88671875" style="1" customWidth="1"/>
    <col min="31" max="31" width="28.77734375" style="1" customWidth="1"/>
    <col min="32" max="32" width="1" style="1" hidden="1" customWidth="1"/>
    <col min="33" max="33" width="28.77734375" style="1" customWidth="1"/>
    <col min="34" max="34" width="13.5546875" style="1" customWidth="1"/>
    <col min="35" max="35" width="13" style="1" customWidth="1"/>
    <col min="36" max="16384" width="9.109375" style="1"/>
  </cols>
  <sheetData>
    <row r="1" spans="1:41" ht="7.2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6"/>
      <c r="Y1" s="366"/>
      <c r="Z1" s="366"/>
      <c r="AA1" s="366"/>
      <c r="AB1" s="366"/>
      <c r="AC1" s="366"/>
      <c r="AD1" s="366"/>
      <c r="AE1" s="366"/>
      <c r="AF1" s="35"/>
    </row>
    <row r="2" spans="1:41" ht="10.8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256"/>
      <c r="X2" s="256"/>
      <c r="Y2" s="256"/>
      <c r="Z2" s="256"/>
      <c r="AA2" s="365" t="s">
        <v>475</v>
      </c>
      <c r="AB2" s="365"/>
      <c r="AC2" s="365"/>
      <c r="AD2" s="365"/>
      <c r="AE2" s="365"/>
      <c r="AF2" s="35"/>
      <c r="AG2" s="365"/>
      <c r="AH2" s="365"/>
      <c r="AI2" s="365"/>
      <c r="AJ2" s="365"/>
      <c r="AK2" s="365"/>
      <c r="AL2" s="365"/>
      <c r="AM2" s="365"/>
      <c r="AN2" s="365"/>
      <c r="AO2" s="365"/>
    </row>
    <row r="3" spans="1:41" ht="10.8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287"/>
      <c r="X3" s="287"/>
      <c r="Y3" s="287"/>
      <c r="Z3" s="287"/>
      <c r="AA3" s="365" t="s">
        <v>476</v>
      </c>
      <c r="AB3" s="365"/>
      <c r="AC3" s="365"/>
      <c r="AD3" s="365"/>
      <c r="AE3" s="365"/>
      <c r="AF3" s="35"/>
      <c r="AG3" s="287"/>
      <c r="AH3" s="287"/>
      <c r="AI3" s="287"/>
      <c r="AJ3" s="287"/>
      <c r="AK3" s="287"/>
      <c r="AL3" s="287"/>
      <c r="AM3" s="287"/>
      <c r="AN3" s="287"/>
      <c r="AO3" s="287"/>
    </row>
    <row r="4" spans="1:41" ht="10.8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57"/>
      <c r="X4" s="257"/>
      <c r="Y4" s="257"/>
      <c r="Z4" s="257"/>
      <c r="AA4" s="365" t="s">
        <v>477</v>
      </c>
      <c r="AB4" s="365"/>
      <c r="AC4" s="365"/>
      <c r="AD4" s="365"/>
      <c r="AE4" s="365"/>
      <c r="AF4" s="35"/>
      <c r="AG4" s="370"/>
      <c r="AH4" s="370"/>
      <c r="AI4" s="370"/>
      <c r="AJ4" s="370"/>
      <c r="AK4" s="370"/>
      <c r="AL4" s="370"/>
      <c r="AM4" s="370"/>
      <c r="AN4" s="370"/>
      <c r="AO4" s="370"/>
    </row>
    <row r="5" spans="1:41" ht="10.8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257"/>
      <c r="X5" s="257"/>
      <c r="Y5" s="257"/>
      <c r="Z5" s="257"/>
      <c r="AA5" s="365" t="s">
        <v>478</v>
      </c>
      <c r="AB5" s="365"/>
      <c r="AC5" s="365"/>
      <c r="AD5" s="365"/>
      <c r="AE5" s="365"/>
      <c r="AF5" s="35"/>
      <c r="AG5" s="370"/>
      <c r="AH5" s="370"/>
      <c r="AI5" s="370"/>
      <c r="AJ5" s="370"/>
      <c r="AK5" s="370"/>
      <c r="AL5" s="370"/>
      <c r="AM5" s="370"/>
      <c r="AN5" s="370"/>
      <c r="AO5" s="370"/>
    </row>
    <row r="6" spans="1:41" ht="10.8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257"/>
      <c r="X6" s="257"/>
      <c r="Y6" s="257"/>
      <c r="Z6" s="257"/>
      <c r="AA6" s="365" t="s">
        <v>479</v>
      </c>
      <c r="AB6" s="365"/>
      <c r="AC6" s="365"/>
      <c r="AD6" s="365"/>
      <c r="AE6" s="365"/>
      <c r="AF6" s="35"/>
      <c r="AG6" s="370"/>
      <c r="AH6" s="370"/>
      <c r="AI6" s="370"/>
      <c r="AJ6" s="370"/>
      <c r="AK6" s="370"/>
      <c r="AL6" s="370"/>
      <c r="AM6" s="370"/>
      <c r="AN6" s="370"/>
      <c r="AO6" s="370"/>
    </row>
    <row r="7" spans="1:41" ht="10.8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257"/>
      <c r="X7" s="257"/>
      <c r="Y7" s="257"/>
      <c r="Z7" s="257"/>
      <c r="AA7" s="365" t="s">
        <v>480</v>
      </c>
      <c r="AB7" s="365"/>
      <c r="AC7" s="365"/>
      <c r="AD7" s="365"/>
      <c r="AE7" s="365"/>
      <c r="AF7" s="35"/>
      <c r="AG7" s="370"/>
      <c r="AH7" s="370"/>
      <c r="AI7" s="370"/>
      <c r="AJ7" s="370"/>
      <c r="AK7" s="370"/>
      <c r="AL7" s="370"/>
      <c r="AM7" s="370"/>
      <c r="AN7" s="370"/>
      <c r="AO7" s="370"/>
    </row>
    <row r="8" spans="1:41" ht="10.8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257"/>
      <c r="X8" s="257"/>
      <c r="Y8" s="257"/>
      <c r="Z8" s="257"/>
      <c r="AA8" s="365" t="s">
        <v>481</v>
      </c>
      <c r="AB8" s="365"/>
      <c r="AC8" s="365"/>
      <c r="AD8" s="365"/>
      <c r="AE8" s="365"/>
      <c r="AF8" s="35"/>
      <c r="AG8" s="370"/>
      <c r="AH8" s="370"/>
      <c r="AI8" s="370"/>
      <c r="AJ8" s="370"/>
      <c r="AK8" s="370"/>
      <c r="AL8" s="370"/>
      <c r="AM8" s="370"/>
      <c r="AN8" s="370"/>
      <c r="AO8" s="370"/>
    </row>
    <row r="9" spans="1:41" ht="10.8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257"/>
      <c r="X9" s="257"/>
      <c r="Y9" s="257"/>
      <c r="Z9" s="257"/>
      <c r="AA9" s="365" t="s">
        <v>403</v>
      </c>
      <c r="AB9" s="365"/>
      <c r="AC9" s="365"/>
      <c r="AD9" s="365"/>
      <c r="AE9" s="365"/>
      <c r="AF9" s="35"/>
      <c r="AG9" s="370"/>
      <c r="AH9" s="370"/>
      <c r="AI9" s="370"/>
      <c r="AJ9" s="370"/>
      <c r="AK9" s="370"/>
      <c r="AL9" s="370"/>
      <c r="AM9" s="370"/>
      <c r="AN9" s="370"/>
      <c r="AO9" s="370"/>
    </row>
    <row r="10" spans="1:41" ht="10.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257"/>
      <c r="X10" s="257"/>
      <c r="Y10" s="257"/>
      <c r="Z10" s="257"/>
      <c r="AA10" s="365" t="s">
        <v>404</v>
      </c>
      <c r="AB10" s="365"/>
      <c r="AC10" s="365"/>
      <c r="AD10" s="365"/>
      <c r="AE10" s="365"/>
      <c r="AF10" s="35"/>
      <c r="AG10" s="370"/>
      <c r="AH10" s="370"/>
      <c r="AI10" s="370"/>
      <c r="AJ10" s="370"/>
      <c r="AK10" s="370"/>
      <c r="AL10" s="370"/>
      <c r="AM10" s="370"/>
      <c r="AN10" s="370"/>
      <c r="AO10" s="370"/>
    </row>
    <row r="11" spans="1:41" ht="10.199999999999999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256"/>
      <c r="X11" s="256"/>
      <c r="Y11" s="256"/>
      <c r="Z11" s="256"/>
      <c r="AA11" s="365" t="s">
        <v>405</v>
      </c>
      <c r="AB11" s="365"/>
      <c r="AC11" s="365"/>
      <c r="AD11" s="365"/>
      <c r="AE11" s="365"/>
      <c r="AF11" s="35"/>
      <c r="AG11" s="365"/>
      <c r="AH11" s="365"/>
      <c r="AI11" s="365"/>
      <c r="AJ11" s="365"/>
      <c r="AK11" s="365"/>
      <c r="AL11" s="365"/>
      <c r="AM11" s="365"/>
      <c r="AN11" s="365"/>
      <c r="AO11" s="365"/>
    </row>
    <row r="12" spans="1:41" ht="6" customHeight="1" x14ac:dyDescent="0.2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</row>
    <row r="13" spans="1:41" s="50" customFormat="1" ht="15" customHeight="1" x14ac:dyDescent="0.25">
      <c r="A13" s="367" t="s">
        <v>484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8" t="s">
        <v>31</v>
      </c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243"/>
    </row>
    <row r="14" spans="1:41" s="50" customFormat="1" ht="15" customHeight="1" x14ac:dyDescent="0.25">
      <c r="A14" s="369" t="s">
        <v>30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</row>
    <row r="15" spans="1:41" s="50" customFormat="1" ht="12" hidden="1" customHeight="1" x14ac:dyDescent="0.25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</row>
    <row r="16" spans="1:41" ht="9.75" customHeight="1" x14ac:dyDescent="0.25">
      <c r="A16" s="359" t="s">
        <v>360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59"/>
      <c r="AC16" s="359"/>
      <c r="AD16" s="359"/>
      <c r="AE16" s="359"/>
      <c r="AF16" s="359"/>
    </row>
    <row r="17" spans="1:39" ht="13.8" customHeight="1" x14ac:dyDescent="0.25">
      <c r="A17" s="364" t="s">
        <v>20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</row>
    <row r="18" spans="1:39" s="35" customFormat="1" ht="15" customHeight="1" x14ac:dyDescent="0.25">
      <c r="A18" s="360" t="s">
        <v>331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255"/>
    </row>
    <row r="19" spans="1:39" s="2" customFormat="1" ht="9.9" customHeight="1" x14ac:dyDescent="0.25">
      <c r="A19" s="353" t="s">
        <v>482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I19" s="1"/>
      <c r="AJ19" s="1"/>
      <c r="AK19" s="1"/>
      <c r="AL19" s="1"/>
      <c r="AM19" s="1"/>
    </row>
    <row r="20" spans="1:39" s="35" customFormat="1" ht="15" customHeight="1" x14ac:dyDescent="0.25">
      <c r="A20" s="360" t="s">
        <v>38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I20" s="36"/>
      <c r="AJ20" s="36"/>
      <c r="AK20" s="36"/>
      <c r="AL20" s="36"/>
      <c r="AM20" s="36"/>
    </row>
    <row r="21" spans="1:39" ht="9.9" customHeight="1" x14ac:dyDescent="0.25">
      <c r="A21" s="359" t="s">
        <v>21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</row>
    <row r="22" spans="1:39" s="4" customFormat="1" ht="12" customHeight="1" x14ac:dyDescent="0.25">
      <c r="A22" s="360" t="s">
        <v>45</v>
      </c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0"/>
      <c r="AE22" s="360"/>
      <c r="AF22" s="360"/>
      <c r="AI22" s="1"/>
      <c r="AJ22" s="1"/>
      <c r="AK22" s="1"/>
      <c r="AL22" s="1"/>
      <c r="AM22" s="1"/>
    </row>
    <row r="23" spans="1:39" ht="9.6" customHeight="1" x14ac:dyDescent="0.25">
      <c r="A23" s="361" t="s">
        <v>483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"/>
      <c r="AI23" s="4"/>
      <c r="AJ23" s="4"/>
      <c r="AK23" s="4"/>
      <c r="AL23" s="4"/>
      <c r="AM23" s="4"/>
    </row>
    <row r="24" spans="1:39" s="261" customFormat="1" ht="12" customHeight="1" x14ac:dyDescent="0.25">
      <c r="A24" s="322" t="s">
        <v>411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266"/>
    </row>
    <row r="25" spans="1:39" ht="15" customHeight="1" x14ac:dyDescent="0.3">
      <c r="A25" s="356" t="s">
        <v>8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241"/>
    </row>
    <row r="26" spans="1:39" ht="16.2" customHeight="1" x14ac:dyDescent="0.25">
      <c r="A26" s="358" t="s">
        <v>36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</row>
    <row r="27" spans="1:39" ht="11.4" customHeight="1" x14ac:dyDescent="0.25">
      <c r="A27" s="359" t="s">
        <v>482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</row>
    <row r="28" spans="1:39" ht="15" customHeight="1" x14ac:dyDescent="0.25">
      <c r="A28" s="352" t="s">
        <v>37</v>
      </c>
      <c r="B28" s="352"/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</row>
    <row r="29" spans="1:39" ht="9.9" customHeight="1" x14ac:dyDescent="0.25">
      <c r="A29" s="359" t="s">
        <v>21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</row>
    <row r="30" spans="1:39" s="4" customFormat="1" ht="15" customHeight="1" x14ac:dyDescent="0.25">
      <c r="A30" s="352" t="s">
        <v>32</v>
      </c>
      <c r="B30" s="352"/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I30" s="1"/>
      <c r="AJ30" s="1"/>
      <c r="AK30" s="1"/>
      <c r="AL30" s="1"/>
      <c r="AM30" s="1"/>
    </row>
    <row r="31" spans="1:39" ht="9.9" customHeight="1" x14ac:dyDescent="0.25">
      <c r="A31" s="359" t="s">
        <v>485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I31" s="4"/>
      <c r="AJ31" s="4"/>
      <c r="AK31" s="4"/>
      <c r="AL31" s="4"/>
      <c r="AM31" s="4"/>
    </row>
    <row r="32" spans="1:39" ht="15" customHeight="1" x14ac:dyDescent="0.3">
      <c r="A32" s="354" t="s">
        <v>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241"/>
    </row>
    <row r="33" spans="1:35" ht="15" customHeight="1" x14ac:dyDescent="0.25">
      <c r="A33" s="355" t="s">
        <v>471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</row>
    <row r="34" spans="1:35" ht="13.8" customHeight="1" x14ac:dyDescent="0.25">
      <c r="A34" s="347" t="s">
        <v>413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</row>
    <row r="35" spans="1:35" ht="16.8" customHeight="1" x14ac:dyDescent="0.25">
      <c r="A35" s="355" t="s">
        <v>472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295"/>
    </row>
    <row r="36" spans="1:35" ht="12.6" customHeight="1" x14ac:dyDescent="0.25">
      <c r="A36" s="373" t="s">
        <v>502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295"/>
    </row>
    <row r="37" spans="1:35" ht="6" customHeight="1" x14ac:dyDescent="0.25"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5" ht="15.6" customHeight="1" x14ac:dyDescent="0.25">
      <c r="B38" s="348" t="s">
        <v>0</v>
      </c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</row>
    <row r="39" spans="1:35" ht="16.2" customHeight="1" thickBot="1" x14ac:dyDescent="0.3">
      <c r="B39" s="349" t="s">
        <v>1</v>
      </c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H39" s="59"/>
    </row>
    <row r="40" spans="1:35" ht="7.8" customHeight="1" thickBot="1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350" t="s">
        <v>74</v>
      </c>
      <c r="AI40" s="351"/>
    </row>
    <row r="41" spans="1:35" s="8" customFormat="1" ht="14.25" customHeight="1" thickBot="1" x14ac:dyDescent="0.3">
      <c r="B41" s="66" t="s">
        <v>97</v>
      </c>
      <c r="C41" s="371" t="str">
        <f>CONCATENATE(AH41,AI41)</f>
        <v>26/040-КС1</v>
      </c>
      <c r="D41" s="371"/>
      <c r="E41" s="371"/>
      <c r="F41" s="371"/>
      <c r="G41" s="37"/>
      <c r="H41" s="37"/>
      <c r="I41" s="37"/>
      <c r="J41" s="37"/>
      <c r="K41" s="37"/>
      <c r="L41" s="6"/>
      <c r="M41" s="6"/>
      <c r="N41" s="6"/>
      <c r="O41" s="6"/>
      <c r="P41" s="6"/>
      <c r="Q41" s="6"/>
      <c r="R41" s="6"/>
      <c r="S41" s="6"/>
      <c r="T41" s="6"/>
      <c r="U41" s="7"/>
      <c r="V41" s="7"/>
      <c r="W41" s="7"/>
      <c r="X41" s="7"/>
      <c r="Y41" s="28" t="s">
        <v>19</v>
      </c>
      <c r="Z41" s="29"/>
      <c r="AA41" s="29"/>
      <c r="AB41" s="29"/>
      <c r="AC41" s="29"/>
      <c r="AD41" s="29"/>
      <c r="AE41" s="61" t="str">
        <f>""" "&amp;TEXT(VLOOKUP(AH41,'Данные АОСР'!F6:AA338,4,0),"[$-FC19]ДД ;@")&amp;""" "&amp;TEXT(VLOOKUP(AH41,'Данные АОСР'!F6:AA338,4,0),"[$-FC19] ММММ")&amp;" "&amp;YEAR(VLOOKUP(AH41,'Данные АОСР'!F6:AA338,4,0))&amp;" г."</f>
        <v>" 11 "  апреля 2020 г.</v>
      </c>
      <c r="AF41" s="7"/>
      <c r="AH41" s="67">
        <v>26</v>
      </c>
      <c r="AI41" s="60" t="s">
        <v>538</v>
      </c>
    </row>
    <row r="42" spans="1:35" ht="6" customHeight="1" x14ac:dyDescent="0.25">
      <c r="B42" s="6"/>
      <c r="C42" s="6"/>
      <c r="D42" s="63"/>
      <c r="E42" s="64"/>
      <c r="F42" s="9"/>
      <c r="G42" s="9"/>
      <c r="H42" s="9"/>
      <c r="I42" s="9"/>
      <c r="J42" s="9"/>
      <c r="K42" s="9"/>
      <c r="L42" s="6"/>
      <c r="M42" s="6"/>
      <c r="N42" s="6"/>
      <c r="O42" s="6"/>
      <c r="P42" s="6"/>
      <c r="Q42" s="6"/>
      <c r="R42" s="6"/>
      <c r="S42" s="6"/>
      <c r="T42" s="6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5" ht="12" customHeight="1" x14ac:dyDescent="0.25">
      <c r="A43" s="340" t="s">
        <v>22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51"/>
    </row>
    <row r="44" spans="1:35" ht="13.8" customHeight="1" thickBot="1" x14ac:dyDescent="0.3">
      <c r="A44" s="340" t="s">
        <v>486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72"/>
      <c r="AA44" s="372"/>
      <c r="AB44" s="372"/>
      <c r="AC44" s="372"/>
      <c r="AD44" s="372"/>
      <c r="AE44" s="372"/>
      <c r="AF44" s="51"/>
    </row>
    <row r="45" spans="1:35" ht="13.8" customHeight="1" thickBot="1" x14ac:dyDescent="0.35">
      <c r="A45" s="338" t="str">
        <f>VLOOKUP(AH45,подписанты!O25:R38,2,0)&amp;" "&amp;подписанты!O48&amp;" "&amp;подписанты!O49&amp;" "&amp;AH45</f>
        <v>Инженер по надзору за строительством АО "СЖС Восток Лимитед" Филиал в г. Чита,  Уфельман А.В.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216"/>
      <c r="AG45" s="11"/>
      <c r="AH45" s="48" t="s">
        <v>75</v>
      </c>
    </row>
    <row r="46" spans="1:35" ht="9" customHeight="1" x14ac:dyDescent="0.25">
      <c r="A46" s="339" t="s">
        <v>362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286"/>
      <c r="AG46" s="11"/>
    </row>
    <row r="47" spans="1:35" ht="13.8" customHeight="1" x14ac:dyDescent="0.3">
      <c r="A47" s="65" t="str">
        <f>"Приказ "&amp;VLOOKUP(AH45,подписанты!O25:R38,3,0)&amp;", "&amp;подписанты!M24&amp;VLOOKUP(AH45,подписанты!O25:R38,4,0)&amp;", "</f>
        <v xml:space="preserve">Приказ приказ №200220-001-НТ от 20.02.2020 г., НРС №С-72-199636 от 08.08.2019 г., 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325" t="s">
        <v>85</v>
      </c>
      <c r="AA47" s="325"/>
      <c r="AB47" s="325"/>
      <c r="AC47" s="325"/>
      <c r="AD47" s="325"/>
      <c r="AE47" s="325"/>
      <c r="AF47" s="286"/>
      <c r="AG47" s="11"/>
    </row>
    <row r="48" spans="1:35" ht="13.8" customHeight="1" x14ac:dyDescent="0.25">
      <c r="A48" s="344" t="s">
        <v>415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</row>
    <row r="49" spans="1:34" ht="13.2" customHeight="1" x14ac:dyDescent="0.3">
      <c r="A49" s="338" t="s">
        <v>84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290"/>
    </row>
    <row r="50" spans="1:34" ht="12" customHeight="1" x14ac:dyDescent="0.25">
      <c r="A50" s="346" t="s">
        <v>416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290"/>
    </row>
    <row r="51" spans="1:34" ht="12" customHeight="1" x14ac:dyDescent="0.25">
      <c r="A51" s="346" t="s">
        <v>417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290"/>
    </row>
    <row r="52" spans="1:34" ht="13.8" customHeight="1" thickBot="1" x14ac:dyDescent="0.35">
      <c r="A52" s="35" t="s">
        <v>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65"/>
      <c r="AG52" s="34"/>
      <c r="AH52" s="34"/>
    </row>
    <row r="53" spans="1:34" ht="15" customHeight="1" thickBot="1" x14ac:dyDescent="0.35">
      <c r="A53" s="338" t="str">
        <f>VLOOKUP(AH53,подписанты!J25:M38,2,0)&amp;" "&amp;подписанты!J23&amp;" "&amp;AH53&amp;" Приказ "&amp;VLOOKUP(AH53,подписанты!J25:M38,3,0)</f>
        <v>Начальник участка АО "Пусковой элемент" Ковалев А.Б. Приказ №Т-2 от 20.02.2020 г.</v>
      </c>
      <c r="B53" s="338"/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4"/>
      <c r="AG53" s="34"/>
      <c r="AH53" s="49" t="s">
        <v>43</v>
      </c>
    </row>
    <row r="54" spans="1:34" ht="9.75" customHeight="1" x14ac:dyDescent="0.25">
      <c r="A54" s="339" t="s">
        <v>23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</row>
    <row r="55" spans="1:34" ht="4.5" customHeight="1" x14ac:dyDescent="0.25"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</row>
    <row r="56" spans="1:34" ht="13.05" customHeight="1" thickBot="1" x14ac:dyDescent="0.3">
      <c r="A56" s="343" t="s">
        <v>26</v>
      </c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"/>
      <c r="AH56" s="12"/>
    </row>
    <row r="57" spans="1:34" ht="15" customHeight="1" thickBot="1" x14ac:dyDescent="0.35">
      <c r="A57" s="338" t="str">
        <f>VLOOKUP(AH57,подписанты!J25:M38,2,0)&amp;" "&amp;подписанты!J23&amp;" "&amp;AH57</f>
        <v>Заместитель генерального директора АО "Пусковой элемент" Антонов А.Ю.</v>
      </c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216"/>
      <c r="AG57" s="34"/>
      <c r="AH57" s="58" t="s">
        <v>42</v>
      </c>
    </row>
    <row r="58" spans="1:34" ht="12" customHeight="1" x14ac:dyDescent="0.25">
      <c r="A58" s="339" t="s">
        <v>362</v>
      </c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216"/>
      <c r="AG58" s="34"/>
      <c r="AH58" s="12"/>
    </row>
    <row r="59" spans="1:34" ht="13.2" customHeight="1" x14ac:dyDescent="0.3">
      <c r="A59" s="338" t="str">
        <f>"Приказ "&amp;VLOOKUP(AH57,подписанты!J25:M38,3,0)&amp;" "&amp;подписанты!M24&amp;" "&amp;VLOOKUP(AH57,подписанты!J25:M38,4,0)</f>
        <v>Приказ №202 от 18.09.2019 г. НРС № С-77-074466 от 14.08.2017</v>
      </c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4"/>
      <c r="AH59" s="34"/>
    </row>
    <row r="60" spans="1:34" ht="9.75" customHeight="1" x14ac:dyDescent="0.25">
      <c r="A60" s="339" t="s">
        <v>363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</row>
    <row r="61" spans="1:34" ht="15" customHeight="1" thickBot="1" x14ac:dyDescent="0.3">
      <c r="A61" s="343" t="s">
        <v>487</v>
      </c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290"/>
    </row>
    <row r="62" spans="1:34" ht="16.8" customHeight="1" thickBot="1" x14ac:dyDescent="0.35">
      <c r="A62" s="342" t="str">
        <f>VLOOKUP(AH62,подписанты!Y25:AA38,2,0)&amp;" "&amp;подписанты!$Y$23&amp;" "&amp;AH62&amp;" Приказ "&amp;VLOOKUP(AH62,подписанты!$Y$25:$AA$38,3,0)</f>
        <v>Главный инженер проекта ООО "НСК-Проект" Маскевич И.С. Приказ № 054-18/10 от 24.10.2018 г.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290"/>
      <c r="AH62" s="58" t="s">
        <v>380</v>
      </c>
    </row>
    <row r="63" spans="1:34" ht="11.4" customHeight="1" x14ac:dyDescent="0.25">
      <c r="A63" s="339" t="s">
        <v>418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290"/>
    </row>
    <row r="64" spans="1:34" ht="15" customHeight="1" x14ac:dyDescent="0.3">
      <c r="A64" s="338" t="s">
        <v>46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/>
      <c r="AC64" s="338"/>
      <c r="AD64" s="338"/>
      <c r="AE64" s="338"/>
      <c r="AF64" s="290"/>
    </row>
    <row r="65" spans="1:34" ht="12" customHeight="1" x14ac:dyDescent="0.25">
      <c r="A65" s="374" t="s">
        <v>488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290"/>
    </row>
    <row r="66" spans="1:34" ht="12" customHeight="1" x14ac:dyDescent="0.3">
      <c r="A66" s="338" t="s">
        <v>47</v>
      </c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290"/>
    </row>
    <row r="67" spans="1:34" ht="11.4" customHeight="1" x14ac:dyDescent="0.25">
      <c r="A67" s="344" t="s">
        <v>491</v>
      </c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290"/>
    </row>
    <row r="68" spans="1:34" ht="11.4" customHeight="1" x14ac:dyDescent="0.25">
      <c r="A68" s="344" t="s">
        <v>421</v>
      </c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290"/>
    </row>
    <row r="69" spans="1:34" ht="13.2" customHeight="1" thickBot="1" x14ac:dyDescent="0.3">
      <c r="A69" s="375" t="s">
        <v>489</v>
      </c>
      <c r="B69" s="375"/>
      <c r="C69" s="375"/>
      <c r="D69" s="375"/>
      <c r="E69" s="375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</row>
    <row r="70" spans="1:34" ht="13.2" customHeight="1" thickBot="1" x14ac:dyDescent="0.35">
      <c r="A70" s="338" t="str">
        <f>VLOOKUP(AH70,подписанты!J25:M38,2,0)&amp;" "&amp;подписанты!J23&amp;" "&amp;AH70&amp;" Приказ "&amp;VLOOKUP(AH70,подписанты!J25:M38,3,0)&amp;" ОГРН 1097799009208, ИНН 7705048533"</f>
        <v>Мастер АО "Пусковой элемент" Калинов Д.Н. Приказ №Т-1 от 19.02.2020 г. ОГРН 1097799009208, ИНН 7705048533</v>
      </c>
      <c r="B70" s="338"/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H70" s="49" t="s">
        <v>44</v>
      </c>
    </row>
    <row r="71" spans="1:34" ht="11.4" customHeight="1" x14ac:dyDescent="0.25">
      <c r="A71" s="318" t="s">
        <v>418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</row>
    <row r="72" spans="1:34" ht="13.8" customHeight="1" x14ac:dyDescent="0.3">
      <c r="A72" s="338" t="s">
        <v>48</v>
      </c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290"/>
      <c r="AH72" s="1" t="s">
        <v>86</v>
      </c>
    </row>
    <row r="73" spans="1:34" ht="19.8" customHeight="1" x14ac:dyDescent="0.25">
      <c r="A73" s="380" t="s">
        <v>492</v>
      </c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290"/>
    </row>
    <row r="74" spans="1:34" ht="13.05" customHeight="1" thickBot="1" x14ac:dyDescent="0.3">
      <c r="A74" s="340" t="s">
        <v>11</v>
      </c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52"/>
      <c r="Y74" s="52"/>
      <c r="Z74" s="51"/>
      <c r="AA74" s="51"/>
      <c r="AB74" s="51"/>
      <c r="AC74" s="51"/>
      <c r="AD74" s="51"/>
      <c r="AE74" s="51"/>
      <c r="AF74" s="51"/>
    </row>
    <row r="75" spans="1:34" ht="13.2" customHeight="1" thickBot="1" x14ac:dyDescent="0.35">
      <c r="A75" s="376" t="s">
        <v>49</v>
      </c>
      <c r="B75" s="376"/>
      <c r="C75" s="376"/>
      <c r="D75" s="376"/>
      <c r="E75" s="376"/>
      <c r="F75" s="376"/>
      <c r="G75" s="376"/>
      <c r="H75" s="376"/>
      <c r="I75" s="376"/>
      <c r="J75" s="376"/>
      <c r="K75" s="376"/>
      <c r="L75" s="376"/>
      <c r="M75" s="376"/>
      <c r="N75" s="376"/>
      <c r="O75" s="376"/>
      <c r="P75" s="376"/>
      <c r="Q75" s="376"/>
      <c r="R75" s="376"/>
      <c r="S75" s="376"/>
      <c r="T75" s="376"/>
      <c r="U75" s="376"/>
      <c r="V75" s="376"/>
      <c r="W75" s="376"/>
      <c r="X75" s="376"/>
      <c r="Y75" s="376"/>
      <c r="Z75" s="376"/>
      <c r="AA75" s="376"/>
      <c r="AB75" s="376"/>
      <c r="AC75" s="376"/>
      <c r="AD75" s="376"/>
      <c r="AE75" s="376"/>
      <c r="AF75" s="376"/>
      <c r="AH75" s="58" t="s">
        <v>50</v>
      </c>
    </row>
    <row r="76" spans="1:34" ht="10.5" customHeight="1" thickBot="1" x14ac:dyDescent="0.3">
      <c r="A76" s="53"/>
      <c r="B76" s="377" t="s">
        <v>25</v>
      </c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  <c r="AE76" s="377"/>
      <c r="AF76" s="377"/>
    </row>
    <row r="77" spans="1:34" ht="13.2" customHeight="1" thickBot="1" x14ac:dyDescent="0.35">
      <c r="A77" s="376" t="s">
        <v>521</v>
      </c>
      <c r="B77" s="376"/>
      <c r="C77" s="376"/>
      <c r="D77" s="376"/>
      <c r="E77" s="376"/>
      <c r="F77" s="376"/>
      <c r="G77" s="376"/>
      <c r="H77" s="376"/>
      <c r="I77" s="376"/>
      <c r="J77" s="376"/>
      <c r="K77" s="376"/>
      <c r="L77" s="376"/>
      <c r="M77" s="376"/>
      <c r="N77" s="376"/>
      <c r="O77" s="376"/>
      <c r="P77" s="376"/>
      <c r="Q77" s="376"/>
      <c r="R77" s="376"/>
      <c r="S77" s="376"/>
      <c r="T77" s="376"/>
      <c r="U77" s="376"/>
      <c r="V77" s="376"/>
      <c r="W77" s="376"/>
      <c r="X77" s="376"/>
      <c r="Y77" s="376"/>
      <c r="Z77" s="376"/>
      <c r="AA77" s="376"/>
      <c r="AB77" s="376"/>
      <c r="AC77" s="376"/>
      <c r="AD77" s="376"/>
      <c r="AE77" s="376"/>
      <c r="AF77" s="54"/>
      <c r="AH77" s="58" t="s">
        <v>520</v>
      </c>
    </row>
    <row r="78" spans="1:34" ht="9.75" customHeight="1" x14ac:dyDescent="0.25">
      <c r="B78" s="377" t="s">
        <v>25</v>
      </c>
      <c r="C78" s="377"/>
      <c r="D78" s="377"/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  <c r="AE78" s="377"/>
      <c r="AF78" s="377"/>
    </row>
    <row r="79" spans="1:34" ht="1.8" customHeight="1" x14ac:dyDescent="0.25"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</row>
    <row r="80" spans="1:34" ht="12" customHeight="1" x14ac:dyDescent="0.3">
      <c r="A80" s="15" t="s">
        <v>490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25" t="s">
        <v>39</v>
      </c>
      <c r="O80" s="325"/>
      <c r="P80" s="325"/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55"/>
    </row>
    <row r="81" spans="1:33" ht="9" customHeight="1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378" t="s">
        <v>24</v>
      </c>
      <c r="O81" s="378"/>
      <c r="P81" s="378"/>
      <c r="Q81" s="378"/>
      <c r="R81" s="378"/>
      <c r="S81" s="378"/>
      <c r="T81" s="378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</row>
    <row r="82" spans="1:33" ht="12" customHeight="1" x14ac:dyDescent="0.25">
      <c r="A82" s="343" t="s">
        <v>28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3" ht="12" customHeight="1" x14ac:dyDescent="0.25">
      <c r="A83" s="292" t="s">
        <v>13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47"/>
      <c r="AG83" s="15"/>
    </row>
    <row r="84" spans="1:33" ht="21.6" customHeight="1" x14ac:dyDescent="0.25">
      <c r="A84" s="379" t="str">
        <f>VLOOKUP(AH41,'Данные АОСР'!F6:AA338,5,0)</f>
        <v xml:space="preserve">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второго слоя по 200 мкм. (расход 0,645 кг/м²). Общая площадь АКЗ = 41,3 м², расход краски составил 13,32 кг.трансформатора Т2 поз. 7.2 по ГП. </v>
      </c>
      <c r="B84" s="379"/>
      <c r="C84" s="379"/>
      <c r="D84" s="379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79"/>
      <c r="AF84" s="286"/>
      <c r="AG84" s="15"/>
    </row>
    <row r="85" spans="1:33" s="8" customFormat="1" ht="10.8" customHeight="1" x14ac:dyDescent="0.25">
      <c r="A85" s="384" t="s">
        <v>2</v>
      </c>
      <c r="B85" s="384"/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  <c r="AA85" s="384"/>
      <c r="AB85" s="384"/>
      <c r="AC85" s="384"/>
      <c r="AD85" s="384"/>
      <c r="AE85" s="384"/>
      <c r="AF85" s="16"/>
    </row>
    <row r="86" spans="1:33" s="8" customFormat="1" ht="14.4" customHeight="1" x14ac:dyDescent="0.25">
      <c r="A86" s="385" t="s">
        <v>14</v>
      </c>
      <c r="B86" s="385"/>
      <c r="C86" s="385"/>
      <c r="D86" s="385"/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385"/>
      <c r="AD86" s="385"/>
      <c r="AE86" s="385"/>
      <c r="AF86" s="260"/>
      <c r="AG86" s="145" t="str">
        <f>IF(VLOOKUP(AH41,'Данные АОСР'!F6:AB107,21,0)&gt;0,VLOOKUP(AH41,'Данные АОСР'!F6:AB107,21,0),"")</f>
        <v/>
      </c>
    </row>
    <row r="87" spans="1:33" ht="14.4" customHeight="1" x14ac:dyDescent="0.25">
      <c r="A87" s="386" t="str">
        <f>подписанты!H20&amp;IF(VLOOKUP(AH41,'Данные АОСР'!$F$6:$AB$982,4,0)&gt;=DATE(2020,3,18)," (изм 6)"," (изм 5)")&amp;", "&amp;"лист "&amp;VLOOKUP(AH41,'Данные АОСР'!F6:AA474,22,0)&amp;IF(VLOOKUP(AH41,'Данные АОСР'!$F$6:$AB$982,4,0)&gt;=DATE(2020,3,18)," от 18.03.2020г. "," от 23.01.2020г. ")&amp;" "&amp;IF(VLOOKUP(AH41,'Данные АОСР'!F6:AB107,23,0)&gt;0,VLOOKUP(AH41,'Данные АОСР'!F6:AB107,23,0),"")</f>
        <v xml:space="preserve">14/2018-ПС220-Полимер-1-040-КС1 (изм 6), лист 3 от 18.03.2020г.  </v>
      </c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15"/>
    </row>
    <row r="88" spans="1:33" ht="14.4" customHeight="1" x14ac:dyDescent="0.25">
      <c r="A88" s="386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15"/>
    </row>
    <row r="89" spans="1:33" ht="14.4" customHeight="1" x14ac:dyDescent="0.25">
      <c r="A89" s="386"/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15"/>
    </row>
    <row r="90" spans="1:33" ht="12" customHeight="1" x14ac:dyDescent="0.25">
      <c r="A90" s="381" t="s">
        <v>432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381"/>
      <c r="O90" s="381"/>
      <c r="P90" s="381"/>
      <c r="Q90" s="381"/>
      <c r="R90" s="381"/>
      <c r="S90" s="381"/>
      <c r="T90" s="381"/>
      <c r="U90" s="381"/>
      <c r="V90" s="381"/>
      <c r="W90" s="381"/>
      <c r="X90" s="381"/>
      <c r="Y90" s="381"/>
      <c r="Z90" s="381"/>
      <c r="AA90" s="381"/>
      <c r="AB90" s="381"/>
      <c r="AC90" s="381"/>
      <c r="AD90" s="381"/>
      <c r="AE90" s="381"/>
      <c r="AF90" s="15"/>
    </row>
    <row r="91" spans="1:33" ht="12.6" customHeight="1" x14ac:dyDescent="0.3">
      <c r="A91" s="387" t="str">
        <f>подписанты!O21&amp;" ("&amp;подписанты!H21&amp;"). "&amp;" Конструктивно-строительные решения. "</f>
        <v xml:space="preserve">поз. 7.2 по ГП (Установка трансформаторов Т1, Т2).  Конструктивно-строительные решения. </v>
      </c>
      <c r="B91" s="387"/>
      <c r="C91" s="387"/>
      <c r="D91" s="387"/>
      <c r="E91" s="387"/>
      <c r="F91" s="387"/>
      <c r="G91" s="387"/>
      <c r="H91" s="387"/>
      <c r="I91" s="387"/>
      <c r="J91" s="387"/>
      <c r="K91" s="387"/>
      <c r="L91" s="387"/>
      <c r="M91" s="387"/>
      <c r="N91" s="387"/>
      <c r="O91" s="387"/>
      <c r="P91" s="387"/>
      <c r="Q91" s="387"/>
      <c r="R91" s="387"/>
      <c r="S91" s="387"/>
      <c r="T91" s="387"/>
      <c r="U91" s="387"/>
      <c r="V91" s="387"/>
      <c r="W91" s="387"/>
      <c r="X91" s="387"/>
      <c r="Y91" s="387"/>
      <c r="Z91" s="387"/>
      <c r="AA91" s="387"/>
      <c r="AB91" s="387"/>
      <c r="AC91" s="387"/>
      <c r="AD91" s="387"/>
      <c r="AE91" s="387"/>
      <c r="AF91" s="24"/>
      <c r="AG91" s="1">
        <f>VLOOKUP(AH41,'Данные АОСР'!F6:AB107,21,0)</f>
        <v>0</v>
      </c>
    </row>
    <row r="92" spans="1:33" ht="15" customHeight="1" x14ac:dyDescent="0.3">
      <c r="A92" s="387" t="s">
        <v>94</v>
      </c>
      <c r="B92" s="387"/>
      <c r="C92" s="387"/>
      <c r="D92" s="387"/>
      <c r="E92" s="387"/>
      <c r="F92" s="387"/>
      <c r="G92" s="387"/>
      <c r="H92" s="387"/>
      <c r="I92" s="387"/>
      <c r="J92" s="387"/>
      <c r="K92" s="387"/>
      <c r="L92" s="387"/>
      <c r="M92" s="387"/>
      <c r="N92" s="387"/>
      <c r="O92" s="387"/>
      <c r="P92" s="387"/>
      <c r="Q92" s="387"/>
      <c r="R92" s="387"/>
      <c r="S92" s="387"/>
      <c r="T92" s="387"/>
      <c r="U92" s="387"/>
      <c r="V92" s="387"/>
      <c r="W92" s="387"/>
      <c r="X92" s="387"/>
      <c r="Y92" s="387"/>
      <c r="Z92" s="387"/>
      <c r="AA92" s="387"/>
      <c r="AB92" s="387"/>
      <c r="AC92" s="387"/>
      <c r="AD92" s="387"/>
      <c r="AE92" s="387"/>
      <c r="AF92" s="15"/>
    </row>
    <row r="93" spans="1:33" ht="9" customHeight="1" x14ac:dyDescent="0.25">
      <c r="A93" s="381" t="s">
        <v>433</v>
      </c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16"/>
      <c r="AG93" s="1">
        <f>VLOOKUP(AH41,'Данные АОСР'!$F$6:$AB$974,4,0)</f>
        <v>43932</v>
      </c>
    </row>
    <row r="94" spans="1:33" ht="12.6" customHeight="1" x14ac:dyDescent="0.25">
      <c r="A94" s="332" t="s">
        <v>15</v>
      </c>
      <c r="B94" s="332"/>
      <c r="C94" s="332"/>
      <c r="D94" s="332"/>
      <c r="E94" s="332"/>
      <c r="F94" s="332"/>
      <c r="G94" s="332"/>
      <c r="H94" s="332"/>
      <c r="I94" s="332"/>
      <c r="J94" s="33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  <c r="AE94" s="382"/>
      <c r="AF94" s="382"/>
      <c r="AG94" s="1" t="s">
        <v>205</v>
      </c>
    </row>
    <row r="95" spans="1:33" ht="26.4" customHeight="1" x14ac:dyDescent="0.25">
      <c r="A95" s="383" t="str">
        <f>IF(VLOOKUP(AH41,'Данные АОСР'!$F$6:$AA$1004,7,0)&gt;0,VLOOKUP(AH41,'Данные АОСР'!$F$6:$AA$1004,7,0),"")&amp;IF(VLOOKUP(AH41,'Данные АОСР'!$F$6:$AA$1004,9,0)&gt;0,VLOOKUP(AH41,'Данные АОСР'!$F$6:$AA$1004,9,0),"")&amp;IF(VLOOKUP(AH41,'Данные АОСР'!$F$6:$AA$1004,11,0)&gt;0,VLOOKUP(AH41,'Данные АОСР'!$F$6:$AA$1004,11,0),"")</f>
        <v>Материал лакокрасочный PRIM PLATINA Multicoat PN (ПРИМ ПЛАТИНА) (Акт входного контроля №14 от 01.04.2020 г. Паспорт № 16930 от 29.02.2020 г. Партия № 26857.)</v>
      </c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383"/>
      <c r="Q95" s="383"/>
      <c r="R95" s="383"/>
      <c r="S95" s="383"/>
      <c r="T95" s="383"/>
      <c r="U95" s="383"/>
      <c r="V95" s="383"/>
      <c r="W95" s="383"/>
      <c r="X95" s="383"/>
      <c r="Y95" s="383"/>
      <c r="Z95" s="383"/>
      <c r="AA95" s="383"/>
      <c r="AB95" s="383"/>
      <c r="AC95" s="383"/>
      <c r="AD95" s="383"/>
      <c r="AE95" s="383"/>
      <c r="AF95" s="31"/>
      <c r="AG95" s="210" t="str">
        <f>IF(VLOOKUP(AH41,'Данные АОСР'!$F$6:$AA$1004,7,0)&gt;0,VLOOKUP(AH41,'Данные АОСР'!$F$6:$AA$1004,7,0),"")&amp;IF(VLOOKUP(AH41,'Данные АОСР'!$F$6:$AA$1004,9,0)&gt;0,VLOOKUP(AH41,'Данные АОСР'!$F$6:$AA$1004,9,0),"")&amp;IF(VLOOKUP(AH41,'Данные АОСР'!$F$6:$AA$1004,11,0)&gt;0,VLOOKUP(AH41,'Данные АОСР'!$F$6:$AA$1004,11,0),"")</f>
        <v>Материал лакокрасочный PRIM PLATINA Multicoat PN (ПРИМ ПЛАТИНА) (Акт входного контроля №14 от 01.04.2020 г. Паспорт № 16930 от 29.02.2020 г. Партия № 26857.)</v>
      </c>
    </row>
    <row r="96" spans="1:33" ht="12.6" customHeight="1" x14ac:dyDescent="0.25">
      <c r="A96" s="381" t="s">
        <v>493</v>
      </c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15"/>
      <c r="AG96" s="1" t="str">
        <f>IF((IF(VLOOKUP(AH41,'Данные АОСР'!$F$6:$AA$1004,7,0)&gt;0,VLOOKUP(AH41,'Данные АОСР'!$F$6:$AA$1004,7,0),"")&amp;IF(VLOOKUP(AH41,'Данные АОСР'!$F$6:$AA$1004,9,0)&gt;0,VLOOKUP(AH41,'Данные АОСР'!$F$6:$AA$1004,9,0),"")&amp;IF(VLOOKUP(AH41,'Данные АОСР'!$F$6:$AA$1004,11,0)&gt;0,VLOOKUP(AH41,'Данные АОСР'!$F$6:$AA$1004,11,0),""))=(IF(VLOOKUP(AH41,'Данные АОСР'!$F$6:$AA$1004,7,0)&gt;0,VLOOKUP(AH41,'Данные АОСР'!$F$6:$AA$1004,7,0),"")&amp;IF(VLOOKUP(AH41,'Данные АОСР'!$F$6:$AA$1004,9,0)&gt;0,VLOOKUP(AH41,'Данные АОСР'!$F$6:$AA$1004,9,0),"")&amp;IF(VLOOKUP(AH41,'Данные АОСР'!$F$6:$AA$1004,11,0)&gt;0,VLOOKUP(AH41,'Данные АОСР'!$F$6:$AA$1004,11,0),"")),"Местный грунт",IF(VLOOKUP(AH41,'Данные АОСР'!$F$6:$AA$1004,7,0)&gt;0,VLOOKUP(AH41,'Данные АОСР'!$F$6:$AA$1004,7,0),"")&amp;IF(VLOOKUP(AH41,'Данные АОСР'!$F$6:$AA$1004,9,0)&gt;0,VLOOKUP(AH41,'Данные АОСР'!$F$6:$AA$1004,9,0),"")&amp;IF(VLOOKUP(AH41,'Данные АОСР'!$F$6:$AA$1004,11,0)&gt;0,VLOOKUP(AH41,'Данные АОСР'!$F$6:$AA$1004,11,0),""))</f>
        <v>Местный грунт</v>
      </c>
    </row>
    <row r="97" spans="1:256" ht="13.8" customHeight="1" x14ac:dyDescent="0.25">
      <c r="A97" s="335" t="s">
        <v>3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12"/>
      <c r="AF97" s="16"/>
      <c r="AG97" s="1" t="s">
        <v>615</v>
      </c>
    </row>
    <row r="98" spans="1:256" ht="20.399999999999999" customHeight="1" x14ac:dyDescent="0.25">
      <c r="A98" s="383" t="str">
        <f>IF(VLOOKUP(AH41,'Данные АОСР'!F6:AA338,12,0)&gt;0," "&amp;VLOOKUP(AH41,'Данные АОСР'!F6:AA338,12,0),"")&amp;IF(VLOOKUP(AH41,'Данные АОСР'!F6:AA338,13,0)&gt;0,"  "&amp;VLOOKUP(AH41,'Данные АОСР'!F6:AA338,13,0),"")&amp;IF(VLOOKUP(AH41,'Данные АОСР'!F6:AA338,14,0)&gt;0,"  "&amp;VLOOKUP(AH41,'Данные АОСР'!F6:AA338,14,0),"")&amp;IF(VLOOKUP(AH41,'Данные АОСР'!F6:AA338,15,0)&gt;0,"  "&amp;VLOOKUP(AH41,'Данные АОСР'!F6:AA338,15,0),"")&amp;IF(VLOOKUP(AH41,'Данные АОСР'!F6:AA338,16,0)&gt;0,"  "&amp;VLOOKUP(AH41,'Данные АОСР'!F6:AA338,16,0),"")</f>
        <v/>
      </c>
      <c r="B98" s="383"/>
      <c r="C98" s="383"/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3"/>
      <c r="X98" s="383"/>
      <c r="Y98" s="383"/>
      <c r="Z98" s="383"/>
      <c r="AA98" s="383"/>
      <c r="AB98" s="383"/>
      <c r="AC98" s="383"/>
      <c r="AD98" s="383"/>
      <c r="AE98" s="383"/>
      <c r="AF98" s="383"/>
    </row>
    <row r="99" spans="1:256" ht="9" customHeight="1" x14ac:dyDescent="0.25">
      <c r="A99" s="328" t="s">
        <v>494</v>
      </c>
      <c r="B99" s="328"/>
      <c r="C99" s="328"/>
      <c r="D99" s="328"/>
      <c r="E99" s="328"/>
      <c r="F99" s="328"/>
      <c r="G99" s="328"/>
      <c r="H99" s="328"/>
      <c r="I99" s="328"/>
      <c r="J99" s="328"/>
      <c r="K99" s="328"/>
      <c r="L99" s="328"/>
      <c r="M99" s="328"/>
      <c r="N99" s="328"/>
      <c r="O99" s="328"/>
      <c r="P99" s="328"/>
      <c r="Q99" s="328"/>
      <c r="R99" s="328"/>
      <c r="S99" s="328"/>
      <c r="T99" s="328"/>
      <c r="U99" s="328"/>
      <c r="V99" s="328"/>
      <c r="W99" s="328"/>
      <c r="X99" s="328"/>
      <c r="Y99" s="328"/>
      <c r="Z99" s="328"/>
      <c r="AA99" s="328"/>
      <c r="AB99" s="328"/>
      <c r="AC99" s="328"/>
      <c r="AD99" s="328"/>
      <c r="AE99" s="328"/>
      <c r="AF99" s="15"/>
    </row>
    <row r="100" spans="1:256" ht="9" customHeight="1" x14ac:dyDescent="0.25">
      <c r="A100" s="328" t="s">
        <v>495</v>
      </c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11"/>
    </row>
    <row r="101" spans="1:256" ht="6" customHeight="1" x14ac:dyDescent="0.25">
      <c r="A101" s="288"/>
      <c r="B101" s="288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11"/>
    </row>
    <row r="102" spans="1:256" ht="15" customHeight="1" x14ac:dyDescent="0.25">
      <c r="A102" s="294" t="s">
        <v>10</v>
      </c>
      <c r="B102" s="17"/>
      <c r="C102" s="17"/>
      <c r="D102" s="17"/>
      <c r="E102" s="17"/>
      <c r="F102" s="17"/>
      <c r="G102" s="17"/>
      <c r="H102" s="217"/>
      <c r="I102" s="392" t="str">
        <f>" "" "&amp;TEXT(VLOOKUP(AH41,'Данные АОСР'!F6:AA338,2,0),"[$-FC19]ДД ;@")&amp;" "" "&amp;TEXT(VLOOKUP(AH41,'Данные АОСР'!F6:AA338,2,0),"[$-FC19] ММММ")&amp;" "&amp;YEAR(VLOOKUP(AH41,'Данные АОСР'!F6:AA338,2,0))&amp;" г."</f>
        <v xml:space="preserve"> " 10  "  апреля 2020 г.</v>
      </c>
      <c r="J102" s="392"/>
      <c r="K102" s="392"/>
      <c r="L102" s="392"/>
      <c r="M102" s="392"/>
      <c r="N102" s="392"/>
      <c r="O102" s="392"/>
      <c r="P102" s="15"/>
      <c r="Q102" s="393"/>
      <c r="R102" s="393"/>
      <c r="S102" s="393"/>
      <c r="T102" s="393"/>
      <c r="U102" s="393"/>
      <c r="V102" s="393"/>
      <c r="X102" s="366"/>
      <c r="Y102" s="366"/>
      <c r="Z102" s="366"/>
      <c r="AA102" s="366"/>
      <c r="AB102" s="366"/>
      <c r="AC102" s="366"/>
      <c r="AF102" s="16"/>
    </row>
    <row r="103" spans="1:256" ht="17.399999999999999" customHeight="1" x14ac:dyDescent="0.25">
      <c r="A103" s="4" t="s">
        <v>496</v>
      </c>
      <c r="B103" s="262"/>
      <c r="C103" s="146"/>
      <c r="D103" s="146"/>
      <c r="E103" s="146"/>
      <c r="F103" s="146"/>
      <c r="G103" s="146"/>
      <c r="H103" s="147"/>
      <c r="I103" s="388" t="str">
        <f>" "" "&amp;TEXT(VLOOKUP(AH41,'Данные АОСР'!F6:AA338,3,0),"[$-FC19]ДД ;@")&amp;" "" "&amp;TEXT(VLOOKUP(AH41,'Данные АОСР'!F6:AA338,3,0),"[$-FC19] ММММ")&amp;" "&amp;YEAR(VLOOKUP(AH41,'Данные АОСР'!F6:AA338,3,0))&amp;" г."</f>
        <v xml:space="preserve"> " 10  "  апреля 2020 г.</v>
      </c>
      <c r="J103" s="388"/>
      <c r="K103" s="388"/>
      <c r="L103" s="388"/>
      <c r="M103" s="388"/>
      <c r="N103" s="388"/>
      <c r="O103" s="388"/>
      <c r="P103" s="15"/>
      <c r="Q103" s="15"/>
      <c r="R103" s="15"/>
      <c r="S103" s="15"/>
      <c r="T103" s="15"/>
      <c r="AF103" s="16"/>
    </row>
    <row r="104" spans="1:256" ht="17.399999999999999" customHeight="1" x14ac:dyDescent="0.25">
      <c r="A104" s="389" t="s">
        <v>16</v>
      </c>
      <c r="B104" s="389"/>
      <c r="C104" s="389"/>
      <c r="D104" s="389"/>
      <c r="E104" s="389"/>
      <c r="F104" s="389"/>
      <c r="G104" s="389"/>
      <c r="H104" s="389"/>
      <c r="I104" s="389"/>
      <c r="J104" s="389"/>
      <c r="K104" s="389"/>
      <c r="L104" s="390" t="str">
        <f>A87</f>
        <v xml:space="preserve">14/2018-ПС220-Полимер-1-040-КС1 (изм 6), лист 3 от 18.03.2020г.  </v>
      </c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263"/>
    </row>
    <row r="105" spans="1:256" ht="16.2" customHeight="1" x14ac:dyDescent="0.25">
      <c r="A105" s="383"/>
      <c r="B105" s="383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251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</row>
    <row r="106" spans="1:256" ht="17.399999999999999" customHeight="1" x14ac:dyDescent="0.25">
      <c r="A106" s="383"/>
      <c r="B106" s="383"/>
      <c r="C106" s="383"/>
      <c r="D106" s="383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251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</row>
    <row r="107" spans="1:256" ht="21.6" customHeight="1" x14ac:dyDescent="0.25">
      <c r="A107" s="383" t="str">
        <f>IF(VLOOKUP(AH41,'Данные АОСР'!F6:AA338,18,0)&gt;0,VLOOKUP(VLOOKUP(AH41,'Данные АОСР'!F6:AA338,18,0),подписанты!H62:R64,2,0),"")&amp;" "&amp;IF(VLOOKUP(AH41,'Данные АОСР'!F6:AA338,19,0)&gt;0,VLOOKUP(VLOOKUP(AH41,'Данные АОСР'!F6:AA338,19,0),подписанты!H62:R64,2,0),"")&amp;" "&amp;IF(VLOOKUP(AH41,'Данные АОСР'!F6:AA338,20,0)&gt;0,VLOOKUP(VLOOKUP(AH41,'Данные АОСР'!F6:AA338,20,0),подписанты!H62:R64,2,0),"")&amp;" "&amp;IF(VLOOKUP(AH41,'Данные АОСР'!F6:AA338,21,0)&gt;0,VLOOKUP(VLOOKUP(AH41,'Данные АОСР'!F6:AA338,21,0),подписанты!H62:R64,2,0),"")</f>
        <v xml:space="preserve">СП 70.13330.2012 "Несущие и ограждающие конструкции. Актуализированная редакция СНиП 3.03.01-87";    </v>
      </c>
      <c r="B107" s="383"/>
      <c r="C107" s="383"/>
      <c r="D107" s="383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251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</row>
    <row r="108" spans="1:256" ht="9" customHeight="1" x14ac:dyDescent="0.25">
      <c r="A108" s="328" t="s">
        <v>447</v>
      </c>
      <c r="B108" s="328"/>
      <c r="C108" s="328"/>
      <c r="D108" s="328"/>
      <c r="E108" s="328"/>
      <c r="F108" s="328"/>
      <c r="G108" s="328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  <c r="Y108" s="328"/>
      <c r="Z108" s="328"/>
      <c r="AA108" s="328"/>
      <c r="AB108" s="328"/>
      <c r="AC108" s="328"/>
      <c r="AD108" s="328"/>
      <c r="AE108" s="328"/>
      <c r="AF108" s="15"/>
    </row>
    <row r="109" spans="1:256" ht="19.2" customHeight="1" x14ac:dyDescent="0.25">
      <c r="A109" s="289" t="s">
        <v>17</v>
      </c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51"/>
      <c r="O109" s="251"/>
      <c r="P109" s="391" t="str">
        <f>VLOOKUP(AH41,'Данные АОСР'!F6:V350,17,0)</f>
        <v>монтажу трансформатора</v>
      </c>
      <c r="Q109" s="391"/>
      <c r="R109" s="391"/>
      <c r="S109" s="391"/>
      <c r="T109" s="391"/>
      <c r="U109" s="391"/>
      <c r="V109" s="391"/>
      <c r="W109" s="391"/>
      <c r="X109" s="391"/>
      <c r="Y109" s="391"/>
      <c r="Z109" s="391"/>
      <c r="AA109" s="391"/>
      <c r="AB109" s="391"/>
      <c r="AC109" s="391"/>
      <c r="AD109" s="391"/>
      <c r="AE109" s="391"/>
      <c r="AF109" s="26"/>
    </row>
    <row r="110" spans="1:256" ht="9" customHeight="1" x14ac:dyDescent="0.25">
      <c r="A110" s="328" t="s">
        <v>497</v>
      </c>
      <c r="B110" s="328"/>
      <c r="C110" s="328"/>
      <c r="D110" s="328"/>
      <c r="E110" s="328"/>
      <c r="F110" s="328"/>
      <c r="G110" s="328"/>
      <c r="H110" s="328"/>
      <c r="I110" s="328"/>
      <c r="J110" s="328"/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15"/>
    </row>
    <row r="111" spans="1:256" ht="12.6" customHeight="1" x14ac:dyDescent="0.3">
      <c r="A111" s="343" t="s">
        <v>18</v>
      </c>
      <c r="B111" s="343"/>
      <c r="C111" s="343"/>
      <c r="D111" s="343"/>
      <c r="E111" s="343"/>
      <c r="F111" s="343"/>
      <c r="G111" s="343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22"/>
    </row>
    <row r="112" spans="1:256" ht="15" customHeight="1" x14ac:dyDescent="0.3">
      <c r="A112" s="294" t="s">
        <v>4</v>
      </c>
      <c r="B112" s="17"/>
      <c r="C112" s="17"/>
      <c r="D112" s="17"/>
      <c r="E112" s="17"/>
      <c r="F112" s="325" t="s">
        <v>35</v>
      </c>
      <c r="G112" s="325"/>
      <c r="H112" s="325"/>
      <c r="I112" s="33" t="s">
        <v>5</v>
      </c>
      <c r="J112" s="17"/>
      <c r="K112" s="17"/>
      <c r="L112" s="17"/>
      <c r="M112" s="17"/>
      <c r="N112" s="17"/>
      <c r="AF112" s="15"/>
    </row>
    <row r="113" spans="1:34" ht="15" customHeight="1" x14ac:dyDescent="0.25">
      <c r="A113" s="35" t="s">
        <v>6</v>
      </c>
      <c r="B113" s="12"/>
      <c r="C113" s="12"/>
      <c r="D113" s="18"/>
      <c r="E113" s="395"/>
      <c r="F113" s="395"/>
      <c r="G113" s="395"/>
      <c r="H113" s="395"/>
      <c r="I113" s="395"/>
      <c r="J113" s="395"/>
      <c r="K113" s="395"/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15"/>
    </row>
    <row r="114" spans="1:34" ht="58.8" customHeight="1" x14ac:dyDescent="0.25">
      <c r="A114" s="383" t="str">
        <f>A98</f>
        <v/>
      </c>
      <c r="B114" s="383"/>
      <c r="C114" s="383"/>
      <c r="D114" s="383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</row>
    <row r="115" spans="1:34" ht="16.2" customHeight="1" x14ac:dyDescent="0.25">
      <c r="A115" s="396" t="s">
        <v>396</v>
      </c>
      <c r="B115" s="396"/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15"/>
    </row>
    <row r="116" spans="1:34" ht="12.6" customHeight="1" x14ac:dyDescent="0.25">
      <c r="A116" s="291" t="s">
        <v>22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15"/>
    </row>
    <row r="117" spans="1:34" ht="13.8" customHeight="1" x14ac:dyDescent="0.25">
      <c r="A117" s="291" t="s">
        <v>486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15"/>
    </row>
    <row r="118" spans="1:34" ht="18" customHeight="1" x14ac:dyDescent="0.3">
      <c r="A118" s="65" t="str">
        <f>AH45</f>
        <v xml:space="preserve"> Уфельман А.В.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213" t="str">
        <f>AE41</f>
        <v>" 11 "  апреля 2020 г.</v>
      </c>
      <c r="AF118" s="22"/>
    </row>
    <row r="119" spans="1:34" ht="9" customHeight="1" x14ac:dyDescent="0.25">
      <c r="A119" s="394" t="s">
        <v>29</v>
      </c>
      <c r="B119" s="394"/>
      <c r="C119" s="394"/>
      <c r="D119" s="394"/>
      <c r="E119" s="394"/>
      <c r="F119" s="394"/>
      <c r="G119" s="394"/>
      <c r="H119" s="394"/>
      <c r="I119" s="394"/>
      <c r="J119" s="394"/>
      <c r="K119" s="394"/>
      <c r="L119" s="394"/>
      <c r="M119" s="394"/>
      <c r="N119" s="394"/>
      <c r="O119" s="394"/>
      <c r="P119" s="394"/>
      <c r="Q119" s="394"/>
      <c r="R119" s="394"/>
      <c r="S119" s="394"/>
      <c r="T119" s="394"/>
      <c r="U119" s="394"/>
      <c r="V119" s="394"/>
      <c r="W119" s="394"/>
      <c r="X119" s="394"/>
      <c r="Y119" s="394"/>
      <c r="Z119" s="394"/>
      <c r="AA119" s="394"/>
      <c r="AB119" s="394"/>
      <c r="AC119" s="394"/>
      <c r="AD119" s="394"/>
      <c r="AE119" s="394"/>
      <c r="AF119" s="15"/>
    </row>
    <row r="120" spans="1:34" ht="11.4" customHeight="1" x14ac:dyDescent="0.25">
      <c r="A120" s="291" t="s">
        <v>7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16"/>
    </row>
    <row r="121" spans="1:34" ht="16.2" customHeight="1" x14ac:dyDescent="0.3">
      <c r="A121" s="65" t="str">
        <f>AH53</f>
        <v>Ковалев А.Б.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213" t="str">
        <f>AE118</f>
        <v>" 11 "  апреля 2020 г.</v>
      </c>
      <c r="AF121" s="27"/>
    </row>
    <row r="122" spans="1:34" ht="9" customHeight="1" x14ac:dyDescent="0.25">
      <c r="A122" s="394" t="s">
        <v>29</v>
      </c>
      <c r="B122" s="394"/>
      <c r="C122" s="394"/>
      <c r="D122" s="394"/>
      <c r="E122" s="394"/>
      <c r="F122" s="394"/>
      <c r="G122" s="394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394"/>
      <c r="U122" s="394"/>
      <c r="V122" s="394"/>
      <c r="W122" s="394"/>
      <c r="X122" s="394"/>
      <c r="Y122" s="394"/>
      <c r="Z122" s="394"/>
      <c r="AA122" s="394"/>
      <c r="AB122" s="394"/>
      <c r="AC122" s="394"/>
      <c r="AD122" s="394"/>
      <c r="AE122" s="377"/>
      <c r="AF122" s="286"/>
      <c r="AG122" s="15"/>
    </row>
    <row r="123" spans="1:34" ht="11.4" customHeight="1" x14ac:dyDescent="0.25">
      <c r="A123" s="293" t="s">
        <v>26</v>
      </c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16"/>
    </row>
    <row r="124" spans="1:34" s="11" customFormat="1" ht="5.4" customHeight="1" x14ac:dyDescent="0.3">
      <c r="A124" s="244"/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64"/>
      <c r="AF124" s="265"/>
    </row>
    <row r="125" spans="1:34" ht="16.8" customHeight="1" x14ac:dyDescent="0.3">
      <c r="A125" s="65" t="str">
        <f>AH57</f>
        <v>Антонов А.Ю.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213" t="str">
        <f>AE118</f>
        <v>" 11 "  апреля 2020 г.</v>
      </c>
      <c r="AF125" s="25"/>
    </row>
    <row r="126" spans="1:34" ht="9" customHeight="1" x14ac:dyDescent="0.25">
      <c r="A126" s="394" t="s">
        <v>29</v>
      </c>
      <c r="B126" s="394"/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94"/>
      <c r="X126" s="394"/>
      <c r="Y126" s="394"/>
      <c r="Z126" s="394"/>
      <c r="AA126" s="394"/>
      <c r="AB126" s="394"/>
      <c r="AC126" s="394"/>
      <c r="AD126" s="394"/>
      <c r="AE126" s="377"/>
      <c r="AF126" s="34"/>
      <c r="AG126" s="15"/>
      <c r="AH126" s="53"/>
    </row>
    <row r="127" spans="1:34" ht="11.4" customHeight="1" x14ac:dyDescent="0.25">
      <c r="A127" s="317" t="s">
        <v>487</v>
      </c>
      <c r="B127" s="317"/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19"/>
    </row>
    <row r="128" spans="1:34" ht="15" customHeight="1" x14ac:dyDescent="0.3">
      <c r="A128" s="65" t="str">
        <f>AH62</f>
        <v>Маскевич И.С.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213" t="str">
        <f>AE125</f>
        <v>" 11 "  апреля 2020 г.</v>
      </c>
      <c r="AF128" s="24"/>
    </row>
    <row r="129" spans="1:33" ht="8.4" customHeight="1" x14ac:dyDescent="0.25">
      <c r="A129" s="394" t="s">
        <v>29</v>
      </c>
      <c r="B129" s="394"/>
      <c r="C129" s="394"/>
      <c r="D129" s="394"/>
      <c r="E129" s="394"/>
      <c r="F129" s="394"/>
      <c r="G129" s="39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77"/>
      <c r="AF129" s="296"/>
      <c r="AG129" s="15"/>
    </row>
    <row r="130" spans="1:33" ht="15" customHeight="1" x14ac:dyDescent="0.25">
      <c r="A130" s="293" t="s">
        <v>489</v>
      </c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11"/>
    </row>
    <row r="131" spans="1:33" ht="15" customHeight="1" x14ac:dyDescent="0.3">
      <c r="A131" s="65" t="str">
        <f>AH70</f>
        <v>Калинов Д.Н.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213" t="str">
        <f>AE128</f>
        <v>" 11 "  апреля 2020 г.</v>
      </c>
      <c r="AF131" s="57"/>
    </row>
    <row r="132" spans="1:33" ht="9" customHeight="1" x14ac:dyDescent="0.25">
      <c r="A132" s="394" t="s">
        <v>29</v>
      </c>
      <c r="B132" s="394"/>
      <c r="C132" s="394"/>
      <c r="D132" s="394"/>
      <c r="E132" s="394"/>
      <c r="F132" s="394"/>
      <c r="G132" s="394"/>
      <c r="H132" s="394"/>
      <c r="I132" s="394"/>
      <c r="J132" s="394"/>
      <c r="K132" s="394"/>
      <c r="L132" s="394"/>
      <c r="M132" s="394"/>
      <c r="N132" s="394"/>
      <c r="O132" s="394"/>
      <c r="P132" s="394"/>
      <c r="Q132" s="394"/>
      <c r="R132" s="394"/>
      <c r="S132" s="394"/>
      <c r="T132" s="394"/>
      <c r="U132" s="394"/>
      <c r="V132" s="394"/>
      <c r="W132" s="394"/>
      <c r="X132" s="394"/>
      <c r="Y132" s="394"/>
      <c r="Z132" s="394"/>
      <c r="AA132" s="394"/>
      <c r="AB132" s="394"/>
      <c r="AC132" s="394"/>
      <c r="AD132" s="394"/>
      <c r="AE132" s="377"/>
      <c r="AF132" s="20"/>
    </row>
    <row r="133" spans="1:33" ht="11.4" customHeight="1" x14ac:dyDescent="0.25">
      <c r="A133" s="332" t="s">
        <v>12</v>
      </c>
      <c r="B133" s="332"/>
      <c r="C133" s="332"/>
      <c r="D133" s="332"/>
      <c r="E133" s="332"/>
      <c r="F133" s="332"/>
      <c r="G133" s="332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21"/>
    </row>
    <row r="134" spans="1:33" ht="15" customHeight="1" x14ac:dyDescent="0.3">
      <c r="A134" s="65" t="str">
        <f>AH75</f>
        <v>Ильин И.А.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213" t="str">
        <f>AE131</f>
        <v>" 11 "  апреля 2020 г.</v>
      </c>
      <c r="AF134" s="23"/>
    </row>
    <row r="135" spans="1:33" ht="9" customHeight="1" x14ac:dyDescent="0.25">
      <c r="A135" s="394" t="s">
        <v>29</v>
      </c>
      <c r="B135" s="394"/>
      <c r="C135" s="394"/>
      <c r="D135" s="394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77"/>
      <c r="AB135" s="377"/>
      <c r="AC135" s="377"/>
      <c r="AD135" s="377"/>
      <c r="AE135" s="377"/>
      <c r="AF135" s="20"/>
    </row>
    <row r="136" spans="1:33" ht="15" customHeight="1" x14ac:dyDescent="0.3">
      <c r="A136" s="65" t="str">
        <f>AH77</f>
        <v xml:space="preserve"> Журавлев А.В.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213" t="str">
        <f>AE134</f>
        <v>" 11 "  апреля 2020 г.</v>
      </c>
      <c r="AF136" s="57"/>
    </row>
    <row r="137" spans="1:33" ht="9" customHeight="1" x14ac:dyDescent="0.25">
      <c r="A137" s="394" t="s">
        <v>29</v>
      </c>
      <c r="B137" s="394"/>
      <c r="C137" s="394"/>
      <c r="D137" s="394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94"/>
      <c r="R137" s="394"/>
      <c r="S137" s="394"/>
      <c r="T137" s="394"/>
      <c r="U137" s="394"/>
      <c r="V137" s="394"/>
      <c r="W137" s="394"/>
      <c r="X137" s="394"/>
      <c r="Y137" s="394"/>
      <c r="Z137" s="394"/>
      <c r="AA137" s="394"/>
      <c r="AB137" s="394"/>
      <c r="AC137" s="394"/>
      <c r="AD137" s="394"/>
      <c r="AE137" s="377"/>
    </row>
    <row r="138" spans="1:33" ht="1.2" customHeight="1" x14ac:dyDescent="0.25">
      <c r="B138" s="57"/>
      <c r="C138" s="57"/>
      <c r="D138" s="57"/>
      <c r="E138" s="57"/>
      <c r="F138" s="57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</row>
    <row r="139" spans="1:33" ht="12" customHeight="1" x14ac:dyDescent="0.25">
      <c r="B139" s="320" t="s">
        <v>459</v>
      </c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56"/>
    </row>
    <row r="140" spans="1:33" ht="23.4" customHeight="1" x14ac:dyDescent="0.25">
      <c r="B140" s="316" t="s">
        <v>460</v>
      </c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56"/>
    </row>
    <row r="141" spans="1:33" ht="22.2" customHeight="1" x14ac:dyDescent="0.25">
      <c r="B141" s="316" t="s">
        <v>461</v>
      </c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56"/>
    </row>
    <row r="142" spans="1:33" x14ac:dyDescent="0.25">
      <c r="B142" s="316" t="s">
        <v>462</v>
      </c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56"/>
    </row>
    <row r="143" spans="1:33" x14ac:dyDescent="0.25">
      <c r="B143" s="316" t="s">
        <v>463</v>
      </c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56"/>
    </row>
    <row r="144" spans="1:33" ht="12.6" customHeight="1" x14ac:dyDescent="0.25">
      <c r="B144" s="316" t="s">
        <v>464</v>
      </c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56"/>
    </row>
    <row r="145" spans="2:32" x14ac:dyDescent="0.25">
      <c r="B145" s="316" t="s">
        <v>465</v>
      </c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56"/>
    </row>
    <row r="146" spans="2:32" ht="12.6" customHeight="1" x14ac:dyDescent="0.25">
      <c r="B146" s="316" t="s">
        <v>466</v>
      </c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50"/>
    </row>
    <row r="147" spans="2:32" x14ac:dyDescent="0.25">
      <c r="B147" s="316" t="s">
        <v>467</v>
      </c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50"/>
    </row>
    <row r="148" spans="2:32" ht="13.2" customHeight="1" x14ac:dyDescent="0.25">
      <c r="B148" s="316" t="s">
        <v>498</v>
      </c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</row>
    <row r="200" spans="1:32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spans="1:32" x14ac:dyDescent="0.25">
      <c r="AF201" s="6"/>
    </row>
  </sheetData>
  <mergeCells count="143">
    <mergeCell ref="B148:AE148"/>
    <mergeCell ref="B142:AE142"/>
    <mergeCell ref="B143:AE143"/>
    <mergeCell ref="B144:AE144"/>
    <mergeCell ref="B145:AE145"/>
    <mergeCell ref="B146:AE146"/>
    <mergeCell ref="B147:AE147"/>
    <mergeCell ref="A133:AE133"/>
    <mergeCell ref="A135:AE135"/>
    <mergeCell ref="A137:AE137"/>
    <mergeCell ref="B139:AE139"/>
    <mergeCell ref="B140:AE140"/>
    <mergeCell ref="B141:AE141"/>
    <mergeCell ref="A119:AE119"/>
    <mergeCell ref="A122:AE122"/>
    <mergeCell ref="A126:AE126"/>
    <mergeCell ref="A127:AE127"/>
    <mergeCell ref="A129:AE129"/>
    <mergeCell ref="A132:AE132"/>
    <mergeCell ref="A110:AE110"/>
    <mergeCell ref="A111:G111"/>
    <mergeCell ref="F112:H112"/>
    <mergeCell ref="E113:AE113"/>
    <mergeCell ref="A114:AF114"/>
    <mergeCell ref="A115:AE115"/>
    <mergeCell ref="I103:O103"/>
    <mergeCell ref="A104:K104"/>
    <mergeCell ref="L104:AE104"/>
    <mergeCell ref="A107:AE107"/>
    <mergeCell ref="A108:AE108"/>
    <mergeCell ref="P109:AE109"/>
    <mergeCell ref="A98:AF98"/>
    <mergeCell ref="A99:AE99"/>
    <mergeCell ref="A100:AE100"/>
    <mergeCell ref="I102:O102"/>
    <mergeCell ref="Q102:V102"/>
    <mergeCell ref="X102:AC102"/>
    <mergeCell ref="A106:AE106"/>
    <mergeCell ref="A105:AE105"/>
    <mergeCell ref="A93:AE93"/>
    <mergeCell ref="A94:J94"/>
    <mergeCell ref="K94:AF94"/>
    <mergeCell ref="A95:AE95"/>
    <mergeCell ref="A96:AE96"/>
    <mergeCell ref="A97:AD97"/>
    <mergeCell ref="A85:AE85"/>
    <mergeCell ref="A86:AE86"/>
    <mergeCell ref="A89:AE89"/>
    <mergeCell ref="A90:AE90"/>
    <mergeCell ref="A91:AE91"/>
    <mergeCell ref="A92:AE92"/>
    <mergeCell ref="A88:AE88"/>
    <mergeCell ref="A87:AE87"/>
    <mergeCell ref="A77:AE77"/>
    <mergeCell ref="B78:AF78"/>
    <mergeCell ref="N80:AE80"/>
    <mergeCell ref="N81:AF81"/>
    <mergeCell ref="A82:O82"/>
    <mergeCell ref="A84:AE84"/>
    <mergeCell ref="A71:AF71"/>
    <mergeCell ref="A72:AE72"/>
    <mergeCell ref="A73:AE73"/>
    <mergeCell ref="A74:W74"/>
    <mergeCell ref="A75:AF75"/>
    <mergeCell ref="B76:AF76"/>
    <mergeCell ref="A65:AE65"/>
    <mergeCell ref="A66:AE66"/>
    <mergeCell ref="A67:AE67"/>
    <mergeCell ref="A68:AE68"/>
    <mergeCell ref="A69:AF69"/>
    <mergeCell ref="A70:AF70"/>
    <mergeCell ref="A59:AF59"/>
    <mergeCell ref="A60:AF60"/>
    <mergeCell ref="A61:AE61"/>
    <mergeCell ref="A62:AE62"/>
    <mergeCell ref="A63:AE63"/>
    <mergeCell ref="A64:AE64"/>
    <mergeCell ref="A51:AE51"/>
    <mergeCell ref="A53:AE53"/>
    <mergeCell ref="A54:AF54"/>
    <mergeCell ref="A56:AF56"/>
    <mergeCell ref="A57:AE57"/>
    <mergeCell ref="A58:AE58"/>
    <mergeCell ref="A45:AE45"/>
    <mergeCell ref="A46:AE46"/>
    <mergeCell ref="Z47:AE47"/>
    <mergeCell ref="A48:AF48"/>
    <mergeCell ref="A49:AE49"/>
    <mergeCell ref="A50:AE50"/>
    <mergeCell ref="B39:AF39"/>
    <mergeCell ref="AH40:AI40"/>
    <mergeCell ref="C41:F41"/>
    <mergeCell ref="A43:AE43"/>
    <mergeCell ref="A44:Y44"/>
    <mergeCell ref="Z44:AE44"/>
    <mergeCell ref="A32:AE32"/>
    <mergeCell ref="A33:AF33"/>
    <mergeCell ref="A34:AF34"/>
    <mergeCell ref="A35:AE35"/>
    <mergeCell ref="A36:AE36"/>
    <mergeCell ref="B38:AF38"/>
    <mergeCell ref="A26:AF26"/>
    <mergeCell ref="A27:AF27"/>
    <mergeCell ref="A28:AF28"/>
    <mergeCell ref="A29:AF29"/>
    <mergeCell ref="A30:AF30"/>
    <mergeCell ref="A31:AF31"/>
    <mergeCell ref="A21:AF21"/>
    <mergeCell ref="A22:AF22"/>
    <mergeCell ref="A23:AE23"/>
    <mergeCell ref="A24:AE24"/>
    <mergeCell ref="A25:K25"/>
    <mergeCell ref="L25:AE25"/>
    <mergeCell ref="A16:AF16"/>
    <mergeCell ref="A17:AF17"/>
    <mergeCell ref="A18:AE18"/>
    <mergeCell ref="A19:AF19"/>
    <mergeCell ref="A20:AF20"/>
    <mergeCell ref="AA11:AE11"/>
    <mergeCell ref="AG11:AO11"/>
    <mergeCell ref="A12:AF12"/>
    <mergeCell ref="A13:K13"/>
    <mergeCell ref="L13:AE13"/>
    <mergeCell ref="A14:AF14"/>
    <mergeCell ref="AA10:AE10"/>
    <mergeCell ref="AG10:AO10"/>
    <mergeCell ref="AA5:AE5"/>
    <mergeCell ref="AG5:AO5"/>
    <mergeCell ref="AA6:AE6"/>
    <mergeCell ref="AG6:AO6"/>
    <mergeCell ref="AA7:AE7"/>
    <mergeCell ref="AG7:AO7"/>
    <mergeCell ref="A15:AF15"/>
    <mergeCell ref="X1:AE1"/>
    <mergeCell ref="AA2:AE2"/>
    <mergeCell ref="AG2:AO2"/>
    <mergeCell ref="AA3:AE3"/>
    <mergeCell ref="AA4:AE4"/>
    <mergeCell ref="AG4:AO4"/>
    <mergeCell ref="AA8:AE8"/>
    <mergeCell ref="AG8:AO8"/>
    <mergeCell ref="AA9:AE9"/>
    <mergeCell ref="AG9:AO9"/>
  </mergeCells>
  <printOptions horizontalCentered="1"/>
  <pageMargins left="0.62992125984251968" right="0.15748031496062992" top="0.39370078740157483" bottom="0.15748031496062992" header="0" footer="0"/>
  <pageSetup paperSize="9" scale="83" fitToHeight="2" orientation="portrait" r:id="rId1"/>
  <headerFooter alignWithMargins="0"/>
  <rowBreaks count="1" manualBreakCount="1">
    <brk id="85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5B293C-91CA-46F8-9CE9-4D5B6B870B93}">
          <x14:formula1>
            <xm:f>'C:\Users\acer\Desktop\ИД\Сергей\АОСР\[АОСР - 040 Т1.xlsx]подписанты'!#REF!</xm:f>
          </x14:formula1>
          <xm:sqref>AH62</xm:sqref>
        </x14:dataValidation>
        <x14:dataValidation type="list" allowBlank="1" showInputMessage="1" showErrorMessage="1" xr:uid="{A60F078F-814E-4623-B9B7-E76E539F0D14}">
          <x14:formula1>
            <xm:f>'C:\Users\acer\Desktop\ИД\Сергей\АОСР\[АОСР - 040 Т1.xlsx]подписанты'!#REF!</xm:f>
          </x14:formula1>
          <xm:sqref>AH77 AH45 AH53 AH57 AH70 AH75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34B5-73C0-4B19-9F75-3878CFF39AFD}">
  <sheetPr>
    <tabColor rgb="FFFF0000"/>
    <pageSetUpPr fitToPage="1"/>
  </sheetPr>
  <dimension ref="A1:IV235"/>
  <sheetViews>
    <sheetView view="pageBreakPreview" topLeftCell="A138" zoomScale="115" zoomScaleNormal="130" zoomScaleSheetLayoutView="115" workbookViewId="0">
      <selection activeCell="A153" sqref="A153:AF153"/>
    </sheetView>
  </sheetViews>
  <sheetFormatPr defaultColWidth="9.109375" defaultRowHeight="13.2" x14ac:dyDescent="0.25"/>
  <cols>
    <col min="1" max="1" width="3.77734375" style="1" customWidth="1"/>
    <col min="2" max="3" width="2.6640625" style="1" customWidth="1"/>
    <col min="4" max="4" width="6.77734375" style="1" customWidth="1"/>
    <col min="5" max="7" width="2.6640625" style="1" customWidth="1"/>
    <col min="8" max="8" width="2.88671875" style="1" customWidth="1"/>
    <col min="9" max="14" width="2.6640625" style="1" customWidth="1"/>
    <col min="15" max="15" width="3.44140625" style="1" customWidth="1"/>
    <col min="16" max="16" width="2.6640625" style="1" customWidth="1"/>
    <col min="17" max="17" width="3.21875" style="1" customWidth="1"/>
    <col min="18" max="19" width="2.6640625" style="1" customWidth="1"/>
    <col min="20" max="20" width="3.6640625" style="1" customWidth="1"/>
    <col min="21" max="27" width="2.6640625" style="1" customWidth="1"/>
    <col min="28" max="28" width="2.5546875" style="1" customWidth="1"/>
    <col min="29" max="29" width="2.6640625" style="1" customWidth="1"/>
    <col min="30" max="30" width="2.88671875" style="1" customWidth="1"/>
    <col min="31" max="31" width="30.33203125" style="1" customWidth="1"/>
    <col min="32" max="32" width="2.109375" style="1" hidden="1" customWidth="1"/>
    <col min="33" max="33" width="3.5546875" style="1" customWidth="1"/>
    <col min="34" max="34" width="13.5546875" style="1" customWidth="1"/>
    <col min="35" max="35" width="24.6640625" style="1" customWidth="1"/>
    <col min="36" max="16384" width="9.109375" style="1"/>
  </cols>
  <sheetData>
    <row r="1" spans="1:42" ht="10.8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5"/>
      <c r="X1" s="365"/>
      <c r="Y1" s="365"/>
      <c r="Z1" s="365"/>
      <c r="AA1" s="365"/>
      <c r="AB1" s="365"/>
      <c r="AC1" s="365"/>
      <c r="AD1" s="365"/>
      <c r="AE1" s="365"/>
      <c r="AF1" s="35"/>
    </row>
    <row r="2" spans="1:42" ht="10.8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256"/>
      <c r="X2" s="256"/>
      <c r="Y2" s="365" t="s">
        <v>397</v>
      </c>
      <c r="Z2" s="365"/>
      <c r="AA2" s="365"/>
      <c r="AB2" s="365"/>
      <c r="AC2" s="365"/>
      <c r="AD2" s="365"/>
      <c r="AE2" s="365"/>
      <c r="AF2" s="35"/>
      <c r="AH2" s="365"/>
      <c r="AI2" s="365"/>
      <c r="AJ2" s="365"/>
      <c r="AK2" s="365"/>
      <c r="AL2" s="365"/>
      <c r="AM2" s="365"/>
      <c r="AN2" s="365"/>
      <c r="AO2" s="365"/>
      <c r="AP2" s="365"/>
    </row>
    <row r="3" spans="1:42" ht="10.8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287"/>
      <c r="X3" s="287"/>
      <c r="Y3" s="365" t="s">
        <v>398</v>
      </c>
      <c r="Z3" s="365"/>
      <c r="AA3" s="365"/>
      <c r="AB3" s="365"/>
      <c r="AC3" s="365"/>
      <c r="AD3" s="365"/>
      <c r="AE3" s="365"/>
      <c r="AF3" s="35"/>
      <c r="AH3" s="287"/>
      <c r="AI3" s="287"/>
      <c r="AJ3" s="287"/>
      <c r="AK3" s="287"/>
      <c r="AL3" s="287"/>
      <c r="AM3" s="287"/>
      <c r="AN3" s="287"/>
      <c r="AO3" s="287"/>
      <c r="AP3" s="287"/>
    </row>
    <row r="4" spans="1:42" ht="10.8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57"/>
      <c r="X4" s="257"/>
      <c r="Y4" s="365" t="s">
        <v>399</v>
      </c>
      <c r="Z4" s="365"/>
      <c r="AA4" s="365"/>
      <c r="AB4" s="365"/>
      <c r="AC4" s="365"/>
      <c r="AD4" s="365"/>
      <c r="AE4" s="365"/>
      <c r="AF4" s="35"/>
      <c r="AH4" s="370"/>
      <c r="AI4" s="370"/>
      <c r="AJ4" s="370"/>
      <c r="AK4" s="370"/>
      <c r="AL4" s="370"/>
      <c r="AM4" s="370"/>
      <c r="AN4" s="370"/>
      <c r="AO4" s="370"/>
      <c r="AP4" s="370"/>
    </row>
    <row r="5" spans="1:42" ht="10.8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257"/>
      <c r="X5" s="257"/>
      <c r="Y5" s="365" t="s">
        <v>400</v>
      </c>
      <c r="Z5" s="365"/>
      <c r="AA5" s="365"/>
      <c r="AB5" s="365"/>
      <c r="AC5" s="365"/>
      <c r="AD5" s="365"/>
      <c r="AE5" s="365"/>
      <c r="AF5" s="35"/>
      <c r="AH5" s="370"/>
      <c r="AI5" s="370"/>
      <c r="AJ5" s="370"/>
      <c r="AK5" s="370"/>
      <c r="AL5" s="370"/>
      <c r="AM5" s="370"/>
      <c r="AN5" s="370"/>
      <c r="AO5" s="370"/>
      <c r="AP5" s="370"/>
    </row>
    <row r="6" spans="1:42" ht="10.8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257"/>
      <c r="X6" s="257"/>
      <c r="Y6" s="365" t="s">
        <v>401</v>
      </c>
      <c r="Z6" s="365"/>
      <c r="AA6" s="365"/>
      <c r="AB6" s="365"/>
      <c r="AC6" s="365"/>
      <c r="AD6" s="365"/>
      <c r="AE6" s="365"/>
      <c r="AF6" s="35"/>
      <c r="AH6" s="370"/>
      <c r="AI6" s="370"/>
      <c r="AJ6" s="370"/>
      <c r="AK6" s="370"/>
      <c r="AL6" s="370"/>
      <c r="AM6" s="370"/>
      <c r="AN6" s="370"/>
      <c r="AO6" s="370"/>
      <c r="AP6" s="370"/>
    </row>
    <row r="7" spans="1:42" ht="10.8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257"/>
      <c r="X7" s="257"/>
      <c r="Y7" s="365" t="s">
        <v>402</v>
      </c>
      <c r="Z7" s="365"/>
      <c r="AA7" s="365"/>
      <c r="AB7" s="365"/>
      <c r="AC7" s="365"/>
      <c r="AD7" s="365"/>
      <c r="AE7" s="365"/>
      <c r="AF7" s="35"/>
      <c r="AH7" s="370"/>
      <c r="AI7" s="370"/>
      <c r="AJ7" s="370"/>
      <c r="AK7" s="370"/>
      <c r="AL7" s="370"/>
      <c r="AM7" s="370"/>
      <c r="AN7" s="370"/>
      <c r="AO7" s="370"/>
      <c r="AP7" s="370"/>
    </row>
    <row r="8" spans="1:42" ht="10.8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257"/>
      <c r="X8" s="257"/>
      <c r="Y8" s="365" t="s">
        <v>403</v>
      </c>
      <c r="Z8" s="365"/>
      <c r="AA8" s="365"/>
      <c r="AB8" s="365"/>
      <c r="AC8" s="365"/>
      <c r="AD8" s="365"/>
      <c r="AE8" s="365"/>
      <c r="AF8" s="35"/>
      <c r="AH8" s="370"/>
      <c r="AI8" s="370"/>
      <c r="AJ8" s="370"/>
      <c r="AK8" s="370"/>
      <c r="AL8" s="370"/>
      <c r="AM8" s="370"/>
      <c r="AN8" s="370"/>
      <c r="AO8" s="370"/>
      <c r="AP8" s="370"/>
    </row>
    <row r="9" spans="1:42" ht="10.8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257"/>
      <c r="X9" s="257"/>
      <c r="Y9" s="365" t="s">
        <v>404</v>
      </c>
      <c r="Z9" s="365"/>
      <c r="AA9" s="365"/>
      <c r="AB9" s="365"/>
      <c r="AC9" s="365"/>
      <c r="AD9" s="365"/>
      <c r="AE9" s="365"/>
      <c r="AF9" s="35"/>
      <c r="AH9" s="370"/>
      <c r="AI9" s="370"/>
      <c r="AJ9" s="370"/>
      <c r="AK9" s="370"/>
      <c r="AL9" s="370"/>
      <c r="AM9" s="370"/>
      <c r="AN9" s="370"/>
      <c r="AO9" s="370"/>
      <c r="AP9" s="370"/>
    </row>
    <row r="10" spans="1:42" ht="10.8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257"/>
      <c r="X10" s="257"/>
      <c r="Y10" s="365" t="s">
        <v>405</v>
      </c>
      <c r="Z10" s="365"/>
      <c r="AA10" s="365"/>
      <c r="AB10" s="365"/>
      <c r="AC10" s="365"/>
      <c r="AD10" s="365"/>
      <c r="AE10" s="365"/>
      <c r="AF10" s="35"/>
      <c r="AH10" s="370"/>
      <c r="AI10" s="370"/>
      <c r="AJ10" s="370"/>
      <c r="AK10" s="370"/>
      <c r="AL10" s="370"/>
      <c r="AM10" s="370"/>
      <c r="AN10" s="370"/>
      <c r="AO10" s="370"/>
      <c r="AP10" s="370"/>
    </row>
    <row r="11" spans="1:42" s="50" customFormat="1" ht="25.8" customHeight="1" x14ac:dyDescent="0.25">
      <c r="A11" s="403" t="s">
        <v>406</v>
      </c>
      <c r="B11" s="403"/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4" t="s">
        <v>501</v>
      </c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243"/>
    </row>
    <row r="12" spans="1:42" s="50" customFormat="1" ht="18.600000000000001" customHeight="1" x14ac:dyDescent="0.25">
      <c r="A12" s="355" t="s">
        <v>500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</row>
    <row r="13" spans="1:42" ht="11.4" customHeight="1" x14ac:dyDescent="0.25">
      <c r="B13" s="405" t="s">
        <v>360</v>
      </c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</row>
    <row r="14" spans="1:42" ht="6" customHeight="1" x14ac:dyDescent="0.25"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</row>
    <row r="15" spans="1:42" ht="12" customHeight="1" x14ac:dyDescent="0.25">
      <c r="A15" s="354" t="s">
        <v>407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</row>
    <row r="16" spans="1:42" s="35" customFormat="1" ht="15" customHeight="1" x14ac:dyDescent="0.25">
      <c r="A16" s="398" t="s">
        <v>456</v>
      </c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255"/>
    </row>
    <row r="17" spans="1:39" s="2" customFormat="1" ht="9.9" customHeight="1" x14ac:dyDescent="0.25">
      <c r="A17" s="397" t="s">
        <v>408</v>
      </c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7"/>
      <c r="U17" s="397"/>
      <c r="V17" s="397"/>
      <c r="W17" s="397"/>
      <c r="X17" s="397"/>
      <c r="Y17" s="397"/>
      <c r="Z17" s="397"/>
      <c r="AA17" s="397"/>
      <c r="AB17" s="397"/>
      <c r="AC17" s="397"/>
      <c r="AD17" s="397"/>
      <c r="AE17" s="397"/>
      <c r="AF17" s="397"/>
      <c r="AI17" s="1"/>
      <c r="AJ17" s="1"/>
      <c r="AK17" s="1"/>
      <c r="AL17" s="1"/>
      <c r="AM17" s="1"/>
    </row>
    <row r="18" spans="1:39" s="35" customFormat="1" ht="15" customHeight="1" x14ac:dyDescent="0.25">
      <c r="A18" s="398" t="s">
        <v>457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I18" s="36"/>
      <c r="AJ18" s="36"/>
      <c r="AK18" s="36"/>
      <c r="AL18" s="36"/>
      <c r="AM18" s="36"/>
    </row>
    <row r="19" spans="1:39" ht="10.8" customHeight="1" x14ac:dyDescent="0.25">
      <c r="A19" s="347" t="s">
        <v>21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</row>
    <row r="20" spans="1:39" s="4" customFormat="1" ht="15.6" customHeight="1" x14ac:dyDescent="0.3">
      <c r="A20" s="399" t="s">
        <v>458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I20" s="1"/>
      <c r="AJ20" s="1"/>
      <c r="AK20" s="1"/>
      <c r="AL20" s="1"/>
      <c r="AM20" s="1"/>
    </row>
    <row r="21" spans="1:39" ht="12" customHeight="1" x14ac:dyDescent="0.25">
      <c r="A21" s="401" t="s">
        <v>410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I21" s="4"/>
      <c r="AJ21" s="4"/>
      <c r="AK21" s="4"/>
      <c r="AL21" s="4"/>
      <c r="AM21" s="4"/>
    </row>
    <row r="22" spans="1:39" ht="10.8" customHeight="1" x14ac:dyDescent="0.25">
      <c r="A22" s="402" t="s">
        <v>411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280"/>
    </row>
    <row r="23" spans="1:39" ht="6" customHeight="1" x14ac:dyDescent="0.2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80"/>
    </row>
    <row r="24" spans="1:39" ht="13.8" customHeight="1" x14ac:dyDescent="0.3">
      <c r="A24" s="354" t="s">
        <v>8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241"/>
    </row>
    <row r="25" spans="1:39" s="35" customFormat="1" ht="16.2" customHeight="1" x14ac:dyDescent="0.25">
      <c r="A25" s="404" t="s">
        <v>36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</row>
    <row r="26" spans="1:39" ht="11.4" customHeight="1" x14ac:dyDescent="0.25">
      <c r="A26" s="405" t="s">
        <v>409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</row>
    <row r="27" spans="1:39" ht="16.8" customHeight="1" x14ac:dyDescent="0.25">
      <c r="A27" s="406" t="s">
        <v>37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</row>
    <row r="28" spans="1:39" ht="9.9" customHeight="1" x14ac:dyDescent="0.25">
      <c r="B28" s="405" t="s">
        <v>21</v>
      </c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</row>
    <row r="29" spans="1:39" s="4" customFormat="1" ht="15" customHeight="1" x14ac:dyDescent="0.25">
      <c r="A29" s="406" t="s">
        <v>32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406"/>
      <c r="T29" s="406"/>
      <c r="U29" s="406"/>
      <c r="V29" s="406"/>
      <c r="W29" s="406"/>
      <c r="X29" s="406"/>
      <c r="Y29" s="406"/>
      <c r="Z29" s="406"/>
      <c r="AA29" s="406"/>
      <c r="AB29" s="406"/>
      <c r="AC29" s="406"/>
      <c r="AD29" s="406"/>
      <c r="AE29" s="406"/>
      <c r="AF29" s="406"/>
      <c r="AI29" s="1"/>
      <c r="AJ29" s="1"/>
      <c r="AK29" s="1"/>
      <c r="AL29" s="1"/>
      <c r="AM29" s="1"/>
    </row>
    <row r="30" spans="1:39" ht="13.2" customHeight="1" x14ac:dyDescent="0.25">
      <c r="A30" s="347" t="s">
        <v>412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I30" s="4"/>
      <c r="AJ30" s="4"/>
      <c r="AK30" s="4"/>
      <c r="AL30" s="4"/>
      <c r="AM30" s="4"/>
    </row>
    <row r="31" spans="1:39" ht="5.4" customHeight="1" x14ac:dyDescent="0.25"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</row>
    <row r="32" spans="1:39" ht="15" customHeight="1" x14ac:dyDescent="0.3">
      <c r="A32" s="354" t="s">
        <v>9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241"/>
    </row>
    <row r="33" spans="1:35" ht="15" customHeight="1" x14ac:dyDescent="0.25">
      <c r="A33" s="355" t="s">
        <v>471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</row>
    <row r="34" spans="1:35" ht="13.8" customHeight="1" x14ac:dyDescent="0.25">
      <c r="A34" s="347" t="s">
        <v>413</v>
      </c>
      <c r="B34" s="347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</row>
    <row r="35" spans="1:35" ht="16.8" customHeight="1" x14ac:dyDescent="0.25">
      <c r="A35" s="355" t="s">
        <v>472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295"/>
    </row>
    <row r="36" spans="1:35" ht="12" customHeight="1" x14ac:dyDescent="0.25">
      <c r="A36" s="347" t="s">
        <v>502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295"/>
    </row>
    <row r="37" spans="1:35" ht="12.6" customHeight="1" x14ac:dyDescent="0.25"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</row>
    <row r="38" spans="1:35" ht="12" customHeight="1" x14ac:dyDescent="0.25">
      <c r="A38" s="348" t="s">
        <v>0</v>
      </c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H38" s="1" t="str">
        <f>VLOOKUP(AH41,объекты!$D$59:$AC$1066,2,0)</f>
        <v>Т2</v>
      </c>
    </row>
    <row r="39" spans="1:35" ht="16.2" customHeight="1" thickBot="1" x14ac:dyDescent="0.3">
      <c r="A39" s="349" t="s">
        <v>414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H39" s="59"/>
    </row>
    <row r="40" spans="1:35" ht="13.2" customHeight="1" thickBot="1" x14ac:dyDescent="0.3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H40" s="350" t="s">
        <v>74</v>
      </c>
      <c r="AI40" s="351"/>
    </row>
    <row r="41" spans="1:35" s="8" customFormat="1" ht="14.25" customHeight="1" thickBot="1" x14ac:dyDescent="0.3">
      <c r="B41" s="66" t="s">
        <v>97</v>
      </c>
      <c r="C41" s="371" t="str">
        <f>CONCATENATE(AH41,AI41)</f>
        <v>2/Т2</v>
      </c>
      <c r="D41" s="371"/>
      <c r="E41" s="371"/>
      <c r="F41" s="371"/>
      <c r="G41" s="37"/>
      <c r="H41" s="37"/>
      <c r="I41" s="37"/>
      <c r="J41" s="37"/>
      <c r="K41" s="37"/>
      <c r="L41" s="6"/>
      <c r="M41" s="6"/>
      <c r="N41" s="6"/>
      <c r="O41" s="6"/>
      <c r="P41" s="6"/>
      <c r="Q41" s="6"/>
      <c r="R41" s="6"/>
      <c r="S41" s="6"/>
      <c r="T41" s="6"/>
      <c r="U41" s="7"/>
      <c r="V41" s="7"/>
      <c r="W41" s="7"/>
      <c r="X41" s="7"/>
      <c r="Y41" s="28" t="s">
        <v>19</v>
      </c>
      <c r="Z41" s="29"/>
      <c r="AA41" s="29"/>
      <c r="AB41" s="29"/>
      <c r="AC41" s="29"/>
      <c r="AD41" s="29"/>
      <c r="AE41" s="61" t="s">
        <v>619</v>
      </c>
      <c r="AF41" s="7"/>
      <c r="AH41" s="67">
        <v>2</v>
      </c>
      <c r="AI41" s="60" t="str">
        <f>"/"&amp;VLOOKUP(AH41,объекты!$D$59:$AC$1066,2,0)</f>
        <v>/Т2</v>
      </c>
    </row>
    <row r="42" spans="1:35" ht="6" customHeight="1" x14ac:dyDescent="0.25">
      <c r="B42" s="6"/>
      <c r="C42" s="6"/>
      <c r="D42" s="63"/>
      <c r="E42" s="64"/>
      <c r="F42" s="9"/>
      <c r="G42" s="9"/>
      <c r="H42" s="9"/>
      <c r="I42" s="9"/>
      <c r="J42" s="9"/>
      <c r="K42" s="9"/>
      <c r="L42" s="6"/>
      <c r="M42" s="6"/>
      <c r="N42" s="6"/>
      <c r="O42" s="6"/>
      <c r="P42" s="6"/>
      <c r="Q42" s="6"/>
      <c r="R42" s="6"/>
      <c r="S42" s="6"/>
      <c r="T42" s="6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5" ht="13.2" customHeight="1" x14ac:dyDescent="0.25">
      <c r="A43" s="409" t="s">
        <v>22</v>
      </c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51"/>
      <c r="AH43" s="1">
        <f>VLOOKUP(AH41,объекты!$AD$59:$AH$1066,4,0)+11</f>
        <v>25</v>
      </c>
      <c r="AI43" s="1">
        <f>VLOOKUP(VLOOKUP(AH41,объекты!$AD$59:$AH$1066,4,0)+11,'Данные АОСР'!F6:I981,4,0)</f>
        <v>43931</v>
      </c>
    </row>
    <row r="44" spans="1:35" ht="14.4" customHeight="1" thickBot="1" x14ac:dyDescent="0.3">
      <c r="A44" s="409" t="s">
        <v>424</v>
      </c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51"/>
    </row>
    <row r="45" spans="1:35" ht="15.6" customHeight="1" thickBot="1" x14ac:dyDescent="0.3">
      <c r="A45" s="407" t="str">
        <f>VLOOKUP(AH45,подписанты!O25:R38,2,0)&amp;" "&amp;подписанты!O48&amp;" "&amp;подписанты!O49&amp;" "&amp;AH45</f>
        <v>Инженер по надзору за строительством АО "СЖС Восток Лимитед" Филиал в г. Чита,  Уфельман А.В.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407"/>
      <c r="U45" s="407"/>
      <c r="V45" s="407"/>
      <c r="W45" s="407"/>
      <c r="X45" s="407"/>
      <c r="Y45" s="407"/>
      <c r="Z45" s="407"/>
      <c r="AA45" s="407"/>
      <c r="AB45" s="407"/>
      <c r="AC45" s="407"/>
      <c r="AD45" s="407"/>
      <c r="AE45" s="407"/>
      <c r="AF45" s="216"/>
      <c r="AG45" s="11"/>
      <c r="AH45" s="48" t="s">
        <v>75</v>
      </c>
    </row>
    <row r="46" spans="1:35" ht="11.4" customHeight="1" x14ac:dyDescent="0.25">
      <c r="A46" s="286"/>
      <c r="B46" s="344" t="s">
        <v>362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286"/>
      <c r="AG46" s="11"/>
    </row>
    <row r="47" spans="1:35" ht="14.4" customHeight="1" x14ac:dyDescent="0.25">
      <c r="A47" s="407" t="str">
        <f>"Приказ "&amp;VLOOKUP(AH45,подписанты!O25:R38,3,0)&amp;", "&amp;подписанты!M24&amp;VLOOKUP(AH45,подписанты!O25:R38,4,0)&amp;", "</f>
        <v xml:space="preserve">Приказ приказ №200220-001-НТ от 20.02.2020 г., НРС №С-72-199636 от 08.08.2019 г., </v>
      </c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286"/>
      <c r="AG47" s="11"/>
    </row>
    <row r="48" spans="1:35" ht="12.6" customHeight="1" x14ac:dyDescent="0.25">
      <c r="A48" s="402" t="s">
        <v>415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</row>
    <row r="49" spans="1:34" ht="13.8" customHeight="1" x14ac:dyDescent="0.25">
      <c r="A49" s="407" t="s">
        <v>84</v>
      </c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290"/>
    </row>
    <row r="50" spans="1:34" ht="12" customHeight="1" thickBot="1" x14ac:dyDescent="0.3">
      <c r="A50" s="373" t="s">
        <v>416</v>
      </c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290"/>
    </row>
    <row r="51" spans="1:34" ht="15" customHeight="1" thickBot="1" x14ac:dyDescent="0.3">
      <c r="A51" s="322" t="s">
        <v>417</v>
      </c>
      <c r="B51" s="322"/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4"/>
      <c r="AG51" s="34"/>
      <c r="AH51" s="49" t="s">
        <v>43</v>
      </c>
    </row>
    <row r="52" spans="1:34" ht="14.4" customHeight="1" x14ac:dyDescent="0.25">
      <c r="A52" s="411" t="s">
        <v>7</v>
      </c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</row>
    <row r="53" spans="1:34" ht="16.2" customHeight="1" x14ac:dyDescent="0.3">
      <c r="A53" s="412" t="str">
        <f>VLOOKUP(AH51,подписанты!J25:M38,2,0)&amp;" "&amp;подписанты!J23&amp;" "&amp;AH51&amp;" Приказ "&amp;VLOOKUP(AH51,подписанты!J25:M38,3,0)</f>
        <v>Начальник участка АО "Пусковой элемент" Ковалев А.Б. Приказ №Т-2 от 20.02.2020 г.</v>
      </c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290"/>
    </row>
    <row r="54" spans="1:34" ht="13.05" customHeight="1" thickBot="1" x14ac:dyDescent="0.3">
      <c r="A54" s="402" t="s">
        <v>23</v>
      </c>
      <c r="B54" s="402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34"/>
      <c r="AH54" s="12"/>
    </row>
    <row r="55" spans="1:34" ht="17.399999999999999" customHeight="1" thickBot="1" x14ac:dyDescent="0.3">
      <c r="A55" s="413" t="s">
        <v>26</v>
      </c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216"/>
      <c r="AG55" s="34"/>
      <c r="AH55" s="58" t="s">
        <v>42</v>
      </c>
    </row>
    <row r="56" spans="1:34" ht="15.6" customHeight="1" x14ac:dyDescent="0.25">
      <c r="A56" s="407" t="str">
        <f>VLOOKUP(AH55,подписанты!J25:M38,2,0)&amp;" "&amp;подписанты!J23&amp;" "&amp;AH55</f>
        <v>Заместитель генерального директора АО "Пусковой элемент" Антонов А.Ю.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286"/>
      <c r="AG56" s="34"/>
      <c r="AH56" s="12"/>
    </row>
    <row r="57" spans="1:34" ht="13.2" customHeight="1" x14ac:dyDescent="0.25">
      <c r="A57" s="322" t="s">
        <v>362</v>
      </c>
      <c r="B57" s="322"/>
      <c r="C57" s="322"/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4"/>
      <c r="AH57" s="34"/>
    </row>
    <row r="58" spans="1:34" ht="15.6" customHeight="1" x14ac:dyDescent="0.25">
      <c r="A58" s="407" t="str">
        <f>"Приказ "&amp;VLOOKUP(AH55,подписанты!J25:M38,3,0)&amp;" "&amp;подписанты!M24&amp;" "&amp;VLOOKUP(AH55,подписанты!J25:M38,4,0)</f>
        <v>Приказ №202 от 18.09.2019 г. НРС № С-77-074466 от 14.08.2017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</row>
    <row r="59" spans="1:34" ht="13.05" customHeight="1" thickBot="1" x14ac:dyDescent="0.3">
      <c r="A59" s="402" t="s">
        <v>363</v>
      </c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290"/>
    </row>
    <row r="60" spans="1:34" ht="16.8" customHeight="1" thickBot="1" x14ac:dyDescent="0.3">
      <c r="A60" s="410" t="s">
        <v>425</v>
      </c>
      <c r="B60" s="410"/>
      <c r="C60" s="410"/>
      <c r="D60" s="410"/>
      <c r="E60" s="410"/>
      <c r="F60" s="410"/>
      <c r="G60" s="41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290"/>
      <c r="AH60" s="58" t="s">
        <v>380</v>
      </c>
    </row>
    <row r="61" spans="1:34" ht="18.600000000000001" customHeight="1" x14ac:dyDescent="0.25">
      <c r="A61" s="407" t="str">
        <f>VLOOKUP(AH60,подписанты!Y25:AA38,2,0)&amp;" "&amp;подписанты!$Y$23&amp;" "&amp;AH60&amp;" Приказ "&amp;VLOOKUP(AH60,подписанты!$Y$25:$AA$38,3,0)</f>
        <v>Главный инженер проекта ООО "НСК-Проект" Маскевич И.С. Приказ № 054-18/10 от 24.10.2018 г.</v>
      </c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290"/>
    </row>
    <row r="62" spans="1:34" ht="15" customHeight="1" x14ac:dyDescent="0.25">
      <c r="A62" s="322" t="s">
        <v>418</v>
      </c>
      <c r="B62" s="322"/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D62" s="322"/>
      <c r="AE62" s="322"/>
      <c r="AF62" s="290"/>
    </row>
    <row r="63" spans="1:34" ht="18.600000000000001" customHeight="1" x14ac:dyDescent="0.3">
      <c r="A63" s="414" t="s">
        <v>46</v>
      </c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290"/>
    </row>
    <row r="64" spans="1:34" ht="12" customHeight="1" x14ac:dyDescent="0.25">
      <c r="A64" s="322" t="s">
        <v>419</v>
      </c>
      <c r="B64" s="322"/>
      <c r="C64" s="322"/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290"/>
    </row>
    <row r="65" spans="1:34" ht="15" customHeight="1" x14ac:dyDescent="0.3">
      <c r="A65" s="412" t="s">
        <v>47</v>
      </c>
      <c r="B65" s="412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290"/>
    </row>
    <row r="66" spans="1:34" ht="12.6" customHeight="1" thickBot="1" x14ac:dyDescent="0.3">
      <c r="A66" s="339" t="s">
        <v>420</v>
      </c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290"/>
    </row>
    <row r="67" spans="1:34" ht="12.6" customHeight="1" thickBot="1" x14ac:dyDescent="0.3">
      <c r="A67" s="331" t="s">
        <v>421</v>
      </c>
      <c r="B67" s="322"/>
      <c r="C67" s="322"/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H67" s="49" t="s">
        <v>44</v>
      </c>
    </row>
    <row r="68" spans="1:34" ht="18.600000000000001" customHeight="1" x14ac:dyDescent="0.25">
      <c r="A68" s="410" t="s">
        <v>426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290"/>
    </row>
    <row r="69" spans="1:34" ht="16.8" customHeight="1" x14ac:dyDescent="0.3">
      <c r="A69" s="414" t="str">
        <f>VLOOKUP(AH67,подписанты!J25:M38,2,0)&amp;" "&amp;подписанты!J23&amp;" "&amp;AH67&amp;" Приказ "&amp;VLOOKUP(AH67,подписанты!J25:M38,3,0)&amp;" ОГРН 1097799009208, ИНН 7705048533"</f>
        <v>Мастер АО "Пусковой элемент" Калинов Д.Н. Приказ №Т-1 от 19.02.2020 г. ОГРН 1097799009208, ИНН 7705048533</v>
      </c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4"/>
      <c r="AA69" s="414"/>
      <c r="AB69" s="414"/>
      <c r="AC69" s="414"/>
      <c r="AD69" s="414"/>
      <c r="AE69" s="414"/>
      <c r="AF69" s="290"/>
    </row>
    <row r="70" spans="1:34" ht="11.4" customHeight="1" x14ac:dyDescent="0.25">
      <c r="A70" s="415" t="s">
        <v>418</v>
      </c>
      <c r="B70" s="415"/>
      <c r="C70" s="415"/>
      <c r="D70" s="415"/>
      <c r="E70" s="415"/>
      <c r="F70" s="415"/>
      <c r="G70" s="415"/>
      <c r="H70" s="415"/>
      <c r="I70" s="415"/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5"/>
      <c r="V70" s="415"/>
      <c r="W70" s="415"/>
      <c r="X70" s="415"/>
      <c r="Y70" s="415"/>
      <c r="Z70" s="415"/>
      <c r="AA70" s="415"/>
      <c r="AB70" s="415"/>
      <c r="AC70" s="415"/>
      <c r="AD70" s="415"/>
      <c r="AE70" s="415"/>
      <c r="AF70" s="51"/>
    </row>
    <row r="71" spans="1:34" ht="16.2" customHeight="1" x14ac:dyDescent="0.3">
      <c r="A71" s="416" t="s">
        <v>48</v>
      </c>
      <c r="B71" s="416"/>
      <c r="C71" s="416"/>
      <c r="D71" s="416"/>
      <c r="E71" s="416"/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416"/>
      <c r="V71" s="416"/>
      <c r="W71" s="416"/>
      <c r="X71" s="416"/>
      <c r="Y71" s="416"/>
      <c r="Z71" s="416"/>
      <c r="AA71" s="416"/>
      <c r="AB71" s="416"/>
      <c r="AC71" s="416"/>
      <c r="AD71" s="416"/>
      <c r="AE71" s="416"/>
      <c r="AF71" s="284"/>
    </row>
    <row r="72" spans="1:34" ht="10.199999999999999" customHeight="1" thickBot="1" x14ac:dyDescent="0.3">
      <c r="A72" s="417" t="s">
        <v>422</v>
      </c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284"/>
    </row>
    <row r="73" spans="1:34" ht="12" customHeight="1" thickBot="1" x14ac:dyDescent="0.3">
      <c r="A73" s="417" t="s">
        <v>423</v>
      </c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H73" s="58" t="s">
        <v>50</v>
      </c>
    </row>
    <row r="74" spans="1:34" ht="15.6" customHeight="1" thickBot="1" x14ac:dyDescent="0.3">
      <c r="A74" s="418" t="s">
        <v>11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  <c r="T74" s="418"/>
      <c r="U74" s="418"/>
      <c r="V74" s="418"/>
      <c r="W74" s="418"/>
      <c r="X74" s="418"/>
      <c r="Y74" s="418"/>
      <c r="Z74" s="418"/>
      <c r="AA74" s="418"/>
      <c r="AB74" s="418"/>
      <c r="AC74" s="418"/>
      <c r="AD74" s="418"/>
      <c r="AE74" s="418"/>
      <c r="AF74" s="284"/>
    </row>
    <row r="75" spans="1:34" ht="13.8" customHeight="1" thickBot="1" x14ac:dyDescent="0.35">
      <c r="A75" s="421" t="str">
        <f>VLOOKUP(AH73,подписанты!T25:W38,2,0)&amp;" "&amp;подписанты!T23&amp;" "&amp;VLOOKUP(AH73,подписанты!T25:W38,1,0)&amp;", "&amp;VLOOKUP(AH73,подписанты!T25:W38,3,0)</f>
        <v>Ведуший инженер СЗ ООО "ИНК" Ильин И.А., приказ № 0175-00 от 11.02.2020 г.</v>
      </c>
      <c r="B75" s="421"/>
      <c r="C75" s="421"/>
      <c r="D75" s="421"/>
      <c r="E75" s="421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  <c r="R75" s="421"/>
      <c r="S75" s="421"/>
      <c r="T75" s="421"/>
      <c r="U75" s="421"/>
      <c r="V75" s="421"/>
      <c r="W75" s="421"/>
      <c r="X75" s="421"/>
      <c r="Y75" s="421"/>
      <c r="Z75" s="421"/>
      <c r="AA75" s="421"/>
      <c r="AB75" s="421"/>
      <c r="AC75" s="421"/>
      <c r="AD75" s="421"/>
      <c r="AE75" s="421"/>
      <c r="AF75" s="51"/>
      <c r="AH75" s="58" t="s">
        <v>51</v>
      </c>
    </row>
    <row r="76" spans="1:34" ht="11.4" customHeight="1" x14ac:dyDescent="0.25">
      <c r="A76" s="422" t="s">
        <v>25</v>
      </c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</row>
    <row r="77" spans="1:34" ht="15" customHeight="1" x14ac:dyDescent="0.3">
      <c r="A77" s="421" t="str">
        <f>VLOOKUP(AH75,подписанты!O25:R38,2,0)&amp;" "&amp;подписанты!O23&amp;" "&amp;VLOOKUP(AH75,подписанты!O25:R38,1,0)&amp;" "&amp;VLOOKUP(AH75,подписанты!O25:R38,3,0)</f>
        <v>Инженер по надзору за строительством АО "СЖС Восток Лимитед" Новиков Д.Н. приказ №200220-001-НТ от 20.02.2020 г.</v>
      </c>
      <c r="B77" s="421"/>
      <c r="C77" s="421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  <c r="AD77" s="421"/>
      <c r="AE77" s="421"/>
      <c r="AF77" s="51"/>
    </row>
    <row r="78" spans="1:34" ht="12.6" customHeight="1" x14ac:dyDescent="0.25">
      <c r="A78" s="422" t="s">
        <v>25</v>
      </c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  <c r="Z78" s="344"/>
      <c r="AA78" s="344"/>
      <c r="AB78" s="344"/>
      <c r="AC78" s="344"/>
      <c r="AD78" s="344"/>
      <c r="AE78" s="344"/>
      <c r="AF78" s="344"/>
    </row>
    <row r="79" spans="1:34" ht="4.8" customHeight="1" x14ac:dyDescent="0.25">
      <c r="B79" s="281"/>
      <c r="C79" s="281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</row>
    <row r="80" spans="1:34" ht="15" customHeight="1" x14ac:dyDescent="0.3">
      <c r="A80" s="246" t="s">
        <v>428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244"/>
      <c r="O80" s="244"/>
      <c r="P80" s="244"/>
      <c r="Q80" s="244"/>
      <c r="R80" s="244"/>
      <c r="S80" s="244"/>
      <c r="T80" s="414" t="s">
        <v>39</v>
      </c>
      <c r="U80" s="414"/>
      <c r="V80" s="414"/>
      <c r="W80" s="414"/>
      <c r="X80" s="414"/>
      <c r="Y80" s="414"/>
      <c r="Z80" s="414"/>
      <c r="AA80" s="414"/>
      <c r="AB80" s="414"/>
      <c r="AC80" s="414"/>
      <c r="AD80" s="414"/>
      <c r="AE80" s="414"/>
      <c r="AF80" s="55"/>
    </row>
    <row r="81" spans="1:35" ht="9.75" customHeight="1" x14ac:dyDescent="0.2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347" t="s">
        <v>427</v>
      </c>
      <c r="U81" s="347"/>
      <c r="V81" s="347"/>
      <c r="W81" s="347"/>
      <c r="X81" s="347"/>
      <c r="Y81" s="347"/>
      <c r="Z81" s="347"/>
      <c r="AA81" s="347"/>
      <c r="AB81" s="347"/>
      <c r="AC81" s="347"/>
      <c r="AD81" s="347"/>
      <c r="AE81" s="347"/>
      <c r="AF81" s="245"/>
    </row>
    <row r="82" spans="1:35" ht="12" customHeight="1" x14ac:dyDescent="0.25">
      <c r="A82" s="419" t="s">
        <v>394</v>
      </c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5" ht="16.2" customHeight="1" x14ac:dyDescent="0.25">
      <c r="A83" s="411" t="s">
        <v>429</v>
      </c>
      <c r="B83" s="411"/>
      <c r="C83" s="411"/>
      <c r="D83" s="411"/>
      <c r="E83" s="411"/>
      <c r="F83" s="411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  <c r="R83" s="411"/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247"/>
      <c r="AG83" s="15"/>
    </row>
    <row r="84" spans="1:35" ht="16.8" customHeight="1" x14ac:dyDescent="0.25">
      <c r="A84" s="420" t="str">
        <f>"Фундаменты марки"&amp;" "&amp;VLOOKUP(AH41,объекты!$D$59:$AC$1066,6,0)&amp;" ("&amp;VLOOKUP(AH41,объекты!$D$59:$AC$1066,5,0)&amp;" шт.) "&amp;VLOOKUP(AH41,объекты!$D$59:$AC$1066,3,0)&amp;" "&amp;VLOOKUP(AH41,объекты!$D$59:$AC$1066,2,0)&amp;"."</f>
        <v>Фундаменты марки Ф2-2 (6 шт.) трансформатора Т2.</v>
      </c>
      <c r="B84" s="420"/>
      <c r="C84" s="420"/>
      <c r="D84" s="420"/>
      <c r="E84" s="420"/>
      <c r="F84" s="420"/>
      <c r="G84" s="420"/>
      <c r="H84" s="420"/>
      <c r="I84" s="420"/>
      <c r="J84" s="420"/>
      <c r="K84" s="420"/>
      <c r="L84" s="420"/>
      <c r="M84" s="420"/>
      <c r="N84" s="420"/>
      <c r="O84" s="420"/>
      <c r="P84" s="420"/>
      <c r="Q84" s="420"/>
      <c r="R84" s="420"/>
      <c r="S84" s="420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216"/>
      <c r="AG84" s="15"/>
    </row>
    <row r="85" spans="1:35" ht="14.4" customHeight="1" x14ac:dyDescent="0.25">
      <c r="A85" s="331" t="s">
        <v>430</v>
      </c>
      <c r="B85" s="331"/>
      <c r="C85" s="331"/>
      <c r="D85" s="331"/>
      <c r="E85" s="331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286"/>
      <c r="AG85" s="15"/>
    </row>
    <row r="86" spans="1:35" s="8" customFormat="1" ht="15.6" customHeight="1" x14ac:dyDescent="0.25">
      <c r="A86" s="410" t="s">
        <v>431</v>
      </c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248"/>
      <c r="AG86" s="145" t="e">
        <f>IF(VLOOKUP(AH41,'Данные АОСР'!F6:AB107,21,0)&gt;0,VLOOKUP(AH41,'Данные АОСР'!F6:AB107,21,0),"")</f>
        <v>#N/A</v>
      </c>
      <c r="AH86" s="8" t="s">
        <v>621</v>
      </c>
    </row>
    <row r="87" spans="1:35" ht="16.2" customHeight="1" x14ac:dyDescent="0.3">
      <c r="A87" s="414" t="s">
        <v>615</v>
      </c>
      <c r="B87" s="414"/>
      <c r="C87" s="414"/>
      <c r="D87" s="414"/>
      <c r="E87" s="414"/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15"/>
    </row>
    <row r="88" spans="1:35" ht="13.8" customHeight="1" x14ac:dyDescent="0.25">
      <c r="A88" s="344" t="s">
        <v>432</v>
      </c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44"/>
      <c r="W88" s="344"/>
      <c r="X88" s="344"/>
      <c r="Y88" s="344"/>
      <c r="Z88" s="344"/>
      <c r="AA88" s="344"/>
      <c r="AB88" s="344"/>
      <c r="AC88" s="344"/>
      <c r="AD88" s="344"/>
      <c r="AE88" s="344"/>
      <c r="AF88" s="15"/>
    </row>
    <row r="89" spans="1:35" ht="15" customHeight="1" x14ac:dyDescent="0.3">
      <c r="A89" s="424" t="str">
        <f>подписанты!O21&amp;" ("&amp;подписанты!H21&amp;"). "&amp;" Конструктивно-строительные решения. "</f>
        <v xml:space="preserve">поз. 7.2 по ГП (Установка трансформаторов Т1, Т2).  Конструктивно-строительные решения. </v>
      </c>
      <c r="B89" s="424"/>
      <c r="C89" s="424"/>
      <c r="D89" s="424"/>
      <c r="E89" s="424"/>
      <c r="F89" s="424"/>
      <c r="G89" s="424"/>
      <c r="H89" s="424"/>
      <c r="I89" s="424"/>
      <c r="J89" s="424"/>
      <c r="K89" s="424"/>
      <c r="L89" s="424"/>
      <c r="M89" s="424"/>
      <c r="N89" s="424"/>
      <c r="O89" s="424"/>
      <c r="P89" s="424"/>
      <c r="Q89" s="424"/>
      <c r="R89" s="424"/>
      <c r="S89" s="424"/>
      <c r="T89" s="424"/>
      <c r="U89" s="424"/>
      <c r="V89" s="424"/>
      <c r="W89" s="424"/>
      <c r="X89" s="424"/>
      <c r="Y89" s="424"/>
      <c r="Z89" s="424"/>
      <c r="AA89" s="424"/>
      <c r="AB89" s="424"/>
      <c r="AC89" s="424"/>
      <c r="AD89" s="424"/>
      <c r="AE89" s="424"/>
      <c r="AF89" s="15"/>
    </row>
    <row r="90" spans="1:35" ht="15" customHeight="1" x14ac:dyDescent="0.3">
      <c r="A90" s="424" t="s">
        <v>94</v>
      </c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4"/>
      <c r="R90" s="424"/>
      <c r="S90" s="424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15"/>
    </row>
    <row r="91" spans="1:35" ht="10.8" customHeight="1" x14ac:dyDescent="0.25">
      <c r="A91" s="322" t="s">
        <v>433</v>
      </c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16"/>
    </row>
    <row r="92" spans="1:35" ht="16.8" customHeight="1" x14ac:dyDescent="0.25">
      <c r="A92" s="410" t="s">
        <v>434</v>
      </c>
      <c r="B92" s="410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16"/>
    </row>
    <row r="93" spans="1:35" ht="36" customHeight="1" x14ac:dyDescent="0.25">
      <c r="A93" s="423" t="str">
        <f>"1. АОСР № "&amp;VLOOKUP(AH41,объекты!$AD$59:$AH$1066,4,0)&amp;"/040-КС1 "&amp;VLOOKUP(VLOOKUP(AH41,объекты!$AD$59:$AH$1066,4,0),'Данные АОСР'!$F$6:$AB$982,5,0)&amp;" от "&amp;TEXT(VLOOKUP(VLOOKUP(AH41,объекты!$AD$59:$AH$1066,4,0),'Данные АОСР'!$F$6:$AB$982,4,0),"ДД.ММ.ГГГГ")&amp;" г."</f>
        <v>1. АОСР № 14/040-КС1 Разработка 1-го котлована(ов), под устройство фундамента марки Ф2-2 трансформатора Т2 поз. 7.2 по ГП. Объем разработанного грунта составил: V= 145,78 м3. от 31.03.2020 г.</v>
      </c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  <c r="AC93" s="423"/>
      <c r="AD93" s="423"/>
      <c r="AE93" s="423"/>
      <c r="AF93" s="423"/>
      <c r="AH93" s="1">
        <f>VLOOKUP(AH41,объекты!$AD$59:$AH$1066,4,0)</f>
        <v>14</v>
      </c>
      <c r="AI93" s="1">
        <f>VLOOKUP(VLOOKUP(AH41,объекты!$AD$59:$AH$1066,4,0),'Данные АОСР'!$F$6:$AD$1003,7,0)</f>
        <v>0</v>
      </c>
    </row>
    <row r="94" spans="1:35" ht="45.6" customHeight="1" x14ac:dyDescent="0.25">
      <c r="A94" s="423" t="str">
        <f>"2. АОСР № "&amp;VLOOKUP(AH41,объекты!$AD$59:$AH$1066,4,0)+1&amp;"/040-КС1 "&amp;VLOOKUP(VLOOKUP(AH41,объекты!$AD$59:$AH$1066,4,0)+1,'Данные АОСР'!$F$6:$AB$982,5,0)&amp;" от "&amp;TEXT(VLOOKUP(VLOOKUP(AH41,объекты!$AD$59:$AH$1066,4,0)+1,'Данные АОСР'!$F$6:$AB$982,4,0),"ДД.ММ.ГГГГ")&amp;" г."</f>
        <v>2. АОСР № 15/040-КС1 Устройство щебеночного основания с послойным уплотнением h= 600 мм. под фундаменты марки Ф2-2 (6 шт.), трансформатора Т2 поз. 7.2 по ГП. Общий объем подготовки из отсева щебня фракции 5-20 мм., составил: V= 25,29 м3. от 02.04.2020 г.</v>
      </c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  <c r="AC94" s="423"/>
      <c r="AD94" s="423"/>
      <c r="AE94" s="423"/>
      <c r="AF94" s="423"/>
      <c r="AH94" s="1">
        <f>VLOOKUP(VLOOKUP(AH41,объекты!$AD$59:$AH$1066,4,0),'Данные АОСР'!$F$6:$V$988,7,0)</f>
        <v>0</v>
      </c>
    </row>
    <row r="95" spans="1:35" ht="21.6" customHeight="1" x14ac:dyDescent="0.25">
      <c r="A95" s="423" t="str">
        <f>"3. АОСР № "&amp;VLOOKUP(AH41,объекты!$AD$59:$AH$1066,4,0)+2&amp;"/040-КС1 "&amp;VLOOKUP(VLOOKUP(AH41,объекты!$AD$59:$AH$1066,4,0)+2,'Данные АОСР'!$F$6:$AB$982,5,0)&amp;" от "&amp;TEXT(VLOOKUP(VLOOKUP(AH41,объекты!$AD$59:$AH$1066,4,0)+2,'Данные АОСР'!$F$6:$AB$982,4,0),"ДД.ММ.ГГГГ")&amp;" г."</f>
        <v>3. АОСР № 16/040-КС1 Монтаж фундаментов марки Ф2-2 (6 шт.), трансформатора Т2 поз. 7.2 по ГП.  от 03.04.2020 г.</v>
      </c>
      <c r="B95" s="423"/>
      <c r="C95" s="423"/>
      <c r="D95" s="423"/>
      <c r="E95" s="423"/>
      <c r="F95" s="423"/>
      <c r="G95" s="423"/>
      <c r="H95" s="423"/>
      <c r="I95" s="423"/>
      <c r="J95" s="423"/>
      <c r="K95" s="423"/>
      <c r="L95" s="423"/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  <c r="AB95" s="423"/>
      <c r="AC95" s="423"/>
      <c r="AD95" s="423"/>
      <c r="AE95" s="423"/>
      <c r="AF95" s="423"/>
      <c r="AH95" s="1" t="str">
        <f>"1. "&amp;IF(VLOOKUP(AH41,объекты!$AD$59:$AH$1066,4,0)+1&gt;0,VLOOKUP(VLOOKUP(AH41,объекты!$AD$59:$AH$1066,4,0)+1,'Данные АОСР'!$F$6:$V$988,7,0),"")</f>
        <v>1. Щебень смеси фракций 5-20 мм. (Акт входного контроля №8 от 01.04.2020 г.  Паспорт № 0108-19 от 05.12.2019 г., Партия № П01-12-19. Акт отбора проб № 108 от 02.11.2019 г. Протокол №108-ФМЩ-КУК-5-20 от 03.11.2019 г. Экспертное заключение по проведению госсударственной экспертизы от 15.12.2015 г.)</v>
      </c>
    </row>
    <row r="96" spans="1:35" ht="33.6" customHeight="1" x14ac:dyDescent="0.25">
      <c r="A96" s="423" t="str">
        <f>"4. АОСР № "&amp;VLOOKUP(AH41,объекты!$AD$59:$AH$1066,4,0)+3&amp;"/040-КС1 "&amp;VLOOKUP(VLOOKUP(AH41,объекты!$AD$59:$AH$1066,4,0)+3,'Данные АОСР'!$F$6:$AB$982,5,0)&amp;" от "&amp;TEXT(VLOOKUP(VLOOKUP(AH41,объекты!$AD$59:$AH$1066,4,0)+3,'Данные АОСР'!$F$6:$AB$982,4,0),"ДД.ММ.ГГГГ")&amp;" г."</f>
        <v>4. АОСР № 17/040-КС1 Нанесение АКЗ первого слоя (расход 0,4 кг/м2) на фундаменты марки Ф2-2 (6 шт.), Общий расход эмали КО-174 составил: V=17,04 кг., на S общ.=42,6 м2.  трансформатора Т2 поз. 7.2 по ГП.  от 04.04.2020 г.</v>
      </c>
      <c r="B96" s="423"/>
      <c r="C96" s="423"/>
      <c r="D96" s="423"/>
      <c r="E96" s="423"/>
      <c r="F96" s="423"/>
      <c r="G96" s="423"/>
      <c r="H96" s="423"/>
      <c r="I96" s="423"/>
      <c r="J96" s="423"/>
      <c r="K96" s="423"/>
      <c r="L96" s="423"/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  <c r="AB96" s="423"/>
      <c r="AC96" s="423"/>
      <c r="AD96" s="423"/>
      <c r="AE96" s="423"/>
      <c r="AF96" s="423"/>
    </row>
    <row r="97" spans="1:33" ht="33.6" customHeight="1" x14ac:dyDescent="0.25">
      <c r="A97" s="423" t="str">
        <f>"5. АОСР № "&amp;VLOOKUP(AH41,объекты!$AD$59:$AH$1066,4,0)+4&amp;"/040-КС1 "&amp;VLOOKUP(VLOOKUP(AH41,объекты!$AD$59:$AH$1066,4,0)+4,'Данные АОСР'!$F$6:$AB$982,5,0)&amp;" от "&amp;TEXT(VLOOKUP(VLOOKUP(AH41,объекты!$AD$59:$AH$1066,4,0)+4,'Данные АОСР'!$F$6:$AB$982,4,0),"ДД.ММ.ГГГГ")&amp;" г."</f>
        <v>5. АОСР № 18/040-КС1 Нанесение АКЗ второго слоя (расход 0,4 кг/м2) на фундаменты марки Ф2-2 (6 шт.), Общий расход эмали КО-174 составил: V=17,04 кг., на S общ.=42,6 м2.  трансформатора Т2 поз. 7.2 по ГП.  от 05.04.2020 г.</v>
      </c>
      <c r="B97" s="423"/>
      <c r="C97" s="423"/>
      <c r="D97" s="423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  <c r="AB97" s="423"/>
      <c r="AC97" s="423"/>
      <c r="AD97" s="423"/>
      <c r="AE97" s="423"/>
      <c r="AF97" s="423"/>
    </row>
    <row r="98" spans="1:33" ht="48" customHeight="1" x14ac:dyDescent="0.25">
      <c r="A98" s="423" t="str">
        <f>"6. АОСР № "&amp;VLOOKUP(AH41,объекты!$AD$59:$AH$1066,4,0)+5&amp;"/040-КС1 "&amp;VLOOKUP(VLOOKUP(AH41,объекты!$AD$59:$AH$1066,4,0)+5,'Данные АОСР'!$F$6:$AB$982,5,0)&amp;" от "&amp;TEXT(VLOOKUP(VLOOKUP(AH41,объекты!$AD$59:$AH$1066,4,0)+5,'Данные АОСР'!$F$6:$AB$982,4,0),"ДД.ММ.ГГГГ")&amp;" г."</f>
        <v>6. АОСР № 19/040-КС1 Нанесение 1-го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 от 05.04.2020 г.</v>
      </c>
      <c r="B98" s="423"/>
      <c r="C98" s="423"/>
      <c r="D98" s="423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  <c r="AB98" s="423"/>
      <c r="AC98" s="423"/>
      <c r="AD98" s="423"/>
      <c r="AE98" s="423"/>
      <c r="AF98" s="423"/>
    </row>
    <row r="99" spans="1:33" ht="45" customHeight="1" x14ac:dyDescent="0.25">
      <c r="A99" s="423" t="str">
        <f>"7. АОСР № "&amp;VLOOKUP(AH41,объекты!$AD$59:$AH$1066,4,0)+6&amp;"/040-КС1 "&amp;VLOOKUP(VLOOKUP(AH41,объекты!$AD$59:$AH$1066,4,0)+6,'Данные АОСР'!$F$6:$AB$982,5,0)&amp;" от "&amp;TEXT(VLOOKUP(VLOOKUP(AH41,объекты!$AD$59:$AH$1066,4,0)+6,'Данные АОСР'!$F$6:$AB$982,4,0),"ДД.ММ.ГГГГ")&amp;" г."</f>
        <v>7. АОСР № 20/040-КС1 Нанесение 2-го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 от 05.04.2020 г.</v>
      </c>
      <c r="B99" s="423"/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  <c r="AB99" s="423"/>
      <c r="AC99" s="423"/>
      <c r="AD99" s="423"/>
      <c r="AE99" s="423"/>
      <c r="AF99" s="423"/>
    </row>
    <row r="100" spans="1:33" ht="47.4" customHeight="1" x14ac:dyDescent="0.25">
      <c r="A100" s="423" t="str">
        <f>"8. АОСР № "&amp;VLOOKUP(AH41,объекты!$AD$59:$AH$1066,4,0)+7&amp;"/040-КС1 "&amp;VLOOKUP(VLOOKUP(AH41,объекты!$AD$59:$AH$1066,4,0)+7,'Данные АОСР'!$F$6:$AB$982,5,0)&amp;" от "&amp;TEXT(VLOOKUP(VLOOKUP(AH41,объекты!$AD$59:$AH$1066,4,0)+7,'Данные АОСР'!$F$6:$AB$982,4,0),"ДД.ММ.ГГГГ")&amp;" г."</f>
        <v>8. АОСР № 21/040-КС1 Нанесение 3-го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 от 05.04.2020 г.</v>
      </c>
      <c r="B100" s="423"/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  <c r="AB100" s="423"/>
      <c r="AC100" s="423"/>
      <c r="AD100" s="423"/>
      <c r="AE100" s="423"/>
      <c r="AF100" s="423"/>
    </row>
    <row r="101" spans="1:33" ht="36.6" customHeight="1" x14ac:dyDescent="0.25">
      <c r="A101" s="423" t="str">
        <f>"9. АОСР № "&amp;VLOOKUP(AH41,объекты!$AD$59:$AH$1066,4,0)+8&amp;"/040-КС1 "&amp;VLOOKUP(VLOOKUP(AH41,объекты!$AD$59:$AH$1066,4,0)+8,'Данные АОСР'!$F$6:$AB$982,5,0)&amp;" от "&amp;TEXT(VLOOKUP(VLOOKUP(AH41,объекты!$AD$59:$AH$1066,4,0)+8,'Данные АОСР'!$F$6:$AB$982,4,0),"ДД.ММ.ГГГГ")&amp;" г."</f>
        <v>9. АОСР № 22/040-КС1 Обвертка полиэтиленовой пленкой в три слоя фундаменты марки Ф2-2 (6 шт.), Общий расход пленки полиэтиленовой  составил: V= 200 п.м. на S общ.=100 м2. трансформатора Т2 поз. 7.2 по ГП.  от 06.04.2020 г.</v>
      </c>
      <c r="B101" s="423"/>
      <c r="C101" s="423"/>
      <c r="D101" s="423"/>
      <c r="E101" s="423"/>
      <c r="F101" s="423"/>
      <c r="G101" s="423"/>
      <c r="H101" s="423"/>
      <c r="I101" s="423"/>
      <c r="J101" s="423"/>
      <c r="K101" s="423"/>
      <c r="L101" s="423"/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  <c r="AB101" s="423"/>
      <c r="AC101" s="423"/>
      <c r="AD101" s="423"/>
      <c r="AE101" s="423"/>
      <c r="AF101" s="423"/>
    </row>
    <row r="102" spans="1:33" ht="32.4" customHeight="1" x14ac:dyDescent="0.25">
      <c r="A102" s="423" t="str">
        <f>"10. АОСР № "&amp;VLOOKUP(AH41,объекты!$AD$59:$AH$1066,4,0)+9&amp;"/040-КС1 "&amp;VLOOKUP(VLOOKUP(AH41,объекты!$AD$59:$AH$1066,4,0)+9,'Данные АОСР'!$F$6:$AB$982,5,0)&amp;" от "&amp;TEXT(VLOOKUP(VLOOKUP(AH41,объекты!$AD$59:$AH$1066,4,0)+9,'Данные АОСР'!$F$6:$AB$982,4,0),"ДД.ММ.ГГГГ")&amp;" г."</f>
        <v>10. АОСР № 23/040-КС1 Обратная засыпка c послойным уплотнением фундаментов марки Ф2-2 (6 шт.). Общий объем обратной засыпки котлована составил: V= 144,73 м2., трансформатора Т2 поз. 7.2 по ГП.  от 08.04.2020 г.</v>
      </c>
      <c r="B102" s="423"/>
      <c r="C102" s="423"/>
      <c r="D102" s="423"/>
      <c r="E102" s="423"/>
      <c r="F102" s="423"/>
      <c r="G102" s="423"/>
      <c r="H102" s="423"/>
      <c r="I102" s="423"/>
      <c r="J102" s="423"/>
      <c r="K102" s="423"/>
      <c r="L102" s="423"/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  <c r="AB102" s="423"/>
      <c r="AC102" s="423"/>
      <c r="AD102" s="423"/>
      <c r="AE102" s="423"/>
      <c r="AF102" s="423"/>
    </row>
    <row r="103" spans="1:33" ht="23.4" customHeight="1" x14ac:dyDescent="0.25">
      <c r="A103" s="423" t="str">
        <f>"11. АОСР № "&amp;VLOOKUP(AH41,объекты!$AD$59:$AH$1066,4,0)+10&amp;"/040-КС1 "&amp;VLOOKUP(VLOOKUP(AH41,объекты!$AD$59:$AH$1066,4,0)+10,'Данные АОСР'!$F$6:$AB$982,5,0)&amp;" от "&amp;TEXT(VLOOKUP(VLOOKUP(AH41,объекты!$AD$59:$AH$1066,4,0)+10,'Данные АОСР'!$F$6:$AB$982,4,0),"ДД.ММ.ГГГГ")&amp;" г."</f>
        <v>11. АОСР № 24/040-КС1 Монтаж балки Б-1 (2 шт.) трансформатора Т2 поз. 7.2 по ГП.  от 09.04.2020 г.</v>
      </c>
      <c r="B103" s="423"/>
      <c r="C103" s="423"/>
      <c r="D103" s="423"/>
      <c r="E103" s="423"/>
      <c r="F103" s="423"/>
      <c r="G103" s="423"/>
      <c r="H103" s="423"/>
      <c r="I103" s="423"/>
      <c r="J103" s="423"/>
      <c r="K103" s="423"/>
      <c r="L103" s="423"/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  <c r="AB103" s="423"/>
      <c r="AC103" s="423"/>
      <c r="AD103" s="423"/>
      <c r="AE103" s="423"/>
      <c r="AF103" s="423"/>
    </row>
    <row r="104" spans="1:33" ht="59.4" customHeight="1" x14ac:dyDescent="0.25">
      <c r="A104" s="423" t="str">
        <f>"12. АОСР № "&amp;VLOOKUP(AH41,объекты!$AD$59:$AH$1066,4,0)+11&amp;"/040-КС1 "&amp;VLOOKUP(VLOOKUP(AH41,объекты!$AD$59:$AH$1066,4,0)+11,'Данные АОСР'!$F$6:$AB$982,5,0)&amp;" от "&amp;TEXT(VLOOKUP(VLOOKUP(AH41,объекты!$AD$59:$AH$1066,4,0)+11,'Данные АОСР'!$F$6:$AB$982,4,0),"ДД.ММ.ГГГГ")&amp;" г."</f>
        <v>12. АОСР № 25/040-КС1 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первого слоя по 200 мкм. (расход 0,645 кг/м²). Общая площадь АКЗ = 41,3 м², расход краски составил 13,32 кг.трансформатора Т2 поз. 7.2 по ГП.  от 10.04.2020 г.</v>
      </c>
      <c r="B104" s="423"/>
      <c r="C104" s="423"/>
      <c r="D104" s="423"/>
      <c r="E104" s="423"/>
      <c r="F104" s="423"/>
      <c r="G104" s="423"/>
      <c r="H104" s="423"/>
      <c r="I104" s="423"/>
      <c r="J104" s="423"/>
      <c r="K104" s="423"/>
      <c r="L104" s="423"/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  <c r="AB104" s="423"/>
      <c r="AC104" s="423"/>
      <c r="AD104" s="423"/>
      <c r="AE104" s="423"/>
      <c r="AF104" s="423"/>
    </row>
    <row r="105" spans="1:33" ht="59.4" customHeight="1" x14ac:dyDescent="0.25">
      <c r="A105" s="423" t="str">
        <f>"13. АОСР № "&amp;VLOOKUP(AH41,объекты!$AD$59:$AH$1066,4,0)+12&amp;"/040-КС1 "&amp;VLOOKUP(VLOOKUP(AH41,объекты!$AD$59:$AH$1066,4,0)+12,'Данные АОСР'!$F$6:$AB$982,5,0)&amp;" от "&amp;TEXT(VLOOKUP(VLOOKUP(AH41,объекты!$AD$59:$AH$1066,4,0)+12,'Данные АОСР'!$F$6:$AB$982,4,0),"ДД.ММ.ГГГГ")&amp;" г."</f>
        <v>13. АОСР № 26/040-КС1 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второго слоя по 200 мкм. (расход 0,645 кг/м²). Общая площадь АКЗ = 41,3 м², расход краски составил 13,32 кг.трансформатора Т2 поз. 7.2 по ГП.  от 11.04.2020 г.</v>
      </c>
      <c r="B105" s="423"/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</row>
    <row r="106" spans="1:33" ht="13.2" customHeight="1" x14ac:dyDescent="0.25">
      <c r="A106" s="422" t="s">
        <v>435</v>
      </c>
      <c r="B106" s="422"/>
      <c r="C106" s="422"/>
      <c r="D106" s="422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2"/>
      <c r="AD106" s="422"/>
      <c r="AE106" s="422"/>
      <c r="AF106" s="31"/>
      <c r="AG106" s="210"/>
    </row>
    <row r="107" spans="1:33" ht="13.8" customHeight="1" x14ac:dyDescent="0.25">
      <c r="A107" s="410" t="s">
        <v>436</v>
      </c>
      <c r="B107" s="410"/>
      <c r="C107" s="410"/>
      <c r="D107" s="410"/>
      <c r="E107" s="410"/>
      <c r="F107" s="410"/>
      <c r="G107" s="410"/>
      <c r="H107" s="410"/>
      <c r="I107" s="410"/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  <c r="AA107" s="410"/>
      <c r="AB107" s="410"/>
      <c r="AC107" s="410"/>
      <c r="AD107" s="410"/>
      <c r="AE107" s="410"/>
      <c r="AF107" s="15"/>
      <c r="AG107" s="209"/>
    </row>
    <row r="108" spans="1:33" ht="43.2" customHeight="1" x14ac:dyDescent="0.25">
      <c r="A108" s="425" t="str">
        <f>IF(VLOOKUP(AH41,объекты!$AD$59:$AH$1066,4,0)+1&gt;0,"1. "&amp;VLOOKUP(VLOOKUP(AH41,объекты!$AD$59:$AH$1066,4,0)+1,'Данные АОСР'!$F$6:$V$988,7,0),"")&amp;"."</f>
        <v>1. Щебень смеси фракций 5-20 мм. (Акт входного контроля №8 от 01.04.2020 г.  Паспорт № 0108-19 от 05.12.2019 г., Партия № П01-12-19. Акт отбора проб № 108 от 02.11.2019 г. Протокол №108-ФМЩ-КУК-5-20 от 03.11.2019 г. Экспертное заключение по проведению госсударственной экспертизы от 15.12.2015 г.).</v>
      </c>
      <c r="B108" s="425"/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  <c r="T108" s="425"/>
      <c r="U108" s="425"/>
      <c r="V108" s="425"/>
      <c r="W108" s="425"/>
      <c r="X108" s="425"/>
      <c r="Y108" s="425"/>
      <c r="Z108" s="425"/>
      <c r="AA108" s="425"/>
      <c r="AB108" s="425"/>
      <c r="AC108" s="425"/>
      <c r="AD108" s="425"/>
      <c r="AE108" s="425"/>
      <c r="AF108" s="16"/>
    </row>
    <row r="109" spans="1:33" ht="24.6" customHeight="1" x14ac:dyDescent="0.25">
      <c r="A109" s="425" t="str">
        <f>IF(VLOOKUP(AH41,объекты!$AD$59:$AH$1066,4,0)+2&gt;0,"2. "&amp;VLOOKUP(VLOOKUP(AH41,объекты!$AD$59:$AH$1066,4,0)+2,'Данные АОСР'!$F$6:$V$988,7,0),"")&amp;"."</f>
        <v>2. Фундамент марки Ф2-2 (Акт входного контроля №9 от 01.04.2020 г. Технический паспорт №928 от 20.09.2016г.).</v>
      </c>
      <c r="B109" s="425"/>
      <c r="C109" s="425"/>
      <c r="D109" s="425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5"/>
      <c r="Z109" s="425"/>
      <c r="AA109" s="425"/>
      <c r="AB109" s="425"/>
      <c r="AC109" s="425"/>
      <c r="AD109" s="425"/>
      <c r="AE109" s="425"/>
      <c r="AF109" s="16"/>
    </row>
    <row r="110" spans="1:33" ht="28.8" customHeight="1" x14ac:dyDescent="0.25">
      <c r="A110" s="425" t="str">
        <f>IF(VLOOKUP(AH41,объекты!$AD$59:$AH$1066,4,0)+3&gt;0,"3. "&amp;VLOOKUP(VLOOKUP(AH41,объекты!$AD$59:$AH$1066,4,0)+3,'Данные АОСР'!$F$6:$V$988,7,0),"")&amp;"."</f>
        <v>3. Эмаль КО-174 (Акт входного контроля №10 от 01.04.2020 г. Сертификат (паспорт) качества на Эмаль КО-174 октябрь 2019 г. Партия  № 2900.).</v>
      </c>
      <c r="B110" s="425"/>
      <c r="C110" s="425"/>
      <c r="D110" s="425"/>
      <c r="E110" s="425"/>
      <c r="F110" s="425"/>
      <c r="G110" s="425"/>
      <c r="H110" s="425"/>
      <c r="I110" s="425"/>
      <c r="J110" s="425"/>
      <c r="K110" s="425"/>
      <c r="L110" s="425"/>
      <c r="M110" s="425"/>
      <c r="N110" s="425"/>
      <c r="O110" s="425"/>
      <c r="P110" s="425"/>
      <c r="Q110" s="425"/>
      <c r="R110" s="425"/>
      <c r="S110" s="425"/>
      <c r="T110" s="425"/>
      <c r="U110" s="425"/>
      <c r="V110" s="425"/>
      <c r="W110" s="425"/>
      <c r="X110" s="425"/>
      <c r="Y110" s="425"/>
      <c r="Z110" s="425"/>
      <c r="AA110" s="425"/>
      <c r="AB110" s="425"/>
      <c r="AC110" s="425"/>
      <c r="AD110" s="425"/>
      <c r="AE110" s="425"/>
      <c r="AF110" s="16"/>
    </row>
    <row r="111" spans="1:33" ht="18" customHeight="1" x14ac:dyDescent="0.25">
      <c r="A111" s="425" t="str">
        <f>IF(VLOOKUP(AH41,объекты!$AD$59:$AH$1066,4,0)+6&gt;0,"4. "&amp;VLOOKUP(VLOOKUP(AH41,объекты!$AD$59:$AH$1066,4,0)+6,'Данные АОСР'!$F$6:$V$988,7,0),"")&amp;"."</f>
        <v>4. Смазка БАМ-4 (Акт входного контроля №11 от 01.04.2020 г. Паспорт качества № 877 от 25 ноября 2019 г. Партия №19001).</v>
      </c>
      <c r="B111" s="425"/>
      <c r="C111" s="425"/>
      <c r="D111" s="425"/>
      <c r="E111" s="425"/>
      <c r="F111" s="425"/>
      <c r="G111" s="425"/>
      <c r="H111" s="425"/>
      <c r="I111" s="425"/>
      <c r="J111" s="425"/>
      <c r="K111" s="425"/>
      <c r="L111" s="425"/>
      <c r="M111" s="425"/>
      <c r="N111" s="425"/>
      <c r="O111" s="425"/>
      <c r="P111" s="425"/>
      <c r="Q111" s="425"/>
      <c r="R111" s="425"/>
      <c r="S111" s="425"/>
      <c r="T111" s="425"/>
      <c r="U111" s="425"/>
      <c r="V111" s="425"/>
      <c r="W111" s="425"/>
      <c r="X111" s="425"/>
      <c r="Y111" s="425"/>
      <c r="Z111" s="425"/>
      <c r="AA111" s="425"/>
      <c r="AB111" s="425"/>
      <c r="AC111" s="425"/>
      <c r="AD111" s="425"/>
      <c r="AE111" s="425"/>
      <c r="AF111" s="16"/>
    </row>
    <row r="112" spans="1:33" ht="43.2" customHeight="1" x14ac:dyDescent="0.25">
      <c r="A112" s="425" t="str">
        <f>IF(VLOOKUP(AH41,объекты!$AD$59:$AH$1066,4,0)+8&gt;0,"5. "&amp;VLOOKUP(VLOOKUP(AH41,объекты!$AD$59:$AH$1066,4,0)+8,'Данные АОСР'!$F$6:$V$988,7,0),"")&amp;"."</f>
        <v>5. Пленка полиэтиленовая 250 мкр марка "Т" ширина рулона 1,5 м. (Акт входного контроля №12 от 01.04.2020 г. Паспорт качества № 2008 от октября 2019 г. Партия № 10. Декларация о соответствии №ЕАЭС N RU Д-RU.ВЯ01.В.24370 от 10.04.2018 г.).</v>
      </c>
      <c r="B112" s="425"/>
      <c r="C112" s="425"/>
      <c r="D112" s="425"/>
      <c r="E112" s="425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  <c r="T112" s="425"/>
      <c r="U112" s="425"/>
      <c r="V112" s="425"/>
      <c r="W112" s="425"/>
      <c r="X112" s="425"/>
      <c r="Y112" s="425"/>
      <c r="Z112" s="425"/>
      <c r="AA112" s="425"/>
      <c r="AB112" s="425"/>
      <c r="AC112" s="425"/>
      <c r="AD112" s="425"/>
      <c r="AE112" s="425"/>
      <c r="AF112" s="16"/>
    </row>
    <row r="113" spans="1:32" ht="45.6" customHeight="1" x14ac:dyDescent="0.25">
      <c r="A113" s="425" t="str">
        <f>IF(VLOOKUP(AH41,объекты!$AD$59:$AH$1066,4,0)+9&gt;0,"6. "&amp;VLOOKUP(VLOOKUP(AH41,объекты!$AD$59:$AH$1066,4,0)+9,'Данные АОСР'!$F$6:$V$988,7,0),"")&amp;"."</f>
        <v>6. Местный грунт.  Акт отбора образцов (проб) № Г0002/1 от 07.04.2020 г.  Протокол испытания грунта № Г0002/1 от 08.04.2020 г.  Протокол испытания грунта методом замещения объема № ГУ0002/1 от 08.04.2020 г.  Схема отбора проб при устройстройстве обратной засыпки. Приложение к акту отбора проб № Г0002/1 от 07.04.2020 г. .</v>
      </c>
      <c r="B113" s="425"/>
      <c r="C113" s="425"/>
      <c r="D113" s="425"/>
      <c r="E113" s="425"/>
      <c r="F113" s="425"/>
      <c r="G113" s="425"/>
      <c r="H113" s="425"/>
      <c r="I113" s="425"/>
      <c r="J113" s="425"/>
      <c r="K113" s="425"/>
      <c r="L113" s="425"/>
      <c r="M113" s="425"/>
      <c r="N113" s="425"/>
      <c r="O113" s="425"/>
      <c r="P113" s="425"/>
      <c r="Q113" s="425"/>
      <c r="R113" s="425"/>
      <c r="S113" s="425"/>
      <c r="T113" s="425"/>
      <c r="U113" s="425"/>
      <c r="V113" s="425"/>
      <c r="W113" s="425"/>
      <c r="X113" s="425"/>
      <c r="Y113" s="425"/>
      <c r="Z113" s="425"/>
      <c r="AA113" s="425"/>
      <c r="AB113" s="425"/>
      <c r="AC113" s="425"/>
      <c r="AD113" s="425"/>
      <c r="AE113" s="425"/>
      <c r="AF113" s="16"/>
    </row>
    <row r="114" spans="1:32" ht="34.200000000000003" customHeight="1" x14ac:dyDescent="0.25">
      <c r="A114" s="425" t="str">
        <f>IF(VLOOKUP(AH41,объекты!$AD$59:$AH$1066,4,0)+10&gt;0,"7. "&amp;VLOOKUP(VLOOKUP(AH41,объекты!$AD$59:$AH$1066,4,0)+10,'Данные АОСР'!$F$6:$V$988,7,0),"")&amp;"."</f>
        <v>7. Балка Б-1 (Акт входного контроля №13 от 01.04.2020 г. Документ о качестве стальный конструкций Серия А № 296-01 от марта 2020 г.).</v>
      </c>
      <c r="B114" s="425"/>
      <c r="C114" s="425"/>
      <c r="D114" s="425"/>
      <c r="E114" s="425"/>
      <c r="F114" s="425"/>
      <c r="G114" s="425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  <c r="V114" s="425"/>
      <c r="W114" s="425"/>
      <c r="X114" s="425"/>
      <c r="Y114" s="425"/>
      <c r="Z114" s="425"/>
      <c r="AA114" s="425"/>
      <c r="AB114" s="425"/>
      <c r="AC114" s="425"/>
      <c r="AD114" s="425"/>
      <c r="AE114" s="425"/>
      <c r="AF114" s="16"/>
    </row>
    <row r="115" spans="1:32" ht="31.8" customHeight="1" x14ac:dyDescent="0.25">
      <c r="A115" s="425" t="str">
        <f>IF(VLOOKUP(AH41,объекты!$AD$59:$AH$1066,4,0)+12&gt;0,"8. "&amp;VLOOKUP(VLOOKUP(AH41,объекты!$AD$59:$AH$1066,4,0)+12,'Данные АОСР'!$F$6:$V$988,7,0),"")&amp;"."</f>
        <v>8. Материал лакокрасочный PRIM PLATINA Multicoat PN (ПРИМ ПЛАТИНА) (Акт входного контроля №14 от 01.04.2020 г. Паспорт № 16930 от 29.02.2020 г. Партия № 26857.).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425"/>
      <c r="L115" s="425"/>
      <c r="M115" s="425"/>
      <c r="N115" s="425"/>
      <c r="O115" s="425"/>
      <c r="P115" s="425"/>
      <c r="Q115" s="425"/>
      <c r="R115" s="425"/>
      <c r="S115" s="425"/>
      <c r="T115" s="425"/>
      <c r="U115" s="425"/>
      <c r="V115" s="425"/>
      <c r="W115" s="425"/>
      <c r="X115" s="425"/>
      <c r="Y115" s="425"/>
      <c r="Z115" s="425"/>
      <c r="AA115" s="425"/>
      <c r="AB115" s="425"/>
      <c r="AC115" s="425"/>
      <c r="AD115" s="425"/>
      <c r="AE115" s="425"/>
      <c r="AF115" s="16"/>
    </row>
    <row r="116" spans="1:32" ht="13.2" customHeight="1" x14ac:dyDescent="0.25">
      <c r="A116" s="422" t="s">
        <v>437</v>
      </c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  <c r="AA116" s="422"/>
      <c r="AB116" s="422"/>
      <c r="AC116" s="422"/>
      <c r="AD116" s="422"/>
      <c r="AE116" s="422"/>
      <c r="AF116" s="422"/>
    </row>
    <row r="117" spans="1:32" ht="28.8" customHeight="1" x14ac:dyDescent="0.25">
      <c r="A117" s="428" t="s">
        <v>438</v>
      </c>
      <c r="B117" s="429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29"/>
      <c r="T117" s="429"/>
      <c r="U117" s="429"/>
      <c r="V117" s="429"/>
      <c r="W117" s="429"/>
      <c r="X117" s="429"/>
      <c r="Y117" s="429"/>
      <c r="Z117" s="429"/>
      <c r="AA117" s="429"/>
      <c r="AB117" s="429"/>
      <c r="AC117" s="429"/>
      <c r="AD117" s="429"/>
      <c r="AE117" s="429"/>
      <c r="AF117" s="429"/>
    </row>
    <row r="118" spans="1:32" ht="13.8" customHeight="1" x14ac:dyDescent="0.25">
      <c r="A118" s="426" t="str">
        <f>VLOOKUP(VLOOKUP(AH41,объекты!$AD$59:$AH$1066,4,0),'Данные АОСР'!$F$6:$AB$982,12,0)</f>
        <v>Приложение № 1. Исполнительная схема разработки котлована №2/2 от 31.03.2020 г.</v>
      </c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26"/>
      <c r="U118" s="426"/>
      <c r="V118" s="426"/>
      <c r="W118" s="426"/>
      <c r="X118" s="426"/>
      <c r="Y118" s="426"/>
      <c r="Z118" s="426"/>
      <c r="AA118" s="426"/>
      <c r="AB118" s="426"/>
      <c r="AC118" s="426"/>
      <c r="AD118" s="426"/>
      <c r="AE118" s="426"/>
      <c r="AF118" s="426"/>
    </row>
    <row r="119" spans="1:32" ht="16.2" customHeight="1" x14ac:dyDescent="0.25">
      <c r="A119" s="427" t="str">
        <f>VLOOKUP(VLOOKUP(AH41,объекты!$AD$59:$AH$1066,4,0)+1,'Данные АОСР'!$F$6:$AB$982,12,0)</f>
        <v>Приложение № 1. Исполнительная схема устройства щебеночного основания фракции 5-20 мм под фундамент Ф2-2. №3/2 от 02.04.2020 г.</v>
      </c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</row>
    <row r="120" spans="1:32" ht="13.8" customHeight="1" x14ac:dyDescent="0.25">
      <c r="A120" s="426" t="str">
        <f>VLOOKUP(VLOOKUP(AH41,объекты!$AD$59:$AH$1066,4,0)+2,'Данные АОСР'!$F$6:$AB$982,12,0)</f>
        <v>Приложение № 1. Исполнительная схема монтажа фундаментов марки Ф2-2. №4/2 от 03.04.2020 г.</v>
      </c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6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</row>
    <row r="121" spans="1:32" ht="13.8" customHeight="1" x14ac:dyDescent="0.25">
      <c r="A121" s="426" t="str">
        <f>VLOOKUP(VLOOKUP(AH41,объекты!$AD$59:$AH$1066,4,0)+9,'Данные АОСР'!$F$6:$AB$982,12,0)</f>
        <v>Приложение № 1. Исполнительная схема обратной засыпки фундаментов Ф2-2. №5/2 от 08.04.2020 г.</v>
      </c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6"/>
      <c r="P121" s="426"/>
      <c r="Q121" s="426"/>
      <c r="R121" s="426"/>
      <c r="S121" s="426"/>
      <c r="T121" s="426"/>
      <c r="U121" s="426"/>
      <c r="V121" s="426"/>
      <c r="W121" s="426"/>
      <c r="X121" s="426"/>
      <c r="Y121" s="426"/>
      <c r="Z121" s="426"/>
      <c r="AA121" s="426"/>
      <c r="AB121" s="426"/>
      <c r="AC121" s="426"/>
      <c r="AD121" s="426"/>
      <c r="AE121" s="426"/>
      <c r="AF121" s="426"/>
    </row>
    <row r="122" spans="1:32" ht="13.8" customHeight="1" x14ac:dyDescent="0.25">
      <c r="A122" s="426" t="str">
        <f>VLOOKUP(VLOOKUP(AH41,объекты!$AD$59:$AH$1066,4,0)+10,'Данные АОСР'!$F$6:$AB$982,12,0)</f>
        <v>Приложение № 1. Исполнительная схема монтажа опорной балки Б-1 трансформатора Т2. №6/2 от 09.04.2020 г.</v>
      </c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6"/>
      <c r="P122" s="426"/>
      <c r="Q122" s="426"/>
      <c r="R122" s="426"/>
      <c r="S122" s="426"/>
      <c r="T122" s="426"/>
      <c r="U122" s="426"/>
      <c r="V122" s="426"/>
      <c r="W122" s="426"/>
      <c r="X122" s="426"/>
      <c r="Y122" s="426"/>
      <c r="Z122" s="426"/>
      <c r="AA122" s="426"/>
      <c r="AB122" s="426"/>
      <c r="AC122" s="426"/>
      <c r="AD122" s="426"/>
      <c r="AE122" s="426"/>
      <c r="AF122" s="426"/>
    </row>
    <row r="123" spans="1:32" ht="10.199999999999999" customHeight="1" x14ac:dyDescent="0.25">
      <c r="A123" s="381" t="s">
        <v>439</v>
      </c>
      <c r="B123" s="381"/>
      <c r="C123" s="381"/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1"/>
      <c r="O123" s="381"/>
      <c r="P123" s="381"/>
      <c r="Q123" s="381"/>
      <c r="R123" s="381"/>
      <c r="S123" s="381"/>
      <c r="T123" s="381"/>
      <c r="U123" s="381"/>
      <c r="V123" s="381"/>
      <c r="W123" s="381"/>
      <c r="X123" s="381"/>
      <c r="Y123" s="381"/>
      <c r="Z123" s="381"/>
      <c r="AA123" s="381"/>
      <c r="AB123" s="381"/>
      <c r="AC123" s="381"/>
      <c r="AD123" s="381"/>
      <c r="AE123" s="381"/>
      <c r="AF123" s="15"/>
    </row>
    <row r="124" spans="1:32" ht="28.2" customHeight="1" x14ac:dyDescent="0.25">
      <c r="A124" s="436" t="s">
        <v>440</v>
      </c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36"/>
      <c r="X124" s="436"/>
      <c r="Y124" s="436"/>
      <c r="Z124" s="436"/>
      <c r="AA124" s="436"/>
      <c r="AB124" s="436"/>
      <c r="AC124" s="436"/>
      <c r="AD124" s="436"/>
      <c r="AE124" s="436"/>
      <c r="AF124" s="11"/>
    </row>
    <row r="125" spans="1:32" ht="43.2" customHeight="1" x14ac:dyDescent="0.25">
      <c r="A125" s="425" t="str">
        <f>VLOOKUP(VLOOKUP(AH41,объекты!$AD$59:$AH$1066,4,0)+9,'Данные АОСР'!$F$6:$AB$982,7,0)</f>
        <v xml:space="preserve">Местный грунт.  Акт отбора образцов (проб) № Г0002/1 от 07.04.2020 г.  Протокол испытания грунта № Г0002/1 от 08.04.2020 г.  Протокол испытания грунта методом замещения объема № ГУ0002/1 от 08.04.2020 г.  Схема отбора проб при устройстройстве обратной засыпки. Приложение к акту отбора проб № Г0002/1 от 07.04.2020 г. </v>
      </c>
      <c r="B125" s="425"/>
      <c r="C125" s="425"/>
      <c r="D125" s="425"/>
      <c r="E125" s="425"/>
      <c r="F125" s="425"/>
      <c r="G125" s="425"/>
      <c r="H125" s="425"/>
      <c r="I125" s="425"/>
      <c r="J125" s="425"/>
      <c r="K125" s="425"/>
      <c r="L125" s="425"/>
      <c r="M125" s="425"/>
      <c r="N125" s="425"/>
      <c r="O125" s="425"/>
      <c r="P125" s="425"/>
      <c r="Q125" s="425"/>
      <c r="R125" s="425"/>
      <c r="S125" s="425"/>
      <c r="T125" s="425"/>
      <c r="U125" s="425"/>
      <c r="V125" s="425"/>
      <c r="W125" s="425"/>
      <c r="X125" s="425"/>
      <c r="Y125" s="425"/>
      <c r="Z125" s="425"/>
      <c r="AA125" s="425"/>
      <c r="AB125" s="425"/>
      <c r="AC125" s="425"/>
      <c r="AD125" s="425"/>
      <c r="AE125" s="425"/>
      <c r="AF125" s="11"/>
    </row>
    <row r="126" spans="1:32" ht="16.2" customHeight="1" x14ac:dyDescent="0.25">
      <c r="A126" s="396" t="s">
        <v>445</v>
      </c>
      <c r="B126" s="396"/>
      <c r="C126" s="396"/>
      <c r="D126" s="396"/>
      <c r="E126" s="396"/>
      <c r="F126" s="396"/>
      <c r="G126" s="396"/>
      <c r="H126" s="396"/>
      <c r="I126" s="396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11"/>
    </row>
    <row r="127" spans="1:32" ht="16.2" customHeight="1" x14ac:dyDescent="0.25">
      <c r="A127" s="410" t="s">
        <v>441</v>
      </c>
      <c r="B127" s="410"/>
      <c r="C127" s="410"/>
      <c r="D127" s="410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11"/>
    </row>
    <row r="128" spans="1:32" ht="16.2" customHeight="1" x14ac:dyDescent="0.25">
      <c r="A128" s="420"/>
      <c r="B128" s="420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20"/>
      <c r="O128" s="420"/>
      <c r="P128" s="420"/>
      <c r="Q128" s="420"/>
      <c r="R128" s="420"/>
      <c r="S128" s="420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11"/>
    </row>
    <row r="129" spans="1:256" s="11" customFormat="1" ht="16.2" customHeight="1" x14ac:dyDescent="0.25">
      <c r="A129" s="396" t="s">
        <v>446</v>
      </c>
      <c r="B129" s="396"/>
      <c r="C129" s="396"/>
      <c r="D129" s="396"/>
      <c r="E129" s="396"/>
      <c r="F129" s="396"/>
      <c r="G129" s="396"/>
      <c r="H129" s="396"/>
      <c r="I129" s="396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</row>
    <row r="130" spans="1:256" ht="1.8" customHeight="1" x14ac:dyDescent="0.25">
      <c r="A130" s="396"/>
      <c r="B130" s="396"/>
      <c r="C130" s="396"/>
      <c r="D130" s="396"/>
      <c r="E130" s="396"/>
      <c r="F130" s="396"/>
      <c r="G130" s="396"/>
      <c r="H130" s="396"/>
      <c r="I130" s="396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11"/>
    </row>
    <row r="131" spans="1:256" ht="15" customHeight="1" x14ac:dyDescent="0.3">
      <c r="A131" s="430" t="s">
        <v>443</v>
      </c>
      <c r="B131" s="430"/>
      <c r="C131" s="430"/>
      <c r="D131" s="430"/>
      <c r="E131" s="430"/>
      <c r="F131" s="430"/>
      <c r="G131" s="17"/>
      <c r="H131" s="217"/>
      <c r="I131" s="431" t="str">
        <f>""" "&amp;TEXT(VLOOKUP(VLOOKUP(AH41,объекты!$AD$59:$AH$1066,4,0),'Данные АОСР'!F6:I981,2,0),"[$-FC19]ДД ;@")&amp;""" "&amp;TEXT(VLOOKUP(VLOOKUP(AH41,объекты!$AD$59:$AH$1066,4,0),'Данные АОСР'!F6:I981,2,0),"[$-FC19] ММММ")&amp;" "&amp;YEAR(VLOOKUP(VLOOKUP(AH41,объекты!$AD$59:$AH$1066,4,0),'Данные АОСР'!F6:I981,2,0))&amp;" г."</f>
        <v>" 30 "  марта 2020 г.</v>
      </c>
      <c r="J131" s="431"/>
      <c r="K131" s="431"/>
      <c r="L131" s="431"/>
      <c r="M131" s="431"/>
      <c r="N131" s="431"/>
      <c r="O131" s="431"/>
      <c r="P131" s="15"/>
      <c r="Q131" s="15"/>
      <c r="R131" s="15"/>
      <c r="S131" s="15"/>
      <c r="T131" s="15"/>
      <c r="AF131" s="16"/>
    </row>
    <row r="132" spans="1:256" ht="17.399999999999999" customHeight="1" x14ac:dyDescent="0.25">
      <c r="A132" s="432" t="s">
        <v>442</v>
      </c>
      <c r="B132" s="432"/>
      <c r="C132" s="432"/>
      <c r="D132" s="432"/>
      <c r="E132" s="432"/>
      <c r="F132" s="432"/>
      <c r="G132" s="146"/>
      <c r="H132" s="147"/>
      <c r="I132" s="433" t="str">
        <f>""" "&amp;TEXT(VLOOKUP(VLOOKUP(AH41,объекты!$AD$59:$AH$1066,4,0)+12,'Данные АОСР'!F6:I981,3,0),"[$-FC19]ДД ;@")&amp;""" "&amp;TEXT(VLOOKUP(VLOOKUP(AH41,объекты!$AD$59:$AH$1066,4,0)+12,'Данные АОСР'!F6:I981,3,0),"[$-FC19] ММММ")&amp;" "&amp;YEAR(VLOOKUP(VLOOKUP(AH41,объекты!$AD$59:$AH$1066,4,0)+12,'Данные АОСР'!F6:I981,3,0))&amp;" г."</f>
        <v>" 10 "  апреля 2020 г.</v>
      </c>
      <c r="J132" s="433"/>
      <c r="K132" s="433"/>
      <c r="L132" s="433"/>
      <c r="M132" s="433"/>
      <c r="N132" s="433"/>
      <c r="O132" s="433"/>
      <c r="P132" s="15"/>
      <c r="Q132" s="15"/>
      <c r="R132" s="15"/>
      <c r="S132" s="15"/>
      <c r="T132" s="15"/>
      <c r="AF132" s="16"/>
    </row>
    <row r="133" spans="1:256" s="11" customFormat="1" ht="10.199999999999999" customHeight="1" x14ac:dyDescent="0.25">
      <c r="A133" s="434"/>
      <c r="B133" s="434"/>
      <c r="C133" s="434"/>
      <c r="D133" s="434"/>
      <c r="E133" s="434"/>
      <c r="F133" s="434"/>
      <c r="G133" s="250"/>
      <c r="H133" s="147"/>
      <c r="I133" s="435"/>
      <c r="J133" s="435"/>
      <c r="K133" s="435"/>
      <c r="L133" s="435"/>
      <c r="M133" s="435"/>
      <c r="N133" s="435"/>
      <c r="O133" s="435"/>
      <c r="P133" s="15"/>
      <c r="Q133" s="15"/>
      <c r="R133" s="15"/>
      <c r="S133" s="15"/>
      <c r="T133" s="15"/>
      <c r="AF133" s="16"/>
    </row>
    <row r="134" spans="1:256" ht="29.4" customHeight="1" x14ac:dyDescent="0.25">
      <c r="A134" s="442" t="s">
        <v>444</v>
      </c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  <c r="U134" s="442"/>
      <c r="V134" s="442"/>
      <c r="W134" s="442"/>
      <c r="X134" s="442"/>
      <c r="Y134" s="442"/>
      <c r="Z134" s="442"/>
      <c r="AA134" s="442"/>
      <c r="AB134" s="442"/>
      <c r="AC134" s="442"/>
      <c r="AD134" s="442"/>
      <c r="AE134" s="442"/>
      <c r="AF134" s="442"/>
    </row>
    <row r="135" spans="1:256" ht="13.8" customHeight="1" x14ac:dyDescent="0.25">
      <c r="A135" s="423" t="s">
        <v>40</v>
      </c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  <c r="AB135" s="423"/>
      <c r="AC135" s="423"/>
      <c r="AD135" s="423"/>
      <c r="AE135" s="423"/>
      <c r="AF135" s="251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</row>
    <row r="136" spans="1:256" ht="13.8" customHeight="1" x14ac:dyDescent="0.25">
      <c r="A136" s="423" t="s">
        <v>41</v>
      </c>
      <c r="B136" s="423"/>
      <c r="C136" s="423"/>
      <c r="D136" s="423"/>
      <c r="E136" s="423"/>
      <c r="F136" s="423"/>
      <c r="G136" s="423"/>
      <c r="H136" s="423"/>
      <c r="I136" s="423"/>
      <c r="J136" s="423"/>
      <c r="K136" s="423"/>
      <c r="L136" s="423"/>
      <c r="M136" s="423"/>
      <c r="N136" s="423"/>
      <c r="O136" s="423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  <c r="AB136" s="423"/>
      <c r="AC136" s="423"/>
      <c r="AD136" s="423"/>
      <c r="AE136" s="423"/>
      <c r="AF136" s="251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</row>
    <row r="137" spans="1:256" ht="14.4" customHeight="1" x14ac:dyDescent="0.25">
      <c r="A137" s="443" t="s">
        <v>447</v>
      </c>
      <c r="B137" s="443"/>
      <c r="C137" s="443"/>
      <c r="D137" s="443"/>
      <c r="E137" s="443"/>
      <c r="F137" s="443"/>
      <c r="G137" s="443"/>
      <c r="H137" s="443"/>
      <c r="I137" s="443"/>
      <c r="J137" s="443"/>
      <c r="K137" s="443"/>
      <c r="L137" s="44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251"/>
    </row>
    <row r="138" spans="1:256" ht="15.6" customHeight="1" x14ac:dyDescent="0.25">
      <c r="A138" s="444" t="s">
        <v>448</v>
      </c>
      <c r="B138" s="444"/>
      <c r="C138" s="444"/>
      <c r="D138" s="444"/>
      <c r="E138" s="444"/>
      <c r="F138" s="444"/>
      <c r="G138" s="444"/>
      <c r="H138" s="444"/>
      <c r="I138" s="444"/>
      <c r="J138" s="444"/>
      <c r="K138" s="444"/>
      <c r="L138" s="444"/>
      <c r="M138" s="444"/>
      <c r="N138" s="444"/>
      <c r="O138" s="444"/>
      <c r="P138" s="444"/>
      <c r="Q138" s="444"/>
      <c r="R138" s="444"/>
      <c r="S138" s="444"/>
      <c r="T138" s="444"/>
      <c r="U138" s="444"/>
      <c r="V138" s="444"/>
      <c r="W138" s="444"/>
      <c r="X138" s="444"/>
      <c r="Y138" s="444"/>
      <c r="Z138" s="444"/>
      <c r="AA138" s="444"/>
      <c r="AB138" s="444"/>
      <c r="AC138" s="444"/>
      <c r="AD138" s="444"/>
      <c r="AE138" s="444"/>
      <c r="AF138" s="444"/>
    </row>
    <row r="139" spans="1:256" ht="14.4" customHeight="1" x14ac:dyDescent="0.25">
      <c r="A139" s="444" t="s">
        <v>449</v>
      </c>
      <c r="B139" s="444"/>
      <c r="C139" s="444"/>
      <c r="D139" s="444"/>
      <c r="E139" s="444"/>
      <c r="F139" s="444"/>
      <c r="G139" s="444"/>
      <c r="H139" s="444"/>
      <c r="I139" s="444"/>
      <c r="J139" s="444"/>
      <c r="K139" s="444"/>
      <c r="L139" s="444"/>
      <c r="M139" s="444"/>
      <c r="N139" s="444"/>
      <c r="O139" s="444"/>
      <c r="P139" s="444"/>
      <c r="Q139" s="444"/>
      <c r="R139" s="444"/>
      <c r="S139" s="444"/>
      <c r="T139" s="444"/>
      <c r="U139" s="444"/>
      <c r="V139" s="444"/>
      <c r="W139" s="444"/>
      <c r="X139" s="444"/>
      <c r="Y139" s="444"/>
      <c r="Z139" s="444"/>
      <c r="AA139" s="444"/>
      <c r="AB139" s="444"/>
      <c r="AC139" s="444"/>
      <c r="AD139" s="444"/>
      <c r="AE139" s="444"/>
      <c r="AF139" s="444"/>
    </row>
    <row r="140" spans="1:256" ht="14.4" customHeight="1" x14ac:dyDescent="0.25">
      <c r="A140" s="410" t="s">
        <v>450</v>
      </c>
      <c r="B140" s="410"/>
      <c r="C140" s="410"/>
      <c r="D140" s="410"/>
      <c r="E140" s="410"/>
      <c r="F140" s="410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  <c r="AA140" s="437">
        <v>100</v>
      </c>
      <c r="AB140" s="437"/>
      <c r="AC140" s="437"/>
      <c r="AD140" s="437"/>
      <c r="AE140" s="252" t="s">
        <v>451</v>
      </c>
      <c r="AF140" s="15"/>
    </row>
    <row r="141" spans="1:256" ht="17.399999999999999" customHeight="1" x14ac:dyDescent="0.25">
      <c r="A141" s="438" t="s">
        <v>452</v>
      </c>
      <c r="B141" s="438"/>
      <c r="C141" s="438"/>
      <c r="D141" s="438"/>
      <c r="E141" s="438"/>
      <c r="F141" s="438"/>
      <c r="G141" s="438"/>
      <c r="H141" s="438"/>
      <c r="I141" s="438"/>
      <c r="J141" s="438"/>
      <c r="K141" s="438"/>
      <c r="L141" s="438"/>
      <c r="M141" s="438"/>
      <c r="N141" s="438"/>
      <c r="O141" s="438"/>
      <c r="P141" s="438"/>
      <c r="Q141" s="438"/>
      <c r="R141" s="438"/>
      <c r="S141" s="438"/>
      <c r="T141" s="438"/>
      <c r="U141" s="438"/>
      <c r="V141" s="438"/>
      <c r="W141" s="438"/>
      <c r="X141" s="438"/>
      <c r="Y141" s="438"/>
      <c r="Z141" s="438"/>
      <c r="AA141" s="438"/>
      <c r="AB141" s="438"/>
      <c r="AC141" s="438"/>
      <c r="AD141" s="438"/>
      <c r="AE141" s="438"/>
      <c r="AF141" s="15"/>
    </row>
    <row r="142" spans="1:256" ht="15" customHeight="1" x14ac:dyDescent="0.25">
      <c r="A142" s="439" t="s">
        <v>453</v>
      </c>
      <c r="B142" s="439"/>
      <c r="C142" s="439"/>
      <c r="D142" s="439"/>
      <c r="E142" s="439"/>
      <c r="F142" s="439"/>
      <c r="G142" s="439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9"/>
      <c r="U142" s="439"/>
      <c r="V142" s="439"/>
      <c r="W142" s="439"/>
      <c r="X142" s="439"/>
      <c r="Y142" s="439"/>
      <c r="Z142" s="439"/>
      <c r="AA142" s="439"/>
      <c r="AB142" s="439"/>
      <c r="AC142" s="439"/>
      <c r="AD142" s="439"/>
      <c r="AE142" s="439"/>
      <c r="AF142" s="26"/>
    </row>
    <row r="143" spans="1:256" ht="13.8" customHeight="1" x14ac:dyDescent="0.25">
      <c r="A143" s="440"/>
      <c r="B143" s="440"/>
      <c r="C143" s="440"/>
      <c r="D143" s="440"/>
      <c r="E143" s="440"/>
      <c r="F143" s="440"/>
      <c r="G143" s="440"/>
      <c r="H143" s="440"/>
      <c r="I143" s="440"/>
      <c r="J143" s="440"/>
      <c r="K143" s="440"/>
      <c r="L143" s="440"/>
      <c r="M143" s="440"/>
      <c r="N143" s="440"/>
      <c r="O143" s="440"/>
      <c r="P143" s="440"/>
      <c r="Q143" s="440"/>
      <c r="R143" s="440"/>
      <c r="S143" s="440"/>
      <c r="T143" s="440"/>
      <c r="U143" s="440"/>
      <c r="V143" s="440"/>
      <c r="W143" s="440"/>
      <c r="X143" s="440"/>
      <c r="Y143" s="440"/>
      <c r="Z143" s="440"/>
      <c r="AA143" s="440"/>
      <c r="AB143" s="440"/>
      <c r="AC143" s="440"/>
      <c r="AD143" s="440"/>
      <c r="AE143" s="440"/>
      <c r="AF143" s="26"/>
    </row>
    <row r="144" spans="1:256" ht="17.399999999999999" customHeight="1" x14ac:dyDescent="0.25">
      <c r="A144" s="441" t="s">
        <v>454</v>
      </c>
      <c r="B144" s="441"/>
      <c r="C144" s="441"/>
      <c r="D144" s="441"/>
      <c r="E144" s="441"/>
      <c r="F144" s="441"/>
      <c r="G144" s="441"/>
      <c r="H144" s="441"/>
      <c r="I144" s="441"/>
      <c r="J144" s="441"/>
      <c r="K144" s="441"/>
      <c r="L144" s="441"/>
      <c r="M144" s="441"/>
      <c r="N144" s="441"/>
      <c r="O144" s="441"/>
      <c r="P144" s="441"/>
      <c r="Q144" s="441"/>
      <c r="R144" s="441"/>
      <c r="S144" s="441"/>
      <c r="T144" s="441"/>
      <c r="U144" s="441"/>
      <c r="V144" s="441"/>
      <c r="W144" s="441"/>
      <c r="X144" s="441"/>
      <c r="Y144" s="441"/>
      <c r="Z144" s="441"/>
      <c r="AA144" s="441"/>
      <c r="AB144" s="441"/>
      <c r="AC144" s="441"/>
      <c r="AD144" s="441"/>
      <c r="AE144" s="441"/>
      <c r="AF144" s="26"/>
    </row>
    <row r="145" spans="1:32" ht="12" customHeight="1" x14ac:dyDescent="0.25">
      <c r="A145" s="446" t="str">
        <f>"монтаж "&amp;VLOOKUP(AH41,объекты!$D$59:$AC$1066,3,0)&amp;" "&amp;VLOOKUP(AH41,объекты!$D$59:$AC$1066,2,0)&amp;"."</f>
        <v>монтаж трансформатора Т2.</v>
      </c>
      <c r="B145" s="446"/>
      <c r="C145" s="446"/>
      <c r="D145" s="446"/>
      <c r="E145" s="446"/>
      <c r="F145" s="446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6"/>
      <c r="Z145" s="446"/>
      <c r="AA145" s="446"/>
      <c r="AB145" s="446"/>
      <c r="AC145" s="446"/>
      <c r="AD145" s="446"/>
      <c r="AE145" s="446"/>
      <c r="AF145" s="15"/>
    </row>
    <row r="146" spans="1:32" ht="13.2" customHeight="1" x14ac:dyDescent="0.25">
      <c r="A146" s="396" t="s">
        <v>395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396"/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15"/>
    </row>
    <row r="147" spans="1:32" ht="27" customHeight="1" x14ac:dyDescent="0.25">
      <c r="A147" s="430" t="s">
        <v>18</v>
      </c>
      <c r="B147" s="430"/>
      <c r="C147" s="430"/>
      <c r="D147" s="430"/>
      <c r="E147" s="430"/>
      <c r="F147" s="430"/>
      <c r="G147" s="430"/>
      <c r="H147" s="430"/>
      <c r="I147" s="447" t="s">
        <v>236</v>
      </c>
      <c r="J147" s="447"/>
      <c r="K147" s="447"/>
      <c r="L147" s="447"/>
      <c r="M147" s="447"/>
      <c r="N147" s="447"/>
      <c r="O147" s="447"/>
      <c r="P147" s="447"/>
      <c r="Q147" s="447"/>
      <c r="R147" s="447"/>
      <c r="S147" s="447"/>
      <c r="T147" s="447"/>
      <c r="U147" s="447"/>
      <c r="V147" s="447"/>
      <c r="W147" s="447"/>
      <c r="X147" s="447"/>
      <c r="Y147" s="447"/>
      <c r="Z147" s="447"/>
      <c r="AA147" s="447"/>
      <c r="AB147" s="447"/>
      <c r="AC147" s="447"/>
      <c r="AD147" s="447"/>
      <c r="AE147" s="447"/>
      <c r="AF147" s="22"/>
    </row>
    <row r="148" spans="1:32" ht="15" customHeight="1" x14ac:dyDescent="0.25">
      <c r="A148" s="430"/>
      <c r="B148" s="430"/>
      <c r="C148" s="430"/>
      <c r="D148" s="430"/>
      <c r="E148" s="430"/>
      <c r="F148" s="430"/>
      <c r="G148" s="430"/>
      <c r="H148" s="430"/>
      <c r="I148" s="447"/>
      <c r="J148" s="447"/>
      <c r="K148" s="447"/>
      <c r="L148" s="447"/>
      <c r="M148" s="447"/>
      <c r="N148" s="447"/>
      <c r="O148" s="447"/>
      <c r="P148" s="447"/>
      <c r="Q148" s="447"/>
      <c r="R148" s="447"/>
      <c r="S148" s="447"/>
      <c r="T148" s="447"/>
      <c r="U148" s="447"/>
      <c r="V148" s="447"/>
      <c r="W148" s="447"/>
      <c r="X148" s="447"/>
      <c r="Y148" s="447"/>
      <c r="Z148" s="447"/>
      <c r="AA148" s="447"/>
      <c r="AB148" s="447"/>
      <c r="AC148" s="447"/>
      <c r="AD148" s="447"/>
      <c r="AE148" s="447"/>
      <c r="AF148" s="22"/>
    </row>
    <row r="149" spans="1:32" ht="15" customHeight="1" x14ac:dyDescent="0.25">
      <c r="A149" s="430"/>
      <c r="B149" s="430"/>
      <c r="C149" s="430"/>
      <c r="D149" s="430"/>
      <c r="E149" s="430"/>
      <c r="F149" s="430"/>
      <c r="G149" s="430"/>
      <c r="H149" s="430"/>
      <c r="I149" s="447"/>
      <c r="J149" s="447"/>
      <c r="K149" s="447"/>
      <c r="L149" s="447"/>
      <c r="M149" s="447"/>
      <c r="N149" s="447"/>
      <c r="O149" s="447"/>
      <c r="P149" s="447"/>
      <c r="Q149" s="447"/>
      <c r="R149" s="447"/>
      <c r="S149" s="447"/>
      <c r="T149" s="447"/>
      <c r="U149" s="447"/>
      <c r="V149" s="447"/>
      <c r="W149" s="447"/>
      <c r="X149" s="447"/>
      <c r="Y149" s="447"/>
      <c r="Z149" s="447"/>
      <c r="AA149" s="447"/>
      <c r="AB149" s="447"/>
      <c r="AC149" s="447"/>
      <c r="AD149" s="447"/>
      <c r="AE149" s="447"/>
      <c r="AF149" s="22"/>
    </row>
    <row r="150" spans="1:32" ht="13.2" customHeight="1" x14ac:dyDescent="0.25">
      <c r="A150" s="430"/>
      <c r="B150" s="430"/>
      <c r="C150" s="430"/>
      <c r="D150" s="430"/>
      <c r="E150" s="430"/>
      <c r="F150" s="430"/>
      <c r="G150" s="430"/>
      <c r="H150" s="430"/>
      <c r="I150" s="447"/>
      <c r="J150" s="447"/>
      <c r="K150" s="447"/>
      <c r="L150" s="447"/>
      <c r="M150" s="447"/>
      <c r="N150" s="447"/>
      <c r="O150" s="447"/>
      <c r="P150" s="447"/>
      <c r="Q150" s="447"/>
      <c r="R150" s="447"/>
      <c r="S150" s="447"/>
      <c r="T150" s="447"/>
      <c r="U150" s="447"/>
      <c r="V150" s="447"/>
      <c r="W150" s="447"/>
      <c r="X150" s="447"/>
      <c r="Y150" s="447"/>
      <c r="Z150" s="447"/>
      <c r="AA150" s="447"/>
      <c r="AB150" s="447"/>
      <c r="AC150" s="447"/>
      <c r="AD150" s="447"/>
      <c r="AE150" s="447"/>
      <c r="AF150" s="22"/>
    </row>
    <row r="151" spans="1:32" ht="17.399999999999999" customHeight="1" x14ac:dyDescent="0.3">
      <c r="A151" s="285" t="s">
        <v>4</v>
      </c>
      <c r="B151" s="249"/>
      <c r="C151" s="249"/>
      <c r="D151" s="249"/>
      <c r="E151" s="414" t="s">
        <v>35</v>
      </c>
      <c r="F151" s="414"/>
      <c r="G151" s="414"/>
      <c r="H151" s="414"/>
      <c r="I151" s="448" t="s">
        <v>5</v>
      </c>
      <c r="J151" s="448"/>
      <c r="K151" s="448"/>
      <c r="L151" s="448"/>
      <c r="M151" s="448"/>
      <c r="N151" s="17"/>
      <c r="AF151" s="15"/>
    </row>
    <row r="152" spans="1:32" ht="15" customHeight="1" x14ac:dyDescent="0.25">
      <c r="A152" s="253" t="s">
        <v>6</v>
      </c>
      <c r="B152" s="12"/>
      <c r="C152" s="12"/>
      <c r="D152" s="18"/>
      <c r="E152" s="395"/>
      <c r="F152" s="395"/>
      <c r="G152" s="395"/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95"/>
      <c r="S152" s="395"/>
      <c r="T152" s="395"/>
      <c r="U152" s="395"/>
      <c r="V152" s="395"/>
      <c r="W152" s="395"/>
      <c r="X152" s="395"/>
      <c r="Y152" s="395"/>
      <c r="Z152" s="395"/>
      <c r="AA152" s="395"/>
      <c r="AB152" s="395"/>
      <c r="AC152" s="395"/>
      <c r="AD152" s="395"/>
      <c r="AE152" s="395"/>
      <c r="AF152" s="15"/>
    </row>
    <row r="153" spans="1:32" ht="19.2" customHeight="1" x14ac:dyDescent="0.25">
      <c r="A153" s="423" t="s">
        <v>620</v>
      </c>
      <c r="B153" s="423"/>
      <c r="C153" s="423"/>
      <c r="D153" s="423"/>
      <c r="E153" s="423"/>
      <c r="F153" s="423"/>
      <c r="G153" s="423"/>
      <c r="H153" s="423"/>
      <c r="I153" s="423"/>
      <c r="J153" s="423"/>
      <c r="K153" s="423"/>
      <c r="L153" s="423"/>
      <c r="M153" s="423"/>
      <c r="N153" s="423"/>
      <c r="O153" s="423"/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  <c r="AB153" s="423"/>
      <c r="AC153" s="423"/>
      <c r="AD153" s="423"/>
      <c r="AE153" s="423"/>
      <c r="AF153" s="423"/>
    </row>
    <row r="154" spans="1:32" ht="10.199999999999999" customHeight="1" x14ac:dyDescent="0.25">
      <c r="A154" s="396" t="s">
        <v>396</v>
      </c>
      <c r="B154" s="396"/>
      <c r="C154" s="396"/>
      <c r="D154" s="396"/>
      <c r="E154" s="396"/>
      <c r="F154" s="396"/>
      <c r="G154" s="396"/>
      <c r="H154" s="396"/>
      <c r="I154" s="396"/>
      <c r="J154" s="39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15"/>
    </row>
    <row r="155" spans="1:32" ht="4.8" customHeight="1" x14ac:dyDescent="0.25">
      <c r="A155" s="445"/>
      <c r="B155" s="445"/>
      <c r="C155" s="445"/>
      <c r="D155" s="445"/>
      <c r="E155" s="445"/>
      <c r="F155" s="445"/>
      <c r="G155" s="445"/>
      <c r="H155" s="445"/>
      <c r="I155" s="445"/>
      <c r="J155" s="445"/>
      <c r="K155" s="445"/>
      <c r="L155" s="445"/>
      <c r="M155" s="445"/>
      <c r="N155" s="445"/>
      <c r="O155" s="445"/>
      <c r="P155" s="445"/>
      <c r="Q155" s="445"/>
      <c r="R155" s="445"/>
      <c r="S155" s="445"/>
      <c r="T155" s="445"/>
      <c r="U155" s="445"/>
      <c r="V155" s="445"/>
      <c r="W155" s="445"/>
      <c r="X155" s="445"/>
      <c r="Y155" s="445"/>
      <c r="Z155" s="445"/>
      <c r="AA155" s="445"/>
      <c r="AB155" s="445"/>
      <c r="AC155" s="445"/>
      <c r="AD155" s="445"/>
      <c r="AE155" s="445"/>
      <c r="AF155" s="15"/>
    </row>
    <row r="156" spans="1:32" ht="31.8" customHeight="1" x14ac:dyDescent="0.25">
      <c r="A156" s="428" t="s">
        <v>455</v>
      </c>
      <c r="B156" s="428"/>
      <c r="C156" s="428"/>
      <c r="D156" s="428"/>
      <c r="E156" s="428"/>
      <c r="F156" s="428"/>
      <c r="G156" s="428"/>
      <c r="H156" s="428"/>
      <c r="I156" s="428"/>
      <c r="J156" s="428"/>
      <c r="K156" s="428"/>
      <c r="L156" s="428"/>
      <c r="M156" s="428"/>
      <c r="N156" s="428"/>
      <c r="O156" s="428"/>
      <c r="P156" s="428"/>
      <c r="Q156" s="428"/>
      <c r="R156" s="428"/>
      <c r="S156" s="428"/>
      <c r="T156" s="428"/>
      <c r="U156" s="428"/>
      <c r="V156" s="428"/>
      <c r="W156" s="428"/>
      <c r="X156" s="428"/>
      <c r="Y156" s="428"/>
      <c r="Z156" s="428"/>
      <c r="AA156" s="428"/>
      <c r="AB156" s="428"/>
      <c r="AC156" s="428"/>
      <c r="AD156" s="428"/>
      <c r="AE156" s="428"/>
      <c r="AF156" s="15"/>
    </row>
    <row r="157" spans="1:32" ht="12.6" customHeight="1" x14ac:dyDescent="0.3">
      <c r="A157" s="254" t="str">
        <f>AH45</f>
        <v xml:space="preserve"> Уфельман А.В.</v>
      </c>
      <c r="B157" s="254"/>
      <c r="C157" s="254"/>
      <c r="D157" s="254"/>
      <c r="E157" s="254"/>
      <c r="F157" s="254"/>
      <c r="G157" s="254"/>
      <c r="H157" s="254"/>
      <c r="I157" s="254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  <c r="AA157" s="254"/>
      <c r="AB157" s="254"/>
      <c r="AC157" s="254"/>
      <c r="AD157" s="254"/>
      <c r="AE157" s="282" t="str">
        <f>AE41</f>
        <v>" 11 " апреля 2020 г.</v>
      </c>
      <c r="AF157" s="22"/>
    </row>
    <row r="158" spans="1:32" ht="9" customHeight="1" x14ac:dyDescent="0.25">
      <c r="A158" s="394" t="s">
        <v>29</v>
      </c>
      <c r="B158" s="394"/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394"/>
      <c r="O158" s="394"/>
      <c r="P158" s="394"/>
      <c r="Q158" s="394"/>
      <c r="R158" s="394"/>
      <c r="S158" s="394"/>
      <c r="T158" s="394"/>
      <c r="U158" s="394"/>
      <c r="V158" s="394"/>
      <c r="W158" s="394"/>
      <c r="X158" s="394"/>
      <c r="Y158" s="394"/>
      <c r="Z158" s="394"/>
      <c r="AA158" s="394"/>
      <c r="AB158" s="394"/>
      <c r="AC158" s="394"/>
      <c r="AD158" s="394"/>
      <c r="AE158" s="394"/>
      <c r="AF158" s="15"/>
    </row>
    <row r="159" spans="1:32" ht="12.6" customHeight="1" x14ac:dyDescent="0.25">
      <c r="A159" s="283" t="s">
        <v>7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16"/>
    </row>
    <row r="160" spans="1:32" ht="18.600000000000001" customHeight="1" x14ac:dyDescent="0.3">
      <c r="A160" s="254" t="str">
        <f>AH51</f>
        <v>Ковалев А.Б.</v>
      </c>
      <c r="B160" s="254"/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82" t="str">
        <f>AE157</f>
        <v>" 11 " апреля 2020 г.</v>
      </c>
      <c r="AF160" s="27"/>
    </row>
    <row r="161" spans="1:34" ht="9" customHeight="1" x14ac:dyDescent="0.25">
      <c r="A161" s="394" t="s">
        <v>29</v>
      </c>
      <c r="B161" s="394"/>
      <c r="C161" s="394"/>
      <c r="D161" s="394"/>
      <c r="E161" s="394"/>
      <c r="F161" s="394"/>
      <c r="G161" s="394"/>
      <c r="H161" s="394"/>
      <c r="I161" s="394"/>
      <c r="J161" s="394"/>
      <c r="K161" s="394"/>
      <c r="L161" s="394"/>
      <c r="M161" s="394"/>
      <c r="N161" s="394"/>
      <c r="O161" s="394"/>
      <c r="P161" s="394"/>
      <c r="Q161" s="394"/>
      <c r="R161" s="394"/>
      <c r="S161" s="394"/>
      <c r="T161" s="394"/>
      <c r="U161" s="394"/>
      <c r="V161" s="394"/>
      <c r="W161" s="394"/>
      <c r="X161" s="394"/>
      <c r="Y161" s="394"/>
      <c r="Z161" s="394"/>
      <c r="AA161" s="394"/>
      <c r="AB161" s="394"/>
      <c r="AC161" s="394"/>
      <c r="AD161" s="394"/>
      <c r="AE161" s="377"/>
      <c r="AF161" s="286"/>
      <c r="AG161" s="15"/>
    </row>
    <row r="162" spans="1:34" ht="15" customHeight="1" x14ac:dyDescent="0.25">
      <c r="A162" s="450" t="s">
        <v>26</v>
      </c>
      <c r="B162" s="450"/>
      <c r="C162" s="450"/>
      <c r="D162" s="450"/>
      <c r="E162" s="450"/>
      <c r="F162" s="450"/>
      <c r="G162" s="450"/>
      <c r="H162" s="450"/>
      <c r="I162" s="450"/>
      <c r="J162" s="450"/>
      <c r="K162" s="450"/>
      <c r="L162" s="450"/>
      <c r="M162" s="450"/>
      <c r="N162" s="450"/>
      <c r="O162" s="450"/>
      <c r="P162" s="450"/>
      <c r="Q162" s="450"/>
      <c r="R162" s="450"/>
      <c r="S162" s="450"/>
      <c r="T162" s="450"/>
      <c r="U162" s="450"/>
      <c r="V162" s="450"/>
      <c r="W162" s="450"/>
      <c r="X162" s="450"/>
      <c r="Y162" s="450"/>
      <c r="Z162" s="450"/>
      <c r="AA162" s="450"/>
      <c r="AB162" s="450"/>
      <c r="AC162" s="450"/>
      <c r="AD162" s="450"/>
      <c r="AE162" s="450"/>
      <c r="AF162" s="16"/>
    </row>
    <row r="163" spans="1:34" ht="16.8" customHeight="1" x14ac:dyDescent="0.3">
      <c r="A163" s="254" t="str">
        <f>AH55</f>
        <v>Антонов А.Ю.</v>
      </c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  <c r="AA163" s="254"/>
      <c r="AB163" s="254"/>
      <c r="AC163" s="254"/>
      <c r="AD163" s="254"/>
      <c r="AE163" s="282" t="str">
        <f>AE157</f>
        <v>" 11 " апреля 2020 г.</v>
      </c>
      <c r="AF163" s="25"/>
    </row>
    <row r="164" spans="1:34" ht="9" customHeight="1" x14ac:dyDescent="0.25">
      <c r="A164" s="394" t="s">
        <v>29</v>
      </c>
      <c r="B164" s="394"/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77"/>
      <c r="AF164" s="34"/>
      <c r="AG164" s="15"/>
      <c r="AH164" s="53"/>
    </row>
    <row r="165" spans="1:34" ht="14.4" customHeight="1" x14ac:dyDescent="0.25">
      <c r="A165" s="439" t="s">
        <v>425</v>
      </c>
      <c r="B165" s="439"/>
      <c r="C165" s="439"/>
      <c r="D165" s="439"/>
      <c r="E165" s="439"/>
      <c r="F165" s="439"/>
      <c r="G165" s="439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9"/>
      <c r="U165" s="439"/>
      <c r="V165" s="439"/>
      <c r="W165" s="439"/>
      <c r="X165" s="439"/>
      <c r="Y165" s="439"/>
      <c r="Z165" s="439"/>
      <c r="AA165" s="439"/>
      <c r="AB165" s="439"/>
      <c r="AC165" s="439"/>
      <c r="AD165" s="439"/>
      <c r="AE165" s="439"/>
      <c r="AF165" s="19"/>
    </row>
    <row r="166" spans="1:34" ht="18" customHeight="1" x14ac:dyDescent="0.3">
      <c r="A166" s="254" t="str">
        <f>AH60</f>
        <v>Маскевич И.С.</v>
      </c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  <c r="AA166" s="254"/>
      <c r="AB166" s="254"/>
      <c r="AC166" s="254"/>
      <c r="AD166" s="254"/>
      <c r="AE166" s="282" t="str">
        <f>AE163</f>
        <v>" 11 " апреля 2020 г.</v>
      </c>
      <c r="AF166" s="24"/>
    </row>
    <row r="167" spans="1:34" ht="9" customHeight="1" x14ac:dyDescent="0.25">
      <c r="A167" s="394" t="s">
        <v>29</v>
      </c>
      <c r="B167" s="394"/>
      <c r="C167" s="394"/>
      <c r="D167" s="394"/>
      <c r="E167" s="394"/>
      <c r="F167" s="394"/>
      <c r="G167" s="394"/>
      <c r="H167" s="394"/>
      <c r="I167" s="394"/>
      <c r="J167" s="394"/>
      <c r="K167" s="394"/>
      <c r="L167" s="394"/>
      <c r="M167" s="394"/>
      <c r="N167" s="394"/>
      <c r="O167" s="394"/>
      <c r="P167" s="394"/>
      <c r="Q167" s="394"/>
      <c r="R167" s="394"/>
      <c r="S167" s="394"/>
      <c r="T167" s="394"/>
      <c r="U167" s="394"/>
      <c r="V167" s="394"/>
      <c r="W167" s="394"/>
      <c r="X167" s="394"/>
      <c r="Y167" s="394"/>
      <c r="Z167" s="394"/>
      <c r="AA167" s="394"/>
      <c r="AB167" s="394"/>
      <c r="AC167" s="394"/>
      <c r="AD167" s="394"/>
      <c r="AE167" s="377"/>
      <c r="AF167" s="296"/>
      <c r="AG167" s="15"/>
    </row>
    <row r="168" spans="1:34" ht="16.2" customHeight="1" x14ac:dyDescent="0.25">
      <c r="A168" s="409" t="s">
        <v>426</v>
      </c>
      <c r="B168" s="409"/>
      <c r="C168" s="409"/>
      <c r="D168" s="409"/>
      <c r="E168" s="409"/>
      <c r="F168" s="409"/>
      <c r="G168" s="409"/>
      <c r="H168" s="409"/>
      <c r="I168" s="409"/>
      <c r="J168" s="409"/>
      <c r="K168" s="409"/>
      <c r="L168" s="409"/>
      <c r="M168" s="409"/>
      <c r="N168" s="409"/>
      <c r="O168" s="409"/>
      <c r="P168" s="409"/>
      <c r="Q168" s="409"/>
      <c r="R168" s="409"/>
      <c r="S168" s="409"/>
      <c r="T168" s="409"/>
      <c r="U168" s="409"/>
      <c r="V168" s="409"/>
      <c r="W168" s="409"/>
      <c r="X168" s="409"/>
      <c r="Y168" s="409"/>
      <c r="Z168" s="409"/>
      <c r="AA168" s="409"/>
      <c r="AB168" s="409"/>
      <c r="AC168" s="409"/>
      <c r="AD168" s="409"/>
      <c r="AE168" s="409"/>
      <c r="AF168" s="11"/>
    </row>
    <row r="169" spans="1:34" ht="15" customHeight="1" x14ac:dyDescent="0.3">
      <c r="A169" s="254" t="str">
        <f>AH67</f>
        <v>Калинов Д.Н.</v>
      </c>
      <c r="B169" s="254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  <c r="AA169" s="254"/>
      <c r="AB169" s="254"/>
      <c r="AC169" s="254"/>
      <c r="AD169" s="254"/>
      <c r="AE169" s="282" t="str">
        <f>AE166</f>
        <v>" 11 " апреля 2020 г.</v>
      </c>
      <c r="AF169" s="57"/>
    </row>
    <row r="170" spans="1:34" ht="9" customHeight="1" x14ac:dyDescent="0.25">
      <c r="A170" s="394" t="s">
        <v>29</v>
      </c>
      <c r="B170" s="394"/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394"/>
      <c r="Q170" s="394"/>
      <c r="R170" s="394"/>
      <c r="S170" s="394"/>
      <c r="T170" s="394"/>
      <c r="U170" s="394"/>
      <c r="V170" s="394"/>
      <c r="W170" s="394"/>
      <c r="X170" s="394"/>
      <c r="Y170" s="394"/>
      <c r="Z170" s="394"/>
      <c r="AA170" s="394"/>
      <c r="AB170" s="394"/>
      <c r="AC170" s="394"/>
      <c r="AD170" s="394"/>
      <c r="AE170" s="377"/>
      <c r="AF170" s="20"/>
    </row>
    <row r="171" spans="1:34" ht="11.4" customHeight="1" x14ac:dyDescent="0.25">
      <c r="A171" s="449" t="s">
        <v>12</v>
      </c>
      <c r="B171" s="449"/>
      <c r="C171" s="449"/>
      <c r="D171" s="449"/>
      <c r="E171" s="449"/>
      <c r="F171" s="449"/>
      <c r="G171" s="449"/>
      <c r="H171" s="449"/>
      <c r="I171" s="449"/>
      <c r="J171" s="449"/>
      <c r="K171" s="449"/>
      <c r="L171" s="449"/>
      <c r="M171" s="449"/>
      <c r="N171" s="449"/>
      <c r="O171" s="449"/>
      <c r="P171" s="449"/>
      <c r="Q171" s="449"/>
      <c r="R171" s="449"/>
      <c r="S171" s="449"/>
      <c r="T171" s="449"/>
      <c r="U171" s="449"/>
      <c r="V171" s="449"/>
      <c r="W171" s="449"/>
      <c r="X171" s="449"/>
      <c r="Y171" s="449"/>
      <c r="Z171" s="449"/>
      <c r="AA171" s="449"/>
      <c r="AB171" s="449"/>
      <c r="AC171" s="449"/>
      <c r="AD171" s="449"/>
      <c r="AE171" s="449"/>
      <c r="AF171" s="21"/>
    </row>
    <row r="172" spans="1:34" ht="15" customHeight="1" x14ac:dyDescent="0.3">
      <c r="A172" s="254" t="str">
        <f>AH73</f>
        <v>Ильин И.А.</v>
      </c>
      <c r="B172" s="254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  <c r="AA172" s="254"/>
      <c r="AB172" s="254"/>
      <c r="AC172" s="254"/>
      <c r="AD172" s="254"/>
      <c r="AE172" s="282" t="str">
        <f>AE169</f>
        <v>" 11 " апреля 2020 г.</v>
      </c>
      <c r="AF172" s="23"/>
    </row>
    <row r="173" spans="1:34" ht="9" customHeight="1" x14ac:dyDescent="0.25">
      <c r="A173" s="394" t="s">
        <v>29</v>
      </c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77"/>
      <c r="AB173" s="377"/>
      <c r="AC173" s="377"/>
      <c r="AD173" s="377"/>
      <c r="AE173" s="377"/>
      <c r="AF173" s="20"/>
    </row>
    <row r="174" spans="1:34" ht="15" customHeight="1" x14ac:dyDescent="0.3">
      <c r="A174" s="254" t="str">
        <f>AH75</f>
        <v>Новиков Д.Н.</v>
      </c>
      <c r="B174" s="254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  <c r="AA174" s="254"/>
      <c r="AB174" s="254"/>
      <c r="AC174" s="254"/>
      <c r="AD174" s="254"/>
      <c r="AE174" s="282" t="str">
        <f>AE172</f>
        <v>" 11 " апреля 2020 г.</v>
      </c>
      <c r="AF174" s="57"/>
    </row>
    <row r="175" spans="1:34" ht="9" customHeight="1" x14ac:dyDescent="0.25">
      <c r="A175" s="394" t="s">
        <v>29</v>
      </c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77"/>
    </row>
    <row r="176" spans="1:34" ht="6" customHeight="1" x14ac:dyDescent="0.25">
      <c r="B176" s="57"/>
      <c r="C176" s="57"/>
      <c r="D176" s="57"/>
      <c r="E176" s="57"/>
      <c r="F176" s="57"/>
      <c r="G176" s="57"/>
      <c r="H176" s="57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</row>
    <row r="177" spans="2:32" x14ac:dyDescent="0.25">
      <c r="B177" s="316" t="s">
        <v>459</v>
      </c>
      <c r="C177" s="316"/>
      <c r="D177" s="316"/>
      <c r="E177" s="316"/>
      <c r="F177" s="316"/>
      <c r="G177" s="316"/>
      <c r="H177" s="316"/>
      <c r="I177" s="316"/>
      <c r="J177" s="316"/>
      <c r="K177" s="316"/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6"/>
      <c r="Y177" s="316"/>
      <c r="Z177" s="316"/>
      <c r="AA177" s="316"/>
      <c r="AB177" s="316"/>
      <c r="AC177" s="316"/>
      <c r="AD177" s="316"/>
      <c r="AE177" s="316"/>
      <c r="AF177" s="56"/>
    </row>
    <row r="178" spans="2:32" ht="21" customHeight="1" x14ac:dyDescent="0.25">
      <c r="B178" s="316" t="s">
        <v>460</v>
      </c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16"/>
      <c r="P178" s="316"/>
      <c r="Q178" s="316"/>
      <c r="R178" s="316"/>
      <c r="S178" s="316"/>
      <c r="T178" s="316"/>
      <c r="U178" s="316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56"/>
    </row>
    <row r="179" spans="2:32" ht="22.2" customHeight="1" x14ac:dyDescent="0.25">
      <c r="B179" s="316" t="s">
        <v>461</v>
      </c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  <c r="U179" s="316"/>
      <c r="V179" s="316"/>
      <c r="W179" s="316"/>
      <c r="X179" s="316"/>
      <c r="Y179" s="316"/>
      <c r="Z179" s="316"/>
      <c r="AA179" s="316"/>
      <c r="AB179" s="316"/>
      <c r="AC179" s="316"/>
      <c r="AD179" s="316"/>
      <c r="AE179" s="316"/>
      <c r="AF179" s="56"/>
    </row>
    <row r="180" spans="2:32" x14ac:dyDescent="0.25">
      <c r="B180" s="316" t="s">
        <v>462</v>
      </c>
      <c r="C180" s="316"/>
      <c r="D180" s="316"/>
      <c r="E180" s="316"/>
      <c r="F180" s="316"/>
      <c r="G180" s="316"/>
      <c r="H180" s="316"/>
      <c r="I180" s="316"/>
      <c r="J180" s="316"/>
      <c r="K180" s="316"/>
      <c r="L180" s="316"/>
      <c r="M180" s="316"/>
      <c r="N180" s="316"/>
      <c r="O180" s="316"/>
      <c r="P180" s="316"/>
      <c r="Q180" s="316"/>
      <c r="R180" s="316"/>
      <c r="S180" s="316"/>
      <c r="T180" s="316"/>
      <c r="U180" s="316"/>
      <c r="V180" s="316"/>
      <c r="W180" s="316"/>
      <c r="X180" s="316"/>
      <c r="Y180" s="316"/>
      <c r="Z180" s="316"/>
      <c r="AA180" s="316"/>
      <c r="AB180" s="316"/>
      <c r="AC180" s="316"/>
      <c r="AD180" s="316"/>
      <c r="AE180" s="316"/>
      <c r="AF180" s="50"/>
    </row>
    <row r="181" spans="2:32" x14ac:dyDescent="0.25">
      <c r="B181" s="316" t="s">
        <v>463</v>
      </c>
      <c r="C181" s="316"/>
      <c r="D181" s="316"/>
      <c r="E181" s="316"/>
      <c r="F181" s="316"/>
      <c r="G181" s="316"/>
      <c r="H181" s="316"/>
      <c r="I181" s="316"/>
      <c r="J181" s="316"/>
      <c r="K181" s="316"/>
      <c r="L181" s="316"/>
      <c r="M181" s="316"/>
      <c r="N181" s="316"/>
      <c r="O181" s="316"/>
      <c r="P181" s="316"/>
      <c r="Q181" s="316"/>
      <c r="R181" s="316"/>
      <c r="S181" s="316"/>
      <c r="T181" s="316"/>
      <c r="U181" s="316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50"/>
    </row>
    <row r="182" spans="2:32" ht="12" customHeight="1" x14ac:dyDescent="0.25">
      <c r="B182" s="316" t="s">
        <v>464</v>
      </c>
      <c r="C182" s="316"/>
      <c r="D182" s="316"/>
      <c r="E182" s="316"/>
      <c r="F182" s="316"/>
      <c r="G182" s="316"/>
      <c r="H182" s="316"/>
      <c r="I182" s="316"/>
      <c r="J182" s="316"/>
      <c r="K182" s="316"/>
      <c r="L182" s="316"/>
      <c r="M182" s="316"/>
      <c r="N182" s="316"/>
      <c r="O182" s="316"/>
      <c r="P182" s="316"/>
      <c r="Q182" s="316"/>
      <c r="R182" s="316"/>
      <c r="S182" s="316"/>
      <c r="T182" s="316"/>
      <c r="U182" s="316"/>
      <c r="V182" s="316"/>
      <c r="W182" s="316"/>
      <c r="X182" s="316"/>
      <c r="Y182" s="316"/>
      <c r="Z182" s="316"/>
      <c r="AA182" s="316"/>
      <c r="AB182" s="316"/>
      <c r="AC182" s="316"/>
      <c r="AD182" s="316"/>
      <c r="AE182" s="316"/>
    </row>
    <row r="183" spans="2:32" ht="11.4" customHeight="1" x14ac:dyDescent="0.25">
      <c r="B183" s="316" t="s">
        <v>465</v>
      </c>
      <c r="C183" s="316"/>
      <c r="D183" s="316"/>
      <c r="E183" s="316"/>
      <c r="F183" s="316"/>
      <c r="G183" s="316"/>
      <c r="H183" s="316"/>
      <c r="I183" s="316"/>
      <c r="J183" s="316"/>
      <c r="K183" s="316"/>
      <c r="L183" s="316"/>
      <c r="M183" s="316"/>
      <c r="N183" s="316"/>
      <c r="O183" s="316"/>
      <c r="P183" s="316"/>
      <c r="Q183" s="316"/>
      <c r="R183" s="316"/>
      <c r="S183" s="316"/>
      <c r="T183" s="316"/>
      <c r="U183" s="316"/>
      <c r="V183" s="316"/>
      <c r="W183" s="316"/>
      <c r="X183" s="316"/>
      <c r="Y183" s="316"/>
      <c r="Z183" s="316"/>
      <c r="AA183" s="316"/>
      <c r="AB183" s="316"/>
      <c r="AC183" s="316"/>
      <c r="AD183" s="316"/>
      <c r="AE183" s="316"/>
    </row>
    <row r="184" spans="2:32" x14ac:dyDescent="0.25">
      <c r="B184" s="316" t="s">
        <v>466</v>
      </c>
      <c r="C184" s="316"/>
      <c r="D184" s="316"/>
      <c r="E184" s="316"/>
      <c r="F184" s="316"/>
      <c r="G184" s="316"/>
      <c r="H184" s="316"/>
      <c r="I184" s="316"/>
      <c r="J184" s="316"/>
      <c r="K184" s="316"/>
      <c r="L184" s="316"/>
      <c r="M184" s="316"/>
      <c r="N184" s="316"/>
      <c r="O184" s="316"/>
      <c r="P184" s="316"/>
      <c r="Q184" s="316"/>
      <c r="R184" s="316"/>
      <c r="S184" s="316"/>
      <c r="T184" s="316"/>
      <c r="U184" s="316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</row>
    <row r="185" spans="2:32" x14ac:dyDescent="0.25">
      <c r="B185" s="316" t="s">
        <v>467</v>
      </c>
      <c r="C185" s="316"/>
      <c r="D185" s="316"/>
      <c r="E185" s="316"/>
      <c r="F185" s="316"/>
      <c r="G185" s="316"/>
      <c r="H185" s="316"/>
      <c r="I185" s="316"/>
      <c r="J185" s="316"/>
      <c r="K185" s="316"/>
      <c r="L185" s="316"/>
      <c r="M185" s="316"/>
      <c r="N185" s="316"/>
      <c r="O185" s="316"/>
      <c r="P185" s="316"/>
      <c r="Q185" s="316"/>
      <c r="R185" s="316"/>
      <c r="S185" s="316"/>
      <c r="T185" s="316"/>
      <c r="U185" s="316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</row>
    <row r="186" spans="2:32" x14ac:dyDescent="0.25">
      <c r="B186" s="316" t="s">
        <v>468</v>
      </c>
      <c r="C186" s="316"/>
      <c r="D186" s="316"/>
      <c r="E186" s="316"/>
      <c r="F186" s="316"/>
      <c r="G186" s="316"/>
      <c r="H186" s="316"/>
      <c r="I186" s="316"/>
      <c r="J186" s="316"/>
      <c r="K186" s="316"/>
      <c r="L186" s="316"/>
      <c r="M186" s="316"/>
      <c r="N186" s="316"/>
      <c r="O186" s="316"/>
      <c r="P186" s="316"/>
      <c r="Q186" s="316"/>
      <c r="R186" s="316"/>
      <c r="S186" s="316"/>
      <c r="T186" s="316"/>
      <c r="U186" s="316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</row>
    <row r="187" spans="2:32" ht="11.4" customHeight="1" x14ac:dyDescent="0.25">
      <c r="B187" s="316" t="s">
        <v>469</v>
      </c>
      <c r="C187" s="316"/>
      <c r="D187" s="316"/>
      <c r="E187" s="316"/>
      <c r="F187" s="316"/>
      <c r="G187" s="316"/>
      <c r="H187" s="316"/>
      <c r="I187" s="316"/>
      <c r="J187" s="316"/>
      <c r="K187" s="316"/>
      <c r="L187" s="316"/>
      <c r="M187" s="316"/>
      <c r="N187" s="316"/>
      <c r="O187" s="316"/>
      <c r="P187" s="316"/>
      <c r="Q187" s="316"/>
      <c r="R187" s="316"/>
      <c r="S187" s="316"/>
      <c r="T187" s="316"/>
      <c r="U187" s="316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</row>
    <row r="188" spans="2:32" ht="12.6" customHeight="1" x14ac:dyDescent="0.25">
      <c r="B188" s="316" t="s">
        <v>470</v>
      </c>
      <c r="C188" s="316"/>
      <c r="D188" s="316"/>
      <c r="E188" s="316"/>
      <c r="F188" s="316"/>
      <c r="G188" s="316"/>
      <c r="H188" s="316"/>
      <c r="I188" s="316"/>
      <c r="J188" s="316"/>
      <c r="K188" s="316"/>
      <c r="L188" s="316"/>
      <c r="M188" s="316"/>
      <c r="N188" s="316"/>
      <c r="O188" s="316"/>
      <c r="P188" s="316"/>
      <c r="Q188" s="316"/>
      <c r="R188" s="316"/>
      <c r="S188" s="316"/>
      <c r="T188" s="316"/>
      <c r="U188" s="316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</row>
    <row r="234" spans="1:32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spans="1:32" x14ac:dyDescent="0.25">
      <c r="AF235" s="6"/>
    </row>
  </sheetData>
  <mergeCells count="191">
    <mergeCell ref="B185:AE185"/>
    <mergeCell ref="B186:AE186"/>
    <mergeCell ref="B187:AE187"/>
    <mergeCell ref="B188:AE188"/>
    <mergeCell ref="B179:AE179"/>
    <mergeCell ref="B180:AE180"/>
    <mergeCell ref="B181:AE181"/>
    <mergeCell ref="B182:AE182"/>
    <mergeCell ref="B183:AE183"/>
    <mergeCell ref="B184:AE184"/>
    <mergeCell ref="A170:AE170"/>
    <mergeCell ref="A171:AE171"/>
    <mergeCell ref="A173:AE173"/>
    <mergeCell ref="A175:AE175"/>
    <mergeCell ref="B177:AE177"/>
    <mergeCell ref="B178:AE178"/>
    <mergeCell ref="A161:AE161"/>
    <mergeCell ref="A162:AE162"/>
    <mergeCell ref="A164:AE164"/>
    <mergeCell ref="A165:AE165"/>
    <mergeCell ref="A167:AE167"/>
    <mergeCell ref="A168:AE168"/>
    <mergeCell ref="E152:AE152"/>
    <mergeCell ref="A153:AF153"/>
    <mergeCell ref="A154:AE154"/>
    <mergeCell ref="A155:AE155"/>
    <mergeCell ref="A156:AE156"/>
    <mergeCell ref="A158:AE158"/>
    <mergeCell ref="A145:AE145"/>
    <mergeCell ref="A146:AE146"/>
    <mergeCell ref="A150:H150"/>
    <mergeCell ref="I150:AE150"/>
    <mergeCell ref="E151:H151"/>
    <mergeCell ref="I151:M151"/>
    <mergeCell ref="A147:H147"/>
    <mergeCell ref="I147:AE147"/>
    <mergeCell ref="A149:H149"/>
    <mergeCell ref="I149:AE149"/>
    <mergeCell ref="A148:H148"/>
    <mergeCell ref="I148:AE148"/>
    <mergeCell ref="A140:Z140"/>
    <mergeCell ref="AA140:AD140"/>
    <mergeCell ref="A141:AE141"/>
    <mergeCell ref="A142:AE142"/>
    <mergeCell ref="A143:AE143"/>
    <mergeCell ref="A144:AE144"/>
    <mergeCell ref="A134:AF134"/>
    <mergeCell ref="A135:AE135"/>
    <mergeCell ref="A136:AE136"/>
    <mergeCell ref="A137:AE137"/>
    <mergeCell ref="A138:AF138"/>
    <mergeCell ref="A139:AF139"/>
    <mergeCell ref="A130:AE130"/>
    <mergeCell ref="A131:F131"/>
    <mergeCell ref="I131:O131"/>
    <mergeCell ref="A132:F132"/>
    <mergeCell ref="I132:O132"/>
    <mergeCell ref="A133:F133"/>
    <mergeCell ref="I133:O133"/>
    <mergeCell ref="A124:AE124"/>
    <mergeCell ref="A125:AE125"/>
    <mergeCell ref="A126:AE126"/>
    <mergeCell ref="A127:AE127"/>
    <mergeCell ref="A128:AE128"/>
    <mergeCell ref="A129:AE129"/>
    <mergeCell ref="A118:AF118"/>
    <mergeCell ref="A119:AF119"/>
    <mergeCell ref="A120:AF120"/>
    <mergeCell ref="A121:AF121"/>
    <mergeCell ref="A122:AF122"/>
    <mergeCell ref="A123:AE123"/>
    <mergeCell ref="A112:AE112"/>
    <mergeCell ref="A113:AE113"/>
    <mergeCell ref="A114:AE114"/>
    <mergeCell ref="A115:AE115"/>
    <mergeCell ref="A116:AF116"/>
    <mergeCell ref="A117:AF117"/>
    <mergeCell ref="A106:AE106"/>
    <mergeCell ref="A107:AE107"/>
    <mergeCell ref="A108:AE108"/>
    <mergeCell ref="A109:AE109"/>
    <mergeCell ref="A110:AE110"/>
    <mergeCell ref="A111:AE111"/>
    <mergeCell ref="A100:AF100"/>
    <mergeCell ref="A101:AF101"/>
    <mergeCell ref="A102:AF102"/>
    <mergeCell ref="A103:AF103"/>
    <mergeCell ref="A104:AF104"/>
    <mergeCell ref="A105:AF105"/>
    <mergeCell ref="A94:AF94"/>
    <mergeCell ref="A95:AF95"/>
    <mergeCell ref="A96:AF96"/>
    <mergeCell ref="A97:AF97"/>
    <mergeCell ref="A98:AF98"/>
    <mergeCell ref="A99:AF99"/>
    <mergeCell ref="A88:AE88"/>
    <mergeCell ref="A89:AE89"/>
    <mergeCell ref="A90:AE90"/>
    <mergeCell ref="A91:AE91"/>
    <mergeCell ref="A92:AE92"/>
    <mergeCell ref="A93:AF93"/>
    <mergeCell ref="A82:O82"/>
    <mergeCell ref="A83:AE83"/>
    <mergeCell ref="A84:AE84"/>
    <mergeCell ref="A85:AE85"/>
    <mergeCell ref="A86:AE86"/>
    <mergeCell ref="A87:AE87"/>
    <mergeCell ref="A75:AE75"/>
    <mergeCell ref="A76:AF76"/>
    <mergeCell ref="A77:AE77"/>
    <mergeCell ref="A78:AF78"/>
    <mergeCell ref="T80:AE80"/>
    <mergeCell ref="T81:AE81"/>
    <mergeCell ref="A69:AE69"/>
    <mergeCell ref="A70:AE70"/>
    <mergeCell ref="A71:AE71"/>
    <mergeCell ref="A72:AE72"/>
    <mergeCell ref="A73:AF73"/>
    <mergeCell ref="A74:AE74"/>
    <mergeCell ref="A63:AE63"/>
    <mergeCell ref="A64:AE64"/>
    <mergeCell ref="A65:AE65"/>
    <mergeCell ref="A66:AE66"/>
    <mergeCell ref="A67:AF67"/>
    <mergeCell ref="A68:AE68"/>
    <mergeCell ref="A57:AF57"/>
    <mergeCell ref="A58:AF58"/>
    <mergeCell ref="A59:AE59"/>
    <mergeCell ref="A60:AE60"/>
    <mergeCell ref="A61:AE61"/>
    <mergeCell ref="A62:AE62"/>
    <mergeCell ref="A51:AE51"/>
    <mergeCell ref="A52:AF52"/>
    <mergeCell ref="A53:AE53"/>
    <mergeCell ref="A54:AF54"/>
    <mergeCell ref="A55:AE55"/>
    <mergeCell ref="A56:AE56"/>
    <mergeCell ref="A45:AE45"/>
    <mergeCell ref="B46:AE46"/>
    <mergeCell ref="A47:AE47"/>
    <mergeCell ref="A48:AF48"/>
    <mergeCell ref="A49:AE49"/>
    <mergeCell ref="A50:AE50"/>
    <mergeCell ref="A38:AF38"/>
    <mergeCell ref="A39:AF39"/>
    <mergeCell ref="AH40:AI40"/>
    <mergeCell ref="C41:F41"/>
    <mergeCell ref="A43:AE43"/>
    <mergeCell ref="A44:AE44"/>
    <mergeCell ref="A30:AF30"/>
    <mergeCell ref="A32:AE32"/>
    <mergeCell ref="A33:AF33"/>
    <mergeCell ref="A34:AF34"/>
    <mergeCell ref="A35:AE35"/>
    <mergeCell ref="A36:AE36"/>
    <mergeCell ref="A24:AE24"/>
    <mergeCell ref="A25:AE25"/>
    <mergeCell ref="A26:AF26"/>
    <mergeCell ref="A27:AF27"/>
    <mergeCell ref="B28:AF28"/>
    <mergeCell ref="A29:AF29"/>
    <mergeCell ref="A18:AF18"/>
    <mergeCell ref="A19:AF19"/>
    <mergeCell ref="A20:AF20"/>
    <mergeCell ref="A21:AF21"/>
    <mergeCell ref="A22:AE22"/>
    <mergeCell ref="A11:L11"/>
    <mergeCell ref="M11:AE11"/>
    <mergeCell ref="A12:AF12"/>
    <mergeCell ref="B13:AF13"/>
    <mergeCell ref="A15:AF15"/>
    <mergeCell ref="A16:AE16"/>
    <mergeCell ref="Y10:AE10"/>
    <mergeCell ref="AH10:AP10"/>
    <mergeCell ref="Y5:AE5"/>
    <mergeCell ref="AH5:AP5"/>
    <mergeCell ref="Y6:AE6"/>
    <mergeCell ref="AH6:AP6"/>
    <mergeCell ref="Y7:AE7"/>
    <mergeCell ref="AH7:AP7"/>
    <mergeCell ref="A17:AF17"/>
    <mergeCell ref="W1:AE1"/>
    <mergeCell ref="Y2:AE2"/>
    <mergeCell ref="AH2:AP2"/>
    <mergeCell ref="Y3:AE3"/>
    <mergeCell ref="Y4:AE4"/>
    <mergeCell ref="AH4:AP4"/>
    <mergeCell ref="Y8:AE8"/>
    <mergeCell ref="AH8:AP8"/>
    <mergeCell ref="Y9:AE9"/>
    <mergeCell ref="AH9:AP9"/>
  </mergeCells>
  <printOptions horizontalCentered="1"/>
  <pageMargins left="0.7" right="0.7" top="0.75" bottom="0.75" header="0.3" footer="0.3"/>
  <pageSetup paperSize="9" scale="74" fitToHeight="0" orientation="portrait" r:id="rId1"/>
  <headerFooter alignWithMargins="0">
    <oddFooter>&amp;C Страница &amp;P из &amp;N</oddFooter>
  </headerFooter>
  <rowBreaks count="2" manualBreakCount="2">
    <brk id="79" max="31" man="1"/>
    <brk id="113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113DE182-513C-4552-B4E9-8539A0F1B6E5}">
          <x14:formula1>
            <xm:f>'C:\Users\acer\Desktop\ИД\Сергей\АОСР\[АОСР - 040 Т1.xlsx]подписанты'!#REF!</xm:f>
          </x14:formula1>
          <xm:sqref>AH73</xm:sqref>
        </x14:dataValidation>
        <x14:dataValidation type="list" allowBlank="1" showInputMessage="1" showErrorMessage="1" xr:uid="{B55235EA-465F-4924-9266-D921667D5D3C}">
          <x14:formula1>
            <xm:f>'C:\Users\acer\Desktop\ИД\Сергей\АОСР\[АОСР - 040 Т1.xlsx]подписанты'!#REF!</xm:f>
          </x14:formula1>
          <xm:sqref>AH51 AH55 AH67 AH60 AH75 AH45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2F2C-77E9-4AB4-871E-17700E8B4439}">
  <sheetPr>
    <tabColor rgb="FFFF0000"/>
    <pageSetUpPr fitToPage="1"/>
  </sheetPr>
  <dimension ref="A1:IV189"/>
  <sheetViews>
    <sheetView tabSelected="1" view="pageBreakPreview" topLeftCell="A70" zoomScale="115" zoomScaleNormal="130" zoomScaleSheetLayoutView="115" workbookViewId="0">
      <selection activeCell="R6" sqref="R6"/>
    </sheetView>
  </sheetViews>
  <sheetFormatPr defaultColWidth="9.109375" defaultRowHeight="13.2" x14ac:dyDescent="0.25"/>
  <cols>
    <col min="1" max="1" width="3.77734375" style="1" customWidth="1"/>
    <col min="2" max="3" width="2.6640625" style="1" customWidth="1"/>
    <col min="4" max="4" width="6.77734375" style="1" customWidth="1"/>
    <col min="5" max="7" width="2.6640625" style="1" customWidth="1"/>
    <col min="8" max="8" width="2.88671875" style="1" customWidth="1"/>
    <col min="9" max="14" width="2.6640625" style="1" customWidth="1"/>
    <col min="15" max="15" width="3.44140625" style="1" customWidth="1"/>
    <col min="16" max="16" width="2.6640625" style="1" customWidth="1"/>
    <col min="17" max="17" width="3.21875" style="1" customWidth="1"/>
    <col min="18" max="19" width="2.6640625" style="1" customWidth="1"/>
    <col min="20" max="20" width="3.6640625" style="1" customWidth="1"/>
    <col min="21" max="27" width="2.6640625" style="1" customWidth="1"/>
    <col min="28" max="28" width="2.5546875" style="1" customWidth="1"/>
    <col min="29" max="29" width="2.6640625" style="1" customWidth="1"/>
    <col min="30" max="30" width="2.88671875" style="1" customWidth="1"/>
    <col min="31" max="31" width="30.33203125" style="1" customWidth="1"/>
    <col min="32" max="32" width="2.109375" style="1" hidden="1" customWidth="1"/>
    <col min="33" max="33" width="3.5546875" style="1" customWidth="1"/>
    <col min="34" max="34" width="13.5546875" style="1" customWidth="1"/>
    <col min="35" max="35" width="24.6640625" style="1" customWidth="1"/>
    <col min="36" max="16384" width="9.109375" style="1"/>
  </cols>
  <sheetData>
    <row r="1" spans="1:35" ht="10.8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65"/>
      <c r="X1" s="365"/>
      <c r="Y1" s="365"/>
      <c r="Z1" s="365"/>
      <c r="AA1" s="365"/>
      <c r="AB1" s="365"/>
      <c r="AC1" s="365"/>
      <c r="AD1" s="365"/>
      <c r="AE1" s="365"/>
      <c r="AF1" s="35"/>
    </row>
    <row r="2" spans="1:35" s="35" customFormat="1" ht="10.8" customHeight="1" x14ac:dyDescent="0.25"/>
    <row r="3" spans="1:35" s="35" customFormat="1" ht="10.8" customHeight="1" x14ac:dyDescent="0.25"/>
    <row r="4" spans="1:35" s="35" customFormat="1" ht="15" customHeight="1" x14ac:dyDescent="0.3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H4" s="35" t="e">
        <f>""" "&amp;TEXT(VLOOKUP(VLOOKUP(AH7,объекты!$AD$59:$AH$1066,4,0)+13,'Данные АОСР'!F6:I981,4,0),"[$-FC19]ДД ;@")&amp;""" "&amp;TEXT(VLOOKUP(VLOOKUP(AH7,объекты!$AD$59:$AH$1066,4,0)+13,'Данные АОСР'!F6:I981,4,0),"[$-FC19] ММММ")&amp;" "&amp;YEAR(VLOOKUP(VLOOKUP(AH7,объекты!$AD$59:$AH$1066,4,0)+13,'Данные АОСР'!F6:I981,4,0))&amp;" г."</f>
        <v>#N/A</v>
      </c>
    </row>
    <row r="5" spans="1:35" s="35" customFormat="1" ht="13.2" customHeight="1" thickBot="1" x14ac:dyDescent="0.35">
      <c r="A5" s="451" t="s">
        <v>571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E5" s="451"/>
    </row>
    <row r="6" spans="1:35" ht="13.2" customHeight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350" t="s">
        <v>74</v>
      </c>
      <c r="AI6" s="351"/>
    </row>
    <row r="7" spans="1:35" s="8" customFormat="1" ht="14.25" customHeight="1" thickBot="1" x14ac:dyDescent="0.3">
      <c r="B7" s="66" t="s">
        <v>97</v>
      </c>
      <c r="C7" s="371" t="str">
        <f>CONCATENATE(AH7,AI7)</f>
        <v>2/Т2</v>
      </c>
      <c r="D7" s="371"/>
      <c r="E7" s="371"/>
      <c r="F7" s="371"/>
      <c r="G7" s="37"/>
      <c r="H7" s="37"/>
      <c r="I7" s="37"/>
      <c r="J7" s="37"/>
      <c r="K7" s="37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7"/>
      <c r="X7" s="7"/>
      <c r="Y7" s="28" t="s">
        <v>19</v>
      </c>
      <c r="Z7" s="29"/>
      <c r="AA7" s="29"/>
      <c r="AB7" s="29"/>
      <c r="AC7" s="29"/>
      <c r="AD7" s="29"/>
      <c r="AE7" s="61" t="str">
        <f>""" "&amp;TEXT(VLOOKUP(VLOOKUP(AH7,объекты!$AD$59:$AH$1066,4,0)+12,'Данные АОСР'!F6:I981,4,0),"[$-FC19]ДД ;@")&amp;""" "&amp;TEXT(VLOOKUP(VLOOKUP(AH7,объекты!$AD$59:$AH$1066,4,0)+12,'Данные АОСР'!F6:I981,4,0),"[$-FC19] ММММ")&amp;" "&amp;YEAR(VLOOKUP(VLOOKUP(AH7,объекты!$AD$59:$AH$1066,4,0)+12,'Данные АОСР'!F6:I981,4,0))&amp;" г."</f>
        <v>" 11 "  апреля 2020 г.</v>
      </c>
      <c r="AF7" s="7"/>
      <c r="AH7" s="67">
        <v>2</v>
      </c>
      <c r="AI7" s="60" t="str">
        <f>"/"&amp;VLOOKUP(AH7,объекты!$D$59:$AC$1066,2,0)</f>
        <v>/Т2</v>
      </c>
    </row>
    <row r="8" spans="1:35" ht="6" customHeight="1" x14ac:dyDescent="0.25">
      <c r="B8" s="6"/>
      <c r="C8" s="6"/>
      <c r="D8" s="63"/>
      <c r="E8" s="64"/>
      <c r="F8" s="9"/>
      <c r="G8" s="9"/>
      <c r="H8" s="9"/>
      <c r="I8" s="9"/>
      <c r="J8" s="9"/>
      <c r="K8" s="9"/>
      <c r="L8" s="6"/>
      <c r="M8" s="6"/>
      <c r="N8" s="6"/>
      <c r="O8" s="6"/>
      <c r="P8" s="6"/>
      <c r="Q8" s="6"/>
      <c r="R8" s="6"/>
      <c r="S8" s="6"/>
      <c r="T8" s="6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35" ht="13.2" customHeight="1" x14ac:dyDescent="0.25">
      <c r="A9" s="409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51"/>
      <c r="AH9" s="1">
        <f>VLOOKUP(AH7,объекты!$AD$59:$AH$1066,4,0)+12</f>
        <v>26</v>
      </c>
      <c r="AI9" s="315">
        <f>VLOOKUP(VLOOKUP(AH7,объекты!$AD$59:$AH$1066,4,0)+12,'Данные АОСР'!F6:I981,4,0)</f>
        <v>43932</v>
      </c>
    </row>
    <row r="10" spans="1:35" ht="14.4" customHeight="1" thickBot="1" x14ac:dyDescent="0.3">
      <c r="A10" s="409" t="s">
        <v>378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51"/>
    </row>
    <row r="11" spans="1:35" ht="15.6" customHeight="1" thickBot="1" x14ac:dyDescent="0.3">
      <c r="A11" s="407" t="str">
        <f>VLOOKUP(AH11,подписанты!O25:R38,2,0)&amp;" "&amp;подписанты!O48&amp;" "&amp;подписанты!O49&amp;" "&amp;AH11</f>
        <v>Инженер по надзору за строительством АО "СЖС Восток Лимитед" Филиал в г. Чита,  Уфельман А.В.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216"/>
      <c r="AG11" s="11"/>
      <c r="AH11" s="48" t="s">
        <v>75</v>
      </c>
    </row>
    <row r="12" spans="1:35" ht="11.4" customHeight="1" x14ac:dyDescent="0.25">
      <c r="A12" s="286"/>
      <c r="B12" s="344" t="s">
        <v>572</v>
      </c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286"/>
      <c r="AG12" s="11"/>
    </row>
    <row r="13" spans="1:35" ht="14.4" customHeight="1" x14ac:dyDescent="0.25">
      <c r="A13" s="407" t="str">
        <f>"Приказ "&amp;VLOOKUP(AH11,подписанты!O25:R38,3,0)&amp;", "&amp;подписанты!M24&amp;VLOOKUP(AH11,подписанты!O25:R38,4,0)&amp;", "</f>
        <v xml:space="preserve">Приказ приказ №200220-001-НТ от 20.02.2020 г., НРС №С-72-199636 от 08.08.2019 г., 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286"/>
      <c r="AG13" s="11"/>
    </row>
    <row r="14" spans="1:35" ht="15" customHeight="1" x14ac:dyDescent="0.25">
      <c r="A14" s="322" t="s">
        <v>573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4"/>
      <c r="AG14" s="34"/>
    </row>
    <row r="15" spans="1:35" ht="14.4" customHeight="1" thickBot="1" x14ac:dyDescent="0.3">
      <c r="A15" s="411" t="s">
        <v>7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</row>
    <row r="16" spans="1:35" ht="16.2" customHeight="1" thickBot="1" x14ac:dyDescent="0.35">
      <c r="A16" s="412" t="str">
        <f>VLOOKUP(AH16,подписанты!J25:M38,2,0)&amp;" "&amp;подписанты!J23&amp;" "&amp;AH16&amp;" Приказ "&amp;VLOOKUP(AH16,подписанты!J25:M38,3,0)</f>
        <v>Начальник участка АО "Пусковой элемент" Ковалев А.Б. Приказ №Т-2 от 20.02.2020 г.</v>
      </c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290"/>
      <c r="AH16" s="49" t="s">
        <v>43</v>
      </c>
    </row>
    <row r="17" spans="1:34" ht="13.05" customHeight="1" thickBot="1" x14ac:dyDescent="0.3">
      <c r="A17" s="402" t="s">
        <v>574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  <c r="AB17" s="402"/>
      <c r="AC17" s="402"/>
      <c r="AD17" s="402"/>
      <c r="AE17" s="402"/>
      <c r="AF17" s="402"/>
      <c r="AG17" s="34"/>
      <c r="AH17" s="12"/>
    </row>
    <row r="18" spans="1:34" ht="16.2" customHeight="1" thickBot="1" x14ac:dyDescent="0.3">
      <c r="A18" s="413" t="s">
        <v>575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216"/>
      <c r="AG18" s="34"/>
      <c r="AH18" s="58" t="s">
        <v>42</v>
      </c>
    </row>
    <row r="19" spans="1:34" ht="15.6" customHeight="1" x14ac:dyDescent="0.25">
      <c r="A19" s="407" t="str">
        <f>VLOOKUP(AH18,подписанты!J25:M38,2,0)&amp;" "&amp;подписанты!J23&amp;" "&amp;AH18&amp;" "&amp;"Приказ "&amp;VLOOKUP(AH18,подписанты!J25:M38,3,0)</f>
        <v>Заместитель генерального директора АО "Пусковой элемент" Антонов А.Ю. Приказ №202 от 18.09.2019 г.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286"/>
      <c r="AG19" s="34"/>
      <c r="AH19" s="12"/>
    </row>
    <row r="20" spans="1:34" ht="13.2" customHeight="1" thickBot="1" x14ac:dyDescent="0.3">
      <c r="A20" s="322" t="s">
        <v>576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4"/>
      <c r="AH20" s="34"/>
    </row>
    <row r="21" spans="1:34" ht="16.8" customHeight="1" thickBot="1" x14ac:dyDescent="0.3">
      <c r="A21" s="410" t="s">
        <v>27</v>
      </c>
      <c r="B21" s="410"/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290"/>
      <c r="AH21" s="58" t="s">
        <v>380</v>
      </c>
    </row>
    <row r="22" spans="1:34" ht="18.600000000000001" customHeight="1" x14ac:dyDescent="0.25">
      <c r="A22" s="407" t="str">
        <f>VLOOKUP(AH21,подписанты!Y25:AA38,2,0)&amp;" "&amp;подписанты!$Y$23&amp;" "&amp;AH21&amp;" Приказ "&amp;VLOOKUP(AH21,подписанты!$Y$25:$AA$38,3,0)</f>
        <v>Главный инженер проекта ООО "НСК-Проект" Маскевич И.С. Приказ № 054-18/10 от 24.10.2018 г.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290"/>
    </row>
    <row r="23" spans="1:34" ht="15" customHeight="1" x14ac:dyDescent="0.25">
      <c r="A23" s="322" t="s">
        <v>576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290"/>
    </row>
    <row r="24" spans="1:34" ht="18.600000000000001" customHeight="1" thickBot="1" x14ac:dyDescent="0.3">
      <c r="A24" s="410" t="s">
        <v>577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290"/>
    </row>
    <row r="25" spans="1:34" ht="16.8" customHeight="1" thickBot="1" x14ac:dyDescent="0.3">
      <c r="A25" s="407" t="str">
        <f>VLOOKUP(AH25,подписанты!J25:M38,2,0)&amp;" "&amp;подписанты!J23&amp;" "&amp;AH25&amp;" Приказ "&amp;VLOOKUP(AH25,подписанты!J25:M38,3,0)&amp;" ОГРН 1097799009208, ИНН 7705048533"</f>
        <v>Мастер АО "Пусковой элемент" Калинов Д.Н. Приказ №Т-1 от 19.02.2020 г. ОГРН 1097799009208, ИНН 7705048533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290"/>
      <c r="AH25" s="49" t="s">
        <v>44</v>
      </c>
    </row>
    <row r="26" spans="1:34" ht="11.4" customHeight="1" x14ac:dyDescent="0.25">
      <c r="A26" s="415" t="s">
        <v>574</v>
      </c>
      <c r="B26" s="415"/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51"/>
    </row>
    <row r="27" spans="1:34" ht="15.6" customHeight="1" thickBot="1" x14ac:dyDescent="0.3">
      <c r="A27" s="418" t="s">
        <v>11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  <c r="T27" s="418"/>
      <c r="U27" s="418"/>
      <c r="V27" s="418"/>
      <c r="W27" s="418"/>
      <c r="X27" s="418"/>
      <c r="Y27" s="418"/>
      <c r="Z27" s="418"/>
      <c r="AA27" s="418"/>
      <c r="AB27" s="418"/>
      <c r="AC27" s="418"/>
      <c r="AD27" s="418"/>
      <c r="AE27" s="418"/>
      <c r="AF27" s="284"/>
    </row>
    <row r="28" spans="1:34" ht="13.8" customHeight="1" thickBot="1" x14ac:dyDescent="0.35">
      <c r="A28" s="421" t="str">
        <f>VLOOKUP(AH28,подписанты!T25:W38,2,0)&amp;" "&amp;подписанты!T23&amp;" "&amp;VLOOKUP(AH28,подписанты!T25:W38,1,0)&amp;", "&amp;VLOOKUP(AH28,подписанты!T25:W38,3,0)</f>
        <v>Ведуший инженер СЗ ООО "ИНК" Ильин И.А., приказ № 0175-00 от 11.02.2020 г.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21"/>
      <c r="AF28" s="51"/>
      <c r="AH28" s="58" t="s">
        <v>50</v>
      </c>
    </row>
    <row r="29" spans="1:34" ht="11.4" customHeight="1" thickBot="1" x14ac:dyDescent="0.3">
      <c r="A29" s="422" t="s">
        <v>574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</row>
    <row r="30" spans="1:34" ht="15" customHeight="1" thickBot="1" x14ac:dyDescent="0.35">
      <c r="A30" s="421" t="str">
        <f>VLOOKUP(AH30,подписанты!O25:R38,2,0)&amp;" "&amp;подписанты!O23&amp;" "&amp;VLOOKUP(AH30,подписанты!O25:R38,1,0)&amp;" "&amp;VLOOKUP(AH30,подписанты!O25:R38,3,0)</f>
        <v>Инженер по надзору за строительством АО "СЖС Восток Лимитед" Новиков Д.Н. приказ №200220-001-НТ от 20.02.2020 г.</v>
      </c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21"/>
      <c r="AF30" s="51"/>
      <c r="AH30" s="58" t="s">
        <v>51</v>
      </c>
    </row>
    <row r="31" spans="1:34" ht="12.6" customHeight="1" x14ac:dyDescent="0.25">
      <c r="A31" s="422" t="s">
        <v>574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</row>
    <row r="32" spans="1:34" ht="4.8" customHeight="1" x14ac:dyDescent="0.25"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</row>
    <row r="33" spans="1:33" ht="15" customHeight="1" x14ac:dyDescent="0.3">
      <c r="A33" s="246" t="s">
        <v>578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244"/>
      <c r="O33" s="244"/>
      <c r="P33" s="244"/>
      <c r="Q33" s="244"/>
      <c r="R33" s="414" t="s">
        <v>39</v>
      </c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55"/>
    </row>
    <row r="34" spans="1:33" ht="9.75" customHeight="1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22" t="s">
        <v>579</v>
      </c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245"/>
    </row>
    <row r="35" spans="1:33" ht="12" customHeight="1" x14ac:dyDescent="0.25">
      <c r="A35" s="419" t="s">
        <v>394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3" ht="16.2" customHeight="1" x14ac:dyDescent="0.25">
      <c r="A36" s="411" t="s">
        <v>580</v>
      </c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247"/>
      <c r="AG36" s="15"/>
    </row>
    <row r="37" spans="1:33" ht="16.8" customHeight="1" x14ac:dyDescent="0.25">
      <c r="A37" s="420" t="str">
        <f>"Фундамент "&amp;" "&amp;VLOOKUP(AH7,объекты!$D$59:$AC$1066,3,0)&amp;" "&amp;VLOOKUP(AH7,объекты!$D$59:$AC$1066,2,0)&amp;"."</f>
        <v>Фундамент  трансформатора Т2.</v>
      </c>
      <c r="B37" s="420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216"/>
      <c r="AG37" s="15"/>
    </row>
    <row r="38" spans="1:33" ht="14.4" customHeight="1" x14ac:dyDescent="0.25">
      <c r="A38" s="331" t="s">
        <v>581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286"/>
      <c r="AG38" s="15"/>
    </row>
    <row r="39" spans="1:33" s="8" customFormat="1" ht="15.6" customHeight="1" x14ac:dyDescent="0.25">
      <c r="A39" s="410" t="s">
        <v>582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248"/>
      <c r="AG39" s="145" t="e">
        <f>IF(VLOOKUP(AH7,'Данные АОСР'!F6:AB107,21,0)&gt;0,VLOOKUP(AH7,'Данные АОСР'!F6:AB107,21,0),"")</f>
        <v>#N/A</v>
      </c>
    </row>
    <row r="40" spans="1:33" ht="16.2" customHeight="1" x14ac:dyDescent="0.25">
      <c r="A40" s="452" t="str">
        <f>подписанты!H20&amp;IF(VLOOKUP(VLOOKUP(AH7,объекты!$AD$59:$AH$1066,4,0)+12,'Данные АОСР'!F6:I981,4,0)&gt;=DATE(2020,3,18)," (изм 6)"," (изм 5)")&amp;", "&amp;"лист "&amp;VLOOKUP(AH7+12,'Данные АОСР'!F6:AA487,22,0)&amp;IF(VLOOKUP(VLOOKUP(AH7,объекты!$AD$59:$AH$1066,4,0)+12,'Данные АОСР'!F6:I981,4,0)&gt;=DATE(2020,3,18)," от 18.03.2020г. "," от 23.01.2020г. ")</f>
        <v xml:space="preserve">14/2018-ПС220-Полимер-1-040-КС1 (изм 6), лист 3 от 18.03.2020г. 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452"/>
      <c r="Y40" s="452"/>
      <c r="Z40" s="452"/>
      <c r="AA40" s="452"/>
      <c r="AB40" s="452"/>
      <c r="AC40" s="452"/>
      <c r="AD40" s="452"/>
      <c r="AE40" s="452"/>
      <c r="AF40" s="15"/>
    </row>
    <row r="41" spans="1:33" ht="13.8" customHeight="1" x14ac:dyDescent="0.25">
      <c r="A41" s="344" t="s">
        <v>583</v>
      </c>
      <c r="B41" s="344"/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15"/>
    </row>
    <row r="42" spans="1:33" ht="15" customHeight="1" x14ac:dyDescent="0.3">
      <c r="A42" s="424" t="str">
        <f>подписанты!O21&amp;" ("&amp;подписанты!H21&amp;"). "&amp;" Конструктивно-строительные решения. "</f>
        <v xml:space="preserve">поз. 7.2 по ГП (Установка трансформаторов Т1, Т2).  Конструктивно-строительные решения. </v>
      </c>
      <c r="B42" s="42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4"/>
      <c r="V42" s="424"/>
      <c r="W42" s="424"/>
      <c r="X42" s="424"/>
      <c r="Y42" s="424"/>
      <c r="Z42" s="424"/>
      <c r="AA42" s="424"/>
      <c r="AB42" s="424"/>
      <c r="AC42" s="424"/>
      <c r="AD42" s="424"/>
      <c r="AE42" s="424"/>
      <c r="AF42" s="15"/>
    </row>
    <row r="43" spans="1:33" ht="15" customHeight="1" x14ac:dyDescent="0.3">
      <c r="A43" s="424" t="s">
        <v>94</v>
      </c>
      <c r="B43" s="424"/>
      <c r="C43" s="424"/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15"/>
    </row>
    <row r="44" spans="1:33" ht="10.8" customHeight="1" x14ac:dyDescent="0.25">
      <c r="A44" s="322" t="s">
        <v>584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16"/>
    </row>
    <row r="45" spans="1:33" ht="16.8" customHeight="1" x14ac:dyDescent="0.25">
      <c r="A45" s="410" t="s">
        <v>585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16"/>
    </row>
    <row r="46" spans="1:33" ht="43.8" customHeight="1" x14ac:dyDescent="0.25">
      <c r="A46" s="425" t="str">
        <f>IF(VLOOKUP(AH7,объекты!$AD$59:$AH$1066,4,0)+1&gt;0,"1. "&amp;VLOOKUP(VLOOKUP(AH7,объекты!$AD$59:$AH$1066,4,0)+1,'Данные АОСР'!$F$6:$V$988,7,0),"")&amp;"."</f>
        <v>1. Щебень смеси фракций 5-20 мм. (Акт входного контроля №8 от 01.04.2020 г.  Паспорт № 0108-19 от 05.12.2019 г., Партия № П01-12-19. Акт отбора проб № 108 от 02.11.2019 г. Протокол №108-ФМЩ-КУК-5-20 от 03.11.2019 г. Экспертное заключение по проведению госсударственной экспертизы от 15.12.2015 г.).</v>
      </c>
      <c r="B46" s="425"/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16"/>
    </row>
    <row r="47" spans="1:33" ht="21.6" customHeight="1" x14ac:dyDescent="0.25">
      <c r="A47" s="425" t="str">
        <f>IF(VLOOKUP(AH7,объекты!$AD$59:$AH$1066,4,0)+2&gt;0,"2. "&amp;VLOOKUP(VLOOKUP(AH7,объекты!$AD$59:$AH$1066,4,0)+2,'Данные АОСР'!$F$6:$V$988,7,0),"")&amp;"."</f>
        <v>2. Фундамент марки Ф2-2 (Акт входного контроля №9 от 01.04.2020 г. Технический паспорт №928 от 20.09.2016г.).</v>
      </c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5"/>
      <c r="AF47" s="16"/>
    </row>
    <row r="48" spans="1:33" ht="28.8" customHeight="1" x14ac:dyDescent="0.25">
      <c r="A48" s="425" t="str">
        <f>IF(VLOOKUP(AH7,объекты!$AD$59:$AH$1066,4,0)+3&gt;0,"3. "&amp;VLOOKUP(VLOOKUP(AH7,объекты!$AD$59:$AH$1066,4,0)+3,'Данные АОСР'!$F$6:$V$988,7,0),"")&amp;"."</f>
        <v>3. Эмаль КО-174 (Акт входного контроля №10 от 01.04.2020 г. Сертификат (паспорт) качества на Эмаль КО-174 октябрь 2019 г. Партия  № 2900.).</v>
      </c>
      <c r="B48" s="425"/>
      <c r="C48" s="425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16"/>
    </row>
    <row r="49" spans="1:32" ht="18" customHeight="1" x14ac:dyDescent="0.25">
      <c r="A49" s="425" t="str">
        <f>IF(VLOOKUP(AH7,объекты!$AD$59:$AH$1066,4,0)+5&gt;0,"4. "&amp;VLOOKUP(VLOOKUP(AH7,объекты!$AD$59:$AH$1066,4,0)+5,'Данные АОСР'!$F$6:$V$988,7,0),"")&amp;"."</f>
        <v>4. Смазка БАМ-4 (Акт входного контроля №11 от 01.04.2020 г. Паспорт качества № 877 от 25 ноября 2019 г. Партия №19001).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16"/>
    </row>
    <row r="50" spans="1:32" ht="43.2" customHeight="1" x14ac:dyDescent="0.25">
      <c r="A50" s="425" t="str">
        <f>IF(VLOOKUP(AH7,объекты!$AD$59:$AH$1066,4,0)+8&gt;0,"5. "&amp;VLOOKUP(VLOOKUP(AH7,объекты!$AD$59:$AH$1066,4,0)+8,'Данные АОСР'!$F$6:$V$988,7,0),"")&amp;"."</f>
        <v>5. Пленка полиэтиленовая 250 мкр марка "Т" ширина рулона 1,5 м. (Акт входного контроля №12 от 01.04.2020 г. Паспорт качества № 2008 от октября 2019 г. Партия № 10. Декларация о соответствии №ЕАЭС N RU Д-RU.ВЯ01.В.24370 от 10.04.2018 г.).</v>
      </c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16"/>
    </row>
    <row r="51" spans="1:32" ht="48" customHeight="1" x14ac:dyDescent="0.25">
      <c r="A51" s="425" t="str">
        <f>IF(VLOOKUP(AH7,объекты!$AD$59:$AH$1066,4,0)+9&gt;0,"6. "&amp;VLOOKUP(VLOOKUP(AH7,объекты!$AD$59:$AH$1066,4,0)+9,'Данные АОСР'!$F$6:$V$988,7,0),"")&amp;"."</f>
        <v>6. Местный грунт.  Акт отбора образцов (проб) № Г0002/1 от 07.04.2020 г.  Протокол испытания грунта № Г0002/1 от 08.04.2020 г.  Протокол испытания грунта методом замещения объема № ГУ0002/1 от 08.04.2020 г.  Схема отбора проб при устройстройстве обратной засыпки. Приложение к акту отбора проб № Г0002/1 от 07.04.2020 г. .</v>
      </c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  <c r="V51" s="425"/>
      <c r="W51" s="425"/>
      <c r="X51" s="425"/>
      <c r="Y51" s="425"/>
      <c r="Z51" s="425"/>
      <c r="AA51" s="425"/>
      <c r="AB51" s="425"/>
      <c r="AC51" s="425"/>
      <c r="AD51" s="425"/>
      <c r="AE51" s="425"/>
      <c r="AF51" s="16"/>
    </row>
    <row r="52" spans="1:32" ht="31.2" customHeight="1" x14ac:dyDescent="0.25">
      <c r="A52" s="425" t="str">
        <f>IF(VLOOKUP(AH7,объекты!$AD$59:$AH$1066,4,0)+10&gt;0,"7. "&amp;VLOOKUP(VLOOKUP(AH7,объекты!$AD$59:$AH$1066,4,0)+10,'Данные АОСР'!$F$6:$V$988,7,0),"")&amp;"."</f>
        <v>7. Балка Б-1 (Акт входного контроля №13 от 01.04.2020 г. Документ о качестве стальный конструкций Серия А № 296-01 от марта 2020 г.).</v>
      </c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16"/>
    </row>
    <row r="53" spans="1:32" ht="31.8" customHeight="1" x14ac:dyDescent="0.25">
      <c r="A53" s="425" t="str">
        <f>IF(VLOOKUP(AH7,объекты!$AD$59:$AH$1066,4,0)+12&gt;0,"8. "&amp;VLOOKUP(VLOOKUP(AH7,объекты!$AD$59:$AH$1066,4,0)+12,'Данные АОСР'!$F$6:$V$988,7,0),"")&amp;"."</f>
        <v>8. Материал лакокрасочный PRIM PLATINA Multicoat PN (ПРИМ ПЛАТИНА) (Акт входного контроля №14 от 01.04.2020 г. Паспорт № 16930 от 29.02.2020 г. Партия № 26857.).</v>
      </c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  <c r="V53" s="425"/>
      <c r="W53" s="425"/>
      <c r="X53" s="425"/>
      <c r="Y53" s="425"/>
      <c r="Z53" s="425"/>
      <c r="AA53" s="425"/>
      <c r="AB53" s="425"/>
      <c r="AC53" s="425"/>
      <c r="AD53" s="425"/>
      <c r="AE53" s="425"/>
      <c r="AF53" s="16"/>
    </row>
    <row r="54" spans="1:32" ht="13.2" customHeight="1" x14ac:dyDescent="0.25">
      <c r="A54" s="422" t="s">
        <v>586</v>
      </c>
      <c r="B54" s="422"/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  <c r="AC54" s="422"/>
      <c r="AD54" s="422"/>
      <c r="AE54" s="422"/>
      <c r="AF54" s="422"/>
    </row>
    <row r="55" spans="1:32" ht="15.6" customHeight="1" x14ac:dyDescent="0.25">
      <c r="A55" s="428" t="s">
        <v>587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</row>
    <row r="56" spans="1:32" ht="30.6" customHeight="1" x14ac:dyDescent="0.25">
      <c r="A56" s="427" t="str">
        <f>"1. АОСР № "&amp;VLOOKUP(AH7,объекты!$AD$59:$AH$1066,4,0)&amp;"/040-КС1 "&amp;VLOOKUP(VLOOKUP(AH7,объекты!$AD$59:$AH$1066,4,0),'Данные АОСР'!$F$6:$AB$982,5,0)&amp;" от "&amp;TEXT(VLOOKUP(VLOOKUP(AH7,объекты!$AD$59:$AH$1066,4,0),'Данные АОСР'!$F$6:$AB$982,4,0),"ДД.ММ.ГГГГ")&amp;" г."</f>
        <v>1. АОСР № 14/040-КС1 Разработка 1-го котлована(ов), под устройство фундамента марки Ф2-2 трансформатора Т2 поз. 7.2 по ГП. Объем разработанного грунта составил: V= 145,78 м3. от 31.03.2020 г.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</row>
    <row r="57" spans="1:32" ht="44.4" customHeight="1" x14ac:dyDescent="0.25">
      <c r="A57" s="453" t="str">
        <f>"2. АОСР № "&amp;VLOOKUP(AH7,объекты!$AD$59:$AH$1066,4,0)+1&amp;"/040-КС1 "&amp;VLOOKUP(VLOOKUP(AH7,объекты!$AD$59:$AH$1066,4,0)+1,'Данные АОСР'!$F$6:$AB$982,5,0)&amp;" от "&amp;TEXT(VLOOKUP(VLOOKUP(AH7,объекты!$AD$59:$AH$1066,4,0)+1,'Данные АОСР'!$F$6:$AB$982,4,0),"ДД.ММ.ГГГГ")&amp;" г."</f>
        <v>2. АОСР № 15/040-КС1 Устройство щебеночного основания с послойным уплотнением h= 600 мм. под фундаменты марки Ф2-2 (6 шт.), трансформатора Т2 поз. 7.2 по ГП. Общий объем подготовки из отсева щебня фракции 5-20 мм., составил: V= 25,29 м3. от 02.04.2020 г.</v>
      </c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</row>
    <row r="58" spans="1:32" ht="18.600000000000001" customHeight="1" x14ac:dyDescent="0.25">
      <c r="A58" s="453" t="str">
        <f>"3. АОСР № "&amp;VLOOKUP(AH7,объекты!$AD$59:$AH$1066,4,0)+2&amp;"/040-КС1 "&amp;VLOOKUP(VLOOKUP(AH7,объекты!$AD$59:$AH$1066,4,0)+2,'Данные АОСР'!$F$6:$AB$982,5,0)&amp;" от "&amp;TEXT(VLOOKUP(VLOOKUP(AH7,объекты!$AD$59:$AH$1066,4,0)+2,'Данные АОСР'!$F$6:$AB$982,4,0),"ДД.ММ.ГГГГ")&amp;" г."</f>
        <v>3. АОСР № 16/040-КС1 Монтаж фундаментов марки Ф2-2 (6 шт.), трансформатора Т2 поз. 7.2 по ГП.  от 03.04.2020 г.</v>
      </c>
      <c r="B58" s="453"/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453"/>
      <c r="AF58" s="453"/>
    </row>
    <row r="59" spans="1:32" ht="31.8" customHeight="1" x14ac:dyDescent="0.25">
      <c r="A59" s="453" t="str">
        <f>"4. АОСР № "&amp;VLOOKUP(AH7,объекты!$AD$59:$AH$1066,4,0)+3&amp;"/040-КС1 "&amp;VLOOKUP(VLOOKUP(AH7,объекты!$AD$59:$AH$1066,4,0)+3,'Данные АОСР'!$F$6:$AB$982,5,0)&amp;" от "&amp;TEXT(VLOOKUP(VLOOKUP(AH7,объекты!$AD$59:$AH$1066,4,0)+3,'Данные АОСР'!$F$6:$AB$982,4,0),"ДД.ММ.ГГГГ")&amp;" г."</f>
        <v>4. АОСР № 17/040-КС1 Нанесение АКЗ первого слоя (расход 0,4 кг/м2) на фундаменты марки Ф2-2 (6 шт.), Общий расход эмали КО-174 составил: V=17,04 кг., на S общ.=42,6 м2.  трансформатора Т2 поз. 7.2 по ГП.  от 04.04.2020 г.</v>
      </c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3"/>
      <c r="AC59" s="453"/>
      <c r="AD59" s="453"/>
      <c r="AE59" s="453"/>
      <c r="AF59" s="453"/>
    </row>
    <row r="60" spans="1:32" ht="32.4" customHeight="1" x14ac:dyDescent="0.25">
      <c r="A60" s="453" t="str">
        <f>"5. АОСР № "&amp;VLOOKUP(AH7,объекты!$AD$59:$AH$1066,4,0)+4&amp;"/040-КС1 "&amp;VLOOKUP(VLOOKUP(AH7,объекты!$AD$59:$AH$1066,4,0)+4,'Данные АОСР'!$F$6:$AB$982,5,0)&amp;" от "&amp;TEXT(VLOOKUP(VLOOKUP(AH7,объекты!$AD$59:$AH$1066,4,0)+4,'Данные АОСР'!$F$6:$AB$982,4,0),"ДД.ММ.ГГГГ")&amp;" г."</f>
        <v>5. АОСР № 18/040-КС1 Нанесение АКЗ второго слоя (расход 0,4 кг/м2) на фундаменты марки Ф2-2 (6 шт.), Общий расход эмали КО-174 составил: V=17,04 кг., на S общ.=42,6 м2.  трансформатора Т2 поз. 7.2 по ГП.  от 05.04.2020 г.</v>
      </c>
      <c r="B60" s="453"/>
      <c r="C60" s="453"/>
      <c r="D60" s="453"/>
      <c r="E60" s="453"/>
      <c r="F60" s="453"/>
      <c r="G60" s="453"/>
      <c r="H60" s="453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3"/>
      <c r="AC60" s="453"/>
      <c r="AD60" s="453"/>
      <c r="AE60" s="453"/>
      <c r="AF60" s="453"/>
    </row>
    <row r="61" spans="1:32" ht="44.4" customHeight="1" x14ac:dyDescent="0.25">
      <c r="A61" s="453" t="str">
        <f>"6. АОСР № "&amp;VLOOKUP(AH7,объекты!$AD$59:$AH$1066,4,0)+5&amp;"/040-КС1 "&amp;VLOOKUP(VLOOKUP(AH7,объекты!$AD$59:$AH$1066,4,0)+5,'Данные АОСР'!$F$6:$AB$982,5,0)&amp;" от "&amp;TEXT(VLOOKUP(VLOOKUP(AH7,объекты!$AD$59:$AH$1066,4,0)+5,'Данные АОСР'!$F$6:$AB$982,4,0),"ДД.ММ.ГГГГ")&amp;" г."</f>
        <v>6. АОСР № 19/040-КС1 Нанесение 1-го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 от 05.04.2020 г.</v>
      </c>
      <c r="B61" s="453"/>
      <c r="C61" s="453"/>
      <c r="D61" s="453"/>
      <c r="E61" s="453"/>
      <c r="F61" s="453"/>
      <c r="G61" s="453"/>
      <c r="H61" s="453"/>
      <c r="I61" s="453"/>
      <c r="J61" s="453"/>
      <c r="K61" s="453"/>
      <c r="L61" s="453"/>
      <c r="M61" s="453"/>
      <c r="N61" s="453"/>
      <c r="O61" s="453"/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3"/>
      <c r="AC61" s="453"/>
      <c r="AD61" s="453"/>
      <c r="AE61" s="453"/>
      <c r="AF61" s="453"/>
    </row>
    <row r="62" spans="1:32" ht="45.6" customHeight="1" x14ac:dyDescent="0.25">
      <c r="A62" s="453" t="str">
        <f>"7. АОСР № "&amp;VLOOKUP(AH7,объекты!$AD$59:$AH$1066,4,0)+6&amp;"/040-КС1 "&amp;VLOOKUP(VLOOKUP(AH7,объекты!$AD$59:$AH$1066,4,0)+6,'Данные АОСР'!$F$6:$AB$982,5,0)&amp;" от "&amp;TEXT(VLOOKUP(VLOOKUP(AH7,объекты!$AD$59:$AH$1066,4,0)+6,'Данные АОСР'!$F$6:$AB$982,4,0),"ДД.ММ.ГГГГ")&amp;" г."</f>
        <v>7. АОСР № 20/040-КС1 Нанесение 2-го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 от 05.04.2020 г.</v>
      </c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</row>
    <row r="63" spans="1:32" ht="45" customHeight="1" x14ac:dyDescent="0.25">
      <c r="A63" s="453" t="str">
        <f>"8. АОСР № "&amp;VLOOKUP(AH7,объекты!$AD$59:$AH$1066,4,0)+7&amp;"/040-КС1 "&amp;VLOOKUP(VLOOKUP(AH7,объекты!$AD$59:$AH$1066,4,0)+7,'Данные АОСР'!$F$6:$AB$982,5,0)&amp;" от "&amp;TEXT(VLOOKUP(VLOOKUP(AH7,объекты!$AD$59:$AH$1066,4,0)+7,'Данные АОСР'!$F$6:$AB$982,4,0),"ДД.ММ.ГГГГ")&amp;" г."</f>
        <v>8. АОСР № 21/040-КС1 Нанесение 3-го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 от 05.04.2020 г.</v>
      </c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  <c r="AD63" s="453"/>
      <c r="AE63" s="453"/>
      <c r="AF63" s="453"/>
    </row>
    <row r="64" spans="1:32" ht="31.8" customHeight="1" x14ac:dyDescent="0.25">
      <c r="A64" s="453" t="str">
        <f>"9. АОСР № "&amp;VLOOKUP(AH7,объекты!$AD$59:$AH$1066,4,0)+8&amp;"/040-КС1 "&amp;VLOOKUP(VLOOKUP(AH7,объекты!$AD$59:$AH$1066,4,0)+8,'Данные АОСР'!$F$6:$AB$982,5,0)&amp;" от "&amp;TEXT(VLOOKUP(VLOOKUP(AH7,объекты!$AD$59:$AH$1066,4,0)+8,'Данные АОСР'!$F$6:$AB$982,4,0),"ДД.ММ.ГГГГ")&amp;" г."</f>
        <v>9. АОСР № 22/040-КС1 Обвертка полиэтиленовой пленкой в три слоя фундаменты марки Ф2-2 (6 шт.), Общий расход пленки полиэтиленовой  составил: V= 200 п.м. на S общ.=100 м2. трансформатора Т2 поз. 7.2 по ГП.  от 06.04.2020 г.</v>
      </c>
      <c r="B64" s="453"/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</row>
    <row r="65" spans="1:32" ht="33" customHeight="1" x14ac:dyDescent="0.25">
      <c r="A65" s="453" t="str">
        <f>"10. АОСР № "&amp;VLOOKUP(AH7,объекты!$AD$59:$AH$1066,4,0)+9&amp;"/040-КС1 "&amp;VLOOKUP(VLOOKUP(AH7,объекты!$AD$59:$AH$1066,4,0)+9,'Данные АОСР'!$F$6:$AB$982,5,0)&amp;" от "&amp;TEXT(VLOOKUP(VLOOKUP(AH7,объекты!$AD$59:$AH$1066,4,0)+9,'Данные АОСР'!$F$6:$AB$982,4,0),"ДД.ММ.ГГГГ")&amp;" г."</f>
        <v>10. АОСР № 23/040-КС1 Обратная засыпка c послойным уплотнением фундаментов марки Ф2-2 (6 шт.). Общий объем обратной засыпки котлована составил: V= 144,73 м2., трансформатора Т2 поз. 7.2 по ГП.  от 08.04.2020 г.</v>
      </c>
      <c r="B65" s="453"/>
      <c r="C65" s="453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</row>
    <row r="66" spans="1:32" ht="19.2" customHeight="1" x14ac:dyDescent="0.25">
      <c r="A66" s="453" t="str">
        <f>"11. АОСР № "&amp;VLOOKUP(AH7,объекты!$AD$59:$AH$1066,4,0)+10&amp;"/040-КС1 "&amp;VLOOKUP(VLOOKUP(AH7,объекты!$AD$59:$AH$1066,4,0)+10,'Данные АОСР'!$F$6:$AB$982,5,0)&amp;" от "&amp;TEXT(VLOOKUP(VLOOKUP(AH7,объекты!$AD$59:$AH$1066,4,0)+10,'Данные АОСР'!$F$6:$AB$982,4,0),"ДД.ММ.ГГГГ")&amp;" г."</f>
        <v>11. АОСР № 24/040-КС1 Монтаж балки Б-1 (2 шт.) трансформатора Т2 поз. 7.2 по ГП.  от 09.04.2020 г.</v>
      </c>
      <c r="B66" s="453"/>
      <c r="C66" s="453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</row>
    <row r="67" spans="1:32" ht="58.8" customHeight="1" x14ac:dyDescent="0.25">
      <c r="A67" s="453" t="str">
        <f>"12. АОСР № "&amp;VLOOKUP(AH7,объекты!$AD$59:$AH$1066,4,0)+11&amp;"/040-КС1 "&amp;VLOOKUP(VLOOKUP(AH7,объекты!$AD$59:$AH$1066,4,0)+11,'Данные АОСР'!$F$6:$AB$982,5,0)&amp;" от "&amp;TEXT(VLOOKUP(VLOOKUP(AH7,объекты!$AD$59:$AH$1066,4,0)+11,'Данные АОСР'!$F$6:$AB$982,4,0),"ДД.ММ.ГГГГ")&amp;" г."</f>
        <v>12. АОСР № 25/040-КС1 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первого слоя по 200 мкм. (расход 0,645 кг/м²). Общая площадь АКЗ = 41,3 м², расход краски составил 13,32 кг.трансформатора Т2 поз. 7.2 по ГП.  от 10.04.2020 г.</v>
      </c>
      <c r="B67" s="453"/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</row>
    <row r="68" spans="1:32" ht="60.6" customHeight="1" x14ac:dyDescent="0.25">
      <c r="A68" s="453" t="str">
        <f>"13. АОСР № "&amp;VLOOKUP(AH7,объекты!$AD$59:$AH$1066,4,0)+12&amp;"/040-КС1 "&amp;VLOOKUP(VLOOKUP(AH7,объекты!$AD$59:$AH$1066,4,0)+12,'Данные АОСР'!$F$6:$AB$982,5,0)&amp;" от "&amp;TEXT(VLOOKUP(VLOOKUP(AH7,объекты!$AD$59:$AH$1066,4,0)+12,'Данные АОСР'!$F$6:$AB$982,4,0),"ДД.ММ.ГГГГ")&amp;" г."</f>
        <v>13. АОСР № 26/040-КС1 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второго слоя по 200 мкм. (расход 0,645 кг/м²). Общая площадь АКЗ = 41,3 м², расход краски составил 13,32 кг.трансформатора Т2 поз. 7.2 по ГП.  от 11.04.2020 г.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</row>
    <row r="69" spans="1:32" ht="18.600000000000001" customHeight="1" x14ac:dyDescent="0.25">
      <c r="A69" s="453" t="s">
        <v>622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</row>
    <row r="70" spans="1:32" ht="12" customHeight="1" x14ac:dyDescent="0.25">
      <c r="A70" s="422" t="s">
        <v>588</v>
      </c>
      <c r="B70" s="422"/>
      <c r="C70" s="422"/>
      <c r="D70" s="422"/>
      <c r="E70" s="422"/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</row>
    <row r="71" spans="1:32" ht="4.8" customHeight="1" x14ac:dyDescent="0.25">
      <c r="A71" s="428"/>
      <c r="B71" s="429"/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429"/>
      <c r="AE71" s="429"/>
      <c r="AF71" s="429"/>
    </row>
    <row r="72" spans="1:32" ht="28.8" customHeight="1" x14ac:dyDescent="0.25">
      <c r="A72" s="428" t="s">
        <v>589</v>
      </c>
      <c r="B72" s="429"/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</row>
    <row r="73" spans="1:32" ht="15" customHeight="1" x14ac:dyDescent="0.25">
      <c r="A73" s="427" t="str">
        <f>IF(VLOOKUP(AH7+13,'Данные АОСР'!F6:AB107,23,0)&gt;0,VLOOKUP(AH7+13,'Данные АОСР'!F6:AB107,23,0),"")</f>
        <v>Письмо о согласовании щебня фракции 5-20 мм. №0148-Дэн от 31.03.2020 г.</v>
      </c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</row>
    <row r="74" spans="1:32" ht="15" customHeight="1" x14ac:dyDescent="0.25">
      <c r="A74" s="427"/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</row>
    <row r="75" spans="1:32" ht="15" customHeight="1" x14ac:dyDescent="0.25">
      <c r="A75" s="427"/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6"/>
      <c r="AD75" s="426"/>
      <c r="AE75" s="426"/>
      <c r="AF75" s="426"/>
    </row>
    <row r="76" spans="1:32" ht="15" customHeight="1" x14ac:dyDescent="0.25">
      <c r="A76" s="427"/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</row>
    <row r="77" spans="1:32" ht="13.2" customHeight="1" x14ac:dyDescent="0.25">
      <c r="A77" s="443" t="s">
        <v>590</v>
      </c>
      <c r="B77" s="319"/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</row>
    <row r="78" spans="1:32" ht="14.4" customHeight="1" x14ac:dyDescent="0.25">
      <c r="A78" s="428" t="s">
        <v>591</v>
      </c>
      <c r="B78" s="429"/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</row>
    <row r="79" spans="1:32" ht="13.8" customHeight="1" x14ac:dyDescent="0.25">
      <c r="A79" s="426" t="str">
        <f>VLOOKUP(VLOOKUP(AH7,объекты!$AD$59:$AH$1066,4,0),'Данные АОСР'!$F$6:$AB$982,12,0)</f>
        <v>Приложение № 1. Исполнительная схема разработки котлована №2/2 от 31.03.2020 г.</v>
      </c>
      <c r="B79" s="426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  <c r="N79" s="426"/>
      <c r="O79" s="426"/>
      <c r="P79" s="426"/>
      <c r="Q79" s="426"/>
      <c r="R79" s="426"/>
      <c r="S79" s="426"/>
      <c r="T79" s="426"/>
      <c r="U79" s="426"/>
      <c r="V79" s="426"/>
      <c r="W79" s="426"/>
      <c r="X79" s="426"/>
      <c r="Y79" s="426"/>
      <c r="Z79" s="426"/>
      <c r="AA79" s="426"/>
      <c r="AB79" s="426"/>
      <c r="AC79" s="426"/>
      <c r="AD79" s="426"/>
      <c r="AE79" s="426"/>
      <c r="AF79" s="426"/>
    </row>
    <row r="80" spans="1:32" ht="28.8" customHeight="1" x14ac:dyDescent="0.25">
      <c r="A80" s="427" t="str">
        <f>VLOOKUP(VLOOKUP(AH7,объекты!$AD$59:$AH$1066,4,0)+1,'Данные АОСР'!$F$6:$AB$982,12,0)</f>
        <v>Приложение № 1. Исполнительная схема устройства щебеночного основания фракции 5-20 мм под фундамент Ф2-2. №3/2 от 02.04.2020 г.</v>
      </c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</row>
    <row r="81" spans="1:32" ht="13.8" customHeight="1" x14ac:dyDescent="0.25">
      <c r="A81" s="426" t="str">
        <f>VLOOKUP(VLOOKUP(AH7,объекты!$AD$59:$AH$1066,4,0)+2,'Данные АОСР'!$F$6:$AB$982,12,0)</f>
        <v>Приложение № 1. Исполнительная схема монтажа фундаментов марки Ф2-2. №4/2 от 03.04.2020 г.</v>
      </c>
      <c r="B81" s="426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  <c r="N81" s="426"/>
      <c r="O81" s="426"/>
      <c r="P81" s="426"/>
      <c r="Q81" s="426"/>
      <c r="R81" s="426"/>
      <c r="S81" s="426"/>
      <c r="T81" s="426"/>
      <c r="U81" s="426"/>
      <c r="V81" s="426"/>
      <c r="W81" s="426"/>
      <c r="X81" s="426"/>
      <c r="Y81" s="426"/>
      <c r="Z81" s="426"/>
      <c r="AA81" s="426"/>
      <c r="AB81" s="426"/>
      <c r="AC81" s="426"/>
      <c r="AD81" s="426"/>
      <c r="AE81" s="426"/>
      <c r="AF81" s="426"/>
    </row>
    <row r="82" spans="1:32" ht="13.8" customHeight="1" x14ac:dyDescent="0.25">
      <c r="A82" s="426" t="str">
        <f>VLOOKUP(VLOOKUP(AH7,объекты!$AD$59:$AH$1066,4,0)+9,'Данные АОСР'!$F$6:$AB$982,12,0)</f>
        <v>Приложение № 1. Исполнительная схема обратной засыпки фундаментов Ф2-2. №5/2 от 08.04.2020 г.</v>
      </c>
      <c r="B82" s="426"/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  <c r="N82" s="426"/>
      <c r="O82" s="426"/>
      <c r="P82" s="426"/>
      <c r="Q82" s="426"/>
      <c r="R82" s="426"/>
      <c r="S82" s="426"/>
      <c r="T82" s="426"/>
      <c r="U82" s="426"/>
      <c r="V82" s="426"/>
      <c r="W82" s="426"/>
      <c r="X82" s="426"/>
      <c r="Y82" s="426"/>
      <c r="Z82" s="426"/>
      <c r="AA82" s="426"/>
      <c r="AB82" s="426"/>
      <c r="AC82" s="426"/>
      <c r="AD82" s="426"/>
      <c r="AE82" s="426"/>
      <c r="AF82" s="426"/>
    </row>
    <row r="83" spans="1:32" ht="13.8" customHeight="1" x14ac:dyDescent="0.25">
      <c r="A83" s="426" t="str">
        <f>VLOOKUP(VLOOKUP(AH7,объекты!$AD$59:$AH$1066,4,0)+10,'Данные АОСР'!$F$6:$AB$982,12,0)</f>
        <v>Приложение № 1. Исполнительная схема монтажа опорной балки Б-1 трансформатора Т2. №6/2 от 09.04.2020 г.</v>
      </c>
      <c r="B83" s="426"/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  <c r="N83" s="426"/>
      <c r="O83" s="426"/>
      <c r="P83" s="426"/>
      <c r="Q83" s="426"/>
      <c r="R83" s="426"/>
      <c r="S83" s="426"/>
      <c r="T83" s="426"/>
      <c r="U83" s="426"/>
      <c r="V83" s="426"/>
      <c r="W83" s="426"/>
      <c r="X83" s="426"/>
      <c r="Y83" s="426"/>
      <c r="Z83" s="426"/>
      <c r="AA83" s="426"/>
      <c r="AB83" s="426"/>
      <c r="AC83" s="426"/>
      <c r="AD83" s="426"/>
      <c r="AE83" s="426"/>
      <c r="AF83" s="426"/>
    </row>
    <row r="84" spans="1:32" ht="13.8" customHeight="1" x14ac:dyDescent="0.25">
      <c r="A84" s="426" t="s">
        <v>620</v>
      </c>
      <c r="B84" s="426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  <c r="N84" s="426"/>
      <c r="O84" s="426"/>
      <c r="P84" s="426"/>
      <c r="Q84" s="426"/>
      <c r="R84" s="426"/>
      <c r="S84" s="426"/>
      <c r="T84" s="426"/>
      <c r="U84" s="426"/>
      <c r="V84" s="426"/>
      <c r="W84" s="426"/>
      <c r="X84" s="426"/>
      <c r="Y84" s="426"/>
      <c r="Z84" s="426"/>
      <c r="AA84" s="426"/>
      <c r="AB84" s="426"/>
      <c r="AC84" s="426"/>
      <c r="AD84" s="426"/>
      <c r="AE84" s="426"/>
      <c r="AF84" s="426"/>
    </row>
    <row r="85" spans="1:32" ht="10.199999999999999" customHeight="1" x14ac:dyDescent="0.25">
      <c r="A85" s="381" t="s">
        <v>592</v>
      </c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381"/>
      <c r="O85" s="381"/>
      <c r="P85" s="381"/>
      <c r="Q85" s="381"/>
      <c r="R85" s="381"/>
      <c r="S85" s="381"/>
      <c r="T85" s="381"/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15"/>
    </row>
    <row r="86" spans="1:32" ht="28.2" customHeight="1" x14ac:dyDescent="0.25">
      <c r="A86" s="436" t="s">
        <v>593</v>
      </c>
      <c r="B86" s="436"/>
      <c r="C86" s="436"/>
      <c r="D86" s="436"/>
      <c r="E86" s="436"/>
      <c r="F86" s="436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6"/>
      <c r="AD86" s="436"/>
      <c r="AE86" s="436"/>
      <c r="AF86" s="11"/>
    </row>
    <row r="87" spans="1:32" ht="46.8" customHeight="1" x14ac:dyDescent="0.25">
      <c r="A87" s="425" t="str">
        <f>VLOOKUP(VLOOKUP(AH7,объекты!$AD$59:$AH$1066,4,0)+9,'Данные АОСР'!$F$6:$AB$982,7,0)</f>
        <v xml:space="preserve">Местный грунт.  Акт отбора образцов (проб) № Г0002/1 от 07.04.2020 г.  Протокол испытания грунта № Г0002/1 от 08.04.2020 г.  Протокол испытания грунта методом замещения объема № ГУ0002/1 от 08.04.2020 г.  Схема отбора проб при устройстройстве обратной засыпки. Приложение к акту отбора проб № Г0002/1 от 07.04.2020 г. </v>
      </c>
      <c r="B87" s="425"/>
      <c r="C87" s="425"/>
      <c r="D87" s="425"/>
      <c r="E87" s="425"/>
      <c r="F87" s="425"/>
      <c r="G87" s="425"/>
      <c r="H87" s="425"/>
      <c r="I87" s="425"/>
      <c r="J87" s="425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5"/>
      <c r="V87" s="425"/>
      <c r="W87" s="425"/>
      <c r="X87" s="425"/>
      <c r="Y87" s="425"/>
      <c r="Z87" s="425"/>
      <c r="AA87" s="425"/>
      <c r="AB87" s="425"/>
      <c r="AC87" s="425"/>
      <c r="AD87" s="425"/>
      <c r="AE87" s="425"/>
      <c r="AF87" s="11"/>
    </row>
    <row r="88" spans="1:32" ht="11.4" customHeight="1" x14ac:dyDescent="0.25">
      <c r="A88" s="322" t="s">
        <v>592</v>
      </c>
      <c r="B88" s="322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11"/>
    </row>
    <row r="89" spans="1:32" ht="16.2" customHeight="1" x14ac:dyDescent="0.25">
      <c r="A89" s="410" t="s">
        <v>441</v>
      </c>
      <c r="B89" s="410"/>
      <c r="C89" s="410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410"/>
      <c r="AF89" s="11"/>
    </row>
    <row r="90" spans="1:32" ht="16.2" customHeight="1" x14ac:dyDescent="0.25">
      <c r="A90" s="420"/>
      <c r="B90" s="420"/>
      <c r="C90" s="420"/>
      <c r="D90" s="420"/>
      <c r="E90" s="420"/>
      <c r="F90" s="420"/>
      <c r="G90" s="420"/>
      <c r="H90" s="420"/>
      <c r="I90" s="420"/>
      <c r="J90" s="420"/>
      <c r="K90" s="420"/>
      <c r="L90" s="420"/>
      <c r="M90" s="420"/>
      <c r="N90" s="420"/>
      <c r="O90" s="420"/>
      <c r="P90" s="420"/>
      <c r="Q90" s="420"/>
      <c r="R90" s="420"/>
      <c r="S90" s="420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11"/>
    </row>
    <row r="91" spans="1:32" s="11" customFormat="1" ht="11.4" customHeight="1" x14ac:dyDescent="0.25">
      <c r="A91" s="396" t="s">
        <v>594</v>
      </c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</row>
    <row r="92" spans="1:32" ht="15" customHeight="1" x14ac:dyDescent="0.25">
      <c r="A92" s="309" t="s">
        <v>595</v>
      </c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  <c r="AA92" s="310"/>
      <c r="AB92" s="310"/>
      <c r="AC92" s="310"/>
      <c r="AD92" s="310"/>
      <c r="AE92" s="310"/>
      <c r="AF92" s="11"/>
    </row>
    <row r="93" spans="1:32" ht="15" customHeight="1" x14ac:dyDescent="0.25">
      <c r="A93" s="311" t="s">
        <v>596</v>
      </c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2"/>
      <c r="P93" s="312"/>
      <c r="Q93" s="312"/>
      <c r="R93" s="312"/>
      <c r="S93" s="312"/>
      <c r="T93" s="312"/>
      <c r="U93" s="312"/>
      <c r="V93" s="312"/>
      <c r="W93" s="312"/>
      <c r="X93" s="312"/>
      <c r="Y93" s="312"/>
      <c r="Z93" s="312"/>
      <c r="AA93" s="312"/>
      <c r="AB93" s="312"/>
      <c r="AC93" s="312"/>
      <c r="AD93" s="312"/>
      <c r="AE93" s="312"/>
      <c r="AF93" s="11"/>
    </row>
    <row r="94" spans="1:32" ht="15" customHeight="1" x14ac:dyDescent="0.25">
      <c r="A94" s="311" t="s">
        <v>597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11"/>
    </row>
    <row r="95" spans="1:32" ht="15" customHeight="1" x14ac:dyDescent="0.25">
      <c r="A95" s="311" t="s">
        <v>598</v>
      </c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11"/>
    </row>
    <row r="96" spans="1:32" ht="15" customHeight="1" x14ac:dyDescent="0.25">
      <c r="A96" s="311" t="s">
        <v>599</v>
      </c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11"/>
    </row>
    <row r="97" spans="1:256" ht="15" customHeight="1" x14ac:dyDescent="0.25">
      <c r="A97" s="311" t="s">
        <v>600</v>
      </c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11"/>
    </row>
    <row r="98" spans="1:256" ht="15" customHeight="1" x14ac:dyDescent="0.25">
      <c r="A98" s="311"/>
      <c r="B98" s="311"/>
      <c r="C98" s="311"/>
      <c r="D98" s="311" t="s">
        <v>601</v>
      </c>
      <c r="E98" s="311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11"/>
    </row>
    <row r="99" spans="1:256" ht="15" customHeight="1" x14ac:dyDescent="0.25">
      <c r="A99" s="311"/>
      <c r="B99" s="311"/>
      <c r="C99" s="311"/>
      <c r="D99" s="311" t="s">
        <v>602</v>
      </c>
      <c r="E99" s="311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11"/>
    </row>
    <row r="100" spans="1:256" ht="15" customHeight="1" x14ac:dyDescent="0.25">
      <c r="A100" s="311" t="s">
        <v>603</v>
      </c>
      <c r="B100" s="311"/>
      <c r="C100" s="311"/>
      <c r="D100" s="311"/>
      <c r="E100" s="311"/>
      <c r="F100" s="311"/>
      <c r="G100" s="311"/>
      <c r="H100" s="311"/>
      <c r="I100" s="311"/>
      <c r="J100" s="311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11"/>
    </row>
    <row r="101" spans="1:256" ht="15" customHeight="1" x14ac:dyDescent="0.25">
      <c r="A101" s="311" t="s">
        <v>604</v>
      </c>
      <c r="B101" s="311"/>
      <c r="C101" s="311"/>
      <c r="D101" s="311"/>
      <c r="E101" s="311"/>
      <c r="F101" s="311"/>
      <c r="G101" s="311"/>
      <c r="H101" s="311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11"/>
    </row>
    <row r="102" spans="1:256" ht="12" customHeight="1" x14ac:dyDescent="0.25">
      <c r="A102" s="438"/>
      <c r="B102" s="438"/>
      <c r="C102" s="438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/>
      <c r="V102" s="438"/>
      <c r="W102" s="438"/>
      <c r="X102" s="438"/>
      <c r="Y102" s="438"/>
      <c r="Z102" s="438"/>
      <c r="AA102" s="438"/>
      <c r="AB102" s="438"/>
      <c r="AC102" s="438"/>
      <c r="AD102" s="438"/>
      <c r="AE102" s="438"/>
      <c r="AF102" s="11"/>
    </row>
    <row r="103" spans="1:256" ht="15" customHeight="1" x14ac:dyDescent="0.3">
      <c r="A103" s="430" t="s">
        <v>605</v>
      </c>
      <c r="B103" s="430"/>
      <c r="C103" s="430"/>
      <c r="D103" s="430"/>
      <c r="E103" s="430"/>
      <c r="F103" s="430"/>
      <c r="G103" s="17"/>
      <c r="H103" s="217"/>
      <c r="I103" s="431" t="str">
        <f>""" "&amp;TEXT(VLOOKUP(VLOOKUP(AH7,объекты!$AD$59:$AH$1066,4,0),'Данные АОСР'!F6:I981,2,0),"[$-FC19]ДД ;@")&amp;""" "&amp;TEXT(VLOOKUP(VLOOKUP(AH7,объекты!$AD$59:$AH$1066,4,0),'Данные АОСР'!F6:I981,2,0),"[$-FC19] ММММ")&amp;" "&amp;YEAR(VLOOKUP(VLOOKUP(AH7,объекты!$AD$59:$AH$1066,4,0),'Данные АОСР'!F6:I981,2,0))&amp;" г."</f>
        <v>" 30 "  марта 2020 г.</v>
      </c>
      <c r="J103" s="431"/>
      <c r="K103" s="431"/>
      <c r="L103" s="431"/>
      <c r="M103" s="431"/>
      <c r="N103" s="431"/>
      <c r="O103" s="431"/>
      <c r="P103" s="15"/>
      <c r="Q103" s="15"/>
      <c r="R103" s="15"/>
      <c r="S103" s="15"/>
      <c r="T103" s="15"/>
      <c r="AF103" s="16"/>
      <c r="AH103" s="1" t="str">
        <f>""" "&amp;TEXT(VLOOKUP(VLOOKUP(AH7,объекты!$AD$59:$AH$1066,4,0),'Данные АОСР'!F6:I981,3,0),"[$-FC19]ДД ;@")</f>
        <v xml:space="preserve">" 30 </v>
      </c>
    </row>
    <row r="104" spans="1:256" ht="17.399999999999999" customHeight="1" x14ac:dyDescent="0.25">
      <c r="A104" s="432" t="s">
        <v>442</v>
      </c>
      <c r="B104" s="432"/>
      <c r="C104" s="432"/>
      <c r="D104" s="432"/>
      <c r="E104" s="432"/>
      <c r="F104" s="432"/>
      <c r="G104" s="146"/>
      <c r="H104" s="147"/>
      <c r="I104" s="433" t="str">
        <f>""" "&amp;TEXT(VLOOKUP(VLOOKUP(AH7,объекты!$AD$59:$AH$1066,4,0)+12,'Данные АОСР'!F6:I981,3,0),"[$-FC19]ДД ;@")&amp;""" "&amp;TEXT(VLOOKUP(VLOOKUP(AH7,объекты!$AD$59:$AH$1066,4,0)+12,'Данные АОСР'!F6:I981,3,0),"[$-FC19] ММММ")&amp;" "&amp;YEAR(VLOOKUP(VLOOKUP(AH7,объекты!$AD$59:$AH$1066,4,0)+12,'Данные АОСР'!F6:I981,3,0))&amp;" г."</f>
        <v>" 10 "  апреля 2020 г.</v>
      </c>
      <c r="J104" s="433"/>
      <c r="K104" s="433"/>
      <c r="L104" s="433"/>
      <c r="M104" s="433"/>
      <c r="N104" s="433"/>
      <c r="O104" s="433"/>
      <c r="P104" s="15"/>
      <c r="Q104" s="15"/>
      <c r="R104" s="15"/>
      <c r="S104" s="15"/>
      <c r="T104" s="15"/>
      <c r="AF104" s="16"/>
    </row>
    <row r="105" spans="1:256" s="11" customFormat="1" ht="10.199999999999999" customHeight="1" x14ac:dyDescent="0.25">
      <c r="A105" s="434"/>
      <c r="B105" s="434"/>
      <c r="C105" s="434"/>
      <c r="D105" s="434"/>
      <c r="E105" s="434"/>
      <c r="F105" s="434"/>
      <c r="G105" s="250"/>
      <c r="H105" s="147"/>
      <c r="I105" s="435"/>
      <c r="J105" s="435"/>
      <c r="K105" s="435"/>
      <c r="L105" s="435"/>
      <c r="M105" s="435"/>
      <c r="N105" s="435"/>
      <c r="O105" s="435"/>
      <c r="P105" s="15"/>
      <c r="Q105" s="15"/>
      <c r="R105" s="15"/>
      <c r="S105" s="15"/>
      <c r="T105" s="15"/>
      <c r="AF105" s="16"/>
    </row>
    <row r="106" spans="1:256" ht="29.4" customHeight="1" x14ac:dyDescent="0.25">
      <c r="A106" s="442" t="s">
        <v>606</v>
      </c>
      <c r="B106" s="442"/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442"/>
      <c r="V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</row>
    <row r="107" spans="1:256" ht="13.8" customHeight="1" x14ac:dyDescent="0.25">
      <c r="A107" s="423" t="s">
        <v>40</v>
      </c>
      <c r="B107" s="423"/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  <c r="AB107" s="423"/>
      <c r="AC107" s="423"/>
      <c r="AD107" s="423"/>
      <c r="AE107" s="423"/>
      <c r="AF107" s="251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</row>
    <row r="108" spans="1:256" ht="13.8" customHeight="1" x14ac:dyDescent="0.25">
      <c r="A108" s="423" t="s">
        <v>41</v>
      </c>
      <c r="B108" s="423"/>
      <c r="C108" s="423"/>
      <c r="D108" s="423"/>
      <c r="E108" s="423"/>
      <c r="F108" s="423"/>
      <c r="G108" s="423"/>
      <c r="H108" s="423"/>
      <c r="I108" s="423"/>
      <c r="J108" s="423"/>
      <c r="K108" s="423"/>
      <c r="L108" s="423"/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  <c r="AB108" s="423"/>
      <c r="AC108" s="423"/>
      <c r="AD108" s="423"/>
      <c r="AE108" s="423"/>
      <c r="AF108" s="251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</row>
    <row r="109" spans="1:256" ht="16.2" customHeight="1" x14ac:dyDescent="0.25">
      <c r="A109" s="422" t="s">
        <v>607</v>
      </c>
      <c r="B109" s="422"/>
      <c r="C109" s="422"/>
      <c r="D109" s="422"/>
      <c r="E109" s="422"/>
      <c r="F109" s="422"/>
      <c r="G109" s="422"/>
      <c r="H109" s="422"/>
      <c r="I109" s="422"/>
      <c r="J109" s="422"/>
      <c r="K109" s="422"/>
      <c r="L109" s="422"/>
      <c r="M109" s="422"/>
      <c r="N109" s="422"/>
      <c r="O109" s="422"/>
      <c r="P109" s="422"/>
      <c r="Q109" s="422"/>
      <c r="R109" s="422"/>
      <c r="S109" s="422"/>
      <c r="T109" s="422"/>
      <c r="U109" s="422"/>
      <c r="V109" s="422"/>
      <c r="W109" s="422"/>
      <c r="X109" s="422"/>
      <c r="Y109" s="422"/>
      <c r="Z109" s="422"/>
      <c r="AA109" s="422"/>
      <c r="AB109" s="422"/>
      <c r="AC109" s="422"/>
      <c r="AD109" s="422"/>
      <c r="AE109" s="422"/>
      <c r="AF109" s="251"/>
    </row>
    <row r="110" spans="1:256" ht="15.6" customHeight="1" x14ac:dyDescent="0.25">
      <c r="A110" s="444" t="s">
        <v>608</v>
      </c>
      <c r="B110" s="444"/>
      <c r="C110" s="444"/>
      <c r="D110" s="444"/>
      <c r="E110" s="444"/>
      <c r="F110" s="444"/>
      <c r="G110" s="444"/>
      <c r="H110" s="444"/>
      <c r="I110" s="444"/>
      <c r="J110" s="444"/>
      <c r="K110" s="444"/>
      <c r="L110" s="444"/>
      <c r="M110" s="444"/>
      <c r="N110" s="444"/>
      <c r="O110" s="444"/>
      <c r="P110" s="444"/>
      <c r="Q110" s="444"/>
      <c r="R110" s="444"/>
      <c r="S110" s="444"/>
      <c r="T110" s="444"/>
      <c r="U110" s="444"/>
      <c r="V110" s="444"/>
      <c r="W110" s="444"/>
      <c r="X110" s="444"/>
      <c r="Y110" s="444"/>
      <c r="Z110" s="444"/>
      <c r="AA110" s="444"/>
      <c r="AB110" s="444"/>
      <c r="AC110" s="444"/>
      <c r="AD110" s="444"/>
      <c r="AE110" s="444"/>
      <c r="AF110" s="444"/>
    </row>
    <row r="111" spans="1:256" ht="14.4" customHeight="1" x14ac:dyDescent="0.25">
      <c r="A111" s="444" t="s">
        <v>609</v>
      </c>
      <c r="B111" s="444"/>
      <c r="C111" s="444"/>
      <c r="D111" s="444"/>
      <c r="E111" s="444"/>
      <c r="F111" s="444"/>
      <c r="G111" s="444"/>
      <c r="H111" s="444"/>
      <c r="I111" s="444"/>
      <c r="J111" s="444"/>
      <c r="K111" s="444"/>
      <c r="L111" s="444"/>
      <c r="M111" s="444"/>
      <c r="N111" s="444"/>
      <c r="O111" s="444"/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4"/>
      <c r="AA111" s="444"/>
      <c r="AB111" s="444"/>
      <c r="AC111" s="444"/>
      <c r="AD111" s="444"/>
      <c r="AE111" s="444"/>
      <c r="AF111" s="444"/>
    </row>
    <row r="112" spans="1:256" ht="14.4" customHeight="1" x14ac:dyDescent="0.25">
      <c r="A112" s="410" t="s">
        <v>450</v>
      </c>
      <c r="B112" s="410"/>
      <c r="C112" s="410"/>
      <c r="D112" s="410"/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  <c r="AA112" s="437">
        <v>100</v>
      </c>
      <c r="AB112" s="437"/>
      <c r="AC112" s="437"/>
      <c r="AD112" s="437"/>
      <c r="AE112" s="252" t="s">
        <v>610</v>
      </c>
      <c r="AF112" s="15"/>
    </row>
    <row r="113" spans="1:33" ht="15" customHeight="1" x14ac:dyDescent="0.25">
      <c r="A113" s="314" t="s">
        <v>611</v>
      </c>
      <c r="B113" s="314"/>
      <c r="C113" s="314"/>
      <c r="D113" s="314"/>
      <c r="E113" s="314"/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  <c r="AF113" s="26"/>
    </row>
    <row r="114" spans="1:33" ht="17.399999999999999" customHeight="1" x14ac:dyDescent="0.25">
      <c r="A114" s="441" t="s">
        <v>612</v>
      </c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26"/>
    </row>
    <row r="115" spans="1:33" ht="12" customHeight="1" x14ac:dyDescent="0.25">
      <c r="A115" s="446" t="str">
        <f>"монтаж "&amp;VLOOKUP(AH7,объекты!$D$59:$AC$1066,3,0)&amp;" "&amp;VLOOKUP(AH7,объекты!$D$59:$AC$1066,2,0)&amp;"."</f>
        <v>монтаж трансформатора Т2.</v>
      </c>
      <c r="B115" s="446"/>
      <c r="C115" s="446"/>
      <c r="D115" s="446"/>
      <c r="E115" s="446"/>
      <c r="F115" s="446"/>
      <c r="G115" s="446"/>
      <c r="H115" s="446"/>
      <c r="I115" s="446"/>
      <c r="J115" s="446"/>
      <c r="K115" s="446"/>
      <c r="L115" s="446"/>
      <c r="M115" s="446"/>
      <c r="N115" s="446"/>
      <c r="O115" s="446"/>
      <c r="P115" s="446"/>
      <c r="Q115" s="446"/>
      <c r="R115" s="446"/>
      <c r="S115" s="446"/>
      <c r="T115" s="446"/>
      <c r="U115" s="446"/>
      <c r="V115" s="446"/>
      <c r="W115" s="446"/>
      <c r="X115" s="446"/>
      <c r="Y115" s="446"/>
      <c r="Z115" s="446"/>
      <c r="AA115" s="446"/>
      <c r="AB115" s="446"/>
      <c r="AC115" s="446"/>
      <c r="AD115" s="446"/>
      <c r="AE115" s="446"/>
      <c r="AF115" s="15"/>
    </row>
    <row r="116" spans="1:33" ht="13.2" customHeight="1" x14ac:dyDescent="0.25">
      <c r="A116" s="396" t="s">
        <v>395</v>
      </c>
      <c r="B116" s="396"/>
      <c r="C116" s="396"/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15"/>
    </row>
    <row r="117" spans="1:33" ht="18.600000000000001" customHeight="1" x14ac:dyDescent="0.25">
      <c r="A117" s="430" t="s">
        <v>18</v>
      </c>
      <c r="B117" s="430"/>
      <c r="C117" s="430"/>
      <c r="D117" s="430"/>
      <c r="E117" s="430"/>
      <c r="F117" s="430"/>
      <c r="G117" s="430"/>
      <c r="H117" s="430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  <c r="AD117" s="447"/>
      <c r="AE117" s="447"/>
      <c r="AF117" s="22"/>
    </row>
    <row r="118" spans="1:33" ht="17.399999999999999" customHeight="1" x14ac:dyDescent="0.3">
      <c r="A118" s="285" t="s">
        <v>4</v>
      </c>
      <c r="B118" s="249"/>
      <c r="C118" s="249"/>
      <c r="D118" s="249"/>
      <c r="E118" s="414" t="s">
        <v>35</v>
      </c>
      <c r="F118" s="414"/>
      <c r="G118" s="414"/>
      <c r="H118" s="414"/>
      <c r="I118" s="448" t="s">
        <v>5</v>
      </c>
      <c r="J118" s="448"/>
      <c r="K118" s="448"/>
      <c r="L118" s="448"/>
      <c r="M118" s="448"/>
      <c r="N118" s="17"/>
      <c r="AF118" s="15"/>
    </row>
    <row r="119" spans="1:33" ht="15" customHeight="1" x14ac:dyDescent="0.25">
      <c r="A119" s="253" t="s">
        <v>6</v>
      </c>
      <c r="B119" s="12"/>
      <c r="C119" s="12"/>
      <c r="D119" s="18"/>
      <c r="E119" s="395"/>
      <c r="F119" s="395"/>
      <c r="G119" s="395"/>
      <c r="H119" s="395"/>
      <c r="I119" s="395"/>
      <c r="J119" s="395"/>
      <c r="K119" s="395"/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15"/>
    </row>
    <row r="120" spans="1:33" ht="15" customHeight="1" x14ac:dyDescent="0.25">
      <c r="A120" s="423"/>
      <c r="B120" s="423"/>
      <c r="C120" s="423"/>
      <c r="D120" s="423"/>
      <c r="E120" s="423"/>
      <c r="F120" s="423"/>
      <c r="G120" s="423"/>
      <c r="H120" s="423"/>
      <c r="I120" s="423"/>
      <c r="J120" s="423"/>
      <c r="K120" s="423"/>
      <c r="L120" s="423"/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  <c r="AB120" s="423"/>
      <c r="AC120" s="423"/>
      <c r="AD120" s="423"/>
      <c r="AE120" s="423"/>
      <c r="AF120" s="423"/>
    </row>
    <row r="121" spans="1:33" ht="10.199999999999999" customHeight="1" x14ac:dyDescent="0.25">
      <c r="A121" s="396" t="s">
        <v>396</v>
      </c>
      <c r="B121" s="396"/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15"/>
    </row>
    <row r="122" spans="1:33" ht="4.8" customHeight="1" x14ac:dyDescent="0.25">
      <c r="A122" s="445"/>
      <c r="B122" s="445"/>
      <c r="C122" s="445"/>
      <c r="D122" s="445"/>
      <c r="E122" s="445"/>
      <c r="F122" s="445"/>
      <c r="G122" s="445"/>
      <c r="H122" s="445"/>
      <c r="I122" s="445"/>
      <c r="J122" s="445"/>
      <c r="K122" s="445"/>
      <c r="L122" s="445"/>
      <c r="M122" s="445"/>
      <c r="N122" s="445"/>
      <c r="O122" s="445"/>
      <c r="P122" s="445"/>
      <c r="Q122" s="445"/>
      <c r="R122" s="445"/>
      <c r="S122" s="445"/>
      <c r="T122" s="445"/>
      <c r="U122" s="445"/>
      <c r="V122" s="445"/>
      <c r="W122" s="445"/>
      <c r="X122" s="445"/>
      <c r="Y122" s="445"/>
      <c r="Z122" s="445"/>
      <c r="AA122" s="445"/>
      <c r="AB122" s="445"/>
      <c r="AC122" s="445"/>
      <c r="AD122" s="445"/>
      <c r="AE122" s="445"/>
      <c r="AF122" s="15"/>
    </row>
    <row r="123" spans="1:33" ht="19.2" customHeight="1" x14ac:dyDescent="0.25">
      <c r="A123" s="428" t="s">
        <v>378</v>
      </c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8"/>
      <c r="P123" s="428"/>
      <c r="Q123" s="428"/>
      <c r="R123" s="428"/>
      <c r="S123" s="428"/>
      <c r="T123" s="428"/>
      <c r="U123" s="428"/>
      <c r="V123" s="428"/>
      <c r="W123" s="428"/>
      <c r="X123" s="428"/>
      <c r="Y123" s="428"/>
      <c r="Z123" s="428"/>
      <c r="AA123" s="428"/>
      <c r="AB123" s="428"/>
      <c r="AC123" s="428"/>
      <c r="AD123" s="428"/>
      <c r="AE123" s="428"/>
      <c r="AF123" s="15"/>
    </row>
    <row r="124" spans="1:33" ht="12.6" customHeight="1" x14ac:dyDescent="0.3">
      <c r="A124" s="254" t="str">
        <f>AH11</f>
        <v xml:space="preserve"> Уфельман А.В.</v>
      </c>
      <c r="B124" s="254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  <c r="AA124" s="254"/>
      <c r="AB124" s="254"/>
      <c r="AC124" s="254"/>
      <c r="AD124" s="254"/>
      <c r="AE124" s="282" t="str">
        <f>AE7</f>
        <v>" 11 "  апреля 2020 г.</v>
      </c>
      <c r="AF124" s="22"/>
    </row>
    <row r="125" spans="1:33" ht="9" customHeight="1" x14ac:dyDescent="0.25">
      <c r="A125" s="394" t="s">
        <v>29</v>
      </c>
      <c r="B125" s="394"/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394"/>
      <c r="N125" s="394"/>
      <c r="O125" s="394"/>
      <c r="P125" s="394"/>
      <c r="Q125" s="394"/>
      <c r="R125" s="394"/>
      <c r="S125" s="394"/>
      <c r="T125" s="394"/>
      <c r="U125" s="394"/>
      <c r="V125" s="394"/>
      <c r="W125" s="394"/>
      <c r="X125" s="394"/>
      <c r="Y125" s="394"/>
      <c r="Z125" s="394"/>
      <c r="AA125" s="394"/>
      <c r="AB125" s="394"/>
      <c r="AC125" s="394"/>
      <c r="AD125" s="394"/>
      <c r="AE125" s="394"/>
      <c r="AF125" s="15"/>
    </row>
    <row r="126" spans="1:33" ht="12.6" customHeight="1" x14ac:dyDescent="0.25">
      <c r="A126" s="283" t="s">
        <v>7</v>
      </c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6"/>
    </row>
    <row r="127" spans="1:33" ht="18.600000000000001" customHeight="1" x14ac:dyDescent="0.3">
      <c r="A127" s="254" t="str">
        <f>AH16</f>
        <v>Ковалев А.Б.</v>
      </c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  <c r="AA127" s="254"/>
      <c r="AB127" s="254"/>
      <c r="AC127" s="254"/>
      <c r="AD127" s="254"/>
      <c r="AE127" s="282" t="str">
        <f>AE124</f>
        <v>" 11 "  апреля 2020 г.</v>
      </c>
      <c r="AF127" s="27"/>
    </row>
    <row r="128" spans="1:33" ht="9" customHeight="1" x14ac:dyDescent="0.25">
      <c r="A128" s="394" t="s">
        <v>29</v>
      </c>
      <c r="B128" s="394"/>
      <c r="C128" s="394"/>
      <c r="D128" s="394"/>
      <c r="E128" s="394"/>
      <c r="F128" s="394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94"/>
      <c r="X128" s="394"/>
      <c r="Y128" s="394"/>
      <c r="Z128" s="394"/>
      <c r="AA128" s="394"/>
      <c r="AB128" s="394"/>
      <c r="AC128" s="394"/>
      <c r="AD128" s="394"/>
      <c r="AE128" s="377"/>
      <c r="AF128" s="286"/>
      <c r="AG128" s="15"/>
    </row>
    <row r="129" spans="1:34" ht="15" customHeight="1" x14ac:dyDescent="0.25">
      <c r="A129" s="450" t="s">
        <v>613</v>
      </c>
      <c r="B129" s="450"/>
      <c r="C129" s="450"/>
      <c r="D129" s="450"/>
      <c r="E129" s="450"/>
      <c r="F129" s="450"/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0"/>
      <c r="V129" s="450"/>
      <c r="W129" s="450"/>
      <c r="X129" s="450"/>
      <c r="Y129" s="450"/>
      <c r="Z129" s="450"/>
      <c r="AA129" s="450"/>
      <c r="AB129" s="450"/>
      <c r="AC129" s="450"/>
      <c r="AD129" s="450"/>
      <c r="AE129" s="450"/>
      <c r="AF129" s="16"/>
    </row>
    <row r="130" spans="1:34" ht="16.8" customHeight="1" x14ac:dyDescent="0.3">
      <c r="A130" s="254" t="str">
        <f>AH18</f>
        <v>Антонов А.Ю.</v>
      </c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82" t="str">
        <f>AE124</f>
        <v>" 11 "  апреля 2020 г.</v>
      </c>
      <c r="AF130" s="25"/>
    </row>
    <row r="131" spans="1:34" ht="9" customHeight="1" x14ac:dyDescent="0.25">
      <c r="A131" s="394" t="s">
        <v>29</v>
      </c>
      <c r="B131" s="394"/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77"/>
      <c r="AF131" s="34"/>
      <c r="AG131" s="15"/>
      <c r="AH131" s="53"/>
    </row>
    <row r="132" spans="1:34" ht="14.4" customHeight="1" x14ac:dyDescent="0.25">
      <c r="A132" s="439" t="s">
        <v>425</v>
      </c>
      <c r="B132" s="439"/>
      <c r="C132" s="439"/>
      <c r="D132" s="439"/>
      <c r="E132" s="439"/>
      <c r="F132" s="43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39"/>
      <c r="V132" s="439"/>
      <c r="W132" s="439"/>
      <c r="X132" s="439"/>
      <c r="Y132" s="439"/>
      <c r="Z132" s="439"/>
      <c r="AA132" s="439"/>
      <c r="AB132" s="439"/>
      <c r="AC132" s="439"/>
      <c r="AD132" s="439"/>
      <c r="AE132" s="439"/>
      <c r="AF132" s="19"/>
    </row>
    <row r="133" spans="1:34" ht="18" customHeight="1" x14ac:dyDescent="0.3">
      <c r="A133" s="254" t="str">
        <f>AH21</f>
        <v>Маскевич И.С.</v>
      </c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82" t="str">
        <f>AE130</f>
        <v>" 11 "  апреля 2020 г.</v>
      </c>
      <c r="AF133" s="24"/>
    </row>
    <row r="134" spans="1:34" ht="9" customHeight="1" x14ac:dyDescent="0.25">
      <c r="A134" s="394" t="s">
        <v>29</v>
      </c>
      <c r="B134" s="394"/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94"/>
      <c r="X134" s="394"/>
      <c r="Y134" s="394"/>
      <c r="Z134" s="394"/>
      <c r="AA134" s="394"/>
      <c r="AB134" s="394"/>
      <c r="AC134" s="394"/>
      <c r="AD134" s="394"/>
      <c r="AE134" s="377"/>
      <c r="AF134" s="296"/>
      <c r="AG134" s="15"/>
    </row>
    <row r="135" spans="1:34" ht="16.2" customHeight="1" x14ac:dyDescent="0.25">
      <c r="A135" s="409" t="s">
        <v>577</v>
      </c>
      <c r="B135" s="409"/>
      <c r="C135" s="409"/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09"/>
      <c r="V135" s="409"/>
      <c r="W135" s="409"/>
      <c r="X135" s="409"/>
      <c r="Y135" s="409"/>
      <c r="Z135" s="409"/>
      <c r="AA135" s="409"/>
      <c r="AB135" s="409"/>
      <c r="AC135" s="409"/>
      <c r="AD135" s="409"/>
      <c r="AE135" s="409"/>
      <c r="AF135" s="11"/>
    </row>
    <row r="136" spans="1:34" ht="15" customHeight="1" x14ac:dyDescent="0.3">
      <c r="A136" s="254" t="str">
        <f>AH25</f>
        <v>Калинов Д.Н.</v>
      </c>
      <c r="B136" s="254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  <c r="AA136" s="254"/>
      <c r="AB136" s="254"/>
      <c r="AC136" s="254"/>
      <c r="AD136" s="254"/>
      <c r="AE136" s="282" t="str">
        <f>AE133</f>
        <v>" 11 "  апреля 2020 г.</v>
      </c>
      <c r="AF136" s="57"/>
    </row>
    <row r="137" spans="1:34" ht="9" customHeight="1" x14ac:dyDescent="0.25">
      <c r="A137" s="394" t="s">
        <v>29</v>
      </c>
      <c r="B137" s="394"/>
      <c r="C137" s="394"/>
      <c r="D137" s="394"/>
      <c r="E137" s="394"/>
      <c r="F137" s="394"/>
      <c r="G137" s="394"/>
      <c r="H137" s="394"/>
      <c r="I137" s="394"/>
      <c r="J137" s="394"/>
      <c r="K137" s="394"/>
      <c r="L137" s="394"/>
      <c r="M137" s="394"/>
      <c r="N137" s="394"/>
      <c r="O137" s="394"/>
      <c r="P137" s="394"/>
      <c r="Q137" s="394"/>
      <c r="R137" s="394"/>
      <c r="S137" s="394"/>
      <c r="T137" s="394"/>
      <c r="U137" s="394"/>
      <c r="V137" s="394"/>
      <c r="W137" s="394"/>
      <c r="X137" s="394"/>
      <c r="Y137" s="394"/>
      <c r="Z137" s="394"/>
      <c r="AA137" s="394"/>
      <c r="AB137" s="394"/>
      <c r="AC137" s="394"/>
      <c r="AD137" s="394"/>
      <c r="AE137" s="377"/>
      <c r="AF137" s="20"/>
    </row>
    <row r="138" spans="1:34" ht="11.4" customHeight="1" x14ac:dyDescent="0.25">
      <c r="A138" s="449" t="s">
        <v>12</v>
      </c>
      <c r="B138" s="449"/>
      <c r="C138" s="449"/>
      <c r="D138" s="449"/>
      <c r="E138" s="449"/>
      <c r="F138" s="449"/>
      <c r="G138" s="449"/>
      <c r="H138" s="449"/>
      <c r="I138" s="449"/>
      <c r="J138" s="449"/>
      <c r="K138" s="449"/>
      <c r="L138" s="449"/>
      <c r="M138" s="449"/>
      <c r="N138" s="449"/>
      <c r="O138" s="449"/>
      <c r="P138" s="449"/>
      <c r="Q138" s="449"/>
      <c r="R138" s="449"/>
      <c r="S138" s="449"/>
      <c r="T138" s="449"/>
      <c r="U138" s="449"/>
      <c r="V138" s="449"/>
      <c r="W138" s="449"/>
      <c r="X138" s="449"/>
      <c r="Y138" s="449"/>
      <c r="Z138" s="449"/>
      <c r="AA138" s="449"/>
      <c r="AB138" s="449"/>
      <c r="AC138" s="449"/>
      <c r="AD138" s="449"/>
      <c r="AE138" s="449"/>
      <c r="AF138" s="21"/>
    </row>
    <row r="139" spans="1:34" ht="15" customHeight="1" x14ac:dyDescent="0.3">
      <c r="A139" s="254" t="str">
        <f>AH28</f>
        <v>Ильин И.А.</v>
      </c>
      <c r="B139" s="254"/>
      <c r="C139" s="254"/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  <c r="AA139" s="254"/>
      <c r="AB139" s="254"/>
      <c r="AC139" s="254"/>
      <c r="AD139" s="254"/>
      <c r="AE139" s="282" t="str">
        <f>AE136</f>
        <v>" 11 "  апреля 2020 г.</v>
      </c>
      <c r="AF139" s="23"/>
    </row>
    <row r="140" spans="1:34" ht="9" customHeight="1" x14ac:dyDescent="0.25">
      <c r="A140" s="394" t="s">
        <v>29</v>
      </c>
      <c r="B140" s="394"/>
      <c r="C140" s="394"/>
      <c r="D140" s="394"/>
      <c r="E140" s="394"/>
      <c r="F140" s="394"/>
      <c r="G140" s="394"/>
      <c r="H140" s="394"/>
      <c r="I140" s="394"/>
      <c r="J140" s="394"/>
      <c r="K140" s="394"/>
      <c r="L140" s="394"/>
      <c r="M140" s="394"/>
      <c r="N140" s="394"/>
      <c r="O140" s="394"/>
      <c r="P140" s="394"/>
      <c r="Q140" s="394"/>
      <c r="R140" s="394"/>
      <c r="S140" s="394"/>
      <c r="T140" s="394"/>
      <c r="U140" s="394"/>
      <c r="V140" s="394"/>
      <c r="W140" s="394"/>
      <c r="X140" s="394"/>
      <c r="Y140" s="394"/>
      <c r="Z140" s="394"/>
      <c r="AA140" s="377"/>
      <c r="AB140" s="377"/>
      <c r="AC140" s="377"/>
      <c r="AD140" s="377"/>
      <c r="AE140" s="377"/>
      <c r="AF140" s="20"/>
    </row>
    <row r="141" spans="1:34" ht="22.2" customHeight="1" x14ac:dyDescent="0.3">
      <c r="A141" s="254" t="str">
        <f>AH30</f>
        <v>Новиков Д.Н.</v>
      </c>
      <c r="B141" s="254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  <c r="AA141" s="254"/>
      <c r="AB141" s="254"/>
      <c r="AC141" s="254"/>
      <c r="AD141" s="254"/>
      <c r="AE141" s="282" t="str">
        <f>AE139</f>
        <v>" 11 "  апреля 2020 г.</v>
      </c>
      <c r="AF141" s="57"/>
    </row>
    <row r="142" spans="1:34" ht="9" customHeight="1" x14ac:dyDescent="0.25">
      <c r="A142" s="394" t="s">
        <v>29</v>
      </c>
      <c r="B142" s="394"/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77"/>
    </row>
    <row r="188" spans="1:32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spans="1:32" x14ac:dyDescent="0.25">
      <c r="AF189" s="6"/>
    </row>
  </sheetData>
  <mergeCells count="126">
    <mergeCell ref="A140:AE140"/>
    <mergeCell ref="A142:AE142"/>
    <mergeCell ref="A131:AE131"/>
    <mergeCell ref="A132:AE132"/>
    <mergeCell ref="A134:AE134"/>
    <mergeCell ref="A135:AE135"/>
    <mergeCell ref="A137:AE137"/>
    <mergeCell ref="A138:AE138"/>
    <mergeCell ref="A121:AE121"/>
    <mergeCell ref="A122:AE122"/>
    <mergeCell ref="A123:AE123"/>
    <mergeCell ref="A125:AE125"/>
    <mergeCell ref="A128:AE128"/>
    <mergeCell ref="A129:AE129"/>
    <mergeCell ref="A117:H117"/>
    <mergeCell ref="I117:AE117"/>
    <mergeCell ref="E118:H118"/>
    <mergeCell ref="I118:M118"/>
    <mergeCell ref="E119:AE119"/>
    <mergeCell ref="A120:AF120"/>
    <mergeCell ref="A112:Z112"/>
    <mergeCell ref="AA112:AD112"/>
    <mergeCell ref="V113:AE113"/>
    <mergeCell ref="A114:AE114"/>
    <mergeCell ref="A115:AE115"/>
    <mergeCell ref="A116:AE116"/>
    <mergeCell ref="A106:AF106"/>
    <mergeCell ref="A107:AE107"/>
    <mergeCell ref="A108:AE108"/>
    <mergeCell ref="A109:AE109"/>
    <mergeCell ref="A110:AF110"/>
    <mergeCell ref="A111:AF111"/>
    <mergeCell ref="A103:F103"/>
    <mergeCell ref="I103:O103"/>
    <mergeCell ref="A104:F104"/>
    <mergeCell ref="I104:O104"/>
    <mergeCell ref="A105:F105"/>
    <mergeCell ref="I105:O105"/>
    <mergeCell ref="A87:AE87"/>
    <mergeCell ref="A88:AE88"/>
    <mergeCell ref="A89:AE89"/>
    <mergeCell ref="A90:AE90"/>
    <mergeCell ref="A91:AE91"/>
    <mergeCell ref="A102:AE102"/>
    <mergeCell ref="A80:AF80"/>
    <mergeCell ref="A81:AF81"/>
    <mergeCell ref="A82:AF82"/>
    <mergeCell ref="A84:AF84"/>
    <mergeCell ref="A85:AE85"/>
    <mergeCell ref="A86:AE86"/>
    <mergeCell ref="A83:AF83"/>
    <mergeCell ref="A72:AF72"/>
    <mergeCell ref="A73:AF73"/>
    <mergeCell ref="A76:AF76"/>
    <mergeCell ref="A77:AF77"/>
    <mergeCell ref="A78:AF78"/>
    <mergeCell ref="A79:AF79"/>
    <mergeCell ref="A65:AF65"/>
    <mergeCell ref="A66:AF66"/>
    <mergeCell ref="A67:AF67"/>
    <mergeCell ref="A69:AF69"/>
    <mergeCell ref="A70:AF70"/>
    <mergeCell ref="A71:AF71"/>
    <mergeCell ref="A75:AF75"/>
    <mergeCell ref="A74:AF74"/>
    <mergeCell ref="A68:AF68"/>
    <mergeCell ref="A59:AF59"/>
    <mergeCell ref="A60:AF60"/>
    <mergeCell ref="A61:AF61"/>
    <mergeCell ref="A62:AF62"/>
    <mergeCell ref="A63:AF63"/>
    <mergeCell ref="A64:AF64"/>
    <mergeCell ref="A53:AE53"/>
    <mergeCell ref="A54:AF54"/>
    <mergeCell ref="A55:AF55"/>
    <mergeCell ref="A56:AF56"/>
    <mergeCell ref="A57:AF57"/>
    <mergeCell ref="A58:AF58"/>
    <mergeCell ref="A47:AE47"/>
    <mergeCell ref="A48:AE48"/>
    <mergeCell ref="A49:AE49"/>
    <mergeCell ref="A50:AE50"/>
    <mergeCell ref="A51:AE51"/>
    <mergeCell ref="A52:AE52"/>
    <mergeCell ref="A41:AE41"/>
    <mergeCell ref="A42:AE42"/>
    <mergeCell ref="A43:AE43"/>
    <mergeCell ref="A44:AE44"/>
    <mergeCell ref="A45:AE45"/>
    <mergeCell ref="A46:AE46"/>
    <mergeCell ref="A35:O35"/>
    <mergeCell ref="A36:AE36"/>
    <mergeCell ref="A37:AE37"/>
    <mergeCell ref="A38:AE38"/>
    <mergeCell ref="A39:AE39"/>
    <mergeCell ref="A40:AE40"/>
    <mergeCell ref="A28:AE28"/>
    <mergeCell ref="A29:AF29"/>
    <mergeCell ref="A30:AE30"/>
    <mergeCell ref="A31:AF31"/>
    <mergeCell ref="R33:AE33"/>
    <mergeCell ref="R34:AE34"/>
    <mergeCell ref="W1:AE1"/>
    <mergeCell ref="A4:AE4"/>
    <mergeCell ref="A5:AE5"/>
    <mergeCell ref="A22:AE22"/>
    <mergeCell ref="A23:AE23"/>
    <mergeCell ref="A24:AE24"/>
    <mergeCell ref="A25:AE25"/>
    <mergeCell ref="A26:AE26"/>
    <mergeCell ref="A27:AE27"/>
    <mergeCell ref="A16:AE16"/>
    <mergeCell ref="A17:AF17"/>
    <mergeCell ref="A18:AE18"/>
    <mergeCell ref="A19:AE19"/>
    <mergeCell ref="A20:AF20"/>
    <mergeCell ref="A21:AE21"/>
    <mergeCell ref="AH6:AI6"/>
    <mergeCell ref="C7:F7"/>
    <mergeCell ref="A9:AE9"/>
    <mergeCell ref="A10:AE10"/>
    <mergeCell ref="A11:AE11"/>
    <mergeCell ref="B12:AE12"/>
    <mergeCell ref="A13:AE13"/>
    <mergeCell ref="A14:AE14"/>
    <mergeCell ref="A15:AF15"/>
  </mergeCells>
  <printOptions horizontalCentered="1"/>
  <pageMargins left="0.7" right="0.7" top="0.75" bottom="0.75" header="0.3" footer="0.3"/>
  <pageSetup paperSize="9" scale="74" fitToHeight="3" orientation="portrait" r:id="rId1"/>
  <headerFooter alignWithMargins="0">
    <oddFooter>&amp;C Страница &amp;P из &amp;N</oddFooter>
  </headerFooter>
  <rowBreaks count="2" manualBreakCount="2">
    <brk id="32" max="31" man="1"/>
    <brk id="51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2F73733-0F68-4176-818A-D37E5AB210F3}">
          <x14:formula1>
            <xm:f>'C:\Users\acer\Desktop\ИД\Сергей\АОСР\[АОСР - 040 Т1.xlsx]подписанты'!#REF!</xm:f>
          </x14:formula1>
          <xm:sqref>AH21</xm:sqref>
        </x14:dataValidation>
        <x14:dataValidation type="list" allowBlank="1" showInputMessage="1" showErrorMessage="1" xr:uid="{32EE7B16-54E3-4A6E-82BF-347A47626D64}">
          <x14:formula1>
            <xm:f>'C:\Users\acer\Desktop\ИД\Сергей\АОСР\[АОСР - 040 Т1.xlsx]подписанты'!#REF!</xm:f>
          </x14:formula1>
          <xm:sqref>AH30 AH11 AH28 AH16 AH18 AH25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</sheetPr>
  <dimension ref="A1:AD801"/>
  <sheetViews>
    <sheetView topLeftCell="D1" zoomScale="55" zoomScaleNormal="55" workbookViewId="0">
      <pane ySplit="5" topLeftCell="A15" activePane="bottomLeft" state="frozen"/>
      <selection pane="bottomLeft" activeCell="I18" sqref="I18"/>
    </sheetView>
  </sheetViews>
  <sheetFormatPr defaultRowHeight="15.6" x14ac:dyDescent="0.25"/>
  <cols>
    <col min="1" max="1" width="18.77734375" style="139" customWidth="1"/>
    <col min="2" max="2" width="21.5546875" style="68" customWidth="1"/>
    <col min="3" max="3" width="17.109375" style="68" customWidth="1"/>
    <col min="4" max="4" width="21.5546875" style="68" customWidth="1"/>
    <col min="5" max="5" width="21.5546875" style="148" customWidth="1"/>
    <col min="6" max="6" width="21.5546875" style="139" customWidth="1"/>
    <col min="7" max="9" width="21.5546875" style="97" customWidth="1"/>
    <col min="10" max="10" width="49" style="139" customWidth="1"/>
    <col min="11" max="11" width="21.5546875" style="139" customWidth="1"/>
    <col min="12" max="12" width="22.44140625" style="139" customWidth="1"/>
    <col min="13" max="13" width="15.6640625" style="139" customWidth="1"/>
    <col min="14" max="16" width="21.5546875" style="139" customWidth="1"/>
    <col min="17" max="17" width="40.77734375" style="139" customWidth="1"/>
    <col min="18" max="18" width="25.88671875" style="139" customWidth="1"/>
    <col min="19" max="19" width="17.5546875" style="139" customWidth="1"/>
    <col min="20" max="20" width="22.77734375" style="139" customWidth="1"/>
    <col min="21" max="21" width="25.5546875" style="139" customWidth="1"/>
    <col min="22" max="22" width="39" style="139" customWidth="1"/>
    <col min="23" max="27" width="8.88671875" style="139"/>
    <col min="28" max="28" width="14.21875" style="139" customWidth="1"/>
    <col min="29" max="29" width="11.88671875" style="139" customWidth="1"/>
    <col min="30" max="30" width="37.109375" style="139" customWidth="1"/>
    <col min="31" max="16384" width="8.88671875" style="139"/>
  </cols>
  <sheetData>
    <row r="1" spans="1:30" ht="36" customHeight="1" x14ac:dyDescent="0.25"/>
    <row r="2" spans="1:30" x14ac:dyDescent="0.25">
      <c r="G2" s="139"/>
      <c r="H2" s="139"/>
      <c r="I2" s="139"/>
    </row>
    <row r="3" spans="1:30" x14ac:dyDescent="0.25">
      <c r="G3" s="139"/>
      <c r="H3" s="139"/>
      <c r="I3" s="139"/>
    </row>
    <row r="4" spans="1:30" s="110" customFormat="1" ht="49.2" customHeight="1" x14ac:dyDescent="0.25">
      <c r="A4" s="100" t="s">
        <v>53</v>
      </c>
      <c r="B4" s="100" t="s">
        <v>206</v>
      </c>
      <c r="C4" s="100" t="s">
        <v>184</v>
      </c>
      <c r="D4" s="100"/>
      <c r="E4" s="100"/>
      <c r="F4" s="100" t="s">
        <v>88</v>
      </c>
      <c r="G4" s="100" t="s">
        <v>89</v>
      </c>
      <c r="H4" s="100" t="s">
        <v>90</v>
      </c>
      <c r="I4" s="100" t="s">
        <v>91</v>
      </c>
      <c r="J4" s="100" t="s">
        <v>92</v>
      </c>
      <c r="K4" s="100" t="s">
        <v>324</v>
      </c>
      <c r="L4" s="100" t="s">
        <v>95</v>
      </c>
      <c r="M4" s="100" t="s">
        <v>324</v>
      </c>
      <c r="N4" s="100" t="s">
        <v>95</v>
      </c>
      <c r="O4" s="100" t="s">
        <v>324</v>
      </c>
      <c r="P4" s="100" t="s">
        <v>95</v>
      </c>
      <c r="Q4" s="100" t="s">
        <v>226</v>
      </c>
      <c r="R4" s="455" t="s">
        <v>227</v>
      </c>
      <c r="S4" s="456"/>
      <c r="T4" s="456"/>
      <c r="U4" s="457"/>
      <c r="V4" s="100" t="s">
        <v>96</v>
      </c>
      <c r="W4" s="455" t="s">
        <v>99</v>
      </c>
      <c r="X4" s="456"/>
      <c r="Y4" s="456"/>
      <c r="Z4" s="457"/>
      <c r="AA4" s="100" t="s">
        <v>98</v>
      </c>
      <c r="AB4" s="110" t="s">
        <v>235</v>
      </c>
    </row>
    <row r="5" spans="1:30" s="97" customFormat="1" ht="26.4" customHeight="1" x14ac:dyDescent="0.25">
      <c r="A5" s="68"/>
      <c r="B5" s="103"/>
      <c r="C5" s="103"/>
      <c r="D5" s="103"/>
      <c r="E5" s="103"/>
      <c r="F5" s="68">
        <v>1</v>
      </c>
      <c r="G5" s="68">
        <v>2</v>
      </c>
      <c r="H5" s="68">
        <v>3</v>
      </c>
      <c r="I5" s="68">
        <v>4</v>
      </c>
      <c r="J5" s="68">
        <v>5</v>
      </c>
      <c r="K5" s="68">
        <v>6</v>
      </c>
      <c r="L5" s="68">
        <v>7</v>
      </c>
      <c r="M5" s="68">
        <v>8</v>
      </c>
      <c r="N5" s="68">
        <v>9</v>
      </c>
      <c r="O5" s="68">
        <v>10</v>
      </c>
      <c r="P5" s="68">
        <v>11</v>
      </c>
      <c r="Q5" s="68">
        <v>12</v>
      </c>
      <c r="R5" s="68">
        <v>13</v>
      </c>
      <c r="S5" s="68">
        <v>14</v>
      </c>
      <c r="T5" s="68">
        <v>15</v>
      </c>
      <c r="U5" s="68">
        <v>16</v>
      </c>
      <c r="V5" s="68">
        <v>17</v>
      </c>
      <c r="W5" s="68">
        <v>18</v>
      </c>
      <c r="X5" s="68">
        <v>19</v>
      </c>
      <c r="Y5" s="68">
        <v>20</v>
      </c>
      <c r="Z5" s="68">
        <v>21</v>
      </c>
      <c r="AA5" s="68">
        <v>22</v>
      </c>
      <c r="AB5" s="68">
        <v>23</v>
      </c>
      <c r="AC5" s="97">
        <v>24</v>
      </c>
      <c r="AD5" s="97">
        <v>25</v>
      </c>
    </row>
    <row r="6" spans="1:30" s="237" customFormat="1" ht="135" customHeight="1" x14ac:dyDescent="0.25">
      <c r="A6" s="232"/>
      <c r="B6" s="232" t="s">
        <v>197</v>
      </c>
      <c r="C6" s="233" t="s">
        <v>522</v>
      </c>
      <c r="D6" s="234"/>
      <c r="E6" s="232"/>
      <c r="F6" s="68">
        <v>14</v>
      </c>
      <c r="G6" s="235">
        <v>43920</v>
      </c>
      <c r="H6" s="235">
        <f>G6</f>
        <v>43920</v>
      </c>
      <c r="I6" s="235">
        <f>H6+1</f>
        <v>43921</v>
      </c>
      <c r="J6" s="236" t="str">
        <f>VLOOKUP(B6,объекты!$E$26:$R$34,2,0)&amp;" "&amp;VLOOKUP(C6,объекты!$E$59:$R$221,3,0)&amp;" "&amp;VLOOKUP(B6,объекты!$E$26:$R$34,3,0)&amp;" "&amp;VLOOKUP(C6,объекты!$E$59:$R$221,5,0)&amp;" "&amp;VLOOKUP(C6,объекты!$E$59:$R$221,2,0)&amp;" "&amp;IF(VLOOKUP(C6,объекты!$E$59:$R$221,6,0)=C6,"",C6)&amp;" поз. "&amp;VLOOKUP(C6,объекты!$E$59:$R$221,6,0)&amp;" по ГП. "&amp;VLOOKUP(B6,объекты!$E$26:$R$34,4,0)&amp;" "&amp;VLOOKUP(C6,объекты!$E$59:$R$221,7,0)&amp;" м3."</f>
        <v>Разработка 1-го котлована(ов), под устройство фундамента марки Ф2-2 трансформатора Т2 поз. 7.2 по ГП. Объем разработанного грунта составил: V= 145,78 м3.</v>
      </c>
      <c r="L6" s="236"/>
      <c r="N6" s="98"/>
      <c r="O6" s="97"/>
      <c r="P6" s="98"/>
      <c r="Q6" s="232" t="str">
        <f>"Приложение № 1. "&amp;VLOOKUP(B6,объекты!$E$26:$R$55,9,0)&amp;"/"&amp;VLOOKUP(C6,объекты!$E$59:$AD$67,26,0)&amp;" от "&amp;TEXT(I6,"ДД.ММ.ГГГГ")&amp;" г."</f>
        <v>Приложение № 1. Исполнительная схема разработки котлована №2/2 от 31.03.2020 г.</v>
      </c>
      <c r="R6" s="232"/>
      <c r="U6" s="238"/>
      <c r="V6" s="232" t="str">
        <f>IF(VLOOKUP(B6,объекты!$E$26:$R$55,14,0)&gt;0,VLOOKUP(B6,объекты!$E$26:$R$55,14,0)&amp;VLOOKUP(C6,объекты!$E$59:$R$1221,9,0)&amp;" мм. ","")</f>
        <v xml:space="preserve">устройству щебеночного основания h= 600 мм. </v>
      </c>
      <c r="W6" s="232">
        <v>1</v>
      </c>
      <c r="X6" s="232">
        <v>2</v>
      </c>
      <c r="Y6" s="232"/>
      <c r="Z6" s="232"/>
      <c r="AA6" s="232">
        <v>3</v>
      </c>
    </row>
    <row r="7" spans="1:30" s="97" customFormat="1" ht="179.4" customHeight="1" x14ac:dyDescent="0.25">
      <c r="A7" s="68"/>
      <c r="B7" s="68" t="s">
        <v>198</v>
      </c>
      <c r="C7" s="112" t="s">
        <v>522</v>
      </c>
      <c r="D7" s="100"/>
      <c r="E7" s="68"/>
      <c r="F7" s="68">
        <v>15</v>
      </c>
      <c r="G7" s="69">
        <f>I6+1</f>
        <v>43922</v>
      </c>
      <c r="H7" s="69">
        <f t="shared" ref="H7:H15" si="0">G7</f>
        <v>43922</v>
      </c>
      <c r="I7" s="69">
        <f>H7+1</f>
        <v>43923</v>
      </c>
      <c r="J7" s="98" t="str">
        <f>VLOOKUP(B7,объекты!$E$26:$R$34,2,0)&amp;" "&amp;VLOOKUP(C7,объекты!$E$59:$AB$368,9,0)&amp;" мм. "&amp;VLOOKUP(B7,объекты!$E$26:$R$34,3,0)&amp;" "&amp;VLOOKUP(C7,объекты!$E$59:$R$221,5,0)&amp;" ("&amp;VLOOKUP(C7,объекты!$E$59:$R$221,4,0)&amp;" шт.),"&amp;" "&amp;VLOOKUP(C7,объекты!$E$59:$R$221,2,0)&amp;" "&amp;IF(VLOOKUP(C7,объекты!$E$59:$R$221,6,0)=C7,"",C7)&amp;" поз. "&amp;VLOOKUP(C7,объекты!$E$59:$R$221,6,0)&amp;" по ГП. "&amp;VLOOKUP(B7,объекты!$E$26:$R$34,4,0)&amp;" "&amp;VLOOKUP(C7,объекты!$E$59:$R$221,8,0)&amp;" м3."</f>
        <v>Устройство щебеночного основания с послойным уплотнением h= 600 мм. под фундаменты марки Ф2-2 (6 шт.), трансформатора Т2 поз. 7.2 по ГП. Общий объем подготовки из отсева щебня фракции 5-20 мм., составил: V= 25,29 м3.</v>
      </c>
      <c r="K7" s="97">
        <v>8</v>
      </c>
      <c r="L7" s="98" t="str">
        <f>VLOOKUP(K7,'База АВК'!$C$3:$S$1274,3,0)&amp;" (Акт входного контроля №"&amp;K7&amp;" от "&amp;TEXT(VLOOKUP(K7,'База АВК'!$C$2:$Z$1000,2,0),"ДД.ММ.ГГГГ")&amp;" г. "&amp;IF(VLOOKUP(K7,'База АВК'!$C$3:$S$1274,8,0)&gt;0,VLOOKUP(K7,'База АВК'!$C$3:$S$1274,8,0),"")&amp;IF(VLOOKUP(K7,'База АВК'!$C$3:$S$1274,9,0)&gt;0," "&amp;VLOOKUP(K7,'База АВК'!$C$3:$S$1274,9,0),"")&amp;IF(VLOOKUP(K7,'База АВК'!$C$3:$S$1274,10,0)&gt;0," "&amp;VLOOKUP(K7,'База АВК'!$C$3:$S$1274,10,0),"")&amp;IF(VLOOKUP(K7,'База АВК'!$C$3:$S$1274,11,0)&gt;0," "&amp;VLOOKUP(K7,'База АВК'!$C$3:$S$1274,11,0),"")&amp;IF(VLOOKUP(K7,'База АВК'!$C$3:$S$1274,12,0)&gt;0," "&amp;VLOOKUP(K7,'База АВК'!$C$3:$S$1274,12,0),"")&amp;")"</f>
        <v>Щебень смеси фракций 5-20 мм. (Акт входного контроля №8 от 01.04.2020 г.  Паспорт № 0108-19 от 05.12.2019 г., Партия № П01-12-19. Акт отбора проб № 108 от 02.11.2019 г. Протокол №108-ФМЩ-КУК-5-20 от 03.11.2019 г. Экспертное заключение по проведению госсударственной экспертизы от 15.12.2015 г.)</v>
      </c>
      <c r="N7" s="98"/>
      <c r="P7" s="98"/>
      <c r="Q7" s="68" t="str">
        <f>"Приложение № 1. "&amp;VLOOKUP(B7,объекты!$E$26:$R$55,9,0)&amp;" под фундамент "&amp;VLOOKUP(C7,объекты!$E$59:$R$1221,5,0)&amp;". №3/"&amp;VLOOKUP(C7,объекты!$E$59:$AD$67,26,0)&amp;" от "&amp;TEXT(I7,"ДД.ММ.ГГГГ")&amp;" г."</f>
        <v>Приложение № 1. Исполнительная схема устройства щебеночного основания фракции 5-20 мм под фундамент Ф2-2. №3/2 от 02.04.2020 г.</v>
      </c>
      <c r="R7" s="68" t="str">
        <f>"Протокол испытаний грунта методом замещения объема № ГУ 0002/0"&amp;" от "&amp;TEXT(I7,"ДД.ММ.ГГГГ")&amp;" г."</f>
        <v>Протокол испытаний грунта методом замещения объема № ГУ 0002/0 от 02.04.2020 г.</v>
      </c>
      <c r="U7" s="70"/>
      <c r="V7" s="68" t="str">
        <f>IF(VLOOKUP(B7,объекты!$E$26:$R$55,14,0)&gt;0,VLOOKUP(B7,объекты!$E$26:$R$55,14,0)&amp;" "&amp;VLOOKUP(C7,объекты!$E$59:$R$1221,5,0))</f>
        <v>монтажу фундаментов марки Ф2-2</v>
      </c>
      <c r="W7" s="68">
        <v>1</v>
      </c>
      <c r="X7" s="68">
        <v>2</v>
      </c>
      <c r="Y7" s="68"/>
      <c r="Z7" s="68"/>
      <c r="AA7" s="68">
        <v>3</v>
      </c>
      <c r="AB7" s="197" t="s">
        <v>236</v>
      </c>
    </row>
    <row r="8" spans="1:30" s="97" customFormat="1" ht="123.6" customHeight="1" x14ac:dyDescent="0.25">
      <c r="A8" s="68"/>
      <c r="B8" s="68" t="s">
        <v>199</v>
      </c>
      <c r="C8" s="68" t="s">
        <v>522</v>
      </c>
      <c r="D8" s="100"/>
      <c r="E8" s="68"/>
      <c r="F8" s="68">
        <v>16</v>
      </c>
      <c r="G8" s="69">
        <f t="shared" ref="G8:G14" si="1">I7</f>
        <v>43923</v>
      </c>
      <c r="H8" s="69">
        <f t="shared" si="0"/>
        <v>43923</v>
      </c>
      <c r="I8" s="69">
        <f>H8+1</f>
        <v>43924</v>
      </c>
      <c r="J8" s="98" t="str">
        <f>VLOOKUP(B8,объекты!$E$26:$R$55,2,0)&amp;VLOOKUP(B8,объекты!$E$26:$R$55,3,0)&amp;" "&amp;VLOOKUP(C8,объекты!$E$59:$R$1221,5,0)&amp;" ("&amp;VLOOKUP(C8,объекты!$E$59:$R$1221,4,0)&amp;" шт.),"&amp;" "&amp;VLOOKUP(C8,объекты!$E$59:$R$1221,2,0)&amp;" "&amp;IF(VLOOKUP(C8,объекты!$E$59:$R$1221,6,0)=C8,"",C8)&amp;" поз. "&amp;VLOOKUP(C8,объекты!$E$59:$R$1221,6,0)&amp;" по ГП. "</f>
        <v xml:space="preserve">Монтаж фундаментов марки Ф2-2 (6 шт.), трансформатора Т2 поз. 7.2 по ГП. </v>
      </c>
      <c r="K8" s="97">
        <v>9</v>
      </c>
      <c r="L8" s="98" t="str">
        <f>VLOOKUP(K8,'База АВК'!$C$3:$S$1274,3,0)&amp;" (Акт входного контроля №"&amp;K8&amp;" от "&amp;TEXT(VLOOKUP(K8,'База АВК'!$C$2:$Z$1000,2,0),"ДД.ММ.ГГГГ")&amp;" г. "&amp;IF(VLOOKUP(K8,'База АВК'!$C$3:$S$1274,8,0)&gt;0,VLOOKUP(K8,'База АВК'!$C$3:$S$1274,8,0),"")&amp;IF(VLOOKUP(K8,'База АВК'!$C$3:$S$1274,9,0)&gt;0," "&amp;VLOOKUP(K8,'База АВК'!$C$3:$S$1274,9,0),"")&amp;IF(VLOOKUP(K8,'База АВК'!$C$3:$S$1274,10,0)&gt;0," "&amp;VLOOKUP(K8,'База АВК'!$C$3:$S$1274,10,0),"")&amp;IF(VLOOKUP(K8,'База АВК'!$C$3:$S$1274,11,0)&gt;0," "&amp;VLOOKUP(K8,'База АВК'!$C$3:$S$1274,11,0),"")&amp;IF(VLOOKUP(K8,'База АВК'!$C$3:$S$1274,12,0)&gt;0," "&amp;VLOOKUP(K8,'База АВК'!$C$3:$S$1274,12,0),"")&amp;")"</f>
        <v>Фундамент марки Ф2-2 (Акт входного контроля №9 от 01.04.2020 г. Технический паспорт №928 от 20.09.2016г.)</v>
      </c>
      <c r="N8" s="98"/>
      <c r="P8" s="98"/>
      <c r="Q8" s="68" t="str">
        <f>"Приложение № 1. "&amp;VLOOKUP(B8,объекты!$E$26:$R$55,9,0)&amp;" "&amp;VLOOKUP(C8,объекты!$E$59:$R$1221,5,0)&amp;". №4/"&amp;VLOOKUP(C8,объекты!$E$59:$AD$67,26,0)&amp;" от "&amp;TEXT(I8,"ДД.ММ.ГГГГ")&amp;" г."</f>
        <v>Приложение № 1. Исполнительная схема монтажа фундаментов марки Ф2-2. №4/2 от 03.04.2020 г.</v>
      </c>
      <c r="R8" s="68"/>
      <c r="S8" s="68"/>
      <c r="U8" s="70"/>
      <c r="V8" s="68" t="str">
        <f>IF(VLOOKUP(B8,объекты!$E$26:$R$55,14,0)&gt;0,VLOOKUP(B8,объекты!$E$26:$R$55,14,0)&amp;" "&amp;VLOOKUP(C8,объекты!$E$59:$R$1221,5,0)&amp;" ("&amp;VLOOKUP(C8,объекты!$E$59:$R$1221,4,0)&amp;" шт.)","")</f>
        <v>нанесению АКЗ 1-го слоя на фундаменты марки Ф2-2 (6 шт.)</v>
      </c>
      <c r="W8" s="68">
        <v>1</v>
      </c>
      <c r="X8" s="68">
        <v>2</v>
      </c>
      <c r="Y8" s="68"/>
      <c r="Z8" s="68"/>
      <c r="AA8" s="68">
        <v>3</v>
      </c>
    </row>
    <row r="9" spans="1:30" s="97" customFormat="1" ht="138.6" customHeight="1" x14ac:dyDescent="0.25">
      <c r="A9" s="68"/>
      <c r="B9" s="68" t="s">
        <v>238</v>
      </c>
      <c r="C9" s="68" t="s">
        <v>522</v>
      </c>
      <c r="D9" s="100"/>
      <c r="E9" s="68"/>
      <c r="F9" s="68">
        <v>17</v>
      </c>
      <c r="G9" s="69">
        <f t="shared" si="1"/>
        <v>43924</v>
      </c>
      <c r="H9" s="69">
        <f t="shared" si="0"/>
        <v>43924</v>
      </c>
      <c r="I9" s="69">
        <f>H9+1</f>
        <v>43925</v>
      </c>
      <c r="J9" s="98" t="str">
        <f>VLOOKUP(B9,объекты!$E$26:$R$34,2,0)&amp;" "&amp;VLOOKUP(C9,объекты!$E$59:$R$221,5,0)&amp;" ("&amp;VLOOKUP(C9,объекты!$E$59:$R$221,4,0)&amp;" шт.),"&amp;" "&amp;VLOOKUP(B9,объекты!$E$26:$R$34,6,0)&amp;(VLOOKUP(C9,объекты!$E$59:$R$221,10,0))/2&amp;" кг., на S общ.="&amp;VLOOKUP(C9,объекты!$E$59:$R$221,11,0)&amp;" м2. "&amp;" "&amp;VLOOKUP(C9,объекты!$E$59:$R$221,2,0)&amp;" "&amp;IF(VLOOKUP(C9,объекты!$E$59:$R$221,6,0)=C9,"",C9)&amp;" поз. "&amp;VLOOKUP(C9,объекты!$E$59:$R$221,6,0)&amp;" по ГП. "</f>
        <v xml:space="preserve">Нанесение АКЗ первого слоя (расход 0,4 кг/м2) на фундаменты марки Ф2-2 (6 шт.), Общий расход эмали КО-174 составил: V=17,04 кг., на S общ.=42,6 м2.  трансформатора Т2 поз. 7.2 по ГП. </v>
      </c>
      <c r="K9" s="97">
        <v>10</v>
      </c>
      <c r="L9" s="98" t="str">
        <f>VLOOKUP(K9,'База АВК'!$C$3:$S$1274,3,0)&amp;" (Акт входного контроля №"&amp;K9&amp;" от "&amp;TEXT(VLOOKUP(K9,'База АВК'!$C$2:$Z$1000,2,0),"ДД.ММ.ГГГГ")&amp;" г. "&amp;IF(VLOOKUP(K9,'База АВК'!$C$3:$S$1274,8,0)&gt;0,VLOOKUP(K9,'База АВК'!$C$3:$S$1274,8,0),"")&amp;IF(VLOOKUP(K9,'База АВК'!$C$3:$S$1274,9,0)&gt;0," "&amp;VLOOKUP(K9,'База АВК'!$C$3:$S$1274,9,0),"")&amp;IF(VLOOKUP(K9,'База АВК'!$C$3:$S$1274,10,0)&gt;0," "&amp;VLOOKUP(K9,'База АВК'!$C$3:$S$1274,10,0),"")&amp;IF(VLOOKUP(K9,'База АВК'!$C$3:$S$1274,11,0)&gt;0," "&amp;VLOOKUP(K9,'База АВК'!$C$3:$S$1274,11,0),"")&amp;IF(VLOOKUP(K9,'База АВК'!$C$3:$S$1274,12,0)&gt;0," "&amp;VLOOKUP(K9,'База АВК'!$C$3:$S$1274,12,0),"")&amp;")"</f>
        <v>Эмаль КО-174 (Акт входного контроля №10 от 01.04.2020 г. Сертификат (паспорт) качества на Эмаль КО-174 октябрь 2019 г. Партия  № 2900.)</v>
      </c>
      <c r="N9" s="98"/>
      <c r="P9" s="98"/>
      <c r="U9" s="70"/>
      <c r="V9" s="68" t="str">
        <f>IF(VLOOKUP(B9,объекты!$E$26:$R$55,14,0)&gt;0,VLOOKUP(B9,объекты!$E$26:$R$55,14,0)&amp;" "&amp;VLOOKUP(C9,объекты!$E$59:$R$1221,5,0))</f>
        <v>нанесению АКЗ в 2-го слоя на фундаменты марки Ф2-2</v>
      </c>
      <c r="W9" s="68">
        <v>1</v>
      </c>
      <c r="X9" s="68">
        <v>2</v>
      </c>
      <c r="Y9" s="68"/>
      <c r="Z9" s="68"/>
      <c r="AA9" s="68">
        <v>3</v>
      </c>
    </row>
    <row r="10" spans="1:30" s="97" customFormat="1" ht="138.6" customHeight="1" x14ac:dyDescent="0.25">
      <c r="A10" s="68"/>
      <c r="B10" s="68" t="s">
        <v>239</v>
      </c>
      <c r="C10" s="68" t="s">
        <v>522</v>
      </c>
      <c r="D10" s="100"/>
      <c r="E10" s="68"/>
      <c r="F10" s="68">
        <v>18</v>
      </c>
      <c r="G10" s="69">
        <f t="shared" si="1"/>
        <v>43925</v>
      </c>
      <c r="H10" s="69">
        <f t="shared" si="0"/>
        <v>43925</v>
      </c>
      <c r="I10" s="69">
        <f>H10+1</f>
        <v>43926</v>
      </c>
      <c r="J10" s="98" t="str">
        <f>VLOOKUP(B10,объекты!$E$26:$R$34,2,0)&amp;" "&amp;VLOOKUP(C10,объекты!$E$59:$R$221,5,0)&amp;" ("&amp;VLOOKUP(C10,объекты!$E$59:$R$221,4,0)&amp;" шт.),"&amp;" "&amp;VLOOKUP(B10,объекты!$E$26:$R$34,6,0)&amp;(VLOOKUP(C10,объекты!$E$59:$R$221,10,0))/2&amp;" кг., на S общ.="&amp;VLOOKUP(C10,объекты!$E$59:$R$221,11,0)&amp;" м2. "&amp;" "&amp;VLOOKUP(C10,объекты!$E$59:$R$221,2,0)&amp;" "&amp;IF(VLOOKUP(C10,объекты!$E$59:$R$221,6,0)=C10,"",C10)&amp;" поз. "&amp;VLOOKUP(C10,объекты!$E$59:$R$221,6,0)&amp;" по ГП. "</f>
        <v xml:space="preserve">Нанесение АКЗ второго слоя (расход 0,4 кг/м2) на фундаменты марки Ф2-2 (6 шт.), Общий расход эмали КО-174 составил: V=17,04 кг., на S общ.=42,6 м2.  трансформатора Т2 поз. 7.2 по ГП. </v>
      </c>
      <c r="K10" s="97">
        <v>10</v>
      </c>
      <c r="L10" s="98" t="str">
        <f>VLOOKUP(K10,'База АВК'!$C$3:$S$1274,3,0)&amp;" (Акт входного контроля №"&amp;K10&amp;" от "&amp;TEXT(VLOOKUP(K10,'База АВК'!$C$2:$Z$1000,2,0),"ДД.ММ.ГГГГ")&amp;" г. "&amp;IF(VLOOKUP(K10,'База АВК'!$C$3:$S$1274,8,0)&gt;0,VLOOKUP(K10,'База АВК'!$C$3:$S$1274,8,0),"")&amp;IF(VLOOKUP(K10,'База АВК'!$C$3:$S$1274,9,0)&gt;0," "&amp;VLOOKUP(K10,'База АВК'!$C$3:$S$1274,9,0),"")&amp;IF(VLOOKUP(K10,'База АВК'!$C$3:$S$1274,10,0)&gt;0," "&amp;VLOOKUP(K10,'База АВК'!$C$3:$S$1274,10,0),"")&amp;IF(VLOOKUP(K10,'База АВК'!$C$3:$S$1274,11,0)&gt;0," "&amp;VLOOKUP(K10,'База АВК'!$C$3:$S$1274,11,0),"")&amp;IF(VLOOKUP(K10,'База АВК'!$C$3:$S$1274,12,0)&gt;0," "&amp;VLOOKUP(K10,'База АВК'!$C$3:$S$1274,12,0),"")&amp;")"</f>
        <v>Эмаль КО-174 (Акт входного контроля №10 от 01.04.2020 г. Сертификат (паспорт) качества на Эмаль КО-174 октябрь 2019 г. Партия  № 2900.)</v>
      </c>
      <c r="N10" s="98"/>
      <c r="P10" s="98"/>
      <c r="U10" s="70"/>
      <c r="V10" s="68" t="str">
        <f>IF(VLOOKUP(B10,объекты!$E$26:$R$55,14,0)&gt;0,VLOOKUP(B10,объекты!$E$26:$R$55,14,0)&amp;" "&amp;VLOOKUP(C10,объекты!$E$59:$R$1221,5,0)&amp;" ("&amp;VLOOKUP(C10,объекты!$E$59:$R$1221,4,0)&amp;" шт.)","")</f>
        <v>нанесению 1-го слоя углеводородной смазки БАМ-4 на фундаменты марки Ф2-2 (6 шт.)</v>
      </c>
      <c r="W10" s="68">
        <v>1</v>
      </c>
      <c r="X10" s="68">
        <v>2</v>
      </c>
      <c r="Y10" s="68"/>
      <c r="Z10" s="68"/>
      <c r="AA10" s="68">
        <v>3</v>
      </c>
    </row>
    <row r="11" spans="1:30" s="97" customFormat="1" ht="126" customHeight="1" x14ac:dyDescent="0.25">
      <c r="A11" s="68"/>
      <c r="B11" s="68" t="s">
        <v>350</v>
      </c>
      <c r="C11" s="68" t="s">
        <v>522</v>
      </c>
      <c r="D11" s="100"/>
      <c r="E11" s="68"/>
      <c r="F11" s="68">
        <v>19</v>
      </c>
      <c r="G11" s="69">
        <f t="shared" si="1"/>
        <v>43926</v>
      </c>
      <c r="H11" s="69">
        <f t="shared" si="0"/>
        <v>43926</v>
      </c>
      <c r="I11" s="69">
        <f>H11</f>
        <v>43926</v>
      </c>
      <c r="J11" s="98" t="str">
        <f>VLOOKUP(B11,объекты!$E$26:$R$34,2,0)&amp;" "&amp;VLOOKUP(C11,объекты!$E$59:$R$221,5,0)&amp;" ("&amp;VLOOKUP(C11,объекты!$E$59:$R$221,4,0)&amp;" шт.),"&amp;" "&amp;VLOOKUP(B11,объекты!$E$26:$R$34,3,0)&amp;VLOOKUP(B11,объекты!$E$26:$R$34,4,0)&amp;" "&amp;VLOOKUP(C11,объекты!$E$59:$R$221,12,0)/3&amp;" кг., на S общ.="&amp;VLOOKUP(C11,объекты!$E$59:$R$221,13,0)&amp;" м2. "&amp;VLOOKUP(C11,объекты!$E$59:$R$221,2,0)&amp;" "&amp;IF(VLOOKUP(C11,объекты!$E$59:$R$221,6,0)=C11,"",C11)&amp;" поз. "&amp;VLOOKUP(C11,объекты!$E$59:$R$221,6,0)&amp;" по ГП. "</f>
        <v xml:space="preserve">Нанесение 1-го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</v>
      </c>
      <c r="K11" s="97">
        <v>11</v>
      </c>
      <c r="L11" s="98" t="str">
        <f>VLOOKUP(K11,'База АВК'!$C$3:$S$1274,3,0)&amp;" (Акт входного контроля №"&amp;K11&amp;" от "&amp;TEXT(VLOOKUP(K11,'База АВК'!$C$2:$Z$1000,2,0),"ДД.ММ.ГГГГ")&amp;" г. "&amp;IF(VLOOKUP(K11,'База АВК'!$C$3:$S$1274,8,0)&gt;0,VLOOKUP(K11,'База АВК'!$C$3:$S$1274,8,0),"")&amp;IF(VLOOKUP(K11,'База АВК'!$C$3:$S$1274,9,0)&gt;0," "&amp;VLOOKUP(K11,'База АВК'!$C$3:$S$1274,9,0),"")&amp;IF(VLOOKUP(K11,'База АВК'!$C$3:$S$1274,10,0)&gt;0," "&amp;VLOOKUP(K11,'База АВК'!$C$3:$S$1274,10,0),"")&amp;IF(VLOOKUP(K11,'База АВК'!$C$3:$S$1274,11,0)&gt;0," "&amp;VLOOKUP(K11,'База АВК'!$C$3:$S$1274,11,0),"")&amp;IF(VLOOKUP(K11,'База АВК'!$C$3:$S$1274,12,0)&gt;0," "&amp;VLOOKUP(K11,'База АВК'!$C$3:$S$1274,12,0),"")&amp;")"</f>
        <v>Смазка БАМ-4 (Акт входного контроля №11 от 01.04.2020 г. Паспорт качества № 877 от 25 ноября 2019 г. Партия №19001)</v>
      </c>
      <c r="N11" s="98"/>
      <c r="P11" s="98"/>
      <c r="Q11" s="70"/>
      <c r="U11" s="70"/>
      <c r="V11" s="68" t="str">
        <f>IF(VLOOKUP(B11,объекты!$E$26:$R$55,14,0)&gt;0,VLOOKUP(B11,объекты!$E$26:$R$55,14,0)&amp;" "&amp;VLOOKUP(C11,объекты!$E$59:$R$1221,5,0)&amp;" ("&amp;VLOOKUP(C11,объекты!$E$59:$R$1221,4,0)&amp;" шт.)","")</f>
        <v>нанесению 2-го слоя углеводородной смазки БАМ-4 на фундаменты марки Ф2-2 (6 шт.)</v>
      </c>
      <c r="W11" s="68">
        <v>1</v>
      </c>
      <c r="X11" s="68">
        <v>2</v>
      </c>
      <c r="Y11" s="68"/>
      <c r="Z11" s="68"/>
      <c r="AA11" s="68">
        <v>3</v>
      </c>
    </row>
    <row r="12" spans="1:30" s="97" customFormat="1" ht="126" customHeight="1" x14ac:dyDescent="0.25">
      <c r="A12" s="68"/>
      <c r="B12" s="68" t="s">
        <v>351</v>
      </c>
      <c r="C12" s="68" t="s">
        <v>522</v>
      </c>
      <c r="D12" s="100"/>
      <c r="E12" s="68"/>
      <c r="F12" s="68">
        <v>20</v>
      </c>
      <c r="G12" s="69">
        <f t="shared" si="1"/>
        <v>43926</v>
      </c>
      <c r="H12" s="69">
        <f t="shared" si="0"/>
        <v>43926</v>
      </c>
      <c r="I12" s="69">
        <f>H12</f>
        <v>43926</v>
      </c>
      <c r="J12" s="98" t="str">
        <f>VLOOKUP(B12,объекты!$E$26:$R$34,2,0)&amp;" "&amp;VLOOKUP(C12,объекты!$E$59:$R$221,5,0)&amp;" ("&amp;VLOOKUP(C12,объекты!$E$59:$R$221,4,0)&amp;" шт.),"&amp;" "&amp;VLOOKUP(B12,объекты!$E$26:$R$34,3,0)&amp;VLOOKUP(B12,объекты!$E$26:$R$34,4,0)&amp;" "&amp;VLOOKUP(C12,объекты!$E$59:$R$221,12,0)/3&amp;" кг., на S общ.="&amp;VLOOKUP(C12,объекты!$E$59:$R$221,13,0)&amp;" м2. "&amp;VLOOKUP(C12,объекты!$E$59:$R$221,2,0)&amp;" "&amp;IF(VLOOKUP(C12,объекты!$E$59:$R$221,6,0)=C12,"",C12)&amp;" поз. "&amp;VLOOKUP(C12,объекты!$E$59:$R$221,6,0)&amp;" по ГП. "</f>
        <v xml:space="preserve">Нанесение 2-го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</v>
      </c>
      <c r="K12" s="97">
        <v>11</v>
      </c>
      <c r="L12" s="98" t="str">
        <f>VLOOKUP(K12,'База АВК'!$C$3:$S$1274,3,0)&amp;" (Акт входного контроля №"&amp;K12&amp;" от "&amp;TEXT(VLOOKUP(K12,'База АВК'!$C$2:$Z$1000,2,0),"ДД.ММ.ГГГГ")&amp;" г. "&amp;IF(VLOOKUP(K12,'База АВК'!$C$3:$S$1274,8,0)&gt;0,VLOOKUP(K12,'База АВК'!$C$3:$S$1274,8,0),"")&amp;IF(VLOOKUP(K12,'База АВК'!$C$3:$S$1274,9,0)&gt;0," "&amp;VLOOKUP(K12,'База АВК'!$C$3:$S$1274,9,0),"")&amp;IF(VLOOKUP(K12,'База АВК'!$C$3:$S$1274,10,0)&gt;0," "&amp;VLOOKUP(K12,'База АВК'!$C$3:$S$1274,10,0),"")&amp;IF(VLOOKUP(K12,'База АВК'!$C$3:$S$1274,11,0)&gt;0," "&amp;VLOOKUP(K12,'База АВК'!$C$3:$S$1274,11,0),"")&amp;IF(VLOOKUP(K12,'База АВК'!$C$3:$S$1274,12,0)&gt;0," "&amp;VLOOKUP(K12,'База АВК'!$C$3:$S$1274,12,0),"")&amp;")"</f>
        <v>Смазка БАМ-4 (Акт входного контроля №11 от 01.04.2020 г. Паспорт качества № 877 от 25 ноября 2019 г. Партия №19001)</v>
      </c>
      <c r="N12" s="98"/>
      <c r="P12" s="98"/>
      <c r="Q12" s="70"/>
      <c r="R12" s="97" t="str">
        <f>IF(VLOOKUP(B12,объекты!$E$26:$R$35,10,0)&gt;0,VLOOKUP(B12,объекты!$E$26:$R$35,10,0),"")</f>
        <v/>
      </c>
      <c r="S12" s="97" t="str">
        <f>IF(VLOOKUP(B12,объекты!$E$26:$R$35,11,0)&gt;0,VLOOKUP(B12,объекты!$E$26:$R$35,11,0),"")</f>
        <v/>
      </c>
      <c r="T12" s="97" t="str">
        <f>IF(VLOOKUP(B12,объекты!$E$26:$R$35,12,0)&gt;0,VLOOKUP(B12,объекты!$E$26:$R$35,12,0),"")</f>
        <v/>
      </c>
      <c r="U12" s="70" t="str">
        <f>IF(VLOOKUP(B12,объекты!$E$26:$R$35,13,0)&gt;0,VLOOKUP(B12,объекты!$E$26:$R$35,13,0),"")</f>
        <v/>
      </c>
      <c r="V12" s="68" t="str">
        <f>IF(VLOOKUP(B12,объекты!$E$26:$R$55,14,0)&gt;0,VLOOKUP(B12,объекты!$E$26:$R$55,14,0)&amp;" "&amp;VLOOKUP(C12,объекты!$E$59:$R$1221,5,0)&amp;" ("&amp;VLOOKUP(C12,объекты!$E$59:$R$1221,4,0)&amp;" шт.)","")</f>
        <v>нанесению 3-го слоя углеводородной смазки БАМ-4 на фундаменты марки Ф2-2 (6 шт.)</v>
      </c>
      <c r="W12" s="68">
        <v>1</v>
      </c>
      <c r="X12" s="68">
        <v>2</v>
      </c>
      <c r="Y12" s="68"/>
      <c r="Z12" s="68"/>
      <c r="AA12" s="68">
        <v>3</v>
      </c>
    </row>
    <row r="13" spans="1:30" s="97" customFormat="1" ht="126" customHeight="1" x14ac:dyDescent="0.25">
      <c r="A13" s="68"/>
      <c r="B13" s="68" t="s">
        <v>352</v>
      </c>
      <c r="C13" s="68" t="s">
        <v>522</v>
      </c>
      <c r="D13" s="100"/>
      <c r="E13" s="68"/>
      <c r="F13" s="68">
        <v>21</v>
      </c>
      <c r="G13" s="69">
        <f t="shared" si="1"/>
        <v>43926</v>
      </c>
      <c r="H13" s="69">
        <f t="shared" si="0"/>
        <v>43926</v>
      </c>
      <c r="I13" s="69">
        <f>H13</f>
        <v>43926</v>
      </c>
      <c r="J13" s="98" t="str">
        <f>VLOOKUP(B13,объекты!$E$26:$R$34,2,0)&amp;" "&amp;VLOOKUP(C13,объекты!$E$59:$R$221,5,0)&amp;" ("&amp;VLOOKUP(C13,объекты!$E$59:$R$221,4,0)&amp;" шт.),"&amp;" "&amp;VLOOKUP(B13,объекты!$E$26:$R$34,3,0)&amp;VLOOKUP(B13,объекты!$E$26:$R$34,4,0)&amp;" "&amp;VLOOKUP(C13,объекты!$E$59:$R$221,12,0)/3&amp;" кг., на S общ.="&amp;VLOOKUP(C13,объекты!$E$59:$R$221,13,0)&amp;" м2. "&amp;VLOOKUP(C13,объекты!$E$59:$R$221,2,0)&amp;" "&amp;IF(VLOOKUP(C13,объекты!$E$59:$R$221,6,0)=C13,"",C13)&amp;" поз. "&amp;VLOOKUP(C13,объекты!$E$59:$R$221,6,0)&amp;" по ГП. "</f>
        <v xml:space="preserve">Нанесение 3-го слоя углеводородной смазки БАМ-4, на фундаменты марки Ф2-2 (6 шт.), Общий расход углеводородной смазки БАМ-4 (расход 2,0 кг/м2) составил: V= 200 кг., на S общ.=100 м2. трансформатора Т2 поз. 7.2 по ГП. </v>
      </c>
      <c r="K13" s="97">
        <v>11</v>
      </c>
      <c r="L13" s="98" t="str">
        <f>VLOOKUP(K13,'База АВК'!$C$3:$S$1274,3,0)&amp;" (Акт входного контроля №"&amp;K13&amp;" от "&amp;TEXT(VLOOKUP(K13,'База АВК'!$C$2:$Z$1000,2,0),"ДД.ММ.ГГГГ")&amp;" г. "&amp;IF(VLOOKUP(K13,'База АВК'!$C$3:$S$1274,8,0)&gt;0,VLOOKUP(K13,'База АВК'!$C$3:$S$1274,8,0),"")&amp;IF(VLOOKUP(K13,'База АВК'!$C$3:$S$1274,9,0)&gt;0," "&amp;VLOOKUP(K13,'База АВК'!$C$3:$S$1274,9,0),"")&amp;IF(VLOOKUP(K13,'База АВК'!$C$3:$S$1274,10,0)&gt;0," "&amp;VLOOKUP(K13,'База АВК'!$C$3:$S$1274,10,0),"")&amp;IF(VLOOKUP(K13,'База АВК'!$C$3:$S$1274,11,0)&gt;0," "&amp;VLOOKUP(K13,'База АВК'!$C$3:$S$1274,11,0),"")&amp;IF(VLOOKUP(K13,'База АВК'!$C$3:$S$1274,12,0)&gt;0," "&amp;VLOOKUP(K13,'База АВК'!$C$3:$S$1274,12,0),"")&amp;")"</f>
        <v>Смазка БАМ-4 (Акт входного контроля №11 от 01.04.2020 г. Паспорт качества № 877 от 25 ноября 2019 г. Партия №19001)</v>
      </c>
      <c r="N13" s="98"/>
      <c r="P13" s="98"/>
      <c r="Q13" s="70"/>
      <c r="R13" s="97" t="str">
        <f>IF(VLOOKUP(B13,объекты!$E$26:$R$35,10,0)&gt;0,VLOOKUP(B13,объекты!$E$26:$R$35,10,0),"")</f>
        <v/>
      </c>
      <c r="S13" s="97" t="str">
        <f>IF(VLOOKUP(B13,объекты!$E$26:$R$35,11,0)&gt;0,VLOOKUP(B13,объекты!$E$26:$R$35,11,0),"")</f>
        <v/>
      </c>
      <c r="T13" s="97" t="str">
        <f>IF(VLOOKUP(B13,объекты!$E$26:$R$35,12,0)&gt;0,VLOOKUP(B13,объекты!$E$26:$R$35,12,0),"")</f>
        <v/>
      </c>
      <c r="U13" s="70" t="str">
        <f>IF(VLOOKUP(B13,объекты!$E$26:$R$35,13,0)&gt;0,VLOOKUP(B13,объекты!$E$26:$R$35,13,0),"")</f>
        <v/>
      </c>
      <c r="V13" s="68" t="str">
        <f>IF(VLOOKUP(B13,объекты!$E$26:$R$55,14,0)&gt;0,VLOOKUP(B13,объекты!$E$26:$R$55,14,0)&amp;" "&amp;VLOOKUP(C13,объекты!$E$59:$R$1221,5,0)&amp;" ("&amp;VLOOKUP(C13,объекты!$E$59:$R$1221,4,0)&amp;" шт.)","")</f>
        <v>обвертке полиэтиленовой пленкой в три слоя фундаменты марки Ф2-2 (6 шт.)</v>
      </c>
      <c r="W13" s="68">
        <v>1</v>
      </c>
      <c r="X13" s="68">
        <v>2</v>
      </c>
      <c r="Y13" s="68"/>
      <c r="Z13" s="68"/>
      <c r="AA13" s="68">
        <v>3</v>
      </c>
    </row>
    <row r="14" spans="1:30" s="97" customFormat="1" ht="126" customHeight="1" x14ac:dyDescent="0.25">
      <c r="A14" s="68"/>
      <c r="B14" s="68" t="s">
        <v>345</v>
      </c>
      <c r="C14" s="68" t="s">
        <v>522</v>
      </c>
      <c r="D14" s="100"/>
      <c r="E14" s="68"/>
      <c r="F14" s="68">
        <v>22</v>
      </c>
      <c r="G14" s="69">
        <f t="shared" si="1"/>
        <v>43926</v>
      </c>
      <c r="H14" s="69">
        <f t="shared" si="0"/>
        <v>43926</v>
      </c>
      <c r="I14" s="69">
        <f>H14+1</f>
        <v>43927</v>
      </c>
      <c r="J14" s="98" t="str">
        <f>VLOOKUP(B14,объекты!$E$26:$R$34,2,0)&amp;" "&amp;VLOOKUP(C14,объекты!$E$59:$R$221,5,0)&amp;" ("&amp;VLOOKUP(C14,объекты!$E$59:$R$221,4,0)&amp;" шт.),"&amp;" "&amp;VLOOKUP(B14,объекты!$E$26:$R$34,3,0)&amp;VLOOKUP(B14,объекты!$E$26:$R$34,4,0)&amp;VLOOKUP(B14,объекты!$E$26:$R$34,5,0)&amp;" "&amp;ROUND((VLOOKUP(C14,объекты!$E$59:$R$221,13,0)),2)*2&amp;" п.м. на S общ.="&amp;VLOOKUP(C14,объекты!$E$59:$R$221,13,0)&amp;" м2. "&amp;VLOOKUP(C14,объекты!$E$59:$R$221,2,0)&amp;" "&amp;IF(VLOOKUP(C14,объекты!$E$59:$R$221,6,0)=C14,"",C14)&amp;" поз. "&amp;VLOOKUP(C14,объекты!$E$59:$R$221,6,0)&amp;" по ГП. "</f>
        <v xml:space="preserve">Обвертка полиэтиленовой пленкой в три слоя фундаменты марки Ф2-2 (6 шт.), Общий расход пленки полиэтиленовой  составил: V= 200 п.м. на S общ.=100 м2. трансформатора Т2 поз. 7.2 по ГП. </v>
      </c>
      <c r="K14" s="97">
        <v>12</v>
      </c>
      <c r="L14" s="98" t="str">
        <f>VLOOKUP(K14,'База АВК'!$C$3:$S$1274,3,0)&amp;" (Акт входного контроля №"&amp;K14&amp;" от "&amp;TEXT(VLOOKUP(K14,'База АВК'!$C$2:$Z$1000,2,0),"ДД.ММ.ГГГГ")&amp;" г. "&amp;IF(VLOOKUP(K14,'База АВК'!$C$3:$S$1274,8,0)&gt;0,VLOOKUP(K14,'База АВК'!$C$3:$S$1274,8,0),"")&amp;IF(VLOOKUP(K14,'База АВК'!$C$3:$S$1274,9,0)&gt;0," "&amp;VLOOKUP(K14,'База АВК'!$C$3:$S$1274,9,0),"")&amp;IF(VLOOKUP(K14,'База АВК'!$C$3:$S$1274,10,0)&gt;0," "&amp;VLOOKUP(K14,'База АВК'!$C$3:$S$1274,10,0),"")&amp;IF(VLOOKUP(K14,'База АВК'!$C$3:$S$1274,11,0)&gt;0," "&amp;VLOOKUP(K14,'База АВК'!$C$3:$S$1274,11,0),"")&amp;IF(VLOOKUP(K14,'База АВК'!$C$3:$S$1274,12,0)&gt;0," "&amp;VLOOKUP(K14,'База АВК'!$C$3:$S$1274,12,0),"")&amp;")"</f>
        <v>Пленка полиэтиленовая 250 мкр марка "Т" ширина рулона 1,5 м. (Акт входного контроля №12 от 01.04.2020 г. Паспорт качества № 2008 от октября 2019 г. Партия № 10. Декларация о соответствии №ЕАЭС N RU Д-RU.ВЯ01.В.24370 от 10.04.2018 г.)</v>
      </c>
      <c r="N14" s="98"/>
      <c r="P14" s="98"/>
      <c r="Q14" s="70"/>
      <c r="U14" s="70"/>
      <c r="V14" s="68" t="str">
        <f>IF(VLOOKUP(B14,объекты!$E$26:$R$55,14,0)&gt;0,VLOOKUP(B14,объекты!$E$26:$R$55,14,0)&amp;" "&amp;VLOOKUP(C14,объекты!$E$59:$R$1221,5,0))</f>
        <v>обратной засыпке фундаментов Ф2-2</v>
      </c>
      <c r="W14" s="68">
        <v>1</v>
      </c>
      <c r="X14" s="68">
        <v>2</v>
      </c>
      <c r="Y14" s="68"/>
      <c r="Z14" s="68"/>
      <c r="AA14" s="68">
        <v>3</v>
      </c>
    </row>
    <row r="15" spans="1:30" s="97" customFormat="1" ht="183.6" customHeight="1" x14ac:dyDescent="0.25">
      <c r="A15" s="68"/>
      <c r="B15" s="68" t="s">
        <v>205</v>
      </c>
      <c r="C15" s="68" t="s">
        <v>522</v>
      </c>
      <c r="D15" s="100"/>
      <c r="E15" s="68"/>
      <c r="F15" s="68">
        <v>23</v>
      </c>
      <c r="G15" s="69">
        <f>I14+1</f>
        <v>43928</v>
      </c>
      <c r="H15" s="69">
        <f t="shared" si="0"/>
        <v>43928</v>
      </c>
      <c r="I15" s="69">
        <f>H15+1</f>
        <v>43929</v>
      </c>
      <c r="J15" s="98" t="str">
        <f>VLOOKUP(B15,объекты!$E$26:$R$55,2,0)&amp;" "&amp;VLOOKUP(C15,объекты!$E$59:$R$1221,5,0)&amp;" ("&amp;VLOOKUP(C15,объекты!$E$59:$R$1221,4,0)&amp;" шт.). "&amp;VLOOKUP(B15,объекты!$E$26:$R$55,3,0)&amp;" "&amp;VLOOKUP(C15,объекты!$E$59:$R$1221,14,0)&amp;" м2., "&amp;VLOOKUP(C15,объекты!$E$59:$R$1221,2,0)&amp;" "&amp;IF(VLOOKUP(C15,объекты!$E$59:$R$1221,6,0)=C15,"",C15)&amp;" поз. "&amp;VLOOKUP(C15,объекты!$E$59:$R$1221,6,0)&amp;" по ГП. "</f>
        <v xml:space="preserve">Обратная засыпка c послойным уплотнением фундаментов марки Ф2-2 (6 шт.). Общий объем обратной засыпки котлована составил: V= 144,73 м2., трансформатора Т2 поз. 7.2 по ГП. </v>
      </c>
      <c r="L15" s="98" t="str">
        <f>"Местный грунт. "&amp;" "&amp;R15&amp;" "&amp;S15&amp;" "&amp;T15&amp;" "&amp;U15</f>
        <v xml:space="preserve">Местный грунт.  Акт отбора образцов (проб) № Г0002/1 от 07.04.2020 г.  Протокол испытания грунта № Г0002/1 от 08.04.2020 г.  Протокол испытания грунта методом замещения объема № ГУ0002/1 от 08.04.2020 г.  Схема отбора проб при устройстройстве обратной засыпки. Приложение к акту отбора проб № Г0002/1 от 07.04.2020 г. </v>
      </c>
      <c r="N15" s="98" t="s">
        <v>19</v>
      </c>
      <c r="P15" s="98"/>
      <c r="Q15" s="68" t="str">
        <f>"Приложение № 1. "&amp;VLOOKUP(B15,объекты!$E$26:$R$55,9,0)&amp;" "&amp;VLOOKUP(C15,объекты!$E$59:$R$1221,5,0)&amp;". №5/"&amp;VLOOKUP(C8,объекты!$E$59:$AD$67,26,0)&amp;" от "&amp;TEXT(I15,"ДД.ММ.ГГГГ")&amp;" г."</f>
        <v>Приложение № 1. Исполнительная схема обратной засыпки фундаментов Ф2-2. №5/2 от 08.04.2020 г.</v>
      </c>
      <c r="R15" s="97" t="str">
        <f>"Акт отбора образцов (проб) №"&amp;" "&amp;(VLOOKUP(C15,объекты!$E$59:$AC$1167,17,0))&amp;" от "&amp;TEXT(G15,"ДД.ММ.ГГГГ")&amp;" г."&amp;" "&amp;IF((VLOOKUP(C15,объекты!$E$59:$AC$1167,18,0))&gt;0,"Акт отбора образцов (проб) №"&amp;" "&amp;(VLOOKUP(C15,объекты!$E$59:$AC$1167,18,0))&amp;" от "&amp;TEXT(G15,"ДД.ММ.ГГГГ")&amp;" г.","")</f>
        <v xml:space="preserve">Акт отбора образцов (проб) № Г0002/1 от 07.04.2020 г. </v>
      </c>
      <c r="S15" s="97" t="str">
        <f>"Протокол испытания грунта №"&amp;" "&amp;(VLOOKUP(C15,объекты!$E$59:$AC$1167,19,0))&amp;" от "&amp;TEXT(I15,"ДД.ММ.ГГГГ")&amp;" г."&amp;" "&amp;IF((VLOOKUP(C15,объекты!$E$59:$AC$1167,20,0))&gt;0,"Протокол испытания грунта №"&amp;" "&amp;(VLOOKUP(C15,объекты!$E$59:$AC$1167,20,0))&amp;" от "&amp;TEXT(I15,"ДД.ММ.ГГГГ")&amp;" г.","")</f>
        <v xml:space="preserve">Протокол испытания грунта № Г0002/1 от 08.04.2020 г. </v>
      </c>
      <c r="T15" s="97" t="str">
        <f>"Протокол испытания грунта методом замещения объема №"&amp;" "&amp;(VLOOKUP(C15,объекты!$E$59:$AC$1167,21,0))&amp;" от "&amp;TEXT(I15,"ДД.ММ.ГГГГ")&amp;" г."&amp;" "&amp;IF((VLOOKUP(C15,объекты!$E$59:$AC$1167,22,0))&gt;0,"Протокол испытания грунта методом замещения объема №"&amp;" "&amp;(VLOOKUP(C15,объекты!$E$59:$AC$1167,22,0))&amp;" от "&amp;TEXT(I15,"ДД.ММ.ГГГГ")&amp;" г.","")</f>
        <v xml:space="preserve">Протокол испытания грунта методом замещения объема № ГУ0002/1 от 08.04.2020 г. </v>
      </c>
      <c r="U15" s="97" t="str">
        <f>"Схема отбора проб при устройстройстве обратной засыпки. Приложение к акту отбора проб №"&amp;" "&amp;(VLOOKUP(C15,объекты!$E$59:$AC$1167,23,0))&amp;" от "&amp;TEXT(G15,"ДД.ММ.ГГГГ")&amp;" г."&amp;" "&amp;IF((VLOOKUP(C15,объекты!$E$59:$AC$1167,24,0))&gt;0,"Схема отбора проб при устройстройстве обратной засыпки. Приложение к акту отбора проб №"&amp;" "&amp;(VLOOKUP(C15,объекты!$E$59:$AC$1167,24,0))&amp;" от "&amp;TEXT(G15,"ДД.ММ.ГГГГ")&amp;" г.","")</f>
        <v xml:space="preserve">Схема отбора проб при устройстройстве обратной засыпки. Приложение к акту отбора проб № Г0002/1 от 07.04.2020 г. </v>
      </c>
      <c r="V15" s="68" t="s">
        <v>618</v>
      </c>
      <c r="W15" s="68">
        <v>1</v>
      </c>
      <c r="X15" s="68">
        <v>2</v>
      </c>
      <c r="Y15" s="68"/>
      <c r="Z15" s="68"/>
      <c r="AA15" s="68">
        <v>3</v>
      </c>
    </row>
    <row r="16" spans="1:30" ht="112.2" customHeight="1" x14ac:dyDescent="0.25">
      <c r="A16" s="68"/>
      <c r="B16" s="68" t="s">
        <v>532</v>
      </c>
      <c r="C16" s="68" t="s">
        <v>522</v>
      </c>
      <c r="D16" s="100"/>
      <c r="E16" s="68"/>
      <c r="F16" s="68">
        <v>24</v>
      </c>
      <c r="G16" s="69">
        <f>I15</f>
        <v>43929</v>
      </c>
      <c r="H16" s="69">
        <f>G16</f>
        <v>43929</v>
      </c>
      <c r="I16" s="69">
        <f>H16+1</f>
        <v>43930</v>
      </c>
      <c r="J16" s="98" t="str">
        <f>VLOOKUP(B16,объекты!$E$26:$R$55,2,0)&amp;VLOOKUP(C16,объекты!$E$59:$R$1221,2,0)&amp;" "&amp;IF(VLOOKUP(C16,объекты!$E$59:$R$1221,6,0)=C16,"",C16)&amp;" поз. "&amp;VLOOKUP(C16,объекты!$E$59:$R$1221,6,0)&amp;" по ГП. "</f>
        <v xml:space="preserve">Монтаж балки Б-1 (2 шт.) трансформатора Т2 поз. 7.2 по ГП. </v>
      </c>
      <c r="K16" s="97">
        <v>13</v>
      </c>
      <c r="L16" s="98" t="str">
        <f>VLOOKUP(K16,'База АВК'!$C$3:$S$1274,3,0)&amp;" (Акт входного контроля №"&amp;K16&amp;" от "&amp;TEXT(VLOOKUP(K16,'База АВК'!$C$2:$Z$1000,2,0),"ДД.ММ.ГГГГ")&amp;" г. "&amp;IF(VLOOKUP(K16,'База АВК'!$C$3:$S$1274,8,0)&gt;0,VLOOKUP(K16,'База АВК'!$C$3:$S$1274,8,0),"")&amp;IF(VLOOKUP(K16,'База АВК'!$C$3:$S$1274,9,0)&gt;0," "&amp;VLOOKUP(K16,'База АВК'!$C$3:$S$1274,9,0),"")&amp;IF(VLOOKUP(K16,'База АВК'!$C$3:$S$1274,10,0)&gt;0," "&amp;VLOOKUP(K16,'База АВК'!$C$3:$S$1274,10,0),"")&amp;IF(VLOOKUP(K16,'База АВК'!$C$3:$S$1274,11,0)&gt;0," "&amp;VLOOKUP(K16,'База АВК'!$C$3:$S$1274,11,0),"")&amp;IF(VLOOKUP(K16,'База АВК'!$C$3:$S$1274,12,0)&gt;0," "&amp;VLOOKUP(K16,'База АВК'!$C$3:$S$1274,12,0),"")&amp;")"</f>
        <v>Балка Б-1 (Акт входного контроля №13 от 01.04.2020 г. Документ о качестве стальный конструкций Серия А № 296-01 от марта 2020 г.)</v>
      </c>
      <c r="M16" s="97"/>
      <c r="N16" s="98"/>
      <c r="O16" s="97"/>
      <c r="P16" s="98"/>
      <c r="Q16" s="68" t="str">
        <f>"Приложение № 1. "&amp;VLOOKUP(B16,объекты!$E$26:$R$55,9,0)&amp;" "&amp;VLOOKUP(C16,объекты!$E$59:$R$1221,2,0)&amp;" " &amp;C16&amp;". №6/"&amp;VLOOKUP(C7,объекты!$E$59:$AD$67,26,0)&amp;" от "&amp;TEXT(I16,"ДД.ММ.ГГГГ")&amp;" г."</f>
        <v>Приложение № 1. Исполнительная схема монтажа опорной балки Б-1 трансформатора Т2. №6/2 от 09.04.2020 г.</v>
      </c>
      <c r="R16" s="68"/>
      <c r="S16" s="68"/>
      <c r="T16" s="68"/>
      <c r="U16" s="68"/>
      <c r="V16" s="68" t="s">
        <v>565</v>
      </c>
      <c r="W16" s="68">
        <v>1</v>
      </c>
      <c r="X16" s="68"/>
      <c r="Y16" s="68"/>
      <c r="Z16" s="68"/>
      <c r="AA16" s="68">
        <v>3</v>
      </c>
    </row>
    <row r="17" spans="1:28" ht="112.2" customHeight="1" x14ac:dyDescent="0.25">
      <c r="A17" s="68"/>
      <c r="B17" s="68" t="s">
        <v>559</v>
      </c>
      <c r="C17" s="68" t="s">
        <v>522</v>
      </c>
      <c r="D17" s="100"/>
      <c r="E17" s="68"/>
      <c r="F17" s="68">
        <v>25</v>
      </c>
      <c r="G17" s="69">
        <f>I16</f>
        <v>43930</v>
      </c>
      <c r="H17" s="69">
        <f>G17</f>
        <v>43930</v>
      </c>
      <c r="I17" s="69">
        <f t="shared" ref="I17:I18" si="2">H17+1</f>
        <v>43931</v>
      </c>
      <c r="J17" s="98" t="str">
        <f>VLOOKUP(B17,объекты!$E$26:$R$55,2,0)&amp;VLOOKUP(C17,объекты!$E$59:$R$1221,2,0)&amp;" "&amp;IF(VLOOKUP(C17,объекты!$E$59:$R$1221,6,0)=C17,"",C17)&amp;" поз. "&amp;VLOOKUP(C17,объекты!$E$59:$R$1221,6,0)&amp;" по ГП. "</f>
        <v xml:space="preserve">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первого слоя по 200 мкм. (расход 0,645 кг/м²). Общая площадь АКЗ = 41,3 м², расход краски составил 13,32 кг.трансформатора Т2 поз. 7.2 по ГП. </v>
      </c>
      <c r="K17" s="97">
        <v>14</v>
      </c>
      <c r="L17" s="98" t="str">
        <f>VLOOKUP(K17,'База АВК'!$C$3:$S$1274,3,0)&amp;" (Акт входного контроля №"&amp;K17&amp;" от "&amp;TEXT(VLOOKUP(K17,'База АВК'!$C$2:$Z$1000,2,0),"ДД.ММ.ГГГГ")&amp;" г. "&amp;IF(VLOOKUP(K17,'База АВК'!$C$3:$S$1274,8,0)&gt;0,VLOOKUP(K17,'База АВК'!$C$3:$S$1274,8,0),"")&amp;IF(VLOOKUP(K17,'База АВК'!$C$3:$S$1274,9,0)&gt;0," "&amp;VLOOKUP(K17,'База АВК'!$C$3:$S$1274,9,0),"")&amp;IF(VLOOKUP(K17,'База АВК'!$C$3:$S$1274,10,0)&gt;0," "&amp;VLOOKUP(K17,'База АВК'!$C$3:$S$1274,10,0),"")&amp;IF(VLOOKUP(K17,'База АВК'!$C$3:$S$1274,11,0)&gt;0," "&amp;VLOOKUP(K17,'База АВК'!$C$3:$S$1274,11,0),"")&amp;IF(VLOOKUP(K17,'База АВК'!$C$3:$S$1274,12,0)&gt;0," "&amp;VLOOKUP(K17,'База АВК'!$C$3:$S$1274,12,0),"")&amp;")"</f>
        <v>Материал лакокрасочный PRIM PLATINA Multicoat PN (ПРИМ ПЛАТИНА) (Акт входного контроля №14 от 01.04.2020 г. Паспорт № 16930 от 29.02.2020 г. Партия № 26857.)</v>
      </c>
      <c r="M17" s="97"/>
      <c r="N17" s="98"/>
      <c r="O17" s="97"/>
      <c r="P17" s="98"/>
      <c r="Q17" s="68"/>
      <c r="R17" s="68"/>
      <c r="S17" s="68"/>
      <c r="T17" s="68"/>
      <c r="U17" s="68"/>
      <c r="V17" s="68" t="s">
        <v>566</v>
      </c>
      <c r="W17" s="68">
        <v>1</v>
      </c>
      <c r="X17" s="68"/>
      <c r="Y17" s="68"/>
      <c r="Z17" s="68"/>
      <c r="AA17" s="68">
        <v>3</v>
      </c>
    </row>
    <row r="18" spans="1:28" ht="112.2" customHeight="1" x14ac:dyDescent="0.25">
      <c r="A18" s="68"/>
      <c r="B18" s="68" t="s">
        <v>560</v>
      </c>
      <c r="C18" s="68" t="s">
        <v>522</v>
      </c>
      <c r="D18" s="100"/>
      <c r="E18" s="68"/>
      <c r="F18" s="68">
        <v>26</v>
      </c>
      <c r="G18" s="69">
        <f>I17</f>
        <v>43931</v>
      </c>
      <c r="H18" s="69">
        <f>G18</f>
        <v>43931</v>
      </c>
      <c r="I18" s="69">
        <f t="shared" si="2"/>
        <v>43932</v>
      </c>
      <c r="J18" s="98" t="str">
        <f>VLOOKUP(B18,объекты!$E$26:$R$55,2,0)&amp;VLOOKUP(C18,объекты!$E$59:$R$1221,2,0)&amp;" "&amp;IF(VLOOKUP(C18,объекты!$E$59:$R$1221,6,0)=C18,"",C18)&amp;" поз. "&amp;VLOOKUP(C18,объекты!$E$59:$R$1221,6,0)&amp;" по ГП. "</f>
        <v xml:space="preserve">Антикоррозиционная обработка балок Б-1, уголков, и закладных деталей фундаментов Ф2-2, трансформатора Т1 поз. 7.1 по ГП, путем нанесения лакокрасочного материала ПРИМ ПЛАТИНА второго слоя по 200 мкм. (расход 0,645 кг/м²). Общая площадь АКЗ = 41,3 м², расход краски составил 13,32 кг.трансформатора Т2 поз. 7.2 по ГП. </v>
      </c>
      <c r="K18" s="97">
        <v>14</v>
      </c>
      <c r="L18" s="98" t="str">
        <f>VLOOKUP(K18,'База АВК'!$C$3:$S$1274,3,0)&amp;" (Акт входного контроля №"&amp;K18&amp;" от "&amp;TEXT(VLOOKUP(K18,'База АВК'!$C$2:$Z$1000,2,0),"ДД.ММ.ГГГГ")&amp;" г. "&amp;IF(VLOOKUP(K18,'База АВК'!$C$3:$S$1274,8,0)&gt;0,VLOOKUP(K18,'База АВК'!$C$3:$S$1274,8,0),"")&amp;IF(VLOOKUP(K18,'База АВК'!$C$3:$S$1274,9,0)&gt;0," "&amp;VLOOKUP(K18,'База АВК'!$C$3:$S$1274,9,0),"")&amp;IF(VLOOKUP(K18,'База АВК'!$C$3:$S$1274,10,0)&gt;0," "&amp;VLOOKUP(K18,'База АВК'!$C$3:$S$1274,10,0),"")&amp;IF(VLOOKUP(K18,'База АВК'!$C$3:$S$1274,11,0)&gt;0," "&amp;VLOOKUP(K18,'База АВК'!$C$3:$S$1274,11,0),"")&amp;IF(VLOOKUP(K18,'База АВК'!$C$3:$S$1274,12,0)&gt;0," "&amp;VLOOKUP(K18,'База АВК'!$C$3:$S$1274,12,0),"")&amp;")"</f>
        <v>Материал лакокрасочный PRIM PLATINA Multicoat PN (ПРИМ ПЛАТИНА) (Акт входного контроля №14 от 01.04.2020 г. Паспорт № 16930 от 29.02.2020 г. Партия № 26857.)</v>
      </c>
      <c r="M18" s="97"/>
      <c r="N18" s="98"/>
      <c r="O18" s="97"/>
      <c r="P18" s="98"/>
      <c r="Q18" s="68"/>
      <c r="R18" s="68"/>
      <c r="S18" s="68"/>
      <c r="T18" s="68"/>
      <c r="U18" s="68"/>
      <c r="V18" s="68" t="s">
        <v>567</v>
      </c>
      <c r="W18" s="68">
        <v>1</v>
      </c>
      <c r="X18" s="68"/>
      <c r="Y18" s="68"/>
      <c r="Z18" s="68"/>
      <c r="AA18" s="68">
        <v>3</v>
      </c>
    </row>
    <row r="19" spans="1:28" x14ac:dyDescent="0.25">
      <c r="A19" s="68"/>
      <c r="D19" s="100"/>
      <c r="E19" s="68"/>
      <c r="F19" s="68"/>
      <c r="G19" s="69"/>
      <c r="H19" s="69"/>
      <c r="I19" s="69"/>
      <c r="J19" s="98"/>
      <c r="K19" s="97"/>
      <c r="L19" s="98"/>
      <c r="M19" s="97"/>
      <c r="N19" s="98"/>
      <c r="O19" s="97"/>
      <c r="P19" s="98"/>
      <c r="Q19" s="68"/>
      <c r="R19" s="68"/>
      <c r="S19" s="68"/>
      <c r="T19" s="97"/>
      <c r="U19" s="70"/>
      <c r="V19" s="68"/>
      <c r="W19" s="68"/>
      <c r="X19" s="68"/>
      <c r="Y19" s="68"/>
      <c r="Z19" s="68"/>
      <c r="AA19" s="68"/>
    </row>
    <row r="20" spans="1:28" x14ac:dyDescent="0.25">
      <c r="A20" s="68"/>
      <c r="D20" s="100"/>
      <c r="E20" s="68"/>
      <c r="F20" s="68"/>
      <c r="G20" s="69"/>
      <c r="H20" s="69"/>
      <c r="I20" s="69"/>
      <c r="J20" s="98"/>
      <c r="K20" s="97"/>
      <c r="L20" s="98"/>
      <c r="M20" s="97"/>
      <c r="N20" s="98"/>
      <c r="O20" s="97"/>
      <c r="P20" s="98"/>
      <c r="Q20" s="97"/>
      <c r="R20" s="97"/>
      <c r="S20" s="97"/>
      <c r="T20" s="97"/>
      <c r="U20" s="70"/>
      <c r="V20" s="68"/>
      <c r="W20" s="68"/>
      <c r="X20" s="68"/>
      <c r="Y20" s="68"/>
      <c r="Z20" s="68"/>
      <c r="AA20" s="68"/>
    </row>
    <row r="21" spans="1:28" x14ac:dyDescent="0.25">
      <c r="A21" s="68"/>
      <c r="D21" s="100"/>
      <c r="E21" s="68"/>
      <c r="F21" s="68"/>
      <c r="G21" s="69"/>
      <c r="H21" s="69"/>
      <c r="I21" s="69"/>
      <c r="J21" s="98"/>
      <c r="K21" s="97"/>
      <c r="L21" s="98"/>
      <c r="M21" s="97"/>
      <c r="N21" s="98"/>
      <c r="O21" s="97"/>
      <c r="P21" s="98"/>
      <c r="Q21" s="97"/>
      <c r="R21" s="97"/>
      <c r="S21" s="97"/>
      <c r="T21" s="97"/>
      <c r="U21" s="70"/>
      <c r="V21" s="68"/>
      <c r="W21" s="68"/>
      <c r="X21" s="68"/>
      <c r="Y21" s="68"/>
      <c r="Z21" s="68"/>
      <c r="AA21" s="68"/>
    </row>
    <row r="22" spans="1:28" x14ac:dyDescent="0.25">
      <c r="A22" s="68"/>
      <c r="D22" s="100"/>
      <c r="E22" s="68"/>
      <c r="F22" s="68"/>
      <c r="G22" s="69"/>
      <c r="H22" s="69"/>
      <c r="I22" s="69"/>
      <c r="J22" s="98"/>
      <c r="K22" s="97"/>
      <c r="L22" s="98"/>
      <c r="M22" s="97"/>
      <c r="N22" s="98"/>
      <c r="O22" s="97"/>
      <c r="P22" s="98"/>
      <c r="Q22" s="97"/>
      <c r="R22" s="97"/>
      <c r="T22" s="97"/>
      <c r="U22" s="70"/>
      <c r="V22" s="68"/>
      <c r="W22" s="68"/>
      <c r="X22" s="68"/>
      <c r="Y22" s="68"/>
      <c r="Z22" s="68"/>
      <c r="AA22" s="68"/>
    </row>
    <row r="23" spans="1:28" x14ac:dyDescent="0.25">
      <c r="A23" s="68"/>
      <c r="D23" s="100"/>
      <c r="E23" s="68"/>
      <c r="F23" s="68"/>
      <c r="G23" s="69"/>
      <c r="H23" s="69"/>
      <c r="I23" s="69"/>
      <c r="J23" s="98"/>
      <c r="K23" s="97"/>
      <c r="L23" s="98"/>
      <c r="M23" s="97"/>
      <c r="N23" s="98"/>
      <c r="O23" s="97"/>
      <c r="P23" s="98"/>
      <c r="Q23" s="97"/>
      <c r="R23" s="97"/>
      <c r="T23" s="97"/>
      <c r="U23" s="70"/>
      <c r="V23" s="68"/>
      <c r="W23" s="68"/>
      <c r="X23" s="68"/>
      <c r="Y23" s="68"/>
      <c r="Z23" s="68"/>
      <c r="AA23" s="68"/>
    </row>
    <row r="24" spans="1:28" x14ac:dyDescent="0.25">
      <c r="A24" s="68"/>
      <c r="D24" s="100"/>
      <c r="E24" s="68"/>
      <c r="F24" s="68"/>
      <c r="G24" s="69"/>
      <c r="H24" s="69"/>
      <c r="I24" s="69"/>
      <c r="J24" s="98"/>
      <c r="K24" s="97"/>
      <c r="L24" s="98"/>
      <c r="M24" s="97"/>
      <c r="N24" s="98"/>
      <c r="O24" s="97"/>
      <c r="P24" s="98"/>
      <c r="Q24" s="97"/>
      <c r="R24" s="97"/>
      <c r="T24" s="97"/>
      <c r="U24" s="70"/>
      <c r="V24" s="68"/>
      <c r="W24" s="68"/>
      <c r="X24" s="68"/>
      <c r="Y24" s="68"/>
      <c r="Z24" s="68"/>
      <c r="AA24" s="68"/>
    </row>
    <row r="25" spans="1:28" x14ac:dyDescent="0.25">
      <c r="A25" s="68"/>
      <c r="D25" s="100"/>
      <c r="E25" s="68"/>
      <c r="F25" s="68"/>
      <c r="G25" s="69"/>
      <c r="H25" s="69"/>
      <c r="I25" s="69"/>
      <c r="J25" s="98"/>
      <c r="K25" s="97"/>
      <c r="L25" s="98"/>
      <c r="M25" s="97"/>
      <c r="N25" s="98"/>
      <c r="O25" s="97"/>
      <c r="P25" s="98"/>
      <c r="Q25" s="97"/>
      <c r="R25" s="97"/>
      <c r="T25" s="97"/>
      <c r="U25" s="70"/>
      <c r="V25" s="68"/>
      <c r="W25" s="68"/>
      <c r="X25" s="68"/>
      <c r="Y25" s="68"/>
      <c r="Z25" s="68"/>
      <c r="AA25" s="68"/>
    </row>
    <row r="26" spans="1:28" x14ac:dyDescent="0.25">
      <c r="A26" s="68"/>
      <c r="D26" s="100"/>
      <c r="E26" s="68"/>
      <c r="F26" s="68"/>
      <c r="G26" s="69"/>
      <c r="H26" s="69"/>
      <c r="I26" s="69"/>
      <c r="J26" s="98"/>
      <c r="K26" s="97"/>
      <c r="L26" s="98"/>
      <c r="M26" s="97"/>
      <c r="N26" s="98"/>
      <c r="O26" s="97"/>
      <c r="P26" s="98"/>
      <c r="Q26" s="97"/>
      <c r="R26" s="97"/>
      <c r="S26" s="97"/>
      <c r="T26" s="97"/>
      <c r="U26" s="70"/>
      <c r="V26" s="68"/>
      <c r="W26" s="68"/>
      <c r="X26" s="68"/>
      <c r="Y26" s="68"/>
      <c r="Z26" s="68"/>
      <c r="AA26" s="68"/>
    </row>
    <row r="27" spans="1:28" x14ac:dyDescent="0.25">
      <c r="A27" s="68"/>
      <c r="D27" s="100"/>
      <c r="E27" s="68"/>
      <c r="F27" s="68"/>
      <c r="G27" s="69"/>
      <c r="H27" s="69"/>
      <c r="I27" s="69"/>
      <c r="J27" s="98"/>
      <c r="K27" s="97"/>
      <c r="L27" s="98"/>
      <c r="M27" s="97"/>
      <c r="N27" s="98"/>
      <c r="O27" s="97"/>
      <c r="P27" s="98"/>
      <c r="Q27" s="68"/>
      <c r="R27" s="97"/>
      <c r="S27" s="97"/>
      <c r="T27" s="97"/>
      <c r="U27" s="97"/>
      <c r="V27" s="68"/>
      <c r="W27" s="68"/>
      <c r="X27" s="68"/>
      <c r="Y27" s="68"/>
      <c r="Z27" s="68"/>
      <c r="AA27" s="68"/>
    </row>
    <row r="28" spans="1:28" x14ac:dyDescent="0.25">
      <c r="A28" s="68"/>
      <c r="D28" s="100"/>
      <c r="E28" s="68"/>
      <c r="F28" s="68"/>
      <c r="G28" s="69"/>
      <c r="H28" s="69"/>
      <c r="I28" s="69"/>
      <c r="J28" s="98"/>
      <c r="K28" s="97"/>
      <c r="L28" s="98"/>
      <c r="M28" s="97"/>
      <c r="N28" s="98"/>
      <c r="O28" s="97"/>
      <c r="P28" s="9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28" x14ac:dyDescent="0.25">
      <c r="A29" s="68"/>
      <c r="C29" s="112"/>
      <c r="D29" s="100"/>
      <c r="E29" s="68"/>
      <c r="F29" s="68"/>
      <c r="G29" s="69"/>
      <c r="H29" s="69"/>
      <c r="I29" s="69"/>
      <c r="J29" s="98"/>
      <c r="K29" s="97"/>
      <c r="L29" s="98"/>
      <c r="M29" s="97"/>
      <c r="N29" s="98"/>
      <c r="O29" s="97"/>
      <c r="P29" s="98"/>
      <c r="Q29" s="68"/>
      <c r="R29" s="68"/>
      <c r="S29" s="97"/>
      <c r="T29" s="97"/>
      <c r="U29" s="70"/>
      <c r="V29" s="68"/>
      <c r="W29" s="68"/>
      <c r="X29" s="68"/>
      <c r="Y29" s="68"/>
      <c r="Z29" s="68"/>
      <c r="AA29" s="68"/>
    </row>
    <row r="30" spans="1:28" x14ac:dyDescent="0.25">
      <c r="A30" s="68"/>
      <c r="C30" s="112"/>
      <c r="D30" s="100"/>
      <c r="E30" s="68"/>
      <c r="F30" s="68"/>
      <c r="G30" s="69"/>
      <c r="H30" s="69"/>
      <c r="I30" s="69"/>
      <c r="J30" s="98"/>
      <c r="K30" s="97"/>
      <c r="L30" s="98"/>
      <c r="M30" s="97"/>
      <c r="N30" s="98"/>
      <c r="O30" s="97"/>
      <c r="P30" s="98"/>
      <c r="Q30" s="68"/>
      <c r="R30" s="97"/>
      <c r="S30" s="97"/>
      <c r="T30" s="97"/>
      <c r="U30" s="70"/>
      <c r="V30" s="68"/>
      <c r="W30" s="68"/>
      <c r="X30" s="68"/>
      <c r="Y30" s="68"/>
      <c r="Z30" s="68"/>
      <c r="AA30" s="68"/>
      <c r="AB30" s="197"/>
    </row>
    <row r="31" spans="1:28" x14ac:dyDescent="0.25">
      <c r="A31" s="68"/>
      <c r="D31" s="100"/>
      <c r="E31" s="68"/>
      <c r="F31" s="68"/>
      <c r="G31" s="69"/>
      <c r="H31" s="69"/>
      <c r="I31" s="69"/>
      <c r="J31" s="98"/>
      <c r="K31" s="97"/>
      <c r="L31" s="98"/>
      <c r="M31" s="97"/>
      <c r="N31" s="98"/>
      <c r="O31" s="97"/>
      <c r="P31" s="98"/>
      <c r="Q31" s="68"/>
      <c r="R31" s="68"/>
      <c r="S31" s="68"/>
      <c r="T31" s="97"/>
      <c r="U31" s="70"/>
      <c r="V31" s="68"/>
      <c r="W31" s="68"/>
      <c r="X31" s="68"/>
      <c r="Y31" s="68"/>
      <c r="Z31" s="68"/>
      <c r="AA31" s="68"/>
    </row>
    <row r="32" spans="1:28" x14ac:dyDescent="0.25">
      <c r="A32" s="68"/>
      <c r="D32" s="100"/>
      <c r="E32" s="68"/>
      <c r="F32" s="68"/>
      <c r="G32" s="69"/>
      <c r="H32" s="69"/>
      <c r="I32" s="69"/>
      <c r="J32" s="98"/>
      <c r="K32" s="97"/>
      <c r="L32" s="98"/>
      <c r="M32" s="97"/>
      <c r="N32" s="98"/>
      <c r="O32" s="97"/>
      <c r="P32" s="98"/>
      <c r="Q32" s="97"/>
      <c r="R32" s="97"/>
      <c r="S32" s="97"/>
      <c r="T32" s="97"/>
      <c r="U32" s="70"/>
      <c r="V32" s="68"/>
      <c r="W32" s="68"/>
      <c r="X32" s="68"/>
      <c r="Y32" s="68"/>
      <c r="Z32" s="68"/>
      <c r="AA32" s="68"/>
    </row>
    <row r="33" spans="1:28" x14ac:dyDescent="0.25">
      <c r="A33" s="68"/>
      <c r="D33" s="100"/>
      <c r="E33" s="68"/>
      <c r="F33" s="68"/>
      <c r="G33" s="69"/>
      <c r="H33" s="69"/>
      <c r="I33" s="69"/>
      <c r="J33" s="98"/>
      <c r="K33" s="97"/>
      <c r="L33" s="98"/>
      <c r="M33" s="97"/>
      <c r="N33" s="98"/>
      <c r="O33" s="97"/>
      <c r="P33" s="98"/>
      <c r="Q33" s="97"/>
      <c r="R33" s="97"/>
      <c r="S33" s="97"/>
      <c r="T33" s="97"/>
      <c r="U33" s="70"/>
      <c r="V33" s="68"/>
      <c r="W33" s="68"/>
      <c r="X33" s="68"/>
      <c r="Y33" s="68"/>
      <c r="Z33" s="68"/>
      <c r="AA33" s="68"/>
    </row>
    <row r="34" spans="1:28" x14ac:dyDescent="0.25">
      <c r="A34" s="68"/>
      <c r="D34" s="100"/>
      <c r="E34" s="68"/>
      <c r="F34" s="68"/>
      <c r="G34" s="69"/>
      <c r="H34" s="69"/>
      <c r="I34" s="69"/>
      <c r="J34" s="98"/>
      <c r="K34" s="97"/>
      <c r="L34" s="98"/>
      <c r="M34" s="97"/>
      <c r="N34" s="98"/>
      <c r="O34" s="97"/>
      <c r="P34" s="98"/>
      <c r="Q34" s="97"/>
      <c r="R34" s="97"/>
      <c r="T34" s="97"/>
      <c r="U34" s="70"/>
      <c r="V34" s="68"/>
      <c r="W34" s="68"/>
      <c r="X34" s="68"/>
      <c r="Y34" s="68"/>
      <c r="Z34" s="68"/>
      <c r="AA34" s="68"/>
    </row>
    <row r="35" spans="1:28" x14ac:dyDescent="0.25">
      <c r="A35" s="68"/>
      <c r="D35" s="100"/>
      <c r="E35" s="68"/>
      <c r="F35" s="68"/>
      <c r="G35" s="69"/>
      <c r="H35" s="69"/>
      <c r="I35" s="69"/>
      <c r="J35" s="98"/>
      <c r="K35" s="97"/>
      <c r="L35" s="98"/>
      <c r="M35" s="97"/>
      <c r="N35" s="98"/>
      <c r="O35" s="97"/>
      <c r="P35" s="98"/>
      <c r="Q35" s="97"/>
      <c r="R35" s="97"/>
      <c r="T35" s="97"/>
      <c r="U35" s="70"/>
      <c r="V35" s="68"/>
      <c r="W35" s="68"/>
      <c r="X35" s="68"/>
      <c r="Y35" s="68"/>
      <c r="Z35" s="68"/>
      <c r="AA35" s="68"/>
    </row>
    <row r="36" spans="1:28" x14ac:dyDescent="0.25">
      <c r="A36" s="68"/>
      <c r="D36" s="100"/>
      <c r="E36" s="68"/>
      <c r="F36" s="68"/>
      <c r="G36" s="69"/>
      <c r="H36" s="69"/>
      <c r="I36" s="69"/>
      <c r="J36" s="98"/>
      <c r="K36" s="97"/>
      <c r="L36" s="98"/>
      <c r="M36" s="97"/>
      <c r="N36" s="98"/>
      <c r="O36" s="97"/>
      <c r="P36" s="98"/>
      <c r="Q36" s="97"/>
      <c r="R36" s="97"/>
      <c r="T36" s="97"/>
      <c r="U36" s="70"/>
      <c r="V36" s="68"/>
      <c r="W36" s="68"/>
      <c r="X36" s="68"/>
      <c r="Y36" s="68"/>
      <c r="Z36" s="68"/>
      <c r="AA36" s="68"/>
    </row>
    <row r="37" spans="1:28" x14ac:dyDescent="0.25">
      <c r="A37" s="68"/>
      <c r="D37" s="100"/>
      <c r="E37" s="68"/>
      <c r="F37" s="68"/>
      <c r="G37" s="69"/>
      <c r="H37" s="69"/>
      <c r="I37" s="69"/>
      <c r="J37" s="98"/>
      <c r="K37" s="97"/>
      <c r="L37" s="98"/>
      <c r="M37" s="97"/>
      <c r="N37" s="98"/>
      <c r="O37" s="97"/>
      <c r="P37" s="98"/>
      <c r="Q37" s="97"/>
      <c r="R37" s="97"/>
      <c r="T37" s="97"/>
      <c r="U37" s="70"/>
      <c r="V37" s="68"/>
      <c r="W37" s="68"/>
      <c r="X37" s="68"/>
      <c r="Y37" s="68"/>
      <c r="Z37" s="68"/>
      <c r="AA37" s="68"/>
    </row>
    <row r="38" spans="1:28" x14ac:dyDescent="0.25">
      <c r="A38" s="68"/>
      <c r="D38" s="100"/>
      <c r="E38" s="68"/>
      <c r="F38" s="68"/>
      <c r="G38" s="69"/>
      <c r="H38" s="69"/>
      <c r="I38" s="69"/>
      <c r="J38" s="98"/>
      <c r="K38" s="97"/>
      <c r="L38" s="98"/>
      <c r="M38" s="97"/>
      <c r="N38" s="98"/>
      <c r="O38" s="97"/>
      <c r="P38" s="98"/>
      <c r="Q38" s="97"/>
      <c r="R38" s="97"/>
      <c r="S38" s="97"/>
      <c r="T38" s="97"/>
      <c r="U38" s="70"/>
      <c r="V38" s="68"/>
      <c r="W38" s="68"/>
      <c r="X38" s="68"/>
      <c r="Y38" s="68"/>
      <c r="Z38" s="68"/>
      <c r="AA38" s="68"/>
    </row>
    <row r="39" spans="1:28" x14ac:dyDescent="0.25">
      <c r="A39" s="68"/>
      <c r="D39" s="100"/>
      <c r="E39" s="68"/>
      <c r="F39" s="68"/>
      <c r="G39" s="69"/>
      <c r="H39" s="69"/>
      <c r="I39" s="69"/>
      <c r="J39" s="98"/>
      <c r="K39" s="97"/>
      <c r="L39" s="98"/>
      <c r="M39" s="97"/>
      <c r="N39" s="98"/>
      <c r="O39" s="97"/>
      <c r="P39" s="98"/>
      <c r="Q39" s="68"/>
      <c r="R39" s="97"/>
      <c r="S39" s="97"/>
      <c r="T39" s="97"/>
      <c r="U39" s="97"/>
      <c r="V39" s="68"/>
      <c r="W39" s="68"/>
      <c r="X39" s="68"/>
      <c r="Y39" s="68"/>
      <c r="Z39" s="68"/>
      <c r="AA39" s="68"/>
    </row>
    <row r="40" spans="1:28" ht="81.599999999999994" customHeight="1" x14ac:dyDescent="0.25">
      <c r="A40" s="68"/>
      <c r="D40" s="100"/>
      <c r="E40" s="68"/>
      <c r="F40" s="68"/>
      <c r="G40" s="69"/>
      <c r="H40" s="69"/>
      <c r="I40" s="69"/>
      <c r="J40" s="98"/>
      <c r="K40" s="97"/>
      <c r="L40" s="98"/>
      <c r="M40" s="97"/>
      <c r="N40" s="98"/>
      <c r="O40" s="97"/>
      <c r="P40" s="9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</row>
    <row r="41" spans="1:28" ht="105" customHeight="1" x14ac:dyDescent="0.25">
      <c r="A41" s="68"/>
      <c r="C41" s="112"/>
      <c r="D41" s="100"/>
      <c r="E41" s="68"/>
      <c r="F41" s="68"/>
      <c r="G41" s="69"/>
      <c r="H41" s="69"/>
      <c r="I41" s="69"/>
      <c r="J41" s="98"/>
      <c r="K41" s="97"/>
      <c r="L41" s="98"/>
      <c r="M41" s="97"/>
      <c r="N41" s="98"/>
      <c r="O41" s="97"/>
      <c r="P41" s="98"/>
      <c r="Q41" s="68"/>
      <c r="R41" s="68"/>
      <c r="S41" s="97"/>
      <c r="T41" s="97"/>
      <c r="U41" s="70"/>
      <c r="V41" s="68"/>
      <c r="W41" s="68"/>
      <c r="X41" s="68"/>
      <c r="Y41" s="68"/>
      <c r="Z41" s="68"/>
      <c r="AA41" s="68"/>
    </row>
    <row r="42" spans="1:28" ht="206.4" customHeight="1" x14ac:dyDescent="0.25">
      <c r="A42" s="68"/>
      <c r="C42" s="112"/>
      <c r="D42" s="100"/>
      <c r="E42" s="68"/>
      <c r="F42" s="68"/>
      <c r="G42" s="69"/>
      <c r="H42" s="69"/>
      <c r="I42" s="69"/>
      <c r="J42" s="98"/>
      <c r="K42" s="97"/>
      <c r="L42" s="98"/>
      <c r="M42" s="97"/>
      <c r="N42" s="98"/>
      <c r="O42" s="97"/>
      <c r="P42" s="98"/>
      <c r="Q42" s="68"/>
      <c r="R42" s="97"/>
      <c r="S42" s="97"/>
      <c r="T42" s="97"/>
      <c r="U42" s="70"/>
      <c r="V42" s="68"/>
      <c r="W42" s="68"/>
      <c r="X42" s="68"/>
      <c r="Y42" s="68"/>
      <c r="Z42" s="68"/>
      <c r="AA42" s="68"/>
      <c r="AB42" s="197"/>
    </row>
    <row r="43" spans="1:28" ht="156" customHeight="1" x14ac:dyDescent="0.25">
      <c r="A43" s="68"/>
      <c r="D43" s="100"/>
      <c r="E43" s="68"/>
      <c r="F43" s="68"/>
      <c r="G43" s="69"/>
      <c r="H43" s="69"/>
      <c r="I43" s="69"/>
      <c r="J43" s="98"/>
      <c r="K43" s="97"/>
      <c r="L43" s="98"/>
      <c r="M43" s="97"/>
      <c r="N43" s="98"/>
      <c r="O43" s="97"/>
      <c r="P43" s="98"/>
      <c r="Q43" s="68"/>
      <c r="R43" s="68"/>
      <c r="S43" s="68"/>
      <c r="T43" s="97"/>
      <c r="U43" s="70"/>
      <c r="V43" s="68"/>
      <c r="W43" s="68"/>
      <c r="X43" s="68"/>
      <c r="Y43" s="68"/>
      <c r="Z43" s="68"/>
      <c r="AA43" s="68"/>
    </row>
    <row r="44" spans="1:28" x14ac:dyDescent="0.25">
      <c r="A44" s="68"/>
      <c r="D44" s="100"/>
      <c r="E44" s="68"/>
      <c r="F44" s="68"/>
      <c r="G44" s="69"/>
      <c r="H44" s="69"/>
      <c r="I44" s="69"/>
      <c r="J44" s="98"/>
      <c r="K44" s="97"/>
      <c r="L44" s="98"/>
      <c r="M44" s="97"/>
      <c r="N44" s="98"/>
      <c r="O44" s="97"/>
      <c r="P44" s="98"/>
      <c r="Q44" s="97"/>
      <c r="R44" s="97"/>
      <c r="S44" s="97"/>
      <c r="T44" s="97"/>
      <c r="U44" s="70"/>
      <c r="V44" s="68"/>
      <c r="W44" s="68"/>
      <c r="X44" s="68"/>
      <c r="Y44" s="68"/>
      <c r="Z44" s="68"/>
      <c r="AA44" s="68"/>
    </row>
    <row r="45" spans="1:28" x14ac:dyDescent="0.25">
      <c r="A45" s="68"/>
      <c r="D45" s="100"/>
      <c r="E45" s="68"/>
      <c r="F45" s="68"/>
      <c r="G45" s="69"/>
      <c r="H45" s="69"/>
      <c r="I45" s="69"/>
      <c r="J45" s="98"/>
      <c r="K45" s="97"/>
      <c r="L45" s="98"/>
      <c r="M45" s="97"/>
      <c r="N45" s="98"/>
      <c r="O45" s="97"/>
      <c r="P45" s="98"/>
      <c r="Q45" s="97"/>
      <c r="R45" s="97"/>
      <c r="S45" s="97"/>
      <c r="T45" s="97"/>
      <c r="U45" s="70"/>
      <c r="V45" s="68"/>
      <c r="W45" s="68"/>
      <c r="X45" s="68"/>
      <c r="Y45" s="68"/>
      <c r="Z45" s="68"/>
      <c r="AA45" s="68"/>
    </row>
    <row r="46" spans="1:28" x14ac:dyDescent="0.25">
      <c r="A46" s="68"/>
      <c r="D46" s="100"/>
      <c r="E46" s="68"/>
      <c r="F46" s="68"/>
      <c r="G46" s="69"/>
      <c r="H46" s="69"/>
      <c r="I46" s="69"/>
      <c r="J46" s="98"/>
      <c r="K46" s="97"/>
      <c r="L46" s="98"/>
      <c r="M46" s="97"/>
      <c r="N46" s="98"/>
      <c r="O46" s="97"/>
      <c r="P46" s="98"/>
      <c r="Q46" s="97"/>
      <c r="R46" s="97"/>
      <c r="T46" s="97"/>
      <c r="U46" s="70"/>
      <c r="V46" s="68"/>
      <c r="W46" s="68"/>
      <c r="X46" s="68"/>
      <c r="Y46" s="68"/>
      <c r="Z46" s="68"/>
      <c r="AA46" s="68"/>
    </row>
    <row r="47" spans="1:28" x14ac:dyDescent="0.25">
      <c r="A47" s="68"/>
      <c r="D47" s="100"/>
      <c r="E47" s="68"/>
      <c r="F47" s="68"/>
      <c r="G47" s="69"/>
      <c r="H47" s="69"/>
      <c r="I47" s="69"/>
      <c r="J47" s="98"/>
      <c r="K47" s="97"/>
      <c r="L47" s="98"/>
      <c r="M47" s="97"/>
      <c r="N47" s="98"/>
      <c r="O47" s="97"/>
      <c r="P47" s="98"/>
      <c r="Q47" s="97"/>
      <c r="R47" s="97"/>
      <c r="T47" s="97"/>
      <c r="U47" s="70"/>
      <c r="V47" s="68"/>
      <c r="W47" s="68"/>
      <c r="X47" s="68"/>
      <c r="Y47" s="68"/>
      <c r="Z47" s="68"/>
      <c r="AA47" s="68"/>
    </row>
    <row r="48" spans="1:28" x14ac:dyDescent="0.25">
      <c r="A48" s="68"/>
      <c r="D48" s="100"/>
      <c r="E48" s="68"/>
      <c r="F48" s="68"/>
      <c r="G48" s="69"/>
      <c r="H48" s="69"/>
      <c r="I48" s="69"/>
      <c r="J48" s="98"/>
      <c r="K48" s="97"/>
      <c r="L48" s="98"/>
      <c r="M48" s="97"/>
      <c r="N48" s="98"/>
      <c r="O48" s="97"/>
      <c r="P48" s="98"/>
      <c r="Q48" s="97"/>
      <c r="R48" s="97"/>
      <c r="T48" s="97"/>
      <c r="U48" s="70"/>
      <c r="V48" s="68"/>
      <c r="W48" s="68"/>
      <c r="X48" s="68"/>
      <c r="Y48" s="68"/>
      <c r="Z48" s="68"/>
      <c r="AA48" s="68"/>
    </row>
    <row r="49" spans="1:28" x14ac:dyDescent="0.25">
      <c r="A49" s="68"/>
      <c r="D49" s="100"/>
      <c r="E49" s="68"/>
      <c r="F49" s="68"/>
      <c r="G49" s="69"/>
      <c r="H49" s="69"/>
      <c r="I49" s="69"/>
      <c r="J49" s="98"/>
      <c r="K49" s="97"/>
      <c r="L49" s="98"/>
      <c r="M49" s="97"/>
      <c r="N49" s="98"/>
      <c r="O49" s="97"/>
      <c r="P49" s="98"/>
      <c r="Q49" s="97"/>
      <c r="R49" s="97"/>
      <c r="T49" s="97"/>
      <c r="U49" s="70"/>
      <c r="V49" s="68"/>
      <c r="W49" s="68"/>
      <c r="X49" s="68"/>
      <c r="Y49" s="68"/>
      <c r="Z49" s="68"/>
      <c r="AA49" s="68"/>
    </row>
    <row r="50" spans="1:28" x14ac:dyDescent="0.25">
      <c r="A50" s="68"/>
      <c r="D50" s="100"/>
      <c r="E50" s="68"/>
      <c r="F50" s="68"/>
      <c r="G50" s="69"/>
      <c r="H50" s="69"/>
      <c r="I50" s="69"/>
      <c r="J50" s="98"/>
      <c r="K50" s="97"/>
      <c r="L50" s="98"/>
      <c r="M50" s="97"/>
      <c r="N50" s="98"/>
      <c r="O50" s="97"/>
      <c r="P50" s="98"/>
      <c r="Q50" s="97"/>
      <c r="R50" s="97"/>
      <c r="S50" s="97"/>
      <c r="T50" s="97"/>
      <c r="U50" s="70"/>
      <c r="V50" s="68"/>
      <c r="W50" s="68"/>
      <c r="X50" s="68"/>
      <c r="Y50" s="68"/>
      <c r="Z50" s="68"/>
      <c r="AA50" s="68"/>
    </row>
    <row r="51" spans="1:28" x14ac:dyDescent="0.25">
      <c r="A51" s="68"/>
      <c r="D51" s="100"/>
      <c r="E51" s="68"/>
      <c r="F51" s="68"/>
      <c r="G51" s="69"/>
      <c r="H51" s="69"/>
      <c r="I51" s="69"/>
      <c r="J51" s="98"/>
      <c r="K51" s="97"/>
      <c r="L51" s="98"/>
      <c r="M51" s="97"/>
      <c r="N51" s="98"/>
      <c r="O51" s="97"/>
      <c r="P51" s="98"/>
      <c r="Q51" s="68"/>
      <c r="R51" s="97"/>
      <c r="S51" s="97"/>
      <c r="T51" s="97"/>
      <c r="U51" s="97"/>
      <c r="V51" s="68"/>
      <c r="W51" s="68"/>
      <c r="X51" s="68"/>
      <c r="Y51" s="68"/>
      <c r="Z51" s="68"/>
      <c r="AA51" s="68"/>
    </row>
    <row r="52" spans="1:28" x14ac:dyDescent="0.25">
      <c r="A52" s="68"/>
      <c r="D52" s="100"/>
      <c r="E52" s="68"/>
      <c r="F52" s="68"/>
      <c r="G52" s="69"/>
      <c r="H52" s="69"/>
      <c r="I52" s="69"/>
      <c r="J52" s="98"/>
      <c r="K52" s="97"/>
      <c r="L52" s="98"/>
      <c r="M52" s="97"/>
      <c r="N52" s="98"/>
      <c r="O52" s="97"/>
      <c r="P52" s="9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</row>
    <row r="53" spans="1:28" x14ac:dyDescent="0.25">
      <c r="A53" s="68"/>
      <c r="C53" s="112"/>
      <c r="D53" s="100"/>
      <c r="E53" s="68"/>
      <c r="F53" s="68"/>
      <c r="G53" s="69"/>
      <c r="H53" s="69"/>
      <c r="I53" s="69"/>
      <c r="J53" s="98"/>
      <c r="K53" s="97"/>
      <c r="L53" s="98"/>
      <c r="M53" s="97"/>
      <c r="N53" s="98"/>
      <c r="O53" s="97"/>
      <c r="P53" s="98"/>
      <c r="Q53" s="68"/>
      <c r="R53" s="68"/>
      <c r="S53" s="97"/>
      <c r="T53" s="97"/>
      <c r="U53" s="70"/>
      <c r="V53" s="68"/>
      <c r="W53" s="68"/>
      <c r="X53" s="68"/>
      <c r="Y53" s="68"/>
      <c r="Z53" s="68"/>
      <c r="AA53" s="68"/>
    </row>
    <row r="54" spans="1:28" ht="141" customHeight="1" x14ac:dyDescent="0.25">
      <c r="A54" s="68"/>
      <c r="C54" s="112"/>
      <c r="D54" s="100"/>
      <c r="E54" s="68"/>
      <c r="F54" s="68"/>
      <c r="G54" s="69"/>
      <c r="H54" s="69"/>
      <c r="I54" s="69"/>
      <c r="J54" s="98"/>
      <c r="K54" s="97"/>
      <c r="L54" s="98"/>
      <c r="M54" s="97"/>
      <c r="N54" s="98"/>
      <c r="O54" s="97"/>
      <c r="P54" s="98"/>
      <c r="Q54" s="68"/>
      <c r="R54" s="97"/>
      <c r="S54" s="97"/>
      <c r="T54" s="97"/>
      <c r="U54" s="70"/>
      <c r="V54" s="68"/>
      <c r="W54" s="68"/>
      <c r="X54" s="68"/>
      <c r="Y54" s="68"/>
      <c r="Z54" s="68"/>
      <c r="AA54" s="68"/>
      <c r="AB54" s="197"/>
    </row>
    <row r="55" spans="1:28" x14ac:dyDescent="0.25">
      <c r="A55" s="68"/>
      <c r="D55" s="100"/>
      <c r="E55" s="68"/>
      <c r="F55" s="68"/>
      <c r="G55" s="69"/>
      <c r="H55" s="69"/>
      <c r="I55" s="69"/>
      <c r="J55" s="98"/>
      <c r="K55" s="97"/>
      <c r="L55" s="98"/>
      <c r="M55" s="97"/>
      <c r="N55" s="98"/>
      <c r="O55" s="97"/>
      <c r="P55" s="98"/>
      <c r="Q55" s="68"/>
      <c r="R55" s="68"/>
      <c r="S55" s="68"/>
      <c r="T55" s="97"/>
      <c r="U55" s="70"/>
      <c r="V55" s="68"/>
      <c r="W55" s="68"/>
      <c r="X55" s="68"/>
      <c r="Y55" s="68"/>
      <c r="Z55" s="68"/>
      <c r="AA55" s="68"/>
    </row>
    <row r="56" spans="1:28" x14ac:dyDescent="0.25">
      <c r="A56" s="68"/>
      <c r="D56" s="100"/>
      <c r="E56" s="68"/>
      <c r="F56" s="68"/>
      <c r="G56" s="69"/>
      <c r="H56" s="69"/>
      <c r="I56" s="69"/>
      <c r="J56" s="98"/>
      <c r="K56" s="97"/>
      <c r="L56" s="98"/>
      <c r="M56" s="97"/>
      <c r="N56" s="98"/>
      <c r="O56" s="97"/>
      <c r="P56" s="98"/>
      <c r="Q56" s="97"/>
      <c r="R56" s="97"/>
      <c r="S56" s="97"/>
      <c r="T56" s="97"/>
      <c r="U56" s="70"/>
      <c r="V56" s="68"/>
      <c r="W56" s="68"/>
      <c r="X56" s="68"/>
      <c r="Y56" s="68"/>
      <c r="Z56" s="68"/>
      <c r="AA56" s="68"/>
    </row>
    <row r="57" spans="1:28" x14ac:dyDescent="0.25">
      <c r="A57" s="68"/>
      <c r="D57" s="100"/>
      <c r="E57" s="68"/>
      <c r="F57" s="68"/>
      <c r="G57" s="69"/>
      <c r="H57" s="69"/>
      <c r="I57" s="69"/>
      <c r="J57" s="98"/>
      <c r="K57" s="97"/>
      <c r="L57" s="98"/>
      <c r="M57" s="97"/>
      <c r="N57" s="98"/>
      <c r="O57" s="97"/>
      <c r="P57" s="98"/>
      <c r="Q57" s="97"/>
      <c r="R57" s="97"/>
      <c r="S57" s="97"/>
      <c r="T57" s="97"/>
      <c r="U57" s="70"/>
      <c r="V57" s="68"/>
      <c r="W57" s="68"/>
      <c r="X57" s="68"/>
      <c r="Y57" s="68"/>
      <c r="Z57" s="68"/>
      <c r="AA57" s="68"/>
    </row>
    <row r="58" spans="1:28" x14ac:dyDescent="0.25">
      <c r="A58" s="68"/>
      <c r="D58" s="100"/>
      <c r="E58" s="68"/>
      <c r="F58" s="68"/>
      <c r="G58" s="69"/>
      <c r="H58" s="69"/>
      <c r="I58" s="69"/>
      <c r="J58" s="98"/>
      <c r="K58" s="97"/>
      <c r="L58" s="98"/>
      <c r="M58" s="97"/>
      <c r="N58" s="98"/>
      <c r="O58" s="97"/>
      <c r="P58" s="98"/>
      <c r="Q58" s="97"/>
      <c r="R58" s="97"/>
      <c r="T58" s="97"/>
      <c r="U58" s="70"/>
      <c r="V58" s="68"/>
      <c r="W58" s="68"/>
      <c r="X58" s="68"/>
      <c r="Y58" s="68"/>
      <c r="Z58" s="68"/>
      <c r="AA58" s="68"/>
    </row>
    <row r="59" spans="1:28" x14ac:dyDescent="0.25">
      <c r="A59" s="68"/>
      <c r="D59" s="100"/>
      <c r="E59" s="68"/>
      <c r="F59" s="68"/>
      <c r="G59" s="69"/>
      <c r="H59" s="69"/>
      <c r="I59" s="69"/>
      <c r="J59" s="98"/>
      <c r="K59" s="97"/>
      <c r="L59" s="98"/>
      <c r="M59" s="97"/>
      <c r="N59" s="98"/>
      <c r="O59" s="97"/>
      <c r="P59" s="98"/>
      <c r="Q59" s="97"/>
      <c r="R59" s="97"/>
      <c r="T59" s="97"/>
      <c r="U59" s="70"/>
      <c r="V59" s="68"/>
      <c r="W59" s="68"/>
      <c r="X59" s="68"/>
      <c r="Y59" s="68"/>
      <c r="Z59" s="68"/>
      <c r="AA59" s="68"/>
    </row>
    <row r="60" spans="1:28" x14ac:dyDescent="0.25">
      <c r="A60" s="68"/>
      <c r="D60" s="100"/>
      <c r="E60" s="68"/>
      <c r="F60" s="68"/>
      <c r="G60" s="69"/>
      <c r="H60" s="69"/>
      <c r="I60" s="69"/>
      <c r="J60" s="98"/>
      <c r="K60" s="97"/>
      <c r="L60" s="98"/>
      <c r="M60" s="97"/>
      <c r="N60" s="98"/>
      <c r="O60" s="97"/>
      <c r="P60" s="98"/>
      <c r="Q60" s="97"/>
      <c r="R60" s="97"/>
      <c r="T60" s="97"/>
      <c r="U60" s="70"/>
      <c r="V60" s="68"/>
      <c r="W60" s="68"/>
      <c r="X60" s="68"/>
      <c r="Y60" s="68"/>
      <c r="Z60" s="68"/>
      <c r="AA60" s="68"/>
    </row>
    <row r="61" spans="1:28" x14ac:dyDescent="0.25">
      <c r="A61" s="68"/>
      <c r="D61" s="100"/>
      <c r="E61" s="68"/>
      <c r="F61" s="68"/>
      <c r="G61" s="69"/>
      <c r="H61" s="69"/>
      <c r="I61" s="69"/>
      <c r="J61" s="98"/>
      <c r="K61" s="97"/>
      <c r="L61" s="98"/>
      <c r="M61" s="97"/>
      <c r="N61" s="98"/>
      <c r="O61" s="97"/>
      <c r="P61" s="98"/>
      <c r="Q61" s="97"/>
      <c r="R61" s="97"/>
      <c r="T61" s="97"/>
      <c r="U61" s="70"/>
      <c r="V61" s="68"/>
      <c r="W61" s="68"/>
      <c r="X61" s="68"/>
      <c r="Y61" s="68"/>
      <c r="Z61" s="68"/>
      <c r="AA61" s="68"/>
    </row>
    <row r="62" spans="1:28" x14ac:dyDescent="0.25">
      <c r="A62" s="68"/>
      <c r="D62" s="100"/>
      <c r="E62" s="68"/>
      <c r="F62" s="68"/>
      <c r="G62" s="69"/>
      <c r="H62" s="69"/>
      <c r="I62" s="69"/>
      <c r="J62" s="98"/>
      <c r="K62" s="97"/>
      <c r="L62" s="98"/>
      <c r="M62" s="97"/>
      <c r="N62" s="98"/>
      <c r="O62" s="97"/>
      <c r="P62" s="98"/>
      <c r="Q62" s="97"/>
      <c r="R62" s="97"/>
      <c r="S62" s="97"/>
      <c r="T62" s="97"/>
      <c r="U62" s="70"/>
      <c r="V62" s="68"/>
      <c r="W62" s="68"/>
      <c r="X62" s="68"/>
      <c r="Y62" s="68"/>
      <c r="Z62" s="68"/>
      <c r="AA62" s="68"/>
    </row>
    <row r="63" spans="1:28" x14ac:dyDescent="0.25">
      <c r="A63" s="68"/>
      <c r="D63" s="100"/>
      <c r="E63" s="68"/>
      <c r="F63" s="68"/>
      <c r="G63" s="69"/>
      <c r="H63" s="69"/>
      <c r="I63" s="69"/>
      <c r="J63" s="98"/>
      <c r="K63" s="97"/>
      <c r="L63" s="98"/>
      <c r="M63" s="97"/>
      <c r="N63" s="98"/>
      <c r="O63" s="97"/>
      <c r="P63" s="98"/>
      <c r="Q63" s="68"/>
      <c r="R63" s="97"/>
      <c r="S63" s="97"/>
      <c r="T63" s="97"/>
      <c r="U63" s="97"/>
      <c r="V63" s="68"/>
      <c r="W63" s="68"/>
      <c r="X63" s="68"/>
      <c r="Y63" s="68"/>
      <c r="Z63" s="68"/>
      <c r="AA63" s="68"/>
    </row>
    <row r="64" spans="1:28" x14ac:dyDescent="0.25">
      <c r="A64" s="68"/>
      <c r="D64" s="100"/>
      <c r="E64" s="68"/>
      <c r="F64" s="68"/>
      <c r="G64" s="69"/>
      <c r="H64" s="69"/>
      <c r="I64" s="69"/>
      <c r="J64" s="98"/>
      <c r="K64" s="97"/>
      <c r="L64" s="98"/>
      <c r="M64" s="97"/>
      <c r="N64" s="98"/>
      <c r="O64" s="97"/>
      <c r="P64" s="9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</row>
    <row r="65" spans="1:28" x14ac:dyDescent="0.25">
      <c r="A65" s="68"/>
      <c r="C65" s="112"/>
      <c r="D65" s="100"/>
      <c r="E65" s="68"/>
      <c r="F65" s="68"/>
      <c r="G65" s="69"/>
      <c r="H65" s="69"/>
      <c r="I65" s="69"/>
      <c r="J65" s="98"/>
      <c r="K65" s="97"/>
      <c r="L65" s="98"/>
      <c r="M65" s="97"/>
      <c r="N65" s="98"/>
      <c r="O65" s="97"/>
      <c r="P65" s="98"/>
      <c r="Q65" s="68"/>
      <c r="R65" s="68"/>
      <c r="S65" s="97"/>
      <c r="T65" s="97"/>
      <c r="U65" s="70"/>
      <c r="V65" s="68"/>
      <c r="W65" s="68"/>
      <c r="X65" s="68"/>
      <c r="Y65" s="68"/>
      <c r="Z65" s="68"/>
      <c r="AA65" s="68"/>
    </row>
    <row r="66" spans="1:28" x14ac:dyDescent="0.25">
      <c r="A66" s="68"/>
      <c r="C66" s="112"/>
      <c r="D66" s="100"/>
      <c r="E66" s="68"/>
      <c r="F66" s="68"/>
      <c r="G66" s="69"/>
      <c r="H66" s="69"/>
      <c r="I66" s="69"/>
      <c r="J66" s="98"/>
      <c r="K66" s="97"/>
      <c r="L66" s="98"/>
      <c r="M66" s="97"/>
      <c r="N66" s="98"/>
      <c r="O66" s="97"/>
      <c r="P66" s="98"/>
      <c r="Q66" s="68"/>
      <c r="R66" s="97"/>
      <c r="S66" s="97"/>
      <c r="T66" s="97"/>
      <c r="U66" s="70"/>
      <c r="V66" s="68"/>
      <c r="W66" s="68"/>
      <c r="X66" s="68"/>
      <c r="Y66" s="68"/>
      <c r="Z66" s="68"/>
      <c r="AA66" s="68"/>
      <c r="AB66" s="197"/>
    </row>
    <row r="67" spans="1:28" x14ac:dyDescent="0.25">
      <c r="A67" s="68"/>
      <c r="D67" s="100"/>
      <c r="E67" s="68"/>
      <c r="F67" s="68"/>
      <c r="G67" s="69"/>
      <c r="H67" s="69"/>
      <c r="I67" s="69"/>
      <c r="J67" s="98"/>
      <c r="K67" s="97"/>
      <c r="L67" s="98"/>
      <c r="M67" s="97"/>
      <c r="N67" s="98"/>
      <c r="O67" s="97"/>
      <c r="P67" s="98"/>
      <c r="Q67" s="68"/>
      <c r="R67" s="68"/>
      <c r="S67" s="68"/>
      <c r="T67" s="97"/>
      <c r="U67" s="70"/>
      <c r="V67" s="68"/>
      <c r="W67" s="68"/>
      <c r="X67" s="68"/>
      <c r="Y67" s="68"/>
      <c r="Z67" s="68"/>
      <c r="AA67" s="68"/>
    </row>
    <row r="68" spans="1:28" x14ac:dyDescent="0.25">
      <c r="A68" s="68"/>
      <c r="D68" s="100"/>
      <c r="E68" s="68"/>
      <c r="F68" s="68"/>
      <c r="G68" s="69"/>
      <c r="H68" s="69"/>
      <c r="I68" s="69"/>
      <c r="J68" s="98"/>
      <c r="K68" s="97"/>
      <c r="L68" s="98"/>
      <c r="M68" s="97"/>
      <c r="N68" s="98"/>
      <c r="O68" s="97"/>
      <c r="P68" s="98"/>
      <c r="Q68" s="97"/>
      <c r="R68" s="97"/>
      <c r="S68" s="97"/>
      <c r="T68" s="97"/>
      <c r="U68" s="70"/>
      <c r="V68" s="68"/>
      <c r="W68" s="68"/>
      <c r="X68" s="68"/>
      <c r="Y68" s="68"/>
      <c r="Z68" s="68"/>
      <c r="AA68" s="68"/>
    </row>
    <row r="69" spans="1:28" x14ac:dyDescent="0.25">
      <c r="A69" s="68"/>
      <c r="D69" s="100"/>
      <c r="E69" s="68"/>
      <c r="F69" s="68"/>
      <c r="G69" s="69"/>
      <c r="H69" s="69"/>
      <c r="I69" s="69"/>
      <c r="J69" s="98"/>
      <c r="K69" s="97"/>
      <c r="L69" s="98"/>
      <c r="M69" s="97"/>
      <c r="N69" s="98"/>
      <c r="O69" s="97"/>
      <c r="P69" s="98"/>
      <c r="Q69" s="97"/>
      <c r="R69" s="97"/>
      <c r="S69" s="97"/>
      <c r="T69" s="97"/>
      <c r="U69" s="70"/>
      <c r="V69" s="68"/>
      <c r="W69" s="68"/>
      <c r="X69" s="68"/>
      <c r="Y69" s="68"/>
      <c r="Z69" s="68"/>
      <c r="AA69" s="68"/>
    </row>
    <row r="70" spans="1:28" x14ac:dyDescent="0.25">
      <c r="A70" s="68"/>
      <c r="D70" s="100"/>
      <c r="E70" s="68"/>
      <c r="F70" s="68"/>
      <c r="G70" s="69"/>
      <c r="H70" s="69"/>
      <c r="I70" s="69"/>
      <c r="J70" s="98"/>
      <c r="K70" s="97"/>
      <c r="L70" s="98"/>
      <c r="M70" s="97"/>
      <c r="N70" s="98"/>
      <c r="O70" s="97"/>
      <c r="P70" s="98"/>
      <c r="Q70" s="97"/>
      <c r="R70" s="97"/>
      <c r="T70" s="97"/>
      <c r="U70" s="70"/>
      <c r="V70" s="68"/>
      <c r="W70" s="68"/>
      <c r="X70" s="68"/>
      <c r="Y70" s="68"/>
      <c r="Z70" s="68"/>
      <c r="AA70" s="68"/>
    </row>
    <row r="71" spans="1:28" x14ac:dyDescent="0.25">
      <c r="A71" s="68"/>
      <c r="D71" s="100"/>
      <c r="E71" s="68"/>
      <c r="F71" s="68"/>
      <c r="G71" s="69"/>
      <c r="H71" s="69"/>
      <c r="I71" s="69"/>
      <c r="J71" s="98"/>
      <c r="K71" s="97"/>
      <c r="L71" s="98"/>
      <c r="M71" s="97"/>
      <c r="N71" s="98"/>
      <c r="O71" s="97"/>
      <c r="P71" s="98"/>
      <c r="Q71" s="97"/>
      <c r="R71" s="97"/>
      <c r="T71" s="97"/>
      <c r="U71" s="70"/>
      <c r="V71" s="68"/>
      <c r="W71" s="68"/>
      <c r="X71" s="68"/>
      <c r="Y71" s="68"/>
      <c r="Z71" s="68"/>
      <c r="AA71" s="68"/>
    </row>
    <row r="72" spans="1:28" x14ac:dyDescent="0.25">
      <c r="A72" s="68"/>
      <c r="D72" s="100"/>
      <c r="E72" s="68"/>
      <c r="F72" s="68"/>
      <c r="G72" s="69"/>
      <c r="H72" s="69"/>
      <c r="I72" s="69"/>
      <c r="J72" s="98"/>
      <c r="K72" s="97"/>
      <c r="L72" s="98"/>
      <c r="M72" s="97"/>
      <c r="N72" s="98"/>
      <c r="O72" s="97"/>
      <c r="P72" s="98"/>
      <c r="Q72" s="97"/>
      <c r="R72" s="97"/>
      <c r="T72" s="97"/>
      <c r="U72" s="70"/>
      <c r="V72" s="68"/>
      <c r="W72" s="68"/>
      <c r="X72" s="68"/>
      <c r="Y72" s="68"/>
      <c r="Z72" s="68"/>
      <c r="AA72" s="68"/>
    </row>
    <row r="73" spans="1:28" x14ac:dyDescent="0.25">
      <c r="A73" s="68"/>
      <c r="D73" s="100"/>
      <c r="E73" s="68"/>
      <c r="F73" s="68"/>
      <c r="G73" s="69"/>
      <c r="H73" s="69"/>
      <c r="I73" s="69"/>
      <c r="J73" s="98"/>
      <c r="K73" s="97"/>
      <c r="L73" s="98"/>
      <c r="M73" s="97"/>
      <c r="N73" s="98"/>
      <c r="O73" s="97"/>
      <c r="P73" s="98"/>
      <c r="Q73" s="97"/>
      <c r="R73" s="97"/>
      <c r="T73" s="97"/>
      <c r="U73" s="70"/>
      <c r="V73" s="68"/>
      <c r="W73" s="68"/>
      <c r="X73" s="68"/>
      <c r="Y73" s="68"/>
      <c r="Z73" s="68"/>
      <c r="AA73" s="68"/>
    </row>
    <row r="74" spans="1:28" x14ac:dyDescent="0.25">
      <c r="A74" s="68"/>
      <c r="D74" s="100"/>
      <c r="E74" s="68"/>
      <c r="F74" s="68"/>
      <c r="G74" s="69"/>
      <c r="H74" s="69"/>
      <c r="I74" s="69"/>
      <c r="J74" s="98"/>
      <c r="K74" s="97"/>
      <c r="L74" s="98"/>
      <c r="M74" s="97"/>
      <c r="N74" s="98"/>
      <c r="O74" s="97"/>
      <c r="P74" s="98"/>
      <c r="Q74" s="97"/>
      <c r="R74" s="97"/>
      <c r="S74" s="97"/>
      <c r="T74" s="97"/>
      <c r="U74" s="70"/>
      <c r="V74" s="68"/>
      <c r="W74" s="68"/>
      <c r="X74" s="68"/>
      <c r="Y74" s="68"/>
      <c r="Z74" s="68"/>
      <c r="AA74" s="68"/>
    </row>
    <row r="75" spans="1:28" x14ac:dyDescent="0.25">
      <c r="A75" s="68"/>
      <c r="D75" s="100"/>
      <c r="E75" s="68"/>
      <c r="F75" s="68"/>
      <c r="G75" s="69"/>
      <c r="H75" s="69"/>
      <c r="I75" s="69"/>
      <c r="J75" s="98"/>
      <c r="K75" s="97"/>
      <c r="L75" s="98"/>
      <c r="M75" s="97"/>
      <c r="N75" s="98"/>
      <c r="O75" s="97"/>
      <c r="P75" s="98"/>
      <c r="Q75" s="68"/>
      <c r="R75" s="97"/>
      <c r="S75" s="97"/>
      <c r="T75" s="97"/>
      <c r="U75" s="97"/>
      <c r="V75" s="68"/>
      <c r="W75" s="68"/>
      <c r="X75" s="68"/>
      <c r="Y75" s="68"/>
      <c r="Z75" s="68"/>
      <c r="AA75" s="68"/>
    </row>
    <row r="76" spans="1:28" x14ac:dyDescent="0.25">
      <c r="A76" s="68"/>
      <c r="D76" s="100"/>
      <c r="E76" s="68"/>
      <c r="F76" s="68"/>
      <c r="G76" s="69"/>
      <c r="H76" s="69"/>
      <c r="I76" s="69"/>
      <c r="J76" s="98"/>
      <c r="K76" s="97"/>
      <c r="L76" s="98"/>
      <c r="M76" s="97"/>
      <c r="N76" s="98"/>
      <c r="O76" s="97"/>
      <c r="P76" s="9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</row>
    <row r="77" spans="1:28" x14ac:dyDescent="0.25">
      <c r="A77" s="68"/>
      <c r="C77" s="112"/>
      <c r="D77" s="100"/>
      <c r="E77" s="68"/>
      <c r="F77" s="68"/>
      <c r="G77" s="69"/>
      <c r="H77" s="69"/>
      <c r="I77" s="69"/>
      <c r="J77" s="98"/>
      <c r="K77" s="97"/>
      <c r="L77" s="98"/>
      <c r="M77" s="97"/>
      <c r="N77" s="98"/>
      <c r="O77" s="97"/>
      <c r="P77" s="98"/>
      <c r="Q77" s="68"/>
      <c r="R77" s="68"/>
      <c r="S77" s="97"/>
      <c r="T77" s="97"/>
      <c r="U77" s="70"/>
      <c r="V77" s="68"/>
      <c r="W77" s="68"/>
      <c r="X77" s="68"/>
      <c r="Y77" s="68"/>
      <c r="Z77" s="68"/>
      <c r="AA77" s="68"/>
    </row>
    <row r="78" spans="1:28" x14ac:dyDescent="0.25">
      <c r="A78" s="68"/>
      <c r="C78" s="112"/>
      <c r="D78" s="100"/>
      <c r="E78" s="68"/>
      <c r="F78" s="68"/>
      <c r="G78" s="69"/>
      <c r="H78" s="69"/>
      <c r="I78" s="69"/>
      <c r="J78" s="98"/>
      <c r="K78" s="97"/>
      <c r="L78" s="98"/>
      <c r="M78" s="97"/>
      <c r="N78" s="98"/>
      <c r="O78" s="97"/>
      <c r="P78" s="98"/>
      <c r="Q78" s="68"/>
      <c r="R78" s="97"/>
      <c r="S78" s="97"/>
      <c r="T78" s="97"/>
      <c r="U78" s="70"/>
      <c r="V78" s="68"/>
      <c r="W78" s="68"/>
      <c r="X78" s="68"/>
      <c r="Y78" s="68"/>
      <c r="Z78" s="68"/>
      <c r="AA78" s="68"/>
      <c r="AB78" s="197"/>
    </row>
    <row r="79" spans="1:28" x14ac:dyDescent="0.25">
      <c r="A79" s="68"/>
      <c r="D79" s="100"/>
      <c r="E79" s="68"/>
      <c r="F79" s="68"/>
      <c r="G79" s="69"/>
      <c r="H79" s="69"/>
      <c r="I79" s="69"/>
      <c r="J79" s="98"/>
      <c r="K79" s="97"/>
      <c r="L79" s="98"/>
      <c r="M79" s="97"/>
      <c r="N79" s="98"/>
      <c r="O79" s="97"/>
      <c r="P79" s="98"/>
      <c r="Q79" s="68"/>
      <c r="R79" s="68"/>
      <c r="S79" s="68"/>
      <c r="T79" s="97"/>
      <c r="U79" s="70"/>
      <c r="V79" s="68"/>
      <c r="W79" s="68"/>
      <c r="X79" s="68"/>
      <c r="Y79" s="68"/>
      <c r="Z79" s="68"/>
      <c r="AA79" s="68"/>
    </row>
    <row r="80" spans="1:28" x14ac:dyDescent="0.25">
      <c r="A80" s="68"/>
      <c r="D80" s="100"/>
      <c r="E80" s="68"/>
      <c r="F80" s="68"/>
      <c r="G80" s="69"/>
      <c r="H80" s="69"/>
      <c r="I80" s="69"/>
      <c r="J80" s="98"/>
      <c r="K80" s="97"/>
      <c r="L80" s="98"/>
      <c r="M80" s="97"/>
      <c r="N80" s="98"/>
      <c r="O80" s="97"/>
      <c r="P80" s="98"/>
      <c r="Q80" s="97"/>
      <c r="R80" s="97"/>
      <c r="S80" s="97"/>
      <c r="T80" s="97"/>
      <c r="U80" s="70"/>
      <c r="V80" s="68"/>
      <c r="W80" s="68"/>
      <c r="X80" s="68"/>
      <c r="Y80" s="68"/>
      <c r="Z80" s="68"/>
      <c r="AA80" s="68"/>
    </row>
    <row r="81" spans="1:28" x14ac:dyDescent="0.25">
      <c r="A81" s="68"/>
      <c r="D81" s="100"/>
      <c r="E81" s="68"/>
      <c r="F81" s="68"/>
      <c r="G81" s="69"/>
      <c r="H81" s="69"/>
      <c r="I81" s="69"/>
      <c r="J81" s="98"/>
      <c r="K81" s="97"/>
      <c r="L81" s="98"/>
      <c r="M81" s="97"/>
      <c r="N81" s="98"/>
      <c r="O81" s="97"/>
      <c r="P81" s="98"/>
      <c r="Q81" s="97"/>
      <c r="R81" s="97"/>
      <c r="S81" s="97"/>
      <c r="T81" s="97"/>
      <c r="U81" s="70"/>
      <c r="V81" s="68"/>
      <c r="W81" s="68"/>
      <c r="X81" s="68"/>
      <c r="Y81" s="68"/>
      <c r="Z81" s="68"/>
      <c r="AA81" s="68"/>
    </row>
    <row r="82" spans="1:28" x14ac:dyDescent="0.25">
      <c r="A82" s="68"/>
      <c r="D82" s="100"/>
      <c r="E82" s="68"/>
      <c r="F82" s="68"/>
      <c r="G82" s="69"/>
      <c r="H82" s="69"/>
      <c r="I82" s="69"/>
      <c r="J82" s="98"/>
      <c r="K82" s="97"/>
      <c r="L82" s="98"/>
      <c r="M82" s="97"/>
      <c r="N82" s="98"/>
      <c r="O82" s="97"/>
      <c r="P82" s="98"/>
      <c r="Q82" s="97"/>
      <c r="R82" s="97"/>
      <c r="T82" s="97"/>
      <c r="U82" s="70"/>
      <c r="V82" s="68"/>
      <c r="W82" s="68"/>
      <c r="X82" s="68"/>
      <c r="Y82" s="68"/>
      <c r="Z82" s="68"/>
      <c r="AA82" s="68"/>
    </row>
    <row r="83" spans="1:28" x14ac:dyDescent="0.25">
      <c r="A83" s="68"/>
      <c r="D83" s="100"/>
      <c r="E83" s="68"/>
      <c r="F83" s="68"/>
      <c r="G83" s="69"/>
      <c r="H83" s="69"/>
      <c r="I83" s="69"/>
      <c r="J83" s="98"/>
      <c r="K83" s="97"/>
      <c r="L83" s="98"/>
      <c r="M83" s="97"/>
      <c r="N83" s="98"/>
      <c r="O83" s="97"/>
      <c r="P83" s="98"/>
      <c r="Q83" s="97"/>
      <c r="R83" s="97"/>
      <c r="T83" s="97"/>
      <c r="U83" s="70"/>
      <c r="V83" s="68"/>
      <c r="W83" s="68"/>
      <c r="X83" s="68"/>
      <c r="Y83" s="68"/>
      <c r="Z83" s="68"/>
      <c r="AA83" s="68"/>
    </row>
    <row r="84" spans="1:28" x14ac:dyDescent="0.25">
      <c r="A84" s="68"/>
      <c r="D84" s="100"/>
      <c r="E84" s="68"/>
      <c r="F84" s="68"/>
      <c r="G84" s="69"/>
      <c r="H84" s="69"/>
      <c r="I84" s="69"/>
      <c r="J84" s="98"/>
      <c r="K84" s="97"/>
      <c r="L84" s="98"/>
      <c r="M84" s="97"/>
      <c r="N84" s="98"/>
      <c r="O84" s="97"/>
      <c r="P84" s="98"/>
      <c r="Q84" s="97"/>
      <c r="R84" s="97"/>
      <c r="T84" s="97"/>
      <c r="U84" s="70"/>
      <c r="V84" s="68"/>
      <c r="W84" s="68"/>
      <c r="X84" s="68"/>
      <c r="Y84" s="68"/>
      <c r="Z84" s="68"/>
      <c r="AA84" s="68"/>
    </row>
    <row r="85" spans="1:28" x14ac:dyDescent="0.25">
      <c r="A85" s="68"/>
      <c r="D85" s="100"/>
      <c r="E85" s="68"/>
      <c r="F85" s="68"/>
      <c r="G85" s="69"/>
      <c r="H85" s="69"/>
      <c r="I85" s="69"/>
      <c r="J85" s="98"/>
      <c r="K85" s="97"/>
      <c r="L85" s="98"/>
      <c r="M85" s="97"/>
      <c r="N85" s="98"/>
      <c r="O85" s="97"/>
      <c r="P85" s="98"/>
      <c r="Q85" s="97"/>
      <c r="R85" s="97"/>
      <c r="T85" s="97"/>
      <c r="U85" s="70"/>
      <c r="V85" s="68"/>
      <c r="W85" s="68"/>
      <c r="X85" s="68"/>
      <c r="Y85" s="68"/>
      <c r="Z85" s="68"/>
      <c r="AA85" s="68"/>
    </row>
    <row r="86" spans="1:28" x14ac:dyDescent="0.25">
      <c r="A86" s="68"/>
      <c r="D86" s="100"/>
      <c r="E86" s="68"/>
      <c r="F86" s="68"/>
      <c r="G86" s="69"/>
      <c r="H86" s="69"/>
      <c r="I86" s="69"/>
      <c r="J86" s="98"/>
      <c r="K86" s="97"/>
      <c r="L86" s="98"/>
      <c r="M86" s="97"/>
      <c r="N86" s="98"/>
      <c r="O86" s="97"/>
      <c r="P86" s="98"/>
      <c r="Q86" s="97"/>
      <c r="R86" s="97"/>
      <c r="S86" s="97"/>
      <c r="T86" s="97"/>
      <c r="U86" s="70"/>
      <c r="V86" s="68"/>
      <c r="W86" s="68"/>
      <c r="X86" s="68"/>
      <c r="Y86" s="68"/>
      <c r="Z86" s="68"/>
      <c r="AA86" s="68"/>
    </row>
    <row r="87" spans="1:28" x14ac:dyDescent="0.25">
      <c r="A87" s="68"/>
      <c r="D87" s="100"/>
      <c r="E87" s="68"/>
      <c r="F87" s="68"/>
      <c r="G87" s="69"/>
      <c r="H87" s="69"/>
      <c r="I87" s="69"/>
      <c r="J87" s="98"/>
      <c r="K87" s="97"/>
      <c r="L87" s="98"/>
      <c r="M87" s="97"/>
      <c r="N87" s="98"/>
      <c r="O87" s="97"/>
      <c r="P87" s="98"/>
      <c r="Q87" s="68"/>
      <c r="R87" s="97"/>
      <c r="S87" s="97"/>
      <c r="T87" s="97"/>
      <c r="U87" s="97"/>
      <c r="V87" s="68"/>
      <c r="W87" s="68"/>
      <c r="X87" s="68"/>
      <c r="Y87" s="68"/>
      <c r="Z87" s="68"/>
      <c r="AA87" s="68"/>
    </row>
    <row r="88" spans="1:28" x14ac:dyDescent="0.25">
      <c r="A88" s="68"/>
      <c r="D88" s="100"/>
      <c r="E88" s="68"/>
      <c r="F88" s="68"/>
      <c r="G88" s="69"/>
      <c r="H88" s="69"/>
      <c r="I88" s="69"/>
      <c r="J88" s="98"/>
      <c r="K88" s="97"/>
      <c r="L88" s="98"/>
      <c r="M88" s="97"/>
      <c r="N88" s="98"/>
      <c r="O88" s="97"/>
      <c r="P88" s="9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</row>
    <row r="89" spans="1:28" x14ac:dyDescent="0.25">
      <c r="A89" s="68"/>
      <c r="C89" s="112"/>
      <c r="D89" s="100"/>
      <c r="E89" s="68"/>
      <c r="F89" s="68"/>
      <c r="G89" s="69"/>
      <c r="H89" s="69"/>
      <c r="I89" s="69"/>
      <c r="J89" s="98"/>
      <c r="K89" s="97"/>
      <c r="L89" s="98"/>
      <c r="M89" s="97"/>
      <c r="N89" s="98"/>
      <c r="O89" s="97"/>
      <c r="P89" s="98"/>
      <c r="Q89" s="68"/>
      <c r="R89" s="68"/>
      <c r="S89" s="97"/>
      <c r="T89" s="97"/>
      <c r="U89" s="70"/>
      <c r="V89" s="68"/>
      <c r="W89" s="68"/>
      <c r="X89" s="68"/>
      <c r="Y89" s="68"/>
      <c r="Z89" s="68"/>
      <c r="AA89" s="68"/>
    </row>
    <row r="90" spans="1:28" x14ac:dyDescent="0.25">
      <c r="A90" s="68"/>
      <c r="C90" s="112"/>
      <c r="D90" s="100"/>
      <c r="E90" s="68"/>
      <c r="F90" s="68"/>
      <c r="G90" s="69"/>
      <c r="H90" s="69"/>
      <c r="I90" s="69"/>
      <c r="J90" s="98"/>
      <c r="K90" s="97"/>
      <c r="L90" s="98"/>
      <c r="M90" s="97"/>
      <c r="N90" s="98"/>
      <c r="O90" s="97"/>
      <c r="P90" s="98"/>
      <c r="Q90" s="68"/>
      <c r="R90" s="97"/>
      <c r="S90" s="97"/>
      <c r="T90" s="97"/>
      <c r="U90" s="70"/>
      <c r="V90" s="68"/>
      <c r="W90" s="68"/>
      <c r="X90" s="68"/>
      <c r="Y90" s="68"/>
      <c r="Z90" s="68"/>
      <c r="AA90" s="68"/>
      <c r="AB90" s="197"/>
    </row>
    <row r="91" spans="1:28" x14ac:dyDescent="0.25">
      <c r="A91" s="68"/>
      <c r="D91" s="100"/>
      <c r="E91" s="68"/>
      <c r="F91" s="68"/>
      <c r="G91" s="69"/>
      <c r="H91" s="69"/>
      <c r="I91" s="69"/>
      <c r="J91" s="98"/>
      <c r="K91" s="97"/>
      <c r="L91" s="98"/>
      <c r="M91" s="97"/>
      <c r="N91" s="98"/>
      <c r="O91" s="97"/>
      <c r="P91" s="98"/>
      <c r="Q91" s="68"/>
      <c r="R91" s="68"/>
      <c r="S91" s="68"/>
      <c r="T91" s="97"/>
      <c r="U91" s="70"/>
      <c r="V91" s="68"/>
      <c r="W91" s="68"/>
      <c r="X91" s="68"/>
      <c r="Y91" s="68"/>
      <c r="Z91" s="68"/>
      <c r="AA91" s="68"/>
    </row>
    <row r="92" spans="1:28" x14ac:dyDescent="0.25">
      <c r="A92" s="68"/>
      <c r="D92" s="100"/>
      <c r="E92" s="68"/>
      <c r="F92" s="68"/>
      <c r="G92" s="69"/>
      <c r="H92" s="69"/>
      <c r="I92" s="69"/>
      <c r="J92" s="98"/>
      <c r="K92" s="97"/>
      <c r="L92" s="98"/>
      <c r="M92" s="97"/>
      <c r="N92" s="98"/>
      <c r="O92" s="97"/>
      <c r="P92" s="98"/>
      <c r="Q92" s="97"/>
      <c r="R92" s="97"/>
      <c r="S92" s="97"/>
      <c r="T92" s="97"/>
      <c r="U92" s="70"/>
      <c r="V92" s="68"/>
      <c r="W92" s="68"/>
      <c r="X92" s="68"/>
      <c r="Y92" s="68"/>
      <c r="Z92" s="68"/>
      <c r="AA92" s="68"/>
    </row>
    <row r="93" spans="1:28" x14ac:dyDescent="0.25">
      <c r="A93" s="68"/>
      <c r="D93" s="100"/>
      <c r="E93" s="68"/>
      <c r="F93" s="68"/>
      <c r="G93" s="69"/>
      <c r="H93" s="69"/>
      <c r="I93" s="69"/>
      <c r="J93" s="98"/>
      <c r="K93" s="97"/>
      <c r="L93" s="98"/>
      <c r="M93" s="97"/>
      <c r="N93" s="98"/>
      <c r="O93" s="97"/>
      <c r="P93" s="98"/>
      <c r="Q93" s="97"/>
      <c r="R93" s="97"/>
      <c r="S93" s="97"/>
      <c r="T93" s="97"/>
      <c r="U93" s="70"/>
      <c r="V93" s="68"/>
      <c r="W93" s="68"/>
      <c r="X93" s="68"/>
      <c r="Y93" s="68"/>
      <c r="Z93" s="68"/>
      <c r="AA93" s="68"/>
    </row>
    <row r="94" spans="1:28" x14ac:dyDescent="0.25">
      <c r="A94" s="68"/>
      <c r="D94" s="100"/>
      <c r="E94" s="68"/>
      <c r="F94" s="68"/>
      <c r="G94" s="69"/>
      <c r="H94" s="69"/>
      <c r="I94" s="69"/>
      <c r="J94" s="98"/>
      <c r="K94" s="97"/>
      <c r="L94" s="98"/>
      <c r="M94" s="97"/>
      <c r="N94" s="98"/>
      <c r="O94" s="97"/>
      <c r="P94" s="98"/>
      <c r="Q94" s="97"/>
      <c r="R94" s="97"/>
      <c r="T94" s="97"/>
      <c r="U94" s="70"/>
      <c r="V94" s="68"/>
      <c r="W94" s="68"/>
      <c r="X94" s="68"/>
      <c r="Y94" s="68"/>
      <c r="Z94" s="68"/>
      <c r="AA94" s="68"/>
    </row>
    <row r="95" spans="1:28" x14ac:dyDescent="0.25">
      <c r="A95" s="68"/>
      <c r="D95" s="100"/>
      <c r="E95" s="68"/>
      <c r="F95" s="68"/>
      <c r="G95" s="69"/>
      <c r="H95" s="69"/>
      <c r="I95" s="69"/>
      <c r="J95" s="98"/>
      <c r="K95" s="97"/>
      <c r="L95" s="98"/>
      <c r="M95" s="97"/>
      <c r="N95" s="98"/>
      <c r="O95" s="97"/>
      <c r="P95" s="98"/>
      <c r="Q95" s="97"/>
      <c r="R95" s="97"/>
      <c r="T95" s="97"/>
      <c r="U95" s="70"/>
      <c r="V95" s="68"/>
      <c r="W95" s="68"/>
      <c r="X95" s="68"/>
      <c r="Y95" s="68"/>
      <c r="Z95" s="68"/>
      <c r="AA95" s="68"/>
    </row>
    <row r="96" spans="1:28" x14ac:dyDescent="0.25">
      <c r="A96" s="68"/>
      <c r="D96" s="100"/>
      <c r="E96" s="68"/>
      <c r="F96" s="68"/>
      <c r="G96" s="69"/>
      <c r="H96" s="69"/>
      <c r="I96" s="69"/>
      <c r="J96" s="98"/>
      <c r="K96" s="97"/>
      <c r="L96" s="98"/>
      <c r="M96" s="97"/>
      <c r="N96" s="98"/>
      <c r="O96" s="97"/>
      <c r="P96" s="98"/>
      <c r="Q96" s="97"/>
      <c r="R96" s="97"/>
      <c r="T96" s="97"/>
      <c r="U96" s="70"/>
      <c r="V96" s="68"/>
      <c r="W96" s="68"/>
      <c r="X96" s="68"/>
      <c r="Y96" s="68"/>
      <c r="Z96" s="68"/>
      <c r="AA96" s="68"/>
    </row>
    <row r="97" spans="1:28" x14ac:dyDescent="0.25">
      <c r="A97" s="68"/>
      <c r="D97" s="100"/>
      <c r="E97" s="68"/>
      <c r="F97" s="68"/>
      <c r="G97" s="69"/>
      <c r="H97" s="69"/>
      <c r="I97" s="69"/>
      <c r="J97" s="98"/>
      <c r="K97" s="97"/>
      <c r="L97" s="98"/>
      <c r="M97" s="97"/>
      <c r="N97" s="98"/>
      <c r="O97" s="97"/>
      <c r="P97" s="98"/>
      <c r="Q97" s="97"/>
      <c r="R97" s="97"/>
      <c r="T97" s="97"/>
      <c r="U97" s="70"/>
      <c r="V97" s="68"/>
      <c r="W97" s="68"/>
      <c r="X97" s="68"/>
      <c r="Y97" s="68"/>
      <c r="Z97" s="68"/>
      <c r="AA97" s="68"/>
    </row>
    <row r="98" spans="1:28" x14ac:dyDescent="0.25">
      <c r="A98" s="68"/>
      <c r="D98" s="100"/>
      <c r="E98" s="68"/>
      <c r="F98" s="68"/>
      <c r="G98" s="69"/>
      <c r="H98" s="69"/>
      <c r="I98" s="69"/>
      <c r="J98" s="98"/>
      <c r="K98" s="97"/>
      <c r="L98" s="98"/>
      <c r="M98" s="97"/>
      <c r="N98" s="98"/>
      <c r="O98" s="97"/>
      <c r="P98" s="98"/>
      <c r="Q98" s="97"/>
      <c r="R98" s="97"/>
      <c r="S98" s="97"/>
      <c r="T98" s="97"/>
      <c r="U98" s="70"/>
      <c r="V98" s="68"/>
      <c r="W98" s="68"/>
      <c r="X98" s="68"/>
      <c r="Y98" s="68"/>
      <c r="Z98" s="68"/>
      <c r="AA98" s="68"/>
    </row>
    <row r="99" spans="1:28" ht="222" customHeight="1" x14ac:dyDescent="0.25">
      <c r="A99" s="68"/>
      <c r="D99" s="100"/>
      <c r="E99" s="68"/>
      <c r="F99" s="68"/>
      <c r="G99" s="69"/>
      <c r="H99" s="69"/>
      <c r="I99" s="69"/>
      <c r="J99" s="98"/>
      <c r="K99" s="97"/>
      <c r="L99" s="98"/>
      <c r="M99" s="97"/>
      <c r="N99" s="98"/>
      <c r="O99" s="97"/>
      <c r="P99" s="98"/>
      <c r="Q99" s="68"/>
      <c r="R99" s="97"/>
      <c r="S99" s="97"/>
      <c r="T99" s="97"/>
      <c r="U99" s="97"/>
      <c r="V99" s="68"/>
      <c r="W99" s="68"/>
      <c r="X99" s="68"/>
      <c r="Y99" s="68"/>
      <c r="Z99" s="68"/>
      <c r="AA99" s="68"/>
    </row>
    <row r="100" spans="1:28" x14ac:dyDescent="0.25">
      <c r="A100" s="68"/>
      <c r="D100" s="100"/>
      <c r="E100" s="68"/>
      <c r="F100" s="68"/>
      <c r="G100" s="69"/>
      <c r="H100" s="69"/>
      <c r="I100" s="69"/>
      <c r="J100" s="98"/>
      <c r="K100" s="97"/>
      <c r="L100" s="98"/>
      <c r="M100" s="97"/>
      <c r="N100" s="98"/>
      <c r="O100" s="97"/>
      <c r="P100" s="9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8" x14ac:dyDescent="0.25">
      <c r="A101" s="68"/>
      <c r="C101" s="112"/>
      <c r="D101" s="100"/>
      <c r="E101" s="68"/>
      <c r="F101" s="68"/>
      <c r="G101" s="69"/>
      <c r="H101" s="69"/>
      <c r="I101" s="69"/>
      <c r="J101" s="98"/>
      <c r="K101" s="97"/>
      <c r="L101" s="98"/>
      <c r="M101" s="97"/>
      <c r="N101" s="98"/>
      <c r="O101" s="97"/>
      <c r="P101" s="98"/>
      <c r="Q101" s="68"/>
      <c r="R101" s="68"/>
      <c r="S101" s="97"/>
      <c r="T101" s="97"/>
      <c r="U101" s="70"/>
      <c r="V101" s="68"/>
      <c r="W101" s="68"/>
      <c r="X101" s="68"/>
      <c r="Y101" s="68"/>
      <c r="Z101" s="68"/>
      <c r="AA101" s="68"/>
    </row>
    <row r="102" spans="1:28" x14ac:dyDescent="0.25">
      <c r="A102" s="68"/>
      <c r="C102" s="112"/>
      <c r="D102" s="100"/>
      <c r="E102" s="68"/>
      <c r="F102" s="68"/>
      <c r="G102" s="69"/>
      <c r="H102" s="69"/>
      <c r="I102" s="69"/>
      <c r="J102" s="98"/>
      <c r="K102" s="97"/>
      <c r="L102" s="98"/>
      <c r="M102" s="97"/>
      <c r="N102" s="98"/>
      <c r="O102" s="97"/>
      <c r="P102" s="98"/>
      <c r="Q102" s="68"/>
      <c r="R102" s="97"/>
      <c r="S102" s="97"/>
      <c r="T102" s="97"/>
      <c r="U102" s="70"/>
      <c r="V102" s="68"/>
      <c r="W102" s="68"/>
      <c r="X102" s="68"/>
      <c r="Y102" s="68"/>
      <c r="Z102" s="68"/>
      <c r="AA102" s="68"/>
      <c r="AB102" s="197"/>
    </row>
    <row r="103" spans="1:28" x14ac:dyDescent="0.25">
      <c r="A103" s="68"/>
      <c r="D103" s="100"/>
      <c r="E103" s="68"/>
      <c r="F103" s="68"/>
      <c r="G103" s="69"/>
      <c r="H103" s="69"/>
      <c r="I103" s="69"/>
      <c r="J103" s="98"/>
      <c r="K103" s="97"/>
      <c r="L103" s="98"/>
      <c r="M103" s="97"/>
      <c r="N103" s="98"/>
      <c r="O103" s="97"/>
      <c r="P103" s="98"/>
      <c r="Q103" s="68"/>
      <c r="R103" s="68"/>
      <c r="S103" s="68"/>
      <c r="T103" s="97"/>
      <c r="U103" s="70"/>
      <c r="V103" s="68"/>
      <c r="W103" s="68"/>
      <c r="X103" s="68"/>
      <c r="Y103" s="68"/>
      <c r="Z103" s="68"/>
      <c r="AA103" s="68"/>
    </row>
    <row r="104" spans="1:28" x14ac:dyDescent="0.25">
      <c r="A104" s="68"/>
      <c r="D104" s="100"/>
      <c r="E104" s="68"/>
      <c r="F104" s="68"/>
      <c r="G104" s="69"/>
      <c r="H104" s="69"/>
      <c r="I104" s="69"/>
      <c r="J104" s="98"/>
      <c r="K104" s="97"/>
      <c r="L104" s="98"/>
      <c r="M104" s="97"/>
      <c r="N104" s="98"/>
      <c r="O104" s="97"/>
      <c r="P104" s="98"/>
      <c r="Q104" s="97"/>
      <c r="R104" s="97"/>
      <c r="S104" s="97"/>
      <c r="T104" s="97"/>
      <c r="U104" s="70"/>
      <c r="V104" s="68"/>
      <c r="W104" s="68"/>
      <c r="X104" s="68"/>
      <c r="Y104" s="68"/>
      <c r="Z104" s="68"/>
      <c r="AA104" s="68"/>
    </row>
    <row r="105" spans="1:28" x14ac:dyDescent="0.25">
      <c r="A105" s="68"/>
      <c r="D105" s="100"/>
      <c r="E105" s="68"/>
      <c r="F105" s="68"/>
      <c r="G105" s="69"/>
      <c r="H105" s="69"/>
      <c r="I105" s="69"/>
      <c r="J105" s="98"/>
      <c r="K105" s="97"/>
      <c r="L105" s="98"/>
      <c r="M105" s="97"/>
      <c r="N105" s="98"/>
      <c r="O105" s="97"/>
      <c r="P105" s="98"/>
      <c r="Q105" s="97"/>
      <c r="R105" s="97"/>
      <c r="S105" s="97"/>
      <c r="T105" s="97"/>
      <c r="U105" s="70"/>
      <c r="V105" s="68"/>
      <c r="W105" s="68"/>
      <c r="X105" s="68"/>
      <c r="Y105" s="68"/>
      <c r="Z105" s="68"/>
      <c r="AA105" s="68"/>
    </row>
    <row r="106" spans="1:28" x14ac:dyDescent="0.25">
      <c r="A106" s="68"/>
      <c r="D106" s="100"/>
      <c r="E106" s="68"/>
      <c r="F106" s="68"/>
      <c r="G106" s="69"/>
      <c r="H106" s="69"/>
      <c r="I106" s="69"/>
      <c r="J106" s="98"/>
      <c r="K106" s="97"/>
      <c r="L106" s="98"/>
      <c r="M106" s="97"/>
      <c r="N106" s="98"/>
      <c r="O106" s="97"/>
      <c r="P106" s="98"/>
      <c r="Q106" s="97"/>
      <c r="R106" s="97"/>
      <c r="T106" s="97"/>
      <c r="U106" s="70"/>
      <c r="V106" s="68"/>
      <c r="W106" s="68"/>
      <c r="X106" s="68"/>
      <c r="Y106" s="68"/>
      <c r="Z106" s="68"/>
      <c r="AA106" s="68"/>
    </row>
    <row r="107" spans="1:28" x14ac:dyDescent="0.25">
      <c r="A107" s="68"/>
      <c r="D107" s="100"/>
      <c r="E107" s="68"/>
      <c r="F107" s="68"/>
      <c r="G107" s="69"/>
      <c r="H107" s="69"/>
      <c r="I107" s="69"/>
      <c r="J107" s="98"/>
      <c r="K107" s="97"/>
      <c r="L107" s="98"/>
      <c r="M107" s="97"/>
      <c r="N107" s="98"/>
      <c r="O107" s="97"/>
      <c r="P107" s="98"/>
      <c r="Q107" s="97"/>
      <c r="R107" s="97"/>
      <c r="T107" s="97"/>
      <c r="U107" s="70"/>
      <c r="V107" s="68"/>
      <c r="W107" s="68"/>
      <c r="X107" s="68"/>
      <c r="Y107" s="68"/>
      <c r="Z107" s="68"/>
      <c r="AA107" s="68"/>
    </row>
    <row r="108" spans="1:28" x14ac:dyDescent="0.25">
      <c r="A108" s="68"/>
      <c r="D108" s="100"/>
      <c r="E108" s="68"/>
      <c r="F108" s="68"/>
      <c r="G108" s="69"/>
      <c r="H108" s="69"/>
      <c r="I108" s="69"/>
      <c r="J108" s="98"/>
      <c r="K108" s="97"/>
      <c r="L108" s="98"/>
      <c r="M108" s="97"/>
      <c r="N108" s="98"/>
      <c r="O108" s="97"/>
      <c r="P108" s="98"/>
      <c r="Q108" s="97"/>
      <c r="R108" s="97"/>
      <c r="T108" s="97"/>
      <c r="U108" s="70"/>
      <c r="V108" s="68"/>
      <c r="W108" s="68"/>
      <c r="X108" s="68"/>
      <c r="Y108" s="68"/>
      <c r="Z108" s="68"/>
      <c r="AA108" s="68"/>
    </row>
    <row r="109" spans="1:28" x14ac:dyDescent="0.25">
      <c r="A109" s="68"/>
      <c r="D109" s="100"/>
      <c r="E109" s="68"/>
      <c r="F109" s="68"/>
      <c r="G109" s="69"/>
      <c r="H109" s="69"/>
      <c r="I109" s="69"/>
      <c r="J109" s="98"/>
      <c r="K109" s="97"/>
      <c r="L109" s="98"/>
      <c r="M109" s="97"/>
      <c r="N109" s="98"/>
      <c r="O109" s="97"/>
      <c r="P109" s="98"/>
      <c r="Q109" s="97"/>
      <c r="R109" s="97"/>
      <c r="T109" s="97"/>
      <c r="U109" s="70"/>
      <c r="V109" s="68"/>
      <c r="W109" s="68"/>
      <c r="X109" s="68"/>
      <c r="Y109" s="68"/>
      <c r="Z109" s="68"/>
      <c r="AA109" s="68"/>
    </row>
    <row r="110" spans="1:28" x14ac:dyDescent="0.25">
      <c r="A110" s="68"/>
      <c r="D110" s="100"/>
      <c r="E110" s="68"/>
      <c r="F110" s="68"/>
      <c r="G110" s="69"/>
      <c r="H110" s="69"/>
      <c r="I110" s="69"/>
      <c r="J110" s="98"/>
      <c r="K110" s="97"/>
      <c r="L110" s="98"/>
      <c r="M110" s="97"/>
      <c r="N110" s="98"/>
      <c r="O110" s="97"/>
      <c r="P110" s="98"/>
      <c r="Q110" s="97"/>
      <c r="R110" s="97"/>
      <c r="S110" s="97"/>
      <c r="T110" s="97"/>
      <c r="U110" s="70"/>
      <c r="V110" s="68"/>
      <c r="W110" s="68"/>
      <c r="X110" s="68"/>
      <c r="Y110" s="68"/>
      <c r="Z110" s="68"/>
      <c r="AA110" s="68"/>
    </row>
    <row r="111" spans="1:28" ht="211.2" customHeight="1" x14ac:dyDescent="0.25">
      <c r="A111" s="68"/>
      <c r="D111" s="100"/>
      <c r="E111" s="68"/>
      <c r="F111" s="68"/>
      <c r="G111" s="69"/>
      <c r="H111" s="69"/>
      <c r="I111" s="69"/>
      <c r="J111" s="98"/>
      <c r="K111" s="97"/>
      <c r="L111" s="98"/>
      <c r="M111" s="97"/>
      <c r="N111" s="98"/>
      <c r="O111" s="97"/>
      <c r="P111" s="98"/>
      <c r="Q111" s="68"/>
      <c r="R111" s="97"/>
      <c r="S111" s="97"/>
      <c r="T111" s="97"/>
      <c r="U111" s="97"/>
      <c r="V111" s="68"/>
      <c r="W111" s="68"/>
      <c r="X111" s="68"/>
      <c r="Y111" s="68"/>
      <c r="Z111" s="68"/>
      <c r="AA111" s="68"/>
    </row>
    <row r="112" spans="1:28" x14ac:dyDescent="0.25">
      <c r="A112" s="68"/>
      <c r="D112" s="100"/>
      <c r="E112" s="68"/>
      <c r="F112" s="68"/>
      <c r="G112" s="69"/>
      <c r="H112" s="69"/>
      <c r="I112" s="69"/>
      <c r="J112" s="98"/>
      <c r="K112" s="97"/>
      <c r="L112" s="98"/>
      <c r="M112" s="97"/>
      <c r="N112" s="98"/>
      <c r="O112" s="97"/>
      <c r="P112" s="9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</row>
    <row r="113" spans="1:9" x14ac:dyDescent="0.25">
      <c r="A113" s="68"/>
      <c r="G113" s="139"/>
      <c r="H113" s="139"/>
      <c r="I113" s="139"/>
    </row>
    <row r="114" spans="1:9" x14ac:dyDescent="0.25">
      <c r="A114" s="68"/>
      <c r="G114" s="139"/>
      <c r="H114" s="139"/>
      <c r="I114" s="139"/>
    </row>
    <row r="115" spans="1:9" x14ac:dyDescent="0.25">
      <c r="A115" s="68"/>
      <c r="G115" s="139"/>
      <c r="H115" s="139"/>
      <c r="I115" s="139"/>
    </row>
    <row r="116" spans="1:9" x14ac:dyDescent="0.25">
      <c r="A116" s="68"/>
      <c r="G116" s="139"/>
      <c r="H116" s="139"/>
      <c r="I116" s="139"/>
    </row>
    <row r="117" spans="1:9" x14ac:dyDescent="0.25">
      <c r="A117" s="68"/>
      <c r="G117" s="139"/>
      <c r="H117" s="139"/>
      <c r="I117" s="139"/>
    </row>
    <row r="118" spans="1:9" x14ac:dyDescent="0.25">
      <c r="A118" s="68"/>
      <c r="G118" s="139"/>
      <c r="H118" s="139"/>
      <c r="I118" s="139"/>
    </row>
    <row r="119" spans="1:9" x14ac:dyDescent="0.25">
      <c r="A119" s="68"/>
      <c r="G119" s="139"/>
      <c r="H119" s="139"/>
      <c r="I119" s="139"/>
    </row>
    <row r="120" spans="1:9" x14ac:dyDescent="0.25">
      <c r="A120" s="68"/>
      <c r="G120" s="139"/>
      <c r="H120" s="139"/>
      <c r="I120" s="139"/>
    </row>
    <row r="121" spans="1:9" x14ac:dyDescent="0.25">
      <c r="A121" s="68"/>
      <c r="G121" s="139"/>
      <c r="H121" s="139"/>
      <c r="I121" s="139"/>
    </row>
    <row r="122" spans="1:9" x14ac:dyDescent="0.25">
      <c r="A122" s="68"/>
      <c r="G122" s="139"/>
      <c r="H122" s="139"/>
      <c r="I122" s="139"/>
    </row>
    <row r="123" spans="1:9" x14ac:dyDescent="0.25">
      <c r="A123" s="68"/>
      <c r="G123" s="139"/>
      <c r="H123" s="139"/>
      <c r="I123" s="139"/>
    </row>
    <row r="124" spans="1:9" x14ac:dyDescent="0.25">
      <c r="A124" s="68"/>
      <c r="G124" s="139"/>
      <c r="H124" s="139"/>
      <c r="I124" s="139"/>
    </row>
    <row r="125" spans="1:9" x14ac:dyDescent="0.25">
      <c r="A125" s="68"/>
      <c r="G125" s="139"/>
      <c r="H125" s="139"/>
      <c r="I125" s="139"/>
    </row>
    <row r="126" spans="1:9" x14ac:dyDescent="0.25">
      <c r="A126" s="68"/>
      <c r="G126" s="139"/>
      <c r="H126" s="139"/>
      <c r="I126" s="139"/>
    </row>
    <row r="127" spans="1:9" x14ac:dyDescent="0.25">
      <c r="A127" s="68"/>
      <c r="G127" s="139"/>
      <c r="H127" s="139"/>
      <c r="I127" s="139"/>
    </row>
    <row r="128" spans="1:9" x14ac:dyDescent="0.25">
      <c r="A128" s="68"/>
      <c r="G128" s="139"/>
      <c r="H128" s="139"/>
      <c r="I128" s="139"/>
    </row>
    <row r="129" spans="1:9" x14ac:dyDescent="0.25">
      <c r="A129" s="68"/>
      <c r="G129" s="139"/>
      <c r="H129" s="139"/>
      <c r="I129" s="139"/>
    </row>
    <row r="130" spans="1:9" x14ac:dyDescent="0.25">
      <c r="A130" s="68"/>
      <c r="G130" s="139"/>
      <c r="H130" s="139"/>
      <c r="I130" s="139"/>
    </row>
    <row r="131" spans="1:9" x14ac:dyDescent="0.25">
      <c r="A131" s="68"/>
      <c r="G131" s="139"/>
      <c r="H131" s="139"/>
      <c r="I131" s="139"/>
    </row>
    <row r="132" spans="1:9" x14ac:dyDescent="0.25">
      <c r="A132" s="68"/>
      <c r="G132" s="139"/>
      <c r="H132" s="139"/>
      <c r="I132" s="139"/>
    </row>
    <row r="133" spans="1:9" x14ac:dyDescent="0.25">
      <c r="A133" s="68"/>
      <c r="G133" s="139"/>
      <c r="H133" s="139"/>
      <c r="I133" s="139"/>
    </row>
    <row r="134" spans="1:9" x14ac:dyDescent="0.25">
      <c r="A134" s="68"/>
      <c r="G134" s="139"/>
      <c r="H134" s="139"/>
      <c r="I134" s="139"/>
    </row>
    <row r="135" spans="1:9" x14ac:dyDescent="0.25">
      <c r="A135" s="68"/>
      <c r="G135" s="139"/>
      <c r="H135" s="139"/>
      <c r="I135" s="139"/>
    </row>
    <row r="136" spans="1:9" x14ac:dyDescent="0.25">
      <c r="A136" s="68"/>
      <c r="G136" s="139"/>
      <c r="H136" s="139"/>
      <c r="I136" s="139"/>
    </row>
    <row r="137" spans="1:9" x14ac:dyDescent="0.25">
      <c r="A137" s="68"/>
      <c r="G137" s="139"/>
      <c r="H137" s="139"/>
      <c r="I137" s="139"/>
    </row>
    <row r="138" spans="1:9" x14ac:dyDescent="0.25">
      <c r="A138" s="68"/>
      <c r="G138" s="139"/>
      <c r="H138" s="139"/>
      <c r="I138" s="139"/>
    </row>
    <row r="139" spans="1:9" x14ac:dyDescent="0.25">
      <c r="A139" s="68"/>
      <c r="G139" s="139"/>
      <c r="H139" s="139"/>
      <c r="I139" s="139"/>
    </row>
    <row r="140" spans="1:9" x14ac:dyDescent="0.25">
      <c r="A140" s="68"/>
      <c r="G140" s="139"/>
      <c r="H140" s="139"/>
      <c r="I140" s="139"/>
    </row>
    <row r="141" spans="1:9" x14ac:dyDescent="0.25">
      <c r="A141" s="68"/>
      <c r="G141" s="139"/>
      <c r="H141" s="139"/>
      <c r="I141" s="139"/>
    </row>
    <row r="142" spans="1:9" x14ac:dyDescent="0.25">
      <c r="A142" s="68"/>
      <c r="G142" s="139"/>
      <c r="H142" s="139"/>
      <c r="I142" s="139"/>
    </row>
    <row r="143" spans="1:9" x14ac:dyDescent="0.25">
      <c r="A143" s="68"/>
      <c r="G143" s="139"/>
      <c r="H143" s="139"/>
      <c r="I143" s="139"/>
    </row>
    <row r="144" spans="1:9" x14ac:dyDescent="0.25">
      <c r="A144" s="68"/>
      <c r="G144" s="139"/>
      <c r="H144" s="139"/>
      <c r="I144" s="139"/>
    </row>
    <row r="145" spans="1:9" x14ac:dyDescent="0.25">
      <c r="A145" s="68"/>
      <c r="G145" s="139"/>
      <c r="H145" s="139"/>
      <c r="I145" s="139"/>
    </row>
    <row r="146" spans="1:9" x14ac:dyDescent="0.25">
      <c r="A146" s="68"/>
      <c r="G146" s="139"/>
      <c r="H146" s="139"/>
      <c r="I146" s="139"/>
    </row>
    <row r="147" spans="1:9" x14ac:dyDescent="0.25">
      <c r="A147" s="68"/>
      <c r="G147" s="139"/>
      <c r="H147" s="139"/>
      <c r="I147" s="139"/>
    </row>
    <row r="148" spans="1:9" x14ac:dyDescent="0.25">
      <c r="A148" s="68"/>
      <c r="G148" s="139"/>
      <c r="H148" s="139"/>
      <c r="I148" s="139"/>
    </row>
    <row r="149" spans="1:9" x14ac:dyDescent="0.25">
      <c r="A149" s="68"/>
      <c r="G149" s="139"/>
      <c r="H149" s="139"/>
      <c r="I149" s="139"/>
    </row>
    <row r="150" spans="1:9" x14ac:dyDescent="0.25">
      <c r="A150" s="68"/>
      <c r="G150" s="139"/>
      <c r="H150" s="139"/>
      <c r="I150" s="139"/>
    </row>
    <row r="151" spans="1:9" x14ac:dyDescent="0.25">
      <c r="A151" s="68"/>
      <c r="G151" s="139"/>
      <c r="H151" s="139"/>
      <c r="I151" s="139"/>
    </row>
    <row r="152" spans="1:9" x14ac:dyDescent="0.25">
      <c r="A152" s="68"/>
      <c r="G152" s="139"/>
      <c r="H152" s="139"/>
      <c r="I152" s="139"/>
    </row>
    <row r="153" spans="1:9" x14ac:dyDescent="0.25">
      <c r="A153" s="68"/>
      <c r="G153" s="139"/>
      <c r="H153" s="139"/>
      <c r="I153" s="139"/>
    </row>
    <row r="154" spans="1:9" x14ac:dyDescent="0.25">
      <c r="A154" s="68"/>
      <c r="G154" s="139"/>
      <c r="H154" s="139"/>
      <c r="I154" s="139"/>
    </row>
    <row r="155" spans="1:9" x14ac:dyDescent="0.25">
      <c r="A155" s="68"/>
      <c r="G155" s="139"/>
      <c r="H155" s="139"/>
      <c r="I155" s="139"/>
    </row>
    <row r="156" spans="1:9" x14ac:dyDescent="0.25">
      <c r="A156" s="68"/>
      <c r="G156" s="139"/>
      <c r="H156" s="139"/>
      <c r="I156" s="139"/>
    </row>
    <row r="157" spans="1:9" x14ac:dyDescent="0.25">
      <c r="A157" s="68"/>
      <c r="G157" s="139"/>
      <c r="H157" s="139"/>
      <c r="I157" s="139"/>
    </row>
    <row r="158" spans="1:9" x14ac:dyDescent="0.25">
      <c r="A158" s="68"/>
      <c r="G158" s="139"/>
      <c r="H158" s="139"/>
      <c r="I158" s="139"/>
    </row>
    <row r="159" spans="1:9" x14ac:dyDescent="0.25">
      <c r="A159" s="68"/>
      <c r="G159" s="139"/>
      <c r="H159" s="139"/>
      <c r="I159" s="139"/>
    </row>
    <row r="160" spans="1:9" x14ac:dyDescent="0.25">
      <c r="A160" s="68"/>
      <c r="G160" s="139"/>
      <c r="H160" s="139"/>
      <c r="I160" s="139"/>
    </row>
    <row r="161" spans="1:9" x14ac:dyDescent="0.25">
      <c r="A161" s="68"/>
      <c r="G161" s="139"/>
      <c r="H161" s="139"/>
      <c r="I161" s="139"/>
    </row>
    <row r="162" spans="1:9" x14ac:dyDescent="0.25">
      <c r="A162" s="68"/>
      <c r="G162" s="139"/>
      <c r="H162" s="139"/>
      <c r="I162" s="139"/>
    </row>
    <row r="163" spans="1:9" x14ac:dyDescent="0.25">
      <c r="A163" s="68"/>
      <c r="G163" s="139"/>
      <c r="H163" s="139"/>
      <c r="I163" s="139"/>
    </row>
    <row r="164" spans="1:9" x14ac:dyDescent="0.25">
      <c r="A164" s="68"/>
      <c r="G164" s="139"/>
      <c r="H164" s="139"/>
      <c r="I164" s="139"/>
    </row>
    <row r="165" spans="1:9" x14ac:dyDescent="0.25">
      <c r="A165" s="68"/>
      <c r="G165" s="139"/>
      <c r="H165" s="139"/>
      <c r="I165" s="139"/>
    </row>
    <row r="166" spans="1:9" x14ac:dyDescent="0.25">
      <c r="A166" s="68"/>
      <c r="G166" s="139"/>
      <c r="H166" s="139"/>
      <c r="I166" s="139"/>
    </row>
    <row r="167" spans="1:9" x14ac:dyDescent="0.25">
      <c r="A167" s="68"/>
      <c r="G167" s="139"/>
      <c r="H167" s="139"/>
      <c r="I167" s="139"/>
    </row>
    <row r="168" spans="1:9" x14ac:dyDescent="0.25">
      <c r="A168" s="68"/>
      <c r="G168" s="139"/>
      <c r="H168" s="139"/>
      <c r="I168" s="139"/>
    </row>
    <row r="169" spans="1:9" x14ac:dyDescent="0.25">
      <c r="A169" s="68"/>
      <c r="G169" s="139"/>
      <c r="H169" s="139"/>
      <c r="I169" s="139"/>
    </row>
    <row r="170" spans="1:9" x14ac:dyDescent="0.25">
      <c r="A170" s="68"/>
      <c r="G170" s="139"/>
      <c r="H170" s="139"/>
      <c r="I170" s="139"/>
    </row>
    <row r="171" spans="1:9" x14ac:dyDescent="0.25">
      <c r="A171" s="68"/>
      <c r="G171" s="139"/>
      <c r="H171" s="139"/>
      <c r="I171" s="139"/>
    </row>
    <row r="172" spans="1:9" x14ac:dyDescent="0.25">
      <c r="A172" s="68"/>
      <c r="G172" s="139"/>
      <c r="H172" s="139"/>
      <c r="I172" s="139"/>
    </row>
    <row r="173" spans="1:9" x14ac:dyDescent="0.25">
      <c r="A173" s="68"/>
      <c r="G173" s="139"/>
      <c r="H173" s="139"/>
      <c r="I173" s="139"/>
    </row>
    <row r="174" spans="1:9" x14ac:dyDescent="0.25">
      <c r="A174" s="68"/>
      <c r="G174" s="139"/>
      <c r="H174" s="139"/>
      <c r="I174" s="139"/>
    </row>
    <row r="175" spans="1:9" x14ac:dyDescent="0.25">
      <c r="A175" s="68"/>
      <c r="G175" s="139"/>
      <c r="H175" s="139"/>
      <c r="I175" s="139"/>
    </row>
    <row r="176" spans="1:9" x14ac:dyDescent="0.25">
      <c r="A176" s="68"/>
      <c r="G176" s="139"/>
      <c r="H176" s="139"/>
      <c r="I176" s="139"/>
    </row>
    <row r="177" spans="1:9" x14ac:dyDescent="0.25">
      <c r="A177" s="68"/>
      <c r="G177" s="139"/>
      <c r="H177" s="139"/>
      <c r="I177" s="139"/>
    </row>
    <row r="178" spans="1:9" x14ac:dyDescent="0.25">
      <c r="A178" s="68"/>
      <c r="G178" s="139"/>
      <c r="H178" s="139"/>
      <c r="I178" s="139"/>
    </row>
    <row r="179" spans="1:9" x14ac:dyDescent="0.25">
      <c r="A179" s="68"/>
      <c r="G179" s="139"/>
      <c r="H179" s="139"/>
      <c r="I179" s="139"/>
    </row>
    <row r="180" spans="1:9" x14ac:dyDescent="0.25">
      <c r="A180" s="68"/>
      <c r="G180" s="139"/>
      <c r="H180" s="139"/>
      <c r="I180" s="139"/>
    </row>
    <row r="181" spans="1:9" x14ac:dyDescent="0.25">
      <c r="A181" s="68"/>
      <c r="G181" s="139"/>
      <c r="H181" s="139"/>
      <c r="I181" s="139"/>
    </row>
    <row r="182" spans="1:9" x14ac:dyDescent="0.25">
      <c r="A182" s="68"/>
      <c r="G182" s="139"/>
      <c r="H182" s="139"/>
      <c r="I182" s="139"/>
    </row>
    <row r="183" spans="1:9" x14ac:dyDescent="0.25">
      <c r="A183" s="68"/>
      <c r="G183" s="139"/>
      <c r="H183" s="139"/>
      <c r="I183" s="139"/>
    </row>
    <row r="184" spans="1:9" x14ac:dyDescent="0.25">
      <c r="A184" s="68"/>
      <c r="G184" s="139"/>
      <c r="H184" s="139"/>
      <c r="I184" s="139"/>
    </row>
    <row r="185" spans="1:9" x14ac:dyDescent="0.25">
      <c r="A185" s="68"/>
      <c r="G185" s="139"/>
      <c r="H185" s="139"/>
      <c r="I185" s="139"/>
    </row>
    <row r="186" spans="1:9" x14ac:dyDescent="0.25">
      <c r="A186" s="68"/>
      <c r="G186" s="139"/>
      <c r="H186" s="139"/>
      <c r="I186" s="139"/>
    </row>
    <row r="187" spans="1:9" x14ac:dyDescent="0.25">
      <c r="A187" s="68"/>
      <c r="G187" s="139"/>
      <c r="H187" s="139"/>
      <c r="I187" s="139"/>
    </row>
    <row r="188" spans="1:9" x14ac:dyDescent="0.25">
      <c r="A188" s="68"/>
      <c r="G188" s="139"/>
      <c r="H188" s="139"/>
      <c r="I188" s="139"/>
    </row>
    <row r="189" spans="1:9" x14ac:dyDescent="0.25">
      <c r="A189" s="68"/>
      <c r="G189" s="139"/>
      <c r="H189" s="139"/>
      <c r="I189" s="139"/>
    </row>
    <row r="190" spans="1:9" x14ac:dyDescent="0.25">
      <c r="A190" s="68"/>
      <c r="G190" s="139"/>
      <c r="H190" s="139"/>
      <c r="I190" s="139"/>
    </row>
    <row r="191" spans="1:9" x14ac:dyDescent="0.25">
      <c r="A191" s="68"/>
      <c r="G191" s="139"/>
      <c r="H191" s="139"/>
      <c r="I191" s="139"/>
    </row>
    <row r="192" spans="1:9" x14ac:dyDescent="0.25">
      <c r="A192" s="68"/>
      <c r="G192" s="139"/>
      <c r="H192" s="139"/>
      <c r="I192" s="139"/>
    </row>
    <row r="193" spans="1:9" x14ac:dyDescent="0.25">
      <c r="A193" s="68"/>
      <c r="G193" s="139"/>
      <c r="H193" s="139"/>
      <c r="I193" s="139"/>
    </row>
    <row r="194" spans="1:9" x14ac:dyDescent="0.25">
      <c r="A194" s="68"/>
      <c r="G194" s="139"/>
      <c r="H194" s="139"/>
      <c r="I194" s="139"/>
    </row>
    <row r="195" spans="1:9" x14ac:dyDescent="0.25">
      <c r="A195" s="68"/>
      <c r="G195" s="139"/>
      <c r="H195" s="139"/>
      <c r="I195" s="139"/>
    </row>
    <row r="196" spans="1:9" x14ac:dyDescent="0.25">
      <c r="A196" s="68"/>
      <c r="G196" s="139"/>
      <c r="H196" s="139"/>
      <c r="I196" s="139"/>
    </row>
    <row r="197" spans="1:9" x14ac:dyDescent="0.25">
      <c r="A197" s="68"/>
      <c r="G197" s="139"/>
      <c r="H197" s="139"/>
      <c r="I197" s="139"/>
    </row>
    <row r="198" spans="1:9" x14ac:dyDescent="0.25">
      <c r="A198" s="68"/>
      <c r="G198" s="139"/>
      <c r="H198" s="139"/>
      <c r="I198" s="139"/>
    </row>
    <row r="199" spans="1:9" x14ac:dyDescent="0.25">
      <c r="A199" s="68"/>
      <c r="G199" s="139"/>
      <c r="H199" s="139"/>
      <c r="I199" s="139"/>
    </row>
    <row r="200" spans="1:9" x14ac:dyDescent="0.25">
      <c r="A200" s="68"/>
      <c r="G200" s="139"/>
      <c r="H200" s="139"/>
      <c r="I200" s="139"/>
    </row>
    <row r="201" spans="1:9" x14ac:dyDescent="0.25">
      <c r="A201" s="68"/>
      <c r="G201" s="139"/>
      <c r="H201" s="139"/>
      <c r="I201" s="139"/>
    </row>
    <row r="202" spans="1:9" x14ac:dyDescent="0.25">
      <c r="A202" s="68"/>
      <c r="G202" s="139"/>
      <c r="H202" s="139"/>
      <c r="I202" s="139"/>
    </row>
    <row r="203" spans="1:9" x14ac:dyDescent="0.25">
      <c r="A203" s="68"/>
      <c r="G203" s="139"/>
      <c r="H203" s="139"/>
      <c r="I203" s="139"/>
    </row>
    <row r="204" spans="1:9" x14ac:dyDescent="0.25">
      <c r="A204" s="68"/>
      <c r="G204" s="139"/>
      <c r="H204" s="139"/>
      <c r="I204" s="139"/>
    </row>
    <row r="205" spans="1:9" x14ac:dyDescent="0.25">
      <c r="A205" s="68"/>
      <c r="G205" s="139"/>
      <c r="H205" s="139"/>
      <c r="I205" s="139"/>
    </row>
    <row r="206" spans="1:9" x14ac:dyDescent="0.25">
      <c r="A206" s="68"/>
      <c r="G206" s="139"/>
      <c r="H206" s="139"/>
      <c r="I206" s="139"/>
    </row>
    <row r="207" spans="1:9" x14ac:dyDescent="0.25">
      <c r="A207" s="68"/>
      <c r="G207" s="139"/>
      <c r="H207" s="139"/>
      <c r="I207" s="139"/>
    </row>
    <row r="208" spans="1:9" x14ac:dyDescent="0.25">
      <c r="A208" s="68"/>
      <c r="G208" s="139"/>
      <c r="H208" s="139"/>
      <c r="I208" s="139"/>
    </row>
    <row r="209" spans="1:9" x14ac:dyDescent="0.25">
      <c r="A209" s="68"/>
      <c r="G209" s="139"/>
      <c r="H209" s="139"/>
      <c r="I209" s="139"/>
    </row>
    <row r="210" spans="1:9" x14ac:dyDescent="0.25">
      <c r="A210" s="68"/>
      <c r="G210" s="139"/>
      <c r="H210" s="139"/>
      <c r="I210" s="139"/>
    </row>
    <row r="211" spans="1:9" x14ac:dyDescent="0.25">
      <c r="A211" s="68"/>
      <c r="G211" s="139"/>
      <c r="H211" s="139"/>
      <c r="I211" s="139"/>
    </row>
    <row r="212" spans="1:9" x14ac:dyDescent="0.25">
      <c r="A212" s="68"/>
      <c r="G212" s="139"/>
      <c r="H212" s="139"/>
      <c r="I212" s="139"/>
    </row>
    <row r="213" spans="1:9" x14ac:dyDescent="0.25">
      <c r="A213" s="68"/>
      <c r="G213" s="139"/>
      <c r="H213" s="139"/>
      <c r="I213" s="139"/>
    </row>
    <row r="214" spans="1:9" x14ac:dyDescent="0.25">
      <c r="A214" s="68"/>
      <c r="G214" s="139"/>
      <c r="H214" s="139"/>
      <c r="I214" s="139"/>
    </row>
    <row r="215" spans="1:9" x14ac:dyDescent="0.25">
      <c r="A215" s="68"/>
      <c r="G215" s="139"/>
      <c r="H215" s="139"/>
      <c r="I215" s="139"/>
    </row>
    <row r="216" spans="1:9" x14ac:dyDescent="0.25">
      <c r="A216" s="68"/>
      <c r="G216" s="139"/>
      <c r="H216" s="139"/>
      <c r="I216" s="139"/>
    </row>
    <row r="217" spans="1:9" x14ac:dyDescent="0.25">
      <c r="A217" s="68"/>
      <c r="G217" s="139"/>
      <c r="H217" s="139"/>
      <c r="I217" s="139"/>
    </row>
    <row r="218" spans="1:9" x14ac:dyDescent="0.25">
      <c r="A218" s="68"/>
      <c r="G218" s="139"/>
      <c r="H218" s="139"/>
      <c r="I218" s="139"/>
    </row>
    <row r="219" spans="1:9" x14ac:dyDescent="0.25">
      <c r="A219" s="68"/>
      <c r="G219" s="139"/>
      <c r="H219" s="139"/>
      <c r="I219" s="139"/>
    </row>
    <row r="220" spans="1:9" x14ac:dyDescent="0.25">
      <c r="A220" s="68"/>
      <c r="G220" s="139"/>
      <c r="H220" s="139"/>
      <c r="I220" s="139"/>
    </row>
    <row r="221" spans="1:9" x14ac:dyDescent="0.25">
      <c r="A221" s="68"/>
      <c r="G221" s="139"/>
      <c r="H221" s="139"/>
      <c r="I221" s="139"/>
    </row>
    <row r="222" spans="1:9" x14ac:dyDescent="0.25">
      <c r="A222" s="68"/>
      <c r="G222" s="139"/>
      <c r="H222" s="139"/>
      <c r="I222" s="139"/>
    </row>
    <row r="223" spans="1:9" x14ac:dyDescent="0.25">
      <c r="A223" s="68"/>
      <c r="G223" s="139"/>
      <c r="H223" s="139"/>
      <c r="I223" s="139"/>
    </row>
    <row r="224" spans="1:9" x14ac:dyDescent="0.25">
      <c r="A224" s="68"/>
      <c r="G224" s="139"/>
      <c r="H224" s="139"/>
      <c r="I224" s="139"/>
    </row>
    <row r="225" spans="1:9" x14ac:dyDescent="0.25">
      <c r="A225" s="68"/>
      <c r="G225" s="139"/>
      <c r="H225" s="139"/>
      <c r="I225" s="139"/>
    </row>
    <row r="226" spans="1:9" x14ac:dyDescent="0.25">
      <c r="A226" s="68"/>
      <c r="G226" s="139"/>
      <c r="H226" s="139"/>
      <c r="I226" s="139"/>
    </row>
    <row r="227" spans="1:9" x14ac:dyDescent="0.25">
      <c r="A227" s="68"/>
      <c r="G227" s="139"/>
      <c r="H227" s="139"/>
      <c r="I227" s="139"/>
    </row>
    <row r="228" spans="1:9" x14ac:dyDescent="0.25">
      <c r="A228" s="68"/>
      <c r="G228" s="139"/>
      <c r="H228" s="139"/>
      <c r="I228" s="139"/>
    </row>
    <row r="229" spans="1:9" x14ac:dyDescent="0.25">
      <c r="A229" s="68"/>
      <c r="G229" s="139"/>
      <c r="H229" s="139"/>
      <c r="I229" s="139"/>
    </row>
    <row r="230" spans="1:9" x14ac:dyDescent="0.25">
      <c r="A230" s="68"/>
      <c r="G230" s="139"/>
      <c r="H230" s="139"/>
      <c r="I230" s="139"/>
    </row>
    <row r="231" spans="1:9" x14ac:dyDescent="0.25">
      <c r="A231" s="68"/>
      <c r="G231" s="139"/>
      <c r="H231" s="139"/>
      <c r="I231" s="139"/>
    </row>
    <row r="232" spans="1:9" x14ac:dyDescent="0.25">
      <c r="A232" s="68"/>
      <c r="G232" s="139"/>
      <c r="H232" s="139"/>
      <c r="I232" s="139"/>
    </row>
    <row r="233" spans="1:9" x14ac:dyDescent="0.25">
      <c r="A233" s="68"/>
      <c r="G233" s="139"/>
      <c r="H233" s="139"/>
      <c r="I233" s="139"/>
    </row>
    <row r="234" spans="1:9" x14ac:dyDescent="0.25">
      <c r="A234" s="68"/>
      <c r="G234" s="139"/>
      <c r="H234" s="139"/>
      <c r="I234" s="139"/>
    </row>
    <row r="235" spans="1:9" x14ac:dyDescent="0.25">
      <c r="A235" s="68"/>
      <c r="G235" s="139"/>
      <c r="H235" s="139"/>
      <c r="I235" s="139"/>
    </row>
    <row r="236" spans="1:9" x14ac:dyDescent="0.25">
      <c r="A236" s="68"/>
      <c r="G236" s="139"/>
      <c r="H236" s="139"/>
      <c r="I236" s="139"/>
    </row>
    <row r="237" spans="1:9" x14ac:dyDescent="0.25">
      <c r="A237" s="68"/>
      <c r="G237" s="139"/>
      <c r="H237" s="139"/>
      <c r="I237" s="139"/>
    </row>
    <row r="238" spans="1:9" x14ac:dyDescent="0.25">
      <c r="A238" s="68"/>
      <c r="G238" s="139"/>
      <c r="H238" s="139"/>
      <c r="I238" s="139"/>
    </row>
    <row r="239" spans="1:9" x14ac:dyDescent="0.25">
      <c r="A239" s="68"/>
      <c r="G239" s="139"/>
      <c r="H239" s="139"/>
      <c r="I239" s="139"/>
    </row>
    <row r="240" spans="1:9" x14ac:dyDescent="0.25">
      <c r="A240" s="68"/>
      <c r="G240" s="139"/>
      <c r="H240" s="139"/>
      <c r="I240" s="139"/>
    </row>
    <row r="241" spans="1:9" x14ac:dyDescent="0.25">
      <c r="A241" s="68"/>
      <c r="G241" s="139"/>
      <c r="H241" s="139"/>
      <c r="I241" s="139"/>
    </row>
    <row r="242" spans="1:9" x14ac:dyDescent="0.25">
      <c r="A242" s="68"/>
      <c r="G242" s="139"/>
      <c r="H242" s="139"/>
      <c r="I242" s="139"/>
    </row>
    <row r="243" spans="1:9" x14ac:dyDescent="0.25">
      <c r="A243" s="68"/>
      <c r="G243" s="139"/>
      <c r="H243" s="139"/>
      <c r="I243" s="139"/>
    </row>
    <row r="244" spans="1:9" x14ac:dyDescent="0.25">
      <c r="A244" s="68"/>
      <c r="G244" s="139"/>
      <c r="H244" s="139"/>
      <c r="I244" s="139"/>
    </row>
    <row r="245" spans="1:9" x14ac:dyDescent="0.25">
      <c r="A245" s="68"/>
      <c r="G245" s="139"/>
      <c r="H245" s="139"/>
      <c r="I245" s="139"/>
    </row>
    <row r="246" spans="1:9" x14ac:dyDescent="0.25">
      <c r="A246" s="68"/>
      <c r="G246" s="139"/>
      <c r="H246" s="139"/>
      <c r="I246" s="139"/>
    </row>
    <row r="247" spans="1:9" x14ac:dyDescent="0.25">
      <c r="A247" s="68"/>
      <c r="G247" s="139"/>
      <c r="H247" s="139"/>
      <c r="I247" s="139"/>
    </row>
    <row r="248" spans="1:9" x14ac:dyDescent="0.25">
      <c r="A248" s="68"/>
      <c r="G248" s="139"/>
      <c r="H248" s="139"/>
      <c r="I248" s="139"/>
    </row>
    <row r="249" spans="1:9" x14ac:dyDescent="0.25">
      <c r="A249" s="68"/>
      <c r="G249" s="139"/>
      <c r="H249" s="139"/>
      <c r="I249" s="139"/>
    </row>
    <row r="250" spans="1:9" x14ac:dyDescent="0.25">
      <c r="A250" s="68"/>
      <c r="G250" s="139"/>
      <c r="H250" s="139"/>
      <c r="I250" s="139"/>
    </row>
    <row r="251" spans="1:9" x14ac:dyDescent="0.25">
      <c r="A251" s="68"/>
      <c r="G251" s="139"/>
      <c r="H251" s="139"/>
      <c r="I251" s="139"/>
    </row>
    <row r="252" spans="1:9" x14ac:dyDescent="0.25">
      <c r="A252" s="68"/>
      <c r="G252" s="139"/>
      <c r="H252" s="139"/>
      <c r="I252" s="139"/>
    </row>
    <row r="253" spans="1:9" x14ac:dyDescent="0.25">
      <c r="A253" s="68"/>
      <c r="G253" s="139"/>
      <c r="H253" s="139"/>
      <c r="I253" s="139"/>
    </row>
    <row r="254" spans="1:9" x14ac:dyDescent="0.25">
      <c r="A254" s="68"/>
      <c r="G254" s="139"/>
      <c r="H254" s="139"/>
      <c r="I254" s="139"/>
    </row>
    <row r="255" spans="1:9" x14ac:dyDescent="0.25">
      <c r="A255" s="68"/>
      <c r="G255" s="139"/>
      <c r="H255" s="139"/>
      <c r="I255" s="139"/>
    </row>
    <row r="256" spans="1:9" x14ac:dyDescent="0.25">
      <c r="A256" s="68"/>
      <c r="G256" s="139"/>
      <c r="H256" s="139"/>
      <c r="I256" s="139"/>
    </row>
    <row r="257" spans="1:9" x14ac:dyDescent="0.25">
      <c r="A257" s="68"/>
      <c r="G257" s="139"/>
      <c r="H257" s="139"/>
      <c r="I257" s="139"/>
    </row>
    <row r="258" spans="1:9" x14ac:dyDescent="0.25">
      <c r="A258" s="68"/>
      <c r="G258" s="139"/>
      <c r="H258" s="139"/>
      <c r="I258" s="139"/>
    </row>
    <row r="259" spans="1:9" x14ac:dyDescent="0.25">
      <c r="A259" s="68"/>
      <c r="G259" s="139"/>
      <c r="H259" s="139"/>
      <c r="I259" s="139"/>
    </row>
    <row r="260" spans="1:9" x14ac:dyDescent="0.25">
      <c r="A260" s="68"/>
      <c r="G260" s="139"/>
      <c r="H260" s="139"/>
      <c r="I260" s="139"/>
    </row>
    <row r="261" spans="1:9" x14ac:dyDescent="0.25">
      <c r="A261" s="68"/>
      <c r="G261" s="139"/>
      <c r="H261" s="139"/>
      <c r="I261" s="139"/>
    </row>
    <row r="262" spans="1:9" x14ac:dyDescent="0.25">
      <c r="A262" s="68"/>
      <c r="G262" s="139"/>
      <c r="H262" s="139"/>
      <c r="I262" s="139"/>
    </row>
    <row r="263" spans="1:9" x14ac:dyDescent="0.25">
      <c r="A263" s="68"/>
      <c r="G263" s="139"/>
      <c r="H263" s="139"/>
      <c r="I263" s="139"/>
    </row>
    <row r="264" spans="1:9" x14ac:dyDescent="0.25">
      <c r="A264" s="68"/>
      <c r="G264" s="139"/>
      <c r="H264" s="139"/>
      <c r="I264" s="139"/>
    </row>
    <row r="265" spans="1:9" x14ac:dyDescent="0.25">
      <c r="A265" s="68"/>
      <c r="G265" s="139"/>
      <c r="H265" s="139"/>
      <c r="I265" s="139"/>
    </row>
    <row r="266" spans="1:9" x14ac:dyDescent="0.25">
      <c r="A266" s="68"/>
      <c r="G266" s="139"/>
      <c r="H266" s="139"/>
      <c r="I266" s="139"/>
    </row>
    <row r="267" spans="1:9" x14ac:dyDescent="0.25">
      <c r="A267" s="68"/>
      <c r="G267" s="139"/>
      <c r="H267" s="139"/>
      <c r="I267" s="139"/>
    </row>
    <row r="268" spans="1:9" x14ac:dyDescent="0.25">
      <c r="A268" s="68"/>
      <c r="G268" s="139"/>
      <c r="H268" s="139"/>
      <c r="I268" s="139"/>
    </row>
    <row r="269" spans="1:9" x14ac:dyDescent="0.25">
      <c r="A269" s="68"/>
      <c r="G269" s="139"/>
      <c r="H269" s="139"/>
      <c r="I269" s="139"/>
    </row>
    <row r="270" spans="1:9" x14ac:dyDescent="0.25">
      <c r="A270" s="68"/>
      <c r="G270" s="139"/>
      <c r="H270" s="139"/>
      <c r="I270" s="139"/>
    </row>
    <row r="271" spans="1:9" x14ac:dyDescent="0.25">
      <c r="A271" s="68"/>
      <c r="G271" s="139"/>
      <c r="H271" s="139"/>
      <c r="I271" s="139"/>
    </row>
    <row r="272" spans="1:9" x14ac:dyDescent="0.25">
      <c r="A272" s="68"/>
      <c r="G272" s="139"/>
      <c r="H272" s="139"/>
      <c r="I272" s="139"/>
    </row>
    <row r="273" spans="1:9" x14ac:dyDescent="0.25">
      <c r="A273" s="68"/>
      <c r="G273" s="139"/>
      <c r="H273" s="139"/>
      <c r="I273" s="139"/>
    </row>
    <row r="274" spans="1:9" x14ac:dyDescent="0.25">
      <c r="A274" s="68"/>
      <c r="G274" s="139"/>
      <c r="H274" s="139"/>
      <c r="I274" s="139"/>
    </row>
    <row r="275" spans="1:9" x14ac:dyDescent="0.25">
      <c r="A275" s="68"/>
      <c r="G275" s="139"/>
      <c r="H275" s="139"/>
      <c r="I275" s="139"/>
    </row>
    <row r="276" spans="1:9" x14ac:dyDescent="0.25">
      <c r="A276" s="68"/>
      <c r="G276" s="139"/>
      <c r="H276" s="139"/>
      <c r="I276" s="139"/>
    </row>
    <row r="277" spans="1:9" x14ac:dyDescent="0.25">
      <c r="A277" s="68"/>
      <c r="G277" s="139"/>
      <c r="H277" s="139"/>
      <c r="I277" s="139"/>
    </row>
    <row r="278" spans="1:9" x14ac:dyDescent="0.25">
      <c r="A278" s="68"/>
      <c r="G278" s="139"/>
      <c r="H278" s="139"/>
      <c r="I278" s="139"/>
    </row>
    <row r="279" spans="1:9" x14ac:dyDescent="0.25">
      <c r="A279" s="68"/>
      <c r="G279" s="139"/>
      <c r="H279" s="139"/>
      <c r="I279" s="139"/>
    </row>
    <row r="280" spans="1:9" x14ac:dyDescent="0.25">
      <c r="A280" s="68"/>
      <c r="G280" s="139"/>
      <c r="H280" s="139"/>
      <c r="I280" s="139"/>
    </row>
    <row r="281" spans="1:9" x14ac:dyDescent="0.25">
      <c r="A281" s="68"/>
      <c r="G281" s="139"/>
      <c r="H281" s="139"/>
      <c r="I281" s="139"/>
    </row>
    <row r="282" spans="1:9" x14ac:dyDescent="0.25">
      <c r="A282" s="68"/>
      <c r="G282" s="139"/>
      <c r="H282" s="139"/>
      <c r="I282" s="139"/>
    </row>
    <row r="283" spans="1:9" x14ac:dyDescent="0.25">
      <c r="A283" s="68"/>
      <c r="G283" s="139"/>
      <c r="H283" s="139"/>
      <c r="I283" s="139"/>
    </row>
    <row r="284" spans="1:9" x14ac:dyDescent="0.25">
      <c r="A284" s="68"/>
      <c r="G284" s="139"/>
      <c r="H284" s="139"/>
      <c r="I284" s="139"/>
    </row>
    <row r="285" spans="1:9" x14ac:dyDescent="0.25">
      <c r="A285" s="68"/>
      <c r="G285" s="139"/>
      <c r="H285" s="139"/>
      <c r="I285" s="139"/>
    </row>
    <row r="286" spans="1:9" x14ac:dyDescent="0.25">
      <c r="A286" s="68"/>
      <c r="G286" s="139"/>
      <c r="H286" s="139"/>
      <c r="I286" s="139"/>
    </row>
    <row r="287" spans="1:9" x14ac:dyDescent="0.25">
      <c r="A287" s="68"/>
      <c r="G287" s="139"/>
      <c r="H287" s="139"/>
      <c r="I287" s="139"/>
    </row>
    <row r="288" spans="1:9" x14ac:dyDescent="0.25">
      <c r="A288" s="68"/>
      <c r="G288" s="139"/>
      <c r="H288" s="139"/>
      <c r="I288" s="139"/>
    </row>
    <row r="289" spans="1:9" x14ac:dyDescent="0.25">
      <c r="A289" s="68"/>
      <c r="G289" s="139"/>
      <c r="H289" s="139"/>
      <c r="I289" s="139"/>
    </row>
    <row r="290" spans="1:9" x14ac:dyDescent="0.25">
      <c r="A290" s="68"/>
      <c r="G290" s="139"/>
      <c r="H290" s="139"/>
      <c r="I290" s="139"/>
    </row>
    <row r="291" spans="1:9" x14ac:dyDescent="0.25">
      <c r="A291" s="68"/>
      <c r="G291" s="139"/>
      <c r="H291" s="139"/>
      <c r="I291" s="139"/>
    </row>
    <row r="292" spans="1:9" x14ac:dyDescent="0.25">
      <c r="A292" s="68"/>
      <c r="G292" s="139"/>
      <c r="H292" s="139"/>
      <c r="I292" s="139"/>
    </row>
    <row r="293" spans="1:9" x14ac:dyDescent="0.25">
      <c r="A293" s="68"/>
      <c r="G293" s="139"/>
      <c r="H293" s="139"/>
      <c r="I293" s="139"/>
    </row>
    <row r="294" spans="1:9" x14ac:dyDescent="0.25">
      <c r="A294" s="68"/>
      <c r="G294" s="139"/>
      <c r="H294" s="139"/>
      <c r="I294" s="139"/>
    </row>
    <row r="295" spans="1:9" x14ac:dyDescent="0.25">
      <c r="A295" s="68"/>
      <c r="G295" s="139"/>
      <c r="H295" s="139"/>
      <c r="I295" s="139"/>
    </row>
    <row r="296" spans="1:9" x14ac:dyDescent="0.25">
      <c r="A296" s="68"/>
      <c r="G296" s="139"/>
      <c r="H296" s="139"/>
      <c r="I296" s="139"/>
    </row>
    <row r="297" spans="1:9" x14ac:dyDescent="0.25">
      <c r="A297" s="68"/>
      <c r="G297" s="139"/>
      <c r="H297" s="139"/>
      <c r="I297" s="139"/>
    </row>
    <row r="298" spans="1:9" x14ac:dyDescent="0.25">
      <c r="A298" s="68"/>
      <c r="G298" s="139"/>
      <c r="H298" s="139"/>
      <c r="I298" s="139"/>
    </row>
    <row r="299" spans="1:9" x14ac:dyDescent="0.25">
      <c r="A299" s="68"/>
      <c r="G299" s="139"/>
      <c r="H299" s="139"/>
      <c r="I299" s="139"/>
    </row>
    <row r="300" spans="1:9" x14ac:dyDescent="0.25">
      <c r="A300" s="68"/>
      <c r="G300" s="139"/>
      <c r="H300" s="139"/>
      <c r="I300" s="139"/>
    </row>
    <row r="301" spans="1:9" x14ac:dyDescent="0.25">
      <c r="A301" s="68"/>
      <c r="G301" s="139"/>
      <c r="H301" s="139"/>
      <c r="I301" s="139"/>
    </row>
    <row r="302" spans="1:9" x14ac:dyDescent="0.25">
      <c r="A302" s="68"/>
      <c r="G302" s="139"/>
      <c r="H302" s="139"/>
      <c r="I302" s="139"/>
    </row>
    <row r="303" spans="1:9" x14ac:dyDescent="0.25">
      <c r="A303" s="68"/>
      <c r="G303" s="139"/>
      <c r="H303" s="139"/>
      <c r="I303" s="139"/>
    </row>
    <row r="304" spans="1:9" x14ac:dyDescent="0.25">
      <c r="A304" s="68"/>
      <c r="G304" s="139"/>
      <c r="H304" s="139"/>
      <c r="I304" s="139"/>
    </row>
    <row r="305" spans="1:9" x14ac:dyDescent="0.25">
      <c r="A305" s="68"/>
      <c r="G305" s="139"/>
      <c r="H305" s="139"/>
      <c r="I305" s="139"/>
    </row>
    <row r="306" spans="1:9" x14ac:dyDescent="0.25">
      <c r="A306" s="68"/>
      <c r="G306" s="139"/>
      <c r="H306" s="139"/>
      <c r="I306" s="139"/>
    </row>
    <row r="307" spans="1:9" x14ac:dyDescent="0.25">
      <c r="A307" s="68"/>
      <c r="G307" s="139"/>
      <c r="H307" s="139"/>
      <c r="I307" s="139"/>
    </row>
    <row r="308" spans="1:9" x14ac:dyDescent="0.25">
      <c r="A308" s="68"/>
      <c r="G308" s="139"/>
      <c r="H308" s="139"/>
      <c r="I308" s="139"/>
    </row>
    <row r="309" spans="1:9" x14ac:dyDescent="0.25">
      <c r="A309" s="68"/>
      <c r="G309" s="139"/>
      <c r="H309" s="139"/>
      <c r="I309" s="139"/>
    </row>
    <row r="310" spans="1:9" x14ac:dyDescent="0.25">
      <c r="A310" s="68"/>
      <c r="G310" s="139"/>
      <c r="H310" s="139"/>
      <c r="I310" s="139"/>
    </row>
    <row r="311" spans="1:9" x14ac:dyDescent="0.25">
      <c r="A311" s="68"/>
      <c r="G311" s="139"/>
      <c r="H311" s="139"/>
      <c r="I311" s="139"/>
    </row>
    <row r="312" spans="1:9" x14ac:dyDescent="0.25">
      <c r="A312" s="68"/>
      <c r="G312" s="139"/>
      <c r="H312" s="139"/>
      <c r="I312" s="139"/>
    </row>
    <row r="313" spans="1:9" x14ac:dyDescent="0.25">
      <c r="A313" s="68"/>
      <c r="G313" s="139"/>
      <c r="H313" s="139"/>
      <c r="I313" s="139"/>
    </row>
    <row r="314" spans="1:9" x14ac:dyDescent="0.25">
      <c r="A314" s="68"/>
      <c r="G314" s="139"/>
      <c r="H314" s="139"/>
      <c r="I314" s="139"/>
    </row>
    <row r="315" spans="1:9" x14ac:dyDescent="0.25">
      <c r="A315" s="68"/>
      <c r="G315" s="139"/>
      <c r="H315" s="139"/>
      <c r="I315" s="139"/>
    </row>
    <row r="316" spans="1:9" x14ac:dyDescent="0.25">
      <c r="A316" s="68"/>
      <c r="G316" s="139"/>
      <c r="H316" s="139"/>
      <c r="I316" s="139"/>
    </row>
    <row r="317" spans="1:9" x14ac:dyDescent="0.25">
      <c r="A317" s="68"/>
      <c r="G317" s="139"/>
      <c r="H317" s="139"/>
      <c r="I317" s="139"/>
    </row>
    <row r="318" spans="1:9" x14ac:dyDescent="0.25">
      <c r="A318" s="68"/>
      <c r="G318" s="139"/>
      <c r="H318" s="139"/>
      <c r="I318" s="139"/>
    </row>
    <row r="319" spans="1:9" x14ac:dyDescent="0.25">
      <c r="A319" s="68"/>
      <c r="G319" s="139"/>
      <c r="H319" s="139"/>
      <c r="I319" s="139"/>
    </row>
    <row r="320" spans="1:9" x14ac:dyDescent="0.25">
      <c r="A320" s="68"/>
      <c r="G320" s="139"/>
      <c r="H320" s="139"/>
      <c r="I320" s="139"/>
    </row>
    <row r="321" spans="1:9" x14ac:dyDescent="0.25">
      <c r="A321" s="68"/>
      <c r="G321" s="139"/>
      <c r="H321" s="139"/>
      <c r="I321" s="139"/>
    </row>
    <row r="322" spans="1:9" x14ac:dyDescent="0.25">
      <c r="A322" s="68"/>
      <c r="G322" s="139"/>
      <c r="H322" s="139"/>
      <c r="I322" s="139"/>
    </row>
    <row r="323" spans="1:9" x14ac:dyDescent="0.25">
      <c r="A323" s="68"/>
      <c r="G323" s="139"/>
      <c r="H323" s="139"/>
      <c r="I323" s="139"/>
    </row>
    <row r="324" spans="1:9" x14ac:dyDescent="0.25">
      <c r="A324" s="68"/>
      <c r="G324" s="139"/>
      <c r="H324" s="139"/>
      <c r="I324" s="139"/>
    </row>
    <row r="325" spans="1:9" x14ac:dyDescent="0.25">
      <c r="A325" s="68"/>
      <c r="G325" s="139"/>
      <c r="H325" s="139"/>
      <c r="I325" s="139"/>
    </row>
    <row r="326" spans="1:9" x14ac:dyDescent="0.25">
      <c r="A326" s="68"/>
      <c r="G326" s="139"/>
      <c r="H326" s="139"/>
      <c r="I326" s="139"/>
    </row>
    <row r="327" spans="1:9" x14ac:dyDescent="0.25">
      <c r="A327" s="68"/>
      <c r="G327" s="139"/>
      <c r="H327" s="139"/>
      <c r="I327" s="139"/>
    </row>
    <row r="328" spans="1:9" x14ac:dyDescent="0.25">
      <c r="A328" s="68"/>
      <c r="G328" s="139"/>
      <c r="H328" s="139"/>
      <c r="I328" s="139"/>
    </row>
    <row r="329" spans="1:9" x14ac:dyDescent="0.25">
      <c r="A329" s="68"/>
      <c r="G329" s="139"/>
      <c r="H329" s="139"/>
      <c r="I329" s="139"/>
    </row>
    <row r="330" spans="1:9" x14ac:dyDescent="0.25">
      <c r="A330" s="68"/>
      <c r="G330" s="139"/>
      <c r="H330" s="139"/>
      <c r="I330" s="139"/>
    </row>
    <row r="331" spans="1:9" x14ac:dyDescent="0.25">
      <c r="A331" s="68"/>
      <c r="G331" s="139"/>
      <c r="H331" s="139"/>
      <c r="I331" s="139"/>
    </row>
    <row r="332" spans="1:9" x14ac:dyDescent="0.25">
      <c r="A332" s="68"/>
      <c r="G332" s="139"/>
      <c r="H332" s="139"/>
      <c r="I332" s="139"/>
    </row>
    <row r="333" spans="1:9" x14ac:dyDescent="0.25">
      <c r="A333" s="68"/>
      <c r="G333" s="139"/>
      <c r="H333" s="139"/>
      <c r="I333" s="139"/>
    </row>
    <row r="334" spans="1:9" x14ac:dyDescent="0.25">
      <c r="A334" s="68"/>
      <c r="G334" s="139"/>
      <c r="H334" s="139"/>
      <c r="I334" s="139"/>
    </row>
    <row r="335" spans="1:9" x14ac:dyDescent="0.25">
      <c r="A335" s="68"/>
      <c r="G335" s="139"/>
      <c r="H335" s="139"/>
      <c r="I335" s="139"/>
    </row>
    <row r="336" spans="1:9" x14ac:dyDescent="0.25">
      <c r="A336" s="68"/>
      <c r="G336" s="139"/>
      <c r="H336" s="139"/>
      <c r="I336" s="139"/>
    </row>
    <row r="337" spans="1:9" x14ac:dyDescent="0.25">
      <c r="A337" s="68"/>
      <c r="G337" s="139"/>
      <c r="H337" s="139"/>
      <c r="I337" s="139"/>
    </row>
    <row r="338" spans="1:9" x14ac:dyDescent="0.25">
      <c r="A338" s="68"/>
      <c r="G338" s="139"/>
      <c r="H338" s="139"/>
      <c r="I338" s="139"/>
    </row>
    <row r="339" spans="1:9" x14ac:dyDescent="0.25">
      <c r="A339" s="68"/>
      <c r="G339" s="139"/>
      <c r="H339" s="139"/>
      <c r="I339" s="139"/>
    </row>
    <row r="340" spans="1:9" x14ac:dyDescent="0.25">
      <c r="A340" s="68"/>
      <c r="G340" s="139"/>
      <c r="H340" s="139"/>
      <c r="I340" s="139"/>
    </row>
    <row r="341" spans="1:9" x14ac:dyDescent="0.25">
      <c r="A341" s="68"/>
      <c r="G341" s="139"/>
      <c r="H341" s="139"/>
      <c r="I341" s="139"/>
    </row>
    <row r="342" spans="1:9" x14ac:dyDescent="0.25">
      <c r="A342" s="68"/>
      <c r="G342" s="139"/>
      <c r="H342" s="139"/>
      <c r="I342" s="139"/>
    </row>
    <row r="343" spans="1:9" x14ac:dyDescent="0.25">
      <c r="A343" s="68"/>
      <c r="G343" s="139"/>
      <c r="H343" s="139"/>
      <c r="I343" s="139"/>
    </row>
    <row r="344" spans="1:9" x14ac:dyDescent="0.25">
      <c r="A344" s="68"/>
      <c r="G344" s="139"/>
      <c r="H344" s="139"/>
      <c r="I344" s="139"/>
    </row>
    <row r="345" spans="1:9" x14ac:dyDescent="0.25">
      <c r="A345" s="68"/>
      <c r="G345" s="139"/>
      <c r="H345" s="139"/>
      <c r="I345" s="139"/>
    </row>
    <row r="346" spans="1:9" x14ac:dyDescent="0.25">
      <c r="A346" s="68"/>
      <c r="G346" s="139"/>
      <c r="H346" s="139"/>
      <c r="I346" s="139"/>
    </row>
    <row r="347" spans="1:9" x14ac:dyDescent="0.25">
      <c r="A347" s="68"/>
      <c r="G347" s="139"/>
      <c r="H347" s="139"/>
      <c r="I347" s="139"/>
    </row>
    <row r="348" spans="1:9" x14ac:dyDescent="0.25">
      <c r="A348" s="68"/>
      <c r="G348" s="139"/>
      <c r="H348" s="139"/>
      <c r="I348" s="139"/>
    </row>
    <row r="349" spans="1:9" x14ac:dyDescent="0.25">
      <c r="A349" s="68"/>
      <c r="G349" s="139"/>
      <c r="H349" s="139"/>
      <c r="I349" s="139"/>
    </row>
    <row r="350" spans="1:9" x14ac:dyDescent="0.25">
      <c r="A350" s="68"/>
      <c r="G350" s="139"/>
      <c r="H350" s="139"/>
      <c r="I350" s="139"/>
    </row>
    <row r="351" spans="1:9" x14ac:dyDescent="0.25">
      <c r="A351" s="68"/>
      <c r="G351" s="139"/>
      <c r="H351" s="139"/>
      <c r="I351" s="139"/>
    </row>
    <row r="352" spans="1:9" x14ac:dyDescent="0.25">
      <c r="A352" s="68"/>
      <c r="G352" s="139"/>
      <c r="H352" s="139"/>
      <c r="I352" s="139"/>
    </row>
    <row r="353" spans="1:9" x14ac:dyDescent="0.25">
      <c r="A353" s="68"/>
      <c r="G353" s="139"/>
      <c r="H353" s="139"/>
      <c r="I353" s="139"/>
    </row>
    <row r="354" spans="1:9" x14ac:dyDescent="0.25">
      <c r="A354" s="68"/>
      <c r="G354" s="139"/>
      <c r="H354" s="139"/>
      <c r="I354" s="139"/>
    </row>
    <row r="355" spans="1:9" x14ac:dyDescent="0.25">
      <c r="A355" s="68"/>
      <c r="G355" s="139"/>
      <c r="H355" s="139"/>
      <c r="I355" s="139"/>
    </row>
    <row r="356" spans="1:9" x14ac:dyDescent="0.25">
      <c r="A356" s="68"/>
      <c r="G356" s="139"/>
      <c r="H356" s="139"/>
      <c r="I356" s="139"/>
    </row>
    <row r="357" spans="1:9" x14ac:dyDescent="0.25">
      <c r="A357" s="68"/>
      <c r="G357" s="139"/>
      <c r="H357" s="139"/>
      <c r="I357" s="139"/>
    </row>
    <row r="358" spans="1:9" x14ac:dyDescent="0.25">
      <c r="A358" s="68"/>
      <c r="G358" s="139"/>
      <c r="H358" s="139"/>
      <c r="I358" s="139"/>
    </row>
    <row r="359" spans="1:9" x14ac:dyDescent="0.25">
      <c r="A359" s="68"/>
      <c r="G359" s="139"/>
      <c r="H359" s="139"/>
      <c r="I359" s="139"/>
    </row>
    <row r="360" spans="1:9" x14ac:dyDescent="0.25">
      <c r="A360" s="68"/>
      <c r="G360" s="139"/>
      <c r="H360" s="139"/>
      <c r="I360" s="139"/>
    </row>
    <row r="361" spans="1:9" x14ac:dyDescent="0.25">
      <c r="A361" s="68"/>
      <c r="G361" s="139"/>
      <c r="H361" s="139"/>
      <c r="I361" s="139"/>
    </row>
    <row r="362" spans="1:9" x14ac:dyDescent="0.25">
      <c r="A362" s="68"/>
      <c r="G362" s="139"/>
      <c r="H362" s="139"/>
      <c r="I362" s="139"/>
    </row>
    <row r="363" spans="1:9" x14ac:dyDescent="0.25">
      <c r="A363" s="68"/>
      <c r="G363" s="139"/>
      <c r="H363" s="139"/>
      <c r="I363" s="139"/>
    </row>
    <row r="364" spans="1:9" x14ac:dyDescent="0.25">
      <c r="A364" s="68"/>
      <c r="G364" s="139"/>
      <c r="H364" s="139"/>
      <c r="I364" s="139"/>
    </row>
    <row r="365" spans="1:9" x14ac:dyDescent="0.25">
      <c r="A365" s="68"/>
      <c r="G365" s="139"/>
      <c r="H365" s="139"/>
      <c r="I365" s="139"/>
    </row>
    <row r="366" spans="1:9" x14ac:dyDescent="0.25">
      <c r="A366" s="68"/>
      <c r="G366" s="139"/>
      <c r="H366" s="139"/>
      <c r="I366" s="139"/>
    </row>
    <row r="367" spans="1:9" x14ac:dyDescent="0.25">
      <c r="A367" s="68"/>
      <c r="G367" s="139"/>
      <c r="H367" s="139"/>
      <c r="I367" s="139"/>
    </row>
    <row r="368" spans="1:9" x14ac:dyDescent="0.25">
      <c r="A368" s="68"/>
      <c r="G368" s="139"/>
      <c r="H368" s="139"/>
      <c r="I368" s="139"/>
    </row>
    <row r="369" spans="1:9" x14ac:dyDescent="0.25">
      <c r="A369" s="68"/>
      <c r="G369" s="139"/>
      <c r="H369" s="139"/>
      <c r="I369" s="139"/>
    </row>
    <row r="370" spans="1:9" x14ac:dyDescent="0.25">
      <c r="A370" s="68"/>
      <c r="G370" s="139"/>
      <c r="H370" s="139"/>
      <c r="I370" s="139"/>
    </row>
    <row r="371" spans="1:9" x14ac:dyDescent="0.25">
      <c r="A371" s="68"/>
      <c r="G371" s="139"/>
      <c r="H371" s="139"/>
      <c r="I371" s="139"/>
    </row>
    <row r="372" spans="1:9" x14ac:dyDescent="0.25">
      <c r="A372" s="68"/>
      <c r="G372" s="139"/>
      <c r="H372" s="139"/>
      <c r="I372" s="139"/>
    </row>
    <row r="373" spans="1:9" x14ac:dyDescent="0.25">
      <c r="A373" s="68"/>
      <c r="G373" s="139"/>
      <c r="H373" s="139"/>
      <c r="I373" s="139"/>
    </row>
    <row r="374" spans="1:9" x14ac:dyDescent="0.25">
      <c r="A374" s="68"/>
      <c r="G374" s="139"/>
      <c r="H374" s="139"/>
      <c r="I374" s="139"/>
    </row>
    <row r="375" spans="1:9" x14ac:dyDescent="0.25">
      <c r="A375" s="68"/>
      <c r="G375" s="139"/>
      <c r="H375" s="139"/>
      <c r="I375" s="139"/>
    </row>
    <row r="376" spans="1:9" x14ac:dyDescent="0.25">
      <c r="A376" s="68"/>
      <c r="G376" s="139"/>
      <c r="H376" s="139"/>
      <c r="I376" s="139"/>
    </row>
    <row r="377" spans="1:9" x14ac:dyDescent="0.25">
      <c r="A377" s="68"/>
      <c r="G377" s="139"/>
      <c r="H377" s="139"/>
      <c r="I377" s="139"/>
    </row>
    <row r="378" spans="1:9" x14ac:dyDescent="0.25">
      <c r="A378" s="68"/>
      <c r="G378" s="139"/>
      <c r="H378" s="139"/>
      <c r="I378" s="139"/>
    </row>
    <row r="379" spans="1:9" x14ac:dyDescent="0.25">
      <c r="A379" s="68"/>
      <c r="G379" s="139"/>
      <c r="H379" s="139"/>
      <c r="I379" s="139"/>
    </row>
    <row r="380" spans="1:9" x14ac:dyDescent="0.25">
      <c r="A380" s="68"/>
      <c r="G380" s="139"/>
      <c r="H380" s="139"/>
      <c r="I380" s="139"/>
    </row>
    <row r="381" spans="1:9" x14ac:dyDescent="0.25">
      <c r="A381" s="68"/>
      <c r="G381" s="139"/>
      <c r="H381" s="139"/>
      <c r="I381" s="139"/>
    </row>
    <row r="382" spans="1:9" x14ac:dyDescent="0.25">
      <c r="A382" s="68"/>
      <c r="G382" s="139"/>
      <c r="H382" s="139"/>
      <c r="I382" s="139"/>
    </row>
    <row r="383" spans="1:9" x14ac:dyDescent="0.25">
      <c r="A383" s="68"/>
      <c r="G383" s="139"/>
      <c r="H383" s="139"/>
      <c r="I383" s="139"/>
    </row>
    <row r="384" spans="1:9" x14ac:dyDescent="0.25">
      <c r="A384" s="68"/>
      <c r="G384" s="139"/>
      <c r="H384" s="139"/>
      <c r="I384" s="139"/>
    </row>
    <row r="385" spans="1:9" x14ac:dyDescent="0.25">
      <c r="A385" s="68"/>
      <c r="G385" s="139"/>
      <c r="H385" s="139"/>
      <c r="I385" s="139"/>
    </row>
    <row r="386" spans="1:9" x14ac:dyDescent="0.25">
      <c r="A386" s="68"/>
      <c r="G386" s="139"/>
      <c r="H386" s="139"/>
      <c r="I386" s="139"/>
    </row>
    <row r="387" spans="1:9" x14ac:dyDescent="0.25">
      <c r="A387" s="68"/>
      <c r="G387" s="139"/>
      <c r="H387" s="139"/>
      <c r="I387" s="139"/>
    </row>
    <row r="388" spans="1:9" x14ac:dyDescent="0.25">
      <c r="A388" s="68"/>
      <c r="G388" s="139"/>
      <c r="H388" s="139"/>
      <c r="I388" s="139"/>
    </row>
    <row r="389" spans="1:9" x14ac:dyDescent="0.25">
      <c r="A389" s="68"/>
      <c r="G389" s="139"/>
      <c r="H389" s="139"/>
      <c r="I389" s="139"/>
    </row>
    <row r="390" spans="1:9" x14ac:dyDescent="0.25">
      <c r="A390" s="68"/>
      <c r="G390" s="139"/>
      <c r="H390" s="139"/>
      <c r="I390" s="139"/>
    </row>
    <row r="391" spans="1:9" x14ac:dyDescent="0.25">
      <c r="A391" s="68"/>
      <c r="G391" s="139"/>
      <c r="H391" s="139"/>
      <c r="I391" s="139"/>
    </row>
    <row r="392" spans="1:9" x14ac:dyDescent="0.25">
      <c r="A392" s="68"/>
      <c r="G392" s="139"/>
      <c r="H392" s="139"/>
      <c r="I392" s="139"/>
    </row>
    <row r="393" spans="1:9" x14ac:dyDescent="0.25">
      <c r="A393" s="68"/>
      <c r="G393" s="139"/>
      <c r="H393" s="139"/>
      <c r="I393" s="139"/>
    </row>
    <row r="394" spans="1:9" x14ac:dyDescent="0.25">
      <c r="A394" s="68"/>
      <c r="G394" s="139"/>
      <c r="H394" s="139"/>
      <c r="I394" s="139"/>
    </row>
    <row r="395" spans="1:9" x14ac:dyDescent="0.25">
      <c r="A395" s="68"/>
      <c r="G395" s="139"/>
      <c r="H395" s="139"/>
      <c r="I395" s="139"/>
    </row>
    <row r="396" spans="1:9" x14ac:dyDescent="0.25">
      <c r="A396" s="68"/>
      <c r="G396" s="139"/>
      <c r="H396" s="139"/>
      <c r="I396" s="139"/>
    </row>
    <row r="397" spans="1:9" x14ac:dyDescent="0.25">
      <c r="A397" s="68"/>
      <c r="G397" s="139"/>
      <c r="H397" s="139"/>
      <c r="I397" s="139"/>
    </row>
    <row r="398" spans="1:9" x14ac:dyDescent="0.25">
      <c r="A398" s="68"/>
      <c r="G398" s="139"/>
      <c r="H398" s="139"/>
      <c r="I398" s="139"/>
    </row>
    <row r="399" spans="1:9" x14ac:dyDescent="0.25">
      <c r="A399" s="68"/>
      <c r="G399" s="139"/>
      <c r="H399" s="139"/>
      <c r="I399" s="139"/>
    </row>
    <row r="400" spans="1:9" x14ac:dyDescent="0.25">
      <c r="A400" s="68"/>
      <c r="G400" s="139"/>
      <c r="H400" s="139"/>
      <c r="I400" s="139"/>
    </row>
    <row r="401" spans="1:9" x14ac:dyDescent="0.25">
      <c r="A401" s="68"/>
      <c r="G401" s="139"/>
      <c r="H401" s="139"/>
      <c r="I401" s="139"/>
    </row>
    <row r="402" spans="1:9" x14ac:dyDescent="0.25">
      <c r="A402" s="68"/>
      <c r="G402" s="139"/>
      <c r="H402" s="139"/>
      <c r="I402" s="139"/>
    </row>
    <row r="403" spans="1:9" x14ac:dyDescent="0.25">
      <c r="A403" s="68"/>
      <c r="G403" s="139"/>
      <c r="H403" s="139"/>
      <c r="I403" s="139"/>
    </row>
    <row r="404" spans="1:9" x14ac:dyDescent="0.25">
      <c r="A404" s="68"/>
      <c r="G404" s="139"/>
      <c r="H404" s="139"/>
      <c r="I404" s="139"/>
    </row>
    <row r="405" spans="1:9" x14ac:dyDescent="0.25">
      <c r="A405" s="68"/>
      <c r="G405" s="139"/>
      <c r="H405" s="139"/>
      <c r="I405" s="139"/>
    </row>
    <row r="406" spans="1:9" x14ac:dyDescent="0.25">
      <c r="A406" s="68"/>
      <c r="G406" s="139"/>
      <c r="H406" s="139"/>
      <c r="I406" s="139"/>
    </row>
    <row r="407" spans="1:9" x14ac:dyDescent="0.25">
      <c r="A407" s="68"/>
      <c r="G407" s="139"/>
      <c r="H407" s="139"/>
      <c r="I407" s="139"/>
    </row>
    <row r="408" spans="1:9" x14ac:dyDescent="0.25">
      <c r="A408" s="68"/>
      <c r="G408" s="139"/>
      <c r="H408" s="139"/>
      <c r="I408" s="139"/>
    </row>
    <row r="409" spans="1:9" x14ac:dyDescent="0.25">
      <c r="A409" s="68"/>
      <c r="G409" s="139"/>
      <c r="H409" s="139"/>
      <c r="I409" s="139"/>
    </row>
    <row r="410" spans="1:9" x14ac:dyDescent="0.25">
      <c r="A410" s="68"/>
      <c r="G410" s="139"/>
      <c r="H410" s="139"/>
      <c r="I410" s="139"/>
    </row>
    <row r="411" spans="1:9" x14ac:dyDescent="0.25">
      <c r="A411" s="68"/>
      <c r="G411" s="139"/>
      <c r="H411" s="139"/>
      <c r="I411" s="139"/>
    </row>
    <row r="412" spans="1:9" x14ac:dyDescent="0.25">
      <c r="A412" s="68"/>
      <c r="G412" s="139"/>
      <c r="H412" s="139"/>
      <c r="I412" s="139"/>
    </row>
    <row r="413" spans="1:9" x14ac:dyDescent="0.25">
      <c r="A413" s="68"/>
      <c r="G413" s="139"/>
      <c r="H413" s="139"/>
      <c r="I413" s="139"/>
    </row>
    <row r="414" spans="1:9" x14ac:dyDescent="0.25">
      <c r="A414" s="68"/>
      <c r="G414" s="139"/>
      <c r="H414" s="139"/>
      <c r="I414" s="139"/>
    </row>
    <row r="415" spans="1:9" x14ac:dyDescent="0.25">
      <c r="A415" s="68"/>
      <c r="G415" s="139"/>
      <c r="H415" s="139"/>
      <c r="I415" s="139"/>
    </row>
    <row r="416" spans="1:9" x14ac:dyDescent="0.25">
      <c r="A416" s="68"/>
      <c r="G416" s="139"/>
      <c r="H416" s="139"/>
      <c r="I416" s="139"/>
    </row>
    <row r="417" spans="1:9" x14ac:dyDescent="0.25">
      <c r="A417" s="68"/>
      <c r="G417" s="139"/>
      <c r="H417" s="139"/>
      <c r="I417" s="139"/>
    </row>
    <row r="418" spans="1:9" x14ac:dyDescent="0.25">
      <c r="A418" s="68"/>
      <c r="G418" s="139"/>
      <c r="H418" s="139"/>
      <c r="I418" s="139"/>
    </row>
    <row r="419" spans="1:9" x14ac:dyDescent="0.25">
      <c r="A419" s="68"/>
      <c r="G419" s="139"/>
      <c r="H419" s="139"/>
      <c r="I419" s="139"/>
    </row>
    <row r="420" spans="1:9" x14ac:dyDescent="0.25">
      <c r="A420" s="68"/>
      <c r="G420" s="139"/>
      <c r="H420" s="139"/>
      <c r="I420" s="139"/>
    </row>
    <row r="421" spans="1:9" x14ac:dyDescent="0.25">
      <c r="A421" s="68"/>
      <c r="G421" s="139"/>
      <c r="H421" s="139"/>
      <c r="I421" s="139"/>
    </row>
    <row r="422" spans="1:9" x14ac:dyDescent="0.25">
      <c r="A422" s="68"/>
      <c r="G422" s="139"/>
      <c r="H422" s="139"/>
      <c r="I422" s="139"/>
    </row>
    <row r="423" spans="1:9" x14ac:dyDescent="0.25">
      <c r="A423" s="68"/>
      <c r="G423" s="139"/>
      <c r="H423" s="139"/>
      <c r="I423" s="139"/>
    </row>
    <row r="424" spans="1:9" x14ac:dyDescent="0.25">
      <c r="A424" s="68"/>
      <c r="G424" s="139"/>
      <c r="H424" s="139"/>
      <c r="I424" s="139"/>
    </row>
    <row r="425" spans="1:9" x14ac:dyDescent="0.25">
      <c r="A425" s="68"/>
      <c r="G425" s="139"/>
      <c r="H425" s="139"/>
      <c r="I425" s="139"/>
    </row>
    <row r="426" spans="1:9" x14ac:dyDescent="0.25">
      <c r="A426" s="68"/>
      <c r="G426" s="139"/>
      <c r="H426" s="139"/>
      <c r="I426" s="139"/>
    </row>
    <row r="427" spans="1:9" x14ac:dyDescent="0.25">
      <c r="A427" s="68"/>
      <c r="G427" s="139"/>
      <c r="H427" s="139"/>
      <c r="I427" s="139"/>
    </row>
    <row r="428" spans="1:9" x14ac:dyDescent="0.25">
      <c r="A428" s="68"/>
      <c r="G428" s="139"/>
      <c r="H428" s="139"/>
      <c r="I428" s="139"/>
    </row>
    <row r="429" spans="1:9" x14ac:dyDescent="0.25">
      <c r="A429" s="68"/>
      <c r="G429" s="139"/>
      <c r="H429" s="139"/>
      <c r="I429" s="139"/>
    </row>
    <row r="430" spans="1:9" x14ac:dyDescent="0.25">
      <c r="A430" s="68"/>
      <c r="G430" s="139"/>
      <c r="H430" s="139"/>
      <c r="I430" s="139"/>
    </row>
    <row r="431" spans="1:9" x14ac:dyDescent="0.25">
      <c r="A431" s="68"/>
      <c r="G431" s="139"/>
      <c r="H431" s="139"/>
      <c r="I431" s="139"/>
    </row>
    <row r="432" spans="1:9" x14ac:dyDescent="0.25">
      <c r="A432" s="68"/>
      <c r="G432" s="139"/>
      <c r="H432" s="139"/>
      <c r="I432" s="139"/>
    </row>
    <row r="433" spans="1:9" x14ac:dyDescent="0.25">
      <c r="A433" s="68"/>
      <c r="G433" s="139"/>
      <c r="H433" s="139"/>
      <c r="I433" s="139"/>
    </row>
    <row r="434" spans="1:9" x14ac:dyDescent="0.25">
      <c r="A434" s="68"/>
      <c r="G434" s="139"/>
      <c r="H434" s="139"/>
      <c r="I434" s="139"/>
    </row>
    <row r="435" spans="1:9" x14ac:dyDescent="0.25">
      <c r="A435" s="68"/>
      <c r="G435" s="139"/>
      <c r="H435" s="139"/>
      <c r="I435" s="139"/>
    </row>
    <row r="436" spans="1:9" x14ac:dyDescent="0.25">
      <c r="A436" s="68"/>
      <c r="G436" s="139"/>
      <c r="H436" s="139"/>
      <c r="I436" s="139"/>
    </row>
    <row r="437" spans="1:9" x14ac:dyDescent="0.25">
      <c r="A437" s="68"/>
      <c r="G437" s="139"/>
      <c r="H437" s="139"/>
      <c r="I437" s="139"/>
    </row>
    <row r="438" spans="1:9" x14ac:dyDescent="0.25">
      <c r="A438" s="68"/>
      <c r="G438" s="139"/>
      <c r="H438" s="139"/>
      <c r="I438" s="139"/>
    </row>
    <row r="439" spans="1:9" x14ac:dyDescent="0.25">
      <c r="A439" s="68"/>
      <c r="G439" s="139"/>
      <c r="H439" s="139"/>
      <c r="I439" s="139"/>
    </row>
    <row r="440" spans="1:9" x14ac:dyDescent="0.25">
      <c r="A440" s="68"/>
      <c r="G440" s="139"/>
      <c r="H440" s="139"/>
      <c r="I440" s="139"/>
    </row>
    <row r="441" spans="1:9" x14ac:dyDescent="0.25">
      <c r="A441" s="68"/>
      <c r="G441" s="139"/>
      <c r="H441" s="139"/>
      <c r="I441" s="139"/>
    </row>
    <row r="442" spans="1:9" x14ac:dyDescent="0.25">
      <c r="A442" s="68"/>
      <c r="G442" s="139"/>
      <c r="H442" s="139"/>
      <c r="I442" s="139"/>
    </row>
    <row r="443" spans="1:9" x14ac:dyDescent="0.25">
      <c r="A443" s="68"/>
      <c r="G443" s="139"/>
      <c r="H443" s="139"/>
      <c r="I443" s="139"/>
    </row>
    <row r="444" spans="1:9" x14ac:dyDescent="0.25">
      <c r="A444" s="68"/>
      <c r="G444" s="139"/>
      <c r="H444" s="139"/>
      <c r="I444" s="139"/>
    </row>
    <row r="445" spans="1:9" x14ac:dyDescent="0.25">
      <c r="A445" s="68"/>
      <c r="G445" s="139"/>
      <c r="H445" s="139"/>
      <c r="I445" s="139"/>
    </row>
    <row r="446" spans="1:9" x14ac:dyDescent="0.25">
      <c r="A446" s="68"/>
      <c r="G446" s="139"/>
      <c r="H446" s="139"/>
      <c r="I446" s="139"/>
    </row>
    <row r="447" spans="1:9" x14ac:dyDescent="0.25">
      <c r="A447" s="68"/>
      <c r="G447" s="139"/>
      <c r="H447" s="139"/>
      <c r="I447" s="139"/>
    </row>
    <row r="448" spans="1:9" x14ac:dyDescent="0.25">
      <c r="A448" s="68"/>
      <c r="G448" s="139"/>
      <c r="H448" s="139"/>
      <c r="I448" s="139"/>
    </row>
    <row r="449" spans="1:9" x14ac:dyDescent="0.25">
      <c r="A449" s="68"/>
      <c r="G449" s="139"/>
      <c r="H449" s="139"/>
      <c r="I449" s="139"/>
    </row>
    <row r="450" spans="1:9" x14ac:dyDescent="0.25">
      <c r="A450" s="68"/>
      <c r="G450" s="139"/>
      <c r="H450" s="139"/>
      <c r="I450" s="139"/>
    </row>
    <row r="451" spans="1:9" x14ac:dyDescent="0.25">
      <c r="A451" s="68"/>
      <c r="G451" s="139"/>
      <c r="H451" s="139"/>
      <c r="I451" s="139"/>
    </row>
    <row r="452" spans="1:9" x14ac:dyDescent="0.25">
      <c r="A452" s="68"/>
      <c r="G452" s="139"/>
      <c r="H452" s="139"/>
      <c r="I452" s="139"/>
    </row>
    <row r="453" spans="1:9" x14ac:dyDescent="0.25">
      <c r="A453" s="68"/>
      <c r="G453" s="139"/>
      <c r="H453" s="139"/>
      <c r="I453" s="139"/>
    </row>
    <row r="454" spans="1:9" x14ac:dyDescent="0.25">
      <c r="A454" s="68"/>
      <c r="G454" s="139"/>
      <c r="H454" s="139"/>
      <c r="I454" s="139"/>
    </row>
    <row r="455" spans="1:9" x14ac:dyDescent="0.25">
      <c r="A455" s="68"/>
      <c r="G455" s="139"/>
      <c r="H455" s="139"/>
      <c r="I455" s="139"/>
    </row>
    <row r="456" spans="1:9" x14ac:dyDescent="0.25">
      <c r="A456" s="68"/>
      <c r="G456" s="139"/>
      <c r="H456" s="139"/>
      <c r="I456" s="139"/>
    </row>
    <row r="457" spans="1:9" x14ac:dyDescent="0.25">
      <c r="A457" s="68"/>
      <c r="G457" s="139"/>
      <c r="H457" s="139"/>
      <c r="I457" s="139"/>
    </row>
    <row r="458" spans="1:9" x14ac:dyDescent="0.25">
      <c r="A458" s="68"/>
      <c r="G458" s="139"/>
      <c r="H458" s="139"/>
      <c r="I458" s="139"/>
    </row>
    <row r="459" spans="1:9" x14ac:dyDescent="0.25">
      <c r="A459" s="68"/>
      <c r="G459" s="139"/>
      <c r="H459" s="139"/>
      <c r="I459" s="139"/>
    </row>
    <row r="460" spans="1:9" x14ac:dyDescent="0.25">
      <c r="A460" s="68"/>
      <c r="G460" s="139"/>
      <c r="H460" s="139"/>
      <c r="I460" s="139"/>
    </row>
    <row r="461" spans="1:9" x14ac:dyDescent="0.25">
      <c r="A461" s="68"/>
      <c r="G461" s="139"/>
      <c r="H461" s="139"/>
      <c r="I461" s="139"/>
    </row>
    <row r="462" spans="1:9" x14ac:dyDescent="0.25">
      <c r="A462" s="68"/>
      <c r="G462" s="139"/>
      <c r="H462" s="139"/>
      <c r="I462" s="139"/>
    </row>
    <row r="463" spans="1:9" x14ac:dyDescent="0.25">
      <c r="A463" s="68"/>
      <c r="G463" s="139"/>
      <c r="H463" s="139"/>
      <c r="I463" s="139"/>
    </row>
    <row r="464" spans="1:9" x14ac:dyDescent="0.25">
      <c r="A464" s="68"/>
      <c r="G464" s="139"/>
      <c r="H464" s="139"/>
      <c r="I464" s="139"/>
    </row>
    <row r="465" spans="1:9" x14ac:dyDescent="0.25">
      <c r="A465" s="68"/>
      <c r="G465" s="139"/>
      <c r="H465" s="139"/>
      <c r="I465" s="139"/>
    </row>
    <row r="466" spans="1:9" x14ac:dyDescent="0.25">
      <c r="A466" s="68"/>
      <c r="G466" s="139"/>
      <c r="H466" s="139"/>
      <c r="I466" s="139"/>
    </row>
    <row r="467" spans="1:9" x14ac:dyDescent="0.25">
      <c r="A467" s="68"/>
      <c r="G467" s="139"/>
      <c r="H467" s="139"/>
      <c r="I467" s="139"/>
    </row>
    <row r="468" spans="1:9" x14ac:dyDescent="0.25">
      <c r="A468" s="68"/>
      <c r="G468" s="139"/>
      <c r="H468" s="139"/>
      <c r="I468" s="139"/>
    </row>
    <row r="469" spans="1:9" x14ac:dyDescent="0.25">
      <c r="A469" s="68"/>
      <c r="G469" s="139"/>
      <c r="H469" s="139"/>
      <c r="I469" s="139"/>
    </row>
    <row r="470" spans="1:9" x14ac:dyDescent="0.25">
      <c r="A470" s="68"/>
      <c r="G470" s="139"/>
      <c r="H470" s="139"/>
      <c r="I470" s="139"/>
    </row>
    <row r="471" spans="1:9" x14ac:dyDescent="0.25">
      <c r="A471" s="68"/>
      <c r="G471" s="139"/>
      <c r="H471" s="139"/>
      <c r="I471" s="139"/>
    </row>
    <row r="472" spans="1:9" x14ac:dyDescent="0.25">
      <c r="A472" s="68"/>
      <c r="G472" s="139"/>
      <c r="H472" s="139"/>
      <c r="I472" s="139"/>
    </row>
    <row r="473" spans="1:9" x14ac:dyDescent="0.25">
      <c r="A473" s="68"/>
      <c r="G473" s="139"/>
      <c r="H473" s="139"/>
      <c r="I473" s="139"/>
    </row>
    <row r="474" spans="1:9" x14ac:dyDescent="0.25">
      <c r="A474" s="68"/>
      <c r="G474" s="139"/>
      <c r="H474" s="139"/>
      <c r="I474" s="139"/>
    </row>
    <row r="475" spans="1:9" x14ac:dyDescent="0.25">
      <c r="A475" s="68"/>
      <c r="G475" s="139"/>
      <c r="H475" s="139"/>
      <c r="I475" s="139"/>
    </row>
    <row r="476" spans="1:9" x14ac:dyDescent="0.25">
      <c r="A476" s="68"/>
      <c r="G476" s="139"/>
      <c r="H476" s="139"/>
      <c r="I476" s="139"/>
    </row>
    <row r="477" spans="1:9" x14ac:dyDescent="0.25">
      <c r="A477" s="68"/>
      <c r="G477" s="139"/>
      <c r="H477" s="139"/>
      <c r="I477" s="139"/>
    </row>
    <row r="478" spans="1:9" x14ac:dyDescent="0.25">
      <c r="A478" s="68"/>
      <c r="G478" s="139"/>
      <c r="H478" s="139"/>
      <c r="I478" s="139"/>
    </row>
    <row r="479" spans="1:9" x14ac:dyDescent="0.25">
      <c r="A479" s="68"/>
      <c r="G479" s="139"/>
      <c r="H479" s="139"/>
      <c r="I479" s="139"/>
    </row>
    <row r="480" spans="1:9" x14ac:dyDescent="0.25">
      <c r="A480" s="68"/>
      <c r="G480" s="139"/>
      <c r="H480" s="139"/>
      <c r="I480" s="139"/>
    </row>
    <row r="481" spans="1:9" x14ac:dyDescent="0.25">
      <c r="A481" s="68"/>
      <c r="G481" s="139"/>
      <c r="H481" s="139"/>
      <c r="I481" s="139"/>
    </row>
    <row r="482" spans="1:9" x14ac:dyDescent="0.25">
      <c r="A482" s="68"/>
      <c r="G482" s="139"/>
      <c r="H482" s="139"/>
      <c r="I482" s="139"/>
    </row>
    <row r="483" spans="1:9" x14ac:dyDescent="0.25">
      <c r="A483" s="68"/>
      <c r="G483" s="139"/>
      <c r="H483" s="139"/>
      <c r="I483" s="139"/>
    </row>
    <row r="484" spans="1:9" x14ac:dyDescent="0.25">
      <c r="A484" s="68"/>
      <c r="G484" s="139"/>
      <c r="H484" s="139"/>
      <c r="I484" s="139"/>
    </row>
    <row r="485" spans="1:9" x14ac:dyDescent="0.25">
      <c r="A485" s="68"/>
      <c r="G485" s="139"/>
      <c r="H485" s="139"/>
      <c r="I485" s="139"/>
    </row>
    <row r="486" spans="1:9" x14ac:dyDescent="0.25">
      <c r="A486" s="68"/>
      <c r="G486" s="139"/>
      <c r="H486" s="139"/>
      <c r="I486" s="139"/>
    </row>
    <row r="487" spans="1:9" x14ac:dyDescent="0.25">
      <c r="A487" s="68"/>
      <c r="G487" s="139"/>
      <c r="H487" s="139"/>
      <c r="I487" s="139"/>
    </row>
    <row r="488" spans="1:9" x14ac:dyDescent="0.25">
      <c r="A488" s="68"/>
      <c r="G488" s="139"/>
      <c r="H488" s="139"/>
      <c r="I488" s="139"/>
    </row>
    <row r="489" spans="1:9" x14ac:dyDescent="0.25">
      <c r="A489" s="68"/>
      <c r="G489" s="139"/>
      <c r="H489" s="139"/>
      <c r="I489" s="139"/>
    </row>
    <row r="490" spans="1:9" x14ac:dyDescent="0.25">
      <c r="A490" s="68"/>
      <c r="G490" s="139"/>
      <c r="H490" s="139"/>
      <c r="I490" s="139"/>
    </row>
    <row r="491" spans="1:9" x14ac:dyDescent="0.25">
      <c r="A491" s="68"/>
      <c r="G491" s="139"/>
      <c r="H491" s="139"/>
      <c r="I491" s="139"/>
    </row>
    <row r="492" spans="1:9" x14ac:dyDescent="0.25">
      <c r="A492" s="68"/>
      <c r="G492" s="139"/>
      <c r="H492" s="139"/>
      <c r="I492" s="139"/>
    </row>
    <row r="493" spans="1:9" x14ac:dyDescent="0.25">
      <c r="A493" s="68"/>
      <c r="G493" s="139"/>
      <c r="H493" s="139"/>
      <c r="I493" s="139"/>
    </row>
    <row r="494" spans="1:9" x14ac:dyDescent="0.25">
      <c r="A494" s="68"/>
      <c r="G494" s="139"/>
      <c r="H494" s="139"/>
      <c r="I494" s="139"/>
    </row>
    <row r="495" spans="1:9" x14ac:dyDescent="0.25">
      <c r="A495" s="68"/>
      <c r="G495" s="139"/>
      <c r="H495" s="139"/>
      <c r="I495" s="139"/>
    </row>
    <row r="496" spans="1:9" x14ac:dyDescent="0.25">
      <c r="A496" s="68"/>
      <c r="G496" s="139"/>
      <c r="H496" s="139"/>
      <c r="I496" s="139"/>
    </row>
    <row r="497" spans="1:9" x14ac:dyDescent="0.25">
      <c r="A497" s="68"/>
      <c r="G497" s="139"/>
      <c r="H497" s="139"/>
      <c r="I497" s="139"/>
    </row>
    <row r="498" spans="1:9" x14ac:dyDescent="0.25">
      <c r="A498" s="68"/>
      <c r="G498" s="139"/>
      <c r="H498" s="139"/>
      <c r="I498" s="139"/>
    </row>
    <row r="499" spans="1:9" x14ac:dyDescent="0.25">
      <c r="A499" s="68"/>
      <c r="G499" s="139"/>
      <c r="H499" s="139"/>
      <c r="I499" s="139"/>
    </row>
    <row r="500" spans="1:9" x14ac:dyDescent="0.25">
      <c r="A500" s="68"/>
      <c r="G500" s="139"/>
      <c r="H500" s="139"/>
      <c r="I500" s="139"/>
    </row>
    <row r="501" spans="1:9" x14ac:dyDescent="0.25">
      <c r="A501" s="68"/>
      <c r="G501" s="139"/>
      <c r="H501" s="139"/>
      <c r="I501" s="139"/>
    </row>
    <row r="502" spans="1:9" x14ac:dyDescent="0.25">
      <c r="A502" s="68"/>
      <c r="G502" s="139"/>
      <c r="H502" s="139"/>
      <c r="I502" s="139"/>
    </row>
    <row r="503" spans="1:9" x14ac:dyDescent="0.25">
      <c r="A503" s="68"/>
      <c r="G503" s="139"/>
      <c r="H503" s="139"/>
      <c r="I503" s="139"/>
    </row>
    <row r="504" spans="1:9" x14ac:dyDescent="0.25">
      <c r="A504" s="68"/>
      <c r="G504" s="139"/>
      <c r="H504" s="139"/>
      <c r="I504" s="139"/>
    </row>
    <row r="505" spans="1:9" x14ac:dyDescent="0.25">
      <c r="A505" s="68"/>
      <c r="G505" s="139"/>
      <c r="H505" s="139"/>
      <c r="I505" s="139"/>
    </row>
    <row r="506" spans="1:9" x14ac:dyDescent="0.25">
      <c r="A506" s="68"/>
      <c r="G506" s="139"/>
      <c r="H506" s="139"/>
      <c r="I506" s="139"/>
    </row>
    <row r="507" spans="1:9" x14ac:dyDescent="0.25">
      <c r="A507" s="68"/>
      <c r="G507" s="139"/>
      <c r="H507" s="139"/>
      <c r="I507" s="139"/>
    </row>
    <row r="508" spans="1:9" x14ac:dyDescent="0.25">
      <c r="A508" s="68"/>
      <c r="G508" s="139"/>
      <c r="H508" s="139"/>
      <c r="I508" s="139"/>
    </row>
    <row r="509" spans="1:9" x14ac:dyDescent="0.25">
      <c r="A509" s="68"/>
      <c r="G509" s="139"/>
      <c r="H509" s="139"/>
      <c r="I509" s="139"/>
    </row>
    <row r="510" spans="1:9" x14ac:dyDescent="0.25">
      <c r="A510" s="68"/>
      <c r="G510" s="139"/>
      <c r="H510" s="139"/>
      <c r="I510" s="139"/>
    </row>
    <row r="511" spans="1:9" x14ac:dyDescent="0.25">
      <c r="A511" s="68"/>
      <c r="G511" s="139"/>
      <c r="H511" s="139"/>
      <c r="I511" s="139"/>
    </row>
    <row r="512" spans="1:9" x14ac:dyDescent="0.25">
      <c r="A512" s="68"/>
      <c r="G512" s="139"/>
      <c r="H512" s="139"/>
      <c r="I512" s="139"/>
    </row>
    <row r="513" spans="1:9" x14ac:dyDescent="0.25">
      <c r="A513" s="68"/>
      <c r="G513" s="139"/>
      <c r="H513" s="139"/>
      <c r="I513" s="139"/>
    </row>
    <row r="514" spans="1:9" x14ac:dyDescent="0.25">
      <c r="A514" s="68"/>
      <c r="G514" s="139"/>
      <c r="H514" s="139"/>
      <c r="I514" s="139"/>
    </row>
    <row r="515" spans="1:9" x14ac:dyDescent="0.25">
      <c r="A515" s="68"/>
      <c r="G515" s="139"/>
      <c r="H515" s="139"/>
      <c r="I515" s="139"/>
    </row>
    <row r="516" spans="1:9" x14ac:dyDescent="0.25">
      <c r="A516" s="68"/>
      <c r="G516" s="139"/>
      <c r="H516" s="139"/>
      <c r="I516" s="139"/>
    </row>
    <row r="517" spans="1:9" x14ac:dyDescent="0.25">
      <c r="A517" s="68"/>
      <c r="G517" s="139"/>
      <c r="H517" s="139"/>
      <c r="I517" s="139"/>
    </row>
    <row r="518" spans="1:9" x14ac:dyDescent="0.25">
      <c r="A518" s="68"/>
      <c r="G518" s="139"/>
      <c r="H518" s="139"/>
      <c r="I518" s="139"/>
    </row>
    <row r="519" spans="1:9" x14ac:dyDescent="0.25">
      <c r="A519" s="68"/>
      <c r="G519" s="139"/>
      <c r="H519" s="139"/>
      <c r="I519" s="139"/>
    </row>
    <row r="520" spans="1:9" x14ac:dyDescent="0.25">
      <c r="A520" s="68"/>
      <c r="G520" s="139"/>
      <c r="H520" s="139"/>
      <c r="I520" s="139"/>
    </row>
    <row r="521" spans="1:9" x14ac:dyDescent="0.25">
      <c r="A521" s="68"/>
      <c r="G521" s="139"/>
      <c r="H521" s="139"/>
      <c r="I521" s="139"/>
    </row>
    <row r="522" spans="1:9" x14ac:dyDescent="0.25">
      <c r="A522" s="68"/>
      <c r="G522" s="139"/>
      <c r="H522" s="139"/>
      <c r="I522" s="139"/>
    </row>
    <row r="523" spans="1:9" x14ac:dyDescent="0.25">
      <c r="A523" s="68"/>
      <c r="G523" s="139"/>
      <c r="H523" s="139"/>
      <c r="I523" s="139"/>
    </row>
    <row r="524" spans="1:9" x14ac:dyDescent="0.25">
      <c r="A524" s="68"/>
      <c r="G524" s="139"/>
      <c r="H524" s="139"/>
      <c r="I524" s="139"/>
    </row>
    <row r="525" spans="1:9" x14ac:dyDescent="0.25">
      <c r="A525" s="68"/>
      <c r="G525" s="139"/>
      <c r="H525" s="139"/>
      <c r="I525" s="139"/>
    </row>
    <row r="526" spans="1:9" x14ac:dyDescent="0.25">
      <c r="A526" s="68"/>
      <c r="G526" s="139"/>
      <c r="H526" s="139"/>
      <c r="I526" s="139"/>
    </row>
    <row r="527" spans="1:9" x14ac:dyDescent="0.25">
      <c r="A527" s="68"/>
      <c r="G527" s="139"/>
      <c r="H527" s="139"/>
      <c r="I527" s="139"/>
    </row>
    <row r="528" spans="1:9" x14ac:dyDescent="0.25">
      <c r="A528" s="68"/>
      <c r="G528" s="139"/>
      <c r="H528" s="139"/>
      <c r="I528" s="139"/>
    </row>
    <row r="529" spans="1:9" x14ac:dyDescent="0.25">
      <c r="A529" s="68"/>
      <c r="G529" s="139"/>
      <c r="H529" s="139"/>
      <c r="I529" s="139"/>
    </row>
    <row r="530" spans="1:9" x14ac:dyDescent="0.25">
      <c r="A530" s="68"/>
      <c r="G530" s="139"/>
      <c r="H530" s="139"/>
      <c r="I530" s="139"/>
    </row>
    <row r="531" spans="1:9" x14ac:dyDescent="0.25">
      <c r="A531" s="68"/>
      <c r="G531" s="139"/>
      <c r="H531" s="139"/>
      <c r="I531" s="139"/>
    </row>
    <row r="532" spans="1:9" x14ac:dyDescent="0.25">
      <c r="A532" s="68"/>
      <c r="G532" s="139"/>
      <c r="H532" s="139"/>
      <c r="I532" s="139"/>
    </row>
    <row r="533" spans="1:9" x14ac:dyDescent="0.25">
      <c r="A533" s="68"/>
      <c r="G533" s="139"/>
      <c r="H533" s="139"/>
      <c r="I533" s="139"/>
    </row>
    <row r="534" spans="1:9" x14ac:dyDescent="0.25">
      <c r="A534" s="68"/>
      <c r="G534" s="139"/>
      <c r="H534" s="139"/>
      <c r="I534" s="139"/>
    </row>
    <row r="535" spans="1:9" x14ac:dyDescent="0.25">
      <c r="A535" s="68"/>
      <c r="G535" s="139"/>
      <c r="H535" s="139"/>
      <c r="I535" s="139"/>
    </row>
    <row r="536" spans="1:9" x14ac:dyDescent="0.25">
      <c r="A536" s="68"/>
      <c r="G536" s="139"/>
      <c r="H536" s="139"/>
      <c r="I536" s="139"/>
    </row>
    <row r="537" spans="1:9" x14ac:dyDescent="0.25">
      <c r="A537" s="68"/>
      <c r="G537" s="139"/>
      <c r="H537" s="139"/>
      <c r="I537" s="139"/>
    </row>
    <row r="538" spans="1:9" x14ac:dyDescent="0.25">
      <c r="A538" s="68"/>
      <c r="G538" s="139"/>
      <c r="H538" s="139"/>
      <c r="I538" s="139"/>
    </row>
    <row r="539" spans="1:9" x14ac:dyDescent="0.25">
      <c r="A539" s="68"/>
      <c r="G539" s="139"/>
      <c r="H539" s="139"/>
      <c r="I539" s="139"/>
    </row>
    <row r="540" spans="1:9" x14ac:dyDescent="0.25">
      <c r="A540" s="68"/>
      <c r="G540" s="139"/>
      <c r="H540" s="139"/>
      <c r="I540" s="139"/>
    </row>
    <row r="541" spans="1:9" x14ac:dyDescent="0.25">
      <c r="A541" s="68"/>
      <c r="G541" s="139"/>
      <c r="H541" s="139"/>
      <c r="I541" s="139"/>
    </row>
    <row r="542" spans="1:9" x14ac:dyDescent="0.25">
      <c r="A542" s="68"/>
      <c r="G542" s="139"/>
      <c r="H542" s="139"/>
      <c r="I542" s="139"/>
    </row>
    <row r="543" spans="1:9" x14ac:dyDescent="0.25">
      <c r="A543" s="68"/>
      <c r="G543" s="139"/>
      <c r="H543" s="139"/>
      <c r="I543" s="139"/>
    </row>
    <row r="544" spans="1:9" x14ac:dyDescent="0.25">
      <c r="A544" s="68"/>
      <c r="G544" s="139"/>
      <c r="H544" s="139"/>
      <c r="I544" s="139"/>
    </row>
    <row r="545" spans="1:9" x14ac:dyDescent="0.25">
      <c r="A545" s="68"/>
      <c r="G545" s="139"/>
      <c r="H545" s="139"/>
      <c r="I545" s="139"/>
    </row>
    <row r="546" spans="1:9" x14ac:dyDescent="0.25">
      <c r="A546" s="68"/>
      <c r="G546" s="139"/>
      <c r="H546" s="139"/>
      <c r="I546" s="139"/>
    </row>
    <row r="547" spans="1:9" x14ac:dyDescent="0.25">
      <c r="A547" s="68"/>
      <c r="G547" s="139"/>
      <c r="H547" s="139"/>
      <c r="I547" s="139"/>
    </row>
    <row r="548" spans="1:9" x14ac:dyDescent="0.25">
      <c r="A548" s="68"/>
      <c r="G548" s="139"/>
      <c r="H548" s="139"/>
      <c r="I548" s="139"/>
    </row>
    <row r="549" spans="1:9" x14ac:dyDescent="0.25">
      <c r="A549" s="68"/>
      <c r="G549" s="139"/>
      <c r="H549" s="139"/>
      <c r="I549" s="139"/>
    </row>
    <row r="550" spans="1:9" x14ac:dyDescent="0.25">
      <c r="A550" s="68"/>
      <c r="G550" s="139"/>
      <c r="H550" s="139"/>
      <c r="I550" s="139"/>
    </row>
    <row r="551" spans="1:9" x14ac:dyDescent="0.25">
      <c r="A551" s="68"/>
      <c r="G551" s="139"/>
      <c r="H551" s="139"/>
      <c r="I551" s="139"/>
    </row>
    <row r="552" spans="1:9" x14ac:dyDescent="0.25">
      <c r="A552" s="68"/>
      <c r="G552" s="139"/>
      <c r="H552" s="139"/>
      <c r="I552" s="139"/>
    </row>
    <row r="553" spans="1:9" x14ac:dyDescent="0.25">
      <c r="A553" s="68"/>
      <c r="G553" s="139"/>
      <c r="H553" s="139"/>
      <c r="I553" s="139"/>
    </row>
    <row r="554" spans="1:9" x14ac:dyDescent="0.25">
      <c r="A554" s="68"/>
      <c r="G554" s="139"/>
      <c r="H554" s="139"/>
      <c r="I554" s="139"/>
    </row>
    <row r="555" spans="1:9" x14ac:dyDescent="0.25">
      <c r="A555" s="68"/>
      <c r="G555" s="139"/>
      <c r="H555" s="139"/>
      <c r="I555" s="139"/>
    </row>
    <row r="556" spans="1:9" x14ac:dyDescent="0.25">
      <c r="A556" s="68"/>
      <c r="G556" s="139"/>
      <c r="H556" s="139"/>
      <c r="I556" s="139"/>
    </row>
    <row r="557" spans="1:9" x14ac:dyDescent="0.25">
      <c r="A557" s="68"/>
      <c r="G557" s="139"/>
      <c r="H557" s="139"/>
      <c r="I557" s="139"/>
    </row>
    <row r="558" spans="1:9" x14ac:dyDescent="0.25">
      <c r="A558" s="68"/>
      <c r="G558" s="139"/>
      <c r="H558" s="139"/>
      <c r="I558" s="139"/>
    </row>
    <row r="559" spans="1:9" x14ac:dyDescent="0.25">
      <c r="A559" s="68"/>
      <c r="G559" s="139"/>
      <c r="H559" s="139"/>
      <c r="I559" s="139"/>
    </row>
    <row r="560" spans="1:9" x14ac:dyDescent="0.25">
      <c r="A560" s="68"/>
      <c r="G560" s="139"/>
      <c r="H560" s="139"/>
      <c r="I560" s="139"/>
    </row>
    <row r="561" spans="1:9" x14ac:dyDescent="0.25">
      <c r="A561" s="68"/>
      <c r="G561" s="139"/>
      <c r="H561" s="139"/>
      <c r="I561" s="139"/>
    </row>
    <row r="562" spans="1:9" x14ac:dyDescent="0.25">
      <c r="A562" s="68"/>
      <c r="G562" s="139"/>
      <c r="H562" s="139"/>
      <c r="I562" s="139"/>
    </row>
    <row r="563" spans="1:9" x14ac:dyDescent="0.25">
      <c r="A563" s="68"/>
      <c r="G563" s="139"/>
      <c r="H563" s="139"/>
      <c r="I563" s="139"/>
    </row>
    <row r="564" spans="1:9" x14ac:dyDescent="0.25">
      <c r="A564" s="68"/>
      <c r="G564" s="139"/>
      <c r="H564" s="139"/>
      <c r="I564" s="139"/>
    </row>
    <row r="565" spans="1:9" x14ac:dyDescent="0.25">
      <c r="A565" s="68"/>
      <c r="G565" s="139"/>
      <c r="H565" s="139"/>
      <c r="I565" s="139"/>
    </row>
    <row r="566" spans="1:9" x14ac:dyDescent="0.25">
      <c r="A566" s="68"/>
      <c r="G566" s="139"/>
      <c r="H566" s="139"/>
      <c r="I566" s="139"/>
    </row>
    <row r="567" spans="1:9" x14ac:dyDescent="0.25">
      <c r="A567" s="68"/>
      <c r="G567" s="139"/>
      <c r="H567" s="139"/>
      <c r="I567" s="139"/>
    </row>
    <row r="568" spans="1:9" x14ac:dyDescent="0.25">
      <c r="A568" s="68"/>
      <c r="G568" s="139"/>
      <c r="H568" s="139"/>
      <c r="I568" s="139"/>
    </row>
    <row r="569" spans="1:9" x14ac:dyDescent="0.25">
      <c r="A569" s="68"/>
      <c r="G569" s="139"/>
      <c r="H569" s="139"/>
      <c r="I569" s="139"/>
    </row>
    <row r="570" spans="1:9" x14ac:dyDescent="0.25">
      <c r="A570" s="68"/>
      <c r="G570" s="139"/>
      <c r="H570" s="139"/>
      <c r="I570" s="139"/>
    </row>
    <row r="571" spans="1:9" x14ac:dyDescent="0.25">
      <c r="A571" s="68"/>
      <c r="G571" s="139"/>
      <c r="H571" s="139"/>
      <c r="I571" s="139"/>
    </row>
    <row r="572" spans="1:9" x14ac:dyDescent="0.25">
      <c r="A572" s="68"/>
      <c r="G572" s="139"/>
      <c r="H572" s="139"/>
      <c r="I572" s="139"/>
    </row>
    <row r="573" spans="1:9" x14ac:dyDescent="0.25">
      <c r="A573" s="68"/>
      <c r="G573" s="139"/>
      <c r="H573" s="139"/>
      <c r="I573" s="139"/>
    </row>
    <row r="574" spans="1:9" x14ac:dyDescent="0.25">
      <c r="A574" s="68"/>
      <c r="G574" s="139"/>
      <c r="H574" s="139"/>
      <c r="I574" s="139"/>
    </row>
    <row r="575" spans="1:9" x14ac:dyDescent="0.25">
      <c r="A575" s="68"/>
      <c r="G575" s="139"/>
      <c r="H575" s="139"/>
      <c r="I575" s="139"/>
    </row>
    <row r="576" spans="1:9" x14ac:dyDescent="0.25">
      <c r="A576" s="68"/>
      <c r="G576" s="139"/>
      <c r="H576" s="139"/>
      <c r="I576" s="139"/>
    </row>
    <row r="577" spans="1:9" x14ac:dyDescent="0.25">
      <c r="A577" s="68"/>
      <c r="G577" s="139"/>
      <c r="H577" s="139"/>
      <c r="I577" s="139"/>
    </row>
    <row r="578" spans="1:9" x14ac:dyDescent="0.25">
      <c r="A578" s="68"/>
      <c r="G578" s="139"/>
      <c r="H578" s="139"/>
      <c r="I578" s="139"/>
    </row>
    <row r="579" spans="1:9" x14ac:dyDescent="0.25">
      <c r="A579" s="68"/>
      <c r="G579" s="139"/>
      <c r="H579" s="139"/>
      <c r="I579" s="139"/>
    </row>
    <row r="580" spans="1:9" x14ac:dyDescent="0.25">
      <c r="A580" s="68"/>
      <c r="G580" s="139"/>
      <c r="H580" s="139"/>
      <c r="I580" s="139"/>
    </row>
    <row r="581" spans="1:9" x14ac:dyDescent="0.25">
      <c r="A581" s="68"/>
      <c r="G581" s="139"/>
      <c r="H581" s="139"/>
      <c r="I581" s="139"/>
    </row>
    <row r="582" spans="1:9" x14ac:dyDescent="0.25">
      <c r="A582" s="68"/>
      <c r="G582" s="139"/>
      <c r="H582" s="139"/>
      <c r="I582" s="139"/>
    </row>
    <row r="583" spans="1:9" x14ac:dyDescent="0.25">
      <c r="A583" s="68"/>
      <c r="G583" s="139"/>
      <c r="H583" s="139"/>
      <c r="I583" s="139"/>
    </row>
    <row r="584" spans="1:9" x14ac:dyDescent="0.25">
      <c r="A584" s="68"/>
      <c r="G584" s="139"/>
      <c r="H584" s="139"/>
      <c r="I584" s="139"/>
    </row>
    <row r="585" spans="1:9" x14ac:dyDescent="0.25">
      <c r="A585" s="68"/>
      <c r="G585" s="139"/>
      <c r="H585" s="139"/>
      <c r="I585" s="139"/>
    </row>
    <row r="586" spans="1:9" x14ac:dyDescent="0.25">
      <c r="A586" s="68"/>
      <c r="G586" s="139"/>
      <c r="H586" s="139"/>
      <c r="I586" s="139"/>
    </row>
    <row r="587" spans="1:9" x14ac:dyDescent="0.25">
      <c r="A587" s="68"/>
      <c r="G587" s="139"/>
      <c r="H587" s="139"/>
      <c r="I587" s="139"/>
    </row>
    <row r="588" spans="1:9" x14ac:dyDescent="0.25">
      <c r="A588" s="68"/>
      <c r="G588" s="139"/>
      <c r="H588" s="139"/>
      <c r="I588" s="139"/>
    </row>
    <row r="589" spans="1:9" x14ac:dyDescent="0.25">
      <c r="A589" s="68"/>
      <c r="G589" s="139"/>
      <c r="H589" s="139"/>
      <c r="I589" s="139"/>
    </row>
    <row r="590" spans="1:9" x14ac:dyDescent="0.25">
      <c r="A590" s="68"/>
      <c r="G590" s="139"/>
      <c r="H590" s="139"/>
      <c r="I590" s="139"/>
    </row>
    <row r="591" spans="1:9" x14ac:dyDescent="0.25">
      <c r="A591" s="68"/>
      <c r="G591" s="139"/>
      <c r="H591" s="139"/>
      <c r="I591" s="139"/>
    </row>
    <row r="592" spans="1:9" x14ac:dyDescent="0.25">
      <c r="A592" s="68"/>
      <c r="G592" s="139"/>
      <c r="H592" s="139"/>
      <c r="I592" s="139"/>
    </row>
    <row r="593" spans="1:9" x14ac:dyDescent="0.25">
      <c r="A593" s="68"/>
      <c r="G593" s="139"/>
      <c r="H593" s="139"/>
      <c r="I593" s="139"/>
    </row>
    <row r="594" spans="1:9" x14ac:dyDescent="0.25">
      <c r="A594" s="68"/>
      <c r="G594" s="139"/>
      <c r="H594" s="139"/>
      <c r="I594" s="139"/>
    </row>
    <row r="595" spans="1:9" x14ac:dyDescent="0.25">
      <c r="A595" s="68"/>
      <c r="G595" s="139"/>
      <c r="H595" s="139"/>
      <c r="I595" s="139"/>
    </row>
    <row r="596" spans="1:9" x14ac:dyDescent="0.25">
      <c r="A596" s="68"/>
      <c r="G596" s="139"/>
      <c r="H596" s="139"/>
      <c r="I596" s="139"/>
    </row>
    <row r="597" spans="1:9" x14ac:dyDescent="0.25">
      <c r="A597" s="68"/>
      <c r="G597" s="139"/>
      <c r="H597" s="139"/>
      <c r="I597" s="139"/>
    </row>
    <row r="598" spans="1:9" x14ac:dyDescent="0.25">
      <c r="A598" s="68"/>
      <c r="G598" s="139"/>
      <c r="H598" s="139"/>
      <c r="I598" s="139"/>
    </row>
    <row r="599" spans="1:9" x14ac:dyDescent="0.25">
      <c r="A599" s="68"/>
      <c r="G599" s="139"/>
      <c r="H599" s="139"/>
      <c r="I599" s="139"/>
    </row>
    <row r="600" spans="1:9" x14ac:dyDescent="0.25">
      <c r="A600" s="68"/>
      <c r="G600" s="139"/>
      <c r="H600" s="139"/>
      <c r="I600" s="139"/>
    </row>
    <row r="601" spans="1:9" x14ac:dyDescent="0.25">
      <c r="A601" s="68"/>
      <c r="G601" s="139"/>
      <c r="H601" s="139"/>
      <c r="I601" s="139"/>
    </row>
    <row r="602" spans="1:9" x14ac:dyDescent="0.25">
      <c r="A602" s="68"/>
      <c r="G602" s="139"/>
      <c r="H602" s="139"/>
      <c r="I602" s="139"/>
    </row>
    <row r="603" spans="1:9" x14ac:dyDescent="0.25">
      <c r="A603" s="68"/>
      <c r="G603" s="139"/>
      <c r="H603" s="139"/>
      <c r="I603" s="139"/>
    </row>
    <row r="604" spans="1:9" x14ac:dyDescent="0.25">
      <c r="A604" s="68"/>
      <c r="G604" s="139"/>
      <c r="H604" s="139"/>
      <c r="I604" s="139"/>
    </row>
    <row r="605" spans="1:9" x14ac:dyDescent="0.25">
      <c r="A605" s="68"/>
      <c r="G605" s="139"/>
      <c r="H605" s="139"/>
      <c r="I605" s="139"/>
    </row>
    <row r="606" spans="1:9" x14ac:dyDescent="0.25">
      <c r="A606" s="68"/>
      <c r="G606" s="139"/>
      <c r="H606" s="139"/>
      <c r="I606" s="139"/>
    </row>
    <row r="607" spans="1:9" x14ac:dyDescent="0.25">
      <c r="A607" s="68"/>
      <c r="G607" s="139"/>
      <c r="H607" s="139"/>
      <c r="I607" s="139"/>
    </row>
    <row r="608" spans="1:9" x14ac:dyDescent="0.25">
      <c r="A608" s="68"/>
      <c r="G608" s="139"/>
      <c r="H608" s="139"/>
      <c r="I608" s="139"/>
    </row>
    <row r="609" spans="1:9" x14ac:dyDescent="0.25">
      <c r="A609" s="68"/>
      <c r="G609" s="139"/>
      <c r="H609" s="139"/>
      <c r="I609" s="139"/>
    </row>
    <row r="610" spans="1:9" x14ac:dyDescent="0.25">
      <c r="A610" s="68"/>
      <c r="G610" s="139"/>
      <c r="H610" s="139"/>
      <c r="I610" s="139"/>
    </row>
    <row r="611" spans="1:9" x14ac:dyDescent="0.25">
      <c r="A611" s="68"/>
      <c r="G611" s="139"/>
      <c r="H611" s="139"/>
      <c r="I611" s="139"/>
    </row>
    <row r="612" spans="1:9" x14ac:dyDescent="0.25">
      <c r="A612" s="68"/>
      <c r="G612" s="139"/>
      <c r="H612" s="139"/>
      <c r="I612" s="139"/>
    </row>
    <row r="613" spans="1:9" x14ac:dyDescent="0.25">
      <c r="A613" s="68"/>
      <c r="G613" s="139"/>
      <c r="H613" s="139"/>
      <c r="I613" s="139"/>
    </row>
    <row r="614" spans="1:9" x14ac:dyDescent="0.25">
      <c r="A614" s="68"/>
      <c r="G614" s="139"/>
      <c r="H614" s="139"/>
      <c r="I614" s="139"/>
    </row>
    <row r="615" spans="1:9" x14ac:dyDescent="0.25">
      <c r="A615" s="68"/>
      <c r="G615" s="139"/>
      <c r="H615" s="139"/>
      <c r="I615" s="139"/>
    </row>
    <row r="616" spans="1:9" x14ac:dyDescent="0.25">
      <c r="A616" s="68"/>
      <c r="G616" s="139"/>
      <c r="H616" s="139"/>
      <c r="I616" s="139"/>
    </row>
    <row r="617" spans="1:9" x14ac:dyDescent="0.25">
      <c r="A617" s="68"/>
      <c r="G617" s="139"/>
      <c r="H617" s="139"/>
      <c r="I617" s="139"/>
    </row>
    <row r="618" spans="1:9" x14ac:dyDescent="0.25">
      <c r="A618" s="68"/>
      <c r="G618" s="139"/>
      <c r="H618" s="139"/>
      <c r="I618" s="139"/>
    </row>
    <row r="619" spans="1:9" x14ac:dyDescent="0.25">
      <c r="A619" s="68"/>
      <c r="G619" s="139"/>
      <c r="H619" s="139"/>
      <c r="I619" s="139"/>
    </row>
    <row r="620" spans="1:9" x14ac:dyDescent="0.25">
      <c r="A620" s="68"/>
      <c r="G620" s="139"/>
      <c r="H620" s="139"/>
      <c r="I620" s="139"/>
    </row>
    <row r="621" spans="1:9" x14ac:dyDescent="0.25">
      <c r="A621" s="68"/>
      <c r="G621" s="139"/>
      <c r="H621" s="139"/>
      <c r="I621" s="139"/>
    </row>
    <row r="622" spans="1:9" x14ac:dyDescent="0.25">
      <c r="A622" s="68"/>
      <c r="G622" s="139"/>
      <c r="H622" s="139"/>
      <c r="I622" s="139"/>
    </row>
    <row r="623" spans="1:9" x14ac:dyDescent="0.25">
      <c r="A623" s="68"/>
      <c r="G623" s="139"/>
      <c r="H623" s="139"/>
      <c r="I623" s="139"/>
    </row>
    <row r="624" spans="1:9" x14ac:dyDescent="0.25">
      <c r="A624" s="68"/>
      <c r="G624" s="139"/>
      <c r="H624" s="139"/>
      <c r="I624" s="139"/>
    </row>
    <row r="625" spans="1:9" x14ac:dyDescent="0.25">
      <c r="A625" s="68"/>
      <c r="G625" s="139"/>
      <c r="H625" s="139"/>
      <c r="I625" s="139"/>
    </row>
    <row r="626" spans="1:9" x14ac:dyDescent="0.25">
      <c r="A626" s="68"/>
      <c r="G626" s="139"/>
      <c r="H626" s="139"/>
      <c r="I626" s="139"/>
    </row>
    <row r="627" spans="1:9" x14ac:dyDescent="0.25">
      <c r="A627" s="68"/>
      <c r="G627" s="139"/>
      <c r="H627" s="139"/>
      <c r="I627" s="139"/>
    </row>
    <row r="628" spans="1:9" x14ac:dyDescent="0.25">
      <c r="A628" s="68"/>
      <c r="G628" s="139"/>
      <c r="H628" s="139"/>
      <c r="I628" s="139"/>
    </row>
    <row r="629" spans="1:9" x14ac:dyDescent="0.25">
      <c r="A629" s="68"/>
      <c r="G629" s="139"/>
      <c r="H629" s="139"/>
      <c r="I629" s="139"/>
    </row>
    <row r="630" spans="1:9" x14ac:dyDescent="0.25">
      <c r="A630" s="68"/>
      <c r="G630" s="139"/>
      <c r="H630" s="139"/>
      <c r="I630" s="139"/>
    </row>
    <row r="631" spans="1:9" x14ac:dyDescent="0.25">
      <c r="A631" s="68"/>
      <c r="G631" s="139"/>
      <c r="H631" s="139"/>
      <c r="I631" s="139"/>
    </row>
    <row r="632" spans="1:9" x14ac:dyDescent="0.25">
      <c r="A632" s="68"/>
      <c r="G632" s="139"/>
      <c r="H632" s="139"/>
      <c r="I632" s="139"/>
    </row>
    <row r="633" spans="1:9" x14ac:dyDescent="0.25">
      <c r="A633" s="68"/>
      <c r="G633" s="139"/>
      <c r="H633" s="139"/>
      <c r="I633" s="139"/>
    </row>
    <row r="634" spans="1:9" x14ac:dyDescent="0.25">
      <c r="A634" s="68"/>
      <c r="G634" s="139"/>
      <c r="H634" s="139"/>
      <c r="I634" s="139"/>
    </row>
    <row r="635" spans="1:9" x14ac:dyDescent="0.25">
      <c r="A635" s="68"/>
      <c r="G635" s="139"/>
      <c r="H635" s="139"/>
      <c r="I635" s="139"/>
    </row>
    <row r="636" spans="1:9" x14ac:dyDescent="0.25">
      <c r="A636" s="68"/>
      <c r="G636" s="139"/>
      <c r="H636" s="139"/>
      <c r="I636" s="139"/>
    </row>
    <row r="637" spans="1:9" x14ac:dyDescent="0.25">
      <c r="A637" s="68"/>
      <c r="G637" s="139"/>
      <c r="H637" s="139"/>
      <c r="I637" s="139"/>
    </row>
    <row r="638" spans="1:9" x14ac:dyDescent="0.25">
      <c r="A638" s="68"/>
      <c r="G638" s="139"/>
      <c r="H638" s="139"/>
      <c r="I638" s="139"/>
    </row>
    <row r="639" spans="1:9" x14ac:dyDescent="0.25">
      <c r="A639" s="68"/>
      <c r="G639" s="139"/>
      <c r="H639" s="139"/>
      <c r="I639" s="139"/>
    </row>
    <row r="640" spans="1:9" x14ac:dyDescent="0.25">
      <c r="A640" s="68"/>
      <c r="G640" s="139"/>
      <c r="H640" s="139"/>
      <c r="I640" s="139"/>
    </row>
    <row r="641" spans="1:9" x14ac:dyDescent="0.25">
      <c r="A641" s="68"/>
      <c r="G641" s="139"/>
      <c r="H641" s="139"/>
      <c r="I641" s="139"/>
    </row>
    <row r="642" spans="1:9" x14ac:dyDescent="0.25">
      <c r="A642" s="68"/>
      <c r="G642" s="139"/>
      <c r="H642" s="139"/>
      <c r="I642" s="139"/>
    </row>
    <row r="643" spans="1:9" x14ac:dyDescent="0.25">
      <c r="A643" s="68"/>
      <c r="G643" s="139"/>
      <c r="H643" s="139"/>
      <c r="I643" s="139"/>
    </row>
    <row r="644" spans="1:9" x14ac:dyDescent="0.25">
      <c r="A644" s="68"/>
      <c r="G644" s="139"/>
      <c r="H644" s="139"/>
      <c r="I644" s="139"/>
    </row>
    <row r="645" spans="1:9" x14ac:dyDescent="0.25">
      <c r="A645" s="68"/>
      <c r="G645" s="139"/>
      <c r="H645" s="139"/>
      <c r="I645" s="139"/>
    </row>
    <row r="646" spans="1:9" x14ac:dyDescent="0.25">
      <c r="A646" s="68"/>
      <c r="G646" s="139"/>
      <c r="H646" s="139"/>
      <c r="I646" s="139"/>
    </row>
    <row r="647" spans="1:9" x14ac:dyDescent="0.25">
      <c r="A647" s="68"/>
      <c r="G647" s="139"/>
      <c r="H647" s="139"/>
      <c r="I647" s="139"/>
    </row>
    <row r="648" spans="1:9" x14ac:dyDescent="0.25">
      <c r="A648" s="68"/>
      <c r="G648" s="139"/>
      <c r="H648" s="139"/>
      <c r="I648" s="139"/>
    </row>
    <row r="649" spans="1:9" x14ac:dyDescent="0.25">
      <c r="A649" s="68"/>
      <c r="G649" s="139"/>
      <c r="H649" s="139"/>
      <c r="I649" s="139"/>
    </row>
    <row r="650" spans="1:9" x14ac:dyDescent="0.25">
      <c r="A650" s="68"/>
      <c r="G650" s="139"/>
      <c r="H650" s="139"/>
      <c r="I650" s="139"/>
    </row>
    <row r="651" spans="1:9" x14ac:dyDescent="0.25">
      <c r="A651" s="68"/>
      <c r="G651" s="139"/>
      <c r="H651" s="139"/>
      <c r="I651" s="139"/>
    </row>
    <row r="652" spans="1:9" x14ac:dyDescent="0.25">
      <c r="A652" s="68"/>
      <c r="G652" s="139"/>
      <c r="H652" s="139"/>
      <c r="I652" s="139"/>
    </row>
    <row r="653" spans="1:9" x14ac:dyDescent="0.25">
      <c r="A653" s="68"/>
      <c r="G653" s="139"/>
      <c r="H653" s="139"/>
      <c r="I653" s="139"/>
    </row>
    <row r="654" spans="1:9" x14ac:dyDescent="0.25">
      <c r="A654" s="68"/>
      <c r="G654" s="139"/>
      <c r="H654" s="139"/>
      <c r="I654" s="139"/>
    </row>
    <row r="655" spans="1:9" x14ac:dyDescent="0.25">
      <c r="A655" s="68"/>
      <c r="G655" s="139"/>
      <c r="H655" s="139"/>
      <c r="I655" s="139"/>
    </row>
    <row r="656" spans="1:9" x14ac:dyDescent="0.25">
      <c r="A656" s="68"/>
      <c r="G656" s="139"/>
      <c r="H656" s="139"/>
      <c r="I656" s="139"/>
    </row>
    <row r="657" spans="1:9" x14ac:dyDescent="0.25">
      <c r="A657" s="68"/>
      <c r="G657" s="139"/>
      <c r="H657" s="139"/>
      <c r="I657" s="139"/>
    </row>
    <row r="658" spans="1:9" x14ac:dyDescent="0.25">
      <c r="A658" s="68"/>
      <c r="G658" s="139"/>
      <c r="H658" s="139"/>
      <c r="I658" s="139"/>
    </row>
    <row r="659" spans="1:9" x14ac:dyDescent="0.25">
      <c r="A659" s="68"/>
      <c r="G659" s="139"/>
      <c r="H659" s="139"/>
      <c r="I659" s="139"/>
    </row>
    <row r="660" spans="1:9" x14ac:dyDescent="0.25">
      <c r="A660" s="68"/>
      <c r="G660" s="139"/>
      <c r="H660" s="139"/>
      <c r="I660" s="139"/>
    </row>
    <row r="661" spans="1:9" x14ac:dyDescent="0.25">
      <c r="A661" s="68"/>
      <c r="G661" s="139"/>
      <c r="H661" s="139"/>
      <c r="I661" s="139"/>
    </row>
    <row r="662" spans="1:9" x14ac:dyDescent="0.25">
      <c r="A662" s="68"/>
      <c r="G662" s="139"/>
      <c r="H662" s="139"/>
      <c r="I662" s="139"/>
    </row>
    <row r="663" spans="1:9" x14ac:dyDescent="0.25">
      <c r="A663" s="68"/>
      <c r="G663" s="139"/>
      <c r="H663" s="139"/>
      <c r="I663" s="139"/>
    </row>
    <row r="664" spans="1:9" x14ac:dyDescent="0.25">
      <c r="A664" s="68"/>
      <c r="G664" s="139"/>
      <c r="H664" s="139"/>
      <c r="I664" s="139"/>
    </row>
    <row r="665" spans="1:9" x14ac:dyDescent="0.25">
      <c r="A665" s="68"/>
      <c r="G665" s="139"/>
      <c r="H665" s="139"/>
      <c r="I665" s="139"/>
    </row>
    <row r="666" spans="1:9" x14ac:dyDescent="0.25">
      <c r="A666" s="68"/>
      <c r="G666" s="139"/>
      <c r="H666" s="139"/>
      <c r="I666" s="139"/>
    </row>
    <row r="667" spans="1:9" x14ac:dyDescent="0.25">
      <c r="A667" s="68"/>
      <c r="G667" s="139"/>
      <c r="H667" s="139"/>
      <c r="I667" s="139"/>
    </row>
    <row r="668" spans="1:9" x14ac:dyDescent="0.25">
      <c r="A668" s="68"/>
      <c r="G668" s="139"/>
      <c r="H668" s="139"/>
      <c r="I668" s="139"/>
    </row>
    <row r="669" spans="1:9" x14ac:dyDescent="0.25">
      <c r="A669" s="68"/>
      <c r="G669" s="139"/>
      <c r="H669" s="139"/>
      <c r="I669" s="139"/>
    </row>
    <row r="670" spans="1:9" x14ac:dyDescent="0.25">
      <c r="A670" s="68"/>
      <c r="G670" s="139"/>
      <c r="H670" s="139"/>
      <c r="I670" s="139"/>
    </row>
    <row r="671" spans="1:9" x14ac:dyDescent="0.25">
      <c r="A671" s="68"/>
      <c r="G671" s="139"/>
      <c r="H671" s="139"/>
      <c r="I671" s="139"/>
    </row>
    <row r="672" spans="1:9" x14ac:dyDescent="0.25">
      <c r="A672" s="68"/>
      <c r="G672" s="139"/>
      <c r="H672" s="139"/>
      <c r="I672" s="139"/>
    </row>
    <row r="673" spans="1:9" x14ac:dyDescent="0.25">
      <c r="A673" s="68"/>
      <c r="G673" s="139"/>
      <c r="H673" s="139"/>
      <c r="I673" s="139"/>
    </row>
    <row r="674" spans="1:9" x14ac:dyDescent="0.25">
      <c r="A674" s="68"/>
      <c r="G674" s="139"/>
      <c r="H674" s="139"/>
      <c r="I674" s="139"/>
    </row>
    <row r="675" spans="1:9" x14ac:dyDescent="0.25">
      <c r="A675" s="68"/>
      <c r="G675" s="139"/>
      <c r="H675" s="139"/>
      <c r="I675" s="139"/>
    </row>
    <row r="676" spans="1:9" x14ac:dyDescent="0.25">
      <c r="A676" s="68"/>
      <c r="G676" s="139"/>
      <c r="H676" s="139"/>
      <c r="I676" s="139"/>
    </row>
    <row r="677" spans="1:9" x14ac:dyDescent="0.25">
      <c r="A677" s="68"/>
      <c r="G677" s="139"/>
      <c r="H677" s="139"/>
      <c r="I677" s="139"/>
    </row>
    <row r="678" spans="1:9" x14ac:dyDescent="0.25">
      <c r="A678" s="68"/>
      <c r="G678" s="139"/>
      <c r="H678" s="139"/>
      <c r="I678" s="139"/>
    </row>
    <row r="679" spans="1:9" x14ac:dyDescent="0.25">
      <c r="A679" s="68"/>
      <c r="G679" s="139"/>
      <c r="H679" s="139"/>
      <c r="I679" s="139"/>
    </row>
    <row r="680" spans="1:9" x14ac:dyDescent="0.25">
      <c r="A680" s="68"/>
      <c r="G680" s="139"/>
      <c r="H680" s="139"/>
      <c r="I680" s="139"/>
    </row>
    <row r="681" spans="1:9" x14ac:dyDescent="0.25">
      <c r="A681" s="68"/>
      <c r="G681" s="139"/>
      <c r="H681" s="139"/>
      <c r="I681" s="139"/>
    </row>
    <row r="682" spans="1:9" x14ac:dyDescent="0.25">
      <c r="A682" s="68"/>
      <c r="G682" s="139"/>
      <c r="H682" s="139"/>
      <c r="I682" s="139"/>
    </row>
    <row r="683" spans="1:9" x14ac:dyDescent="0.25">
      <c r="A683" s="68"/>
      <c r="G683" s="139"/>
      <c r="H683" s="139"/>
      <c r="I683" s="139"/>
    </row>
    <row r="684" spans="1:9" x14ac:dyDescent="0.25">
      <c r="A684" s="68"/>
      <c r="G684" s="139"/>
      <c r="H684" s="139"/>
      <c r="I684" s="139"/>
    </row>
    <row r="685" spans="1:9" x14ac:dyDescent="0.25">
      <c r="A685" s="68"/>
      <c r="G685" s="139"/>
      <c r="H685" s="139"/>
      <c r="I685" s="139"/>
    </row>
    <row r="686" spans="1:9" x14ac:dyDescent="0.25">
      <c r="A686" s="68"/>
      <c r="G686" s="139"/>
      <c r="H686" s="139"/>
      <c r="I686" s="139"/>
    </row>
    <row r="687" spans="1:9" x14ac:dyDescent="0.25">
      <c r="A687" s="68"/>
      <c r="G687" s="139"/>
      <c r="H687" s="139"/>
      <c r="I687" s="139"/>
    </row>
    <row r="688" spans="1:9" x14ac:dyDescent="0.25">
      <c r="A688" s="68"/>
      <c r="G688" s="139"/>
      <c r="H688" s="139"/>
      <c r="I688" s="139"/>
    </row>
    <row r="689" spans="1:9" x14ac:dyDescent="0.25">
      <c r="A689" s="68"/>
      <c r="G689" s="139"/>
      <c r="H689" s="139"/>
      <c r="I689" s="139"/>
    </row>
    <row r="690" spans="1:9" x14ac:dyDescent="0.25">
      <c r="A690" s="68"/>
      <c r="G690" s="139"/>
      <c r="H690" s="139"/>
      <c r="I690" s="139"/>
    </row>
    <row r="691" spans="1:9" x14ac:dyDescent="0.25">
      <c r="A691" s="68"/>
      <c r="G691" s="139"/>
      <c r="H691" s="139"/>
      <c r="I691" s="139"/>
    </row>
    <row r="692" spans="1:9" x14ac:dyDescent="0.25">
      <c r="A692" s="68"/>
      <c r="G692" s="139"/>
      <c r="H692" s="139"/>
      <c r="I692" s="139"/>
    </row>
    <row r="693" spans="1:9" x14ac:dyDescent="0.25">
      <c r="A693" s="68"/>
      <c r="G693" s="139"/>
      <c r="H693" s="139"/>
      <c r="I693" s="139"/>
    </row>
    <row r="694" spans="1:9" x14ac:dyDescent="0.25">
      <c r="A694" s="68"/>
      <c r="G694" s="139"/>
      <c r="H694" s="139"/>
      <c r="I694" s="139"/>
    </row>
    <row r="695" spans="1:9" x14ac:dyDescent="0.25">
      <c r="A695" s="68"/>
      <c r="G695" s="139"/>
      <c r="H695" s="139"/>
      <c r="I695" s="139"/>
    </row>
    <row r="696" spans="1:9" x14ac:dyDescent="0.25">
      <c r="A696" s="68"/>
      <c r="G696" s="139"/>
      <c r="H696" s="139"/>
      <c r="I696" s="139"/>
    </row>
    <row r="697" spans="1:9" x14ac:dyDescent="0.25">
      <c r="A697" s="68"/>
      <c r="G697" s="139"/>
      <c r="H697" s="139"/>
      <c r="I697" s="139"/>
    </row>
    <row r="698" spans="1:9" x14ac:dyDescent="0.25">
      <c r="A698" s="68"/>
      <c r="G698" s="139"/>
      <c r="H698" s="139"/>
      <c r="I698" s="139"/>
    </row>
    <row r="699" spans="1:9" x14ac:dyDescent="0.25">
      <c r="A699" s="68"/>
      <c r="G699" s="139"/>
      <c r="H699" s="139"/>
      <c r="I699" s="139"/>
    </row>
    <row r="700" spans="1:9" x14ac:dyDescent="0.25">
      <c r="A700" s="68"/>
      <c r="G700" s="139"/>
      <c r="H700" s="139"/>
      <c r="I700" s="139"/>
    </row>
    <row r="701" spans="1:9" x14ac:dyDescent="0.25">
      <c r="A701" s="68"/>
      <c r="G701" s="139"/>
      <c r="H701" s="139"/>
      <c r="I701" s="139"/>
    </row>
    <row r="702" spans="1:9" x14ac:dyDescent="0.25">
      <c r="A702" s="68"/>
      <c r="G702" s="139"/>
      <c r="H702" s="139"/>
      <c r="I702" s="139"/>
    </row>
    <row r="703" spans="1:9" x14ac:dyDescent="0.25">
      <c r="A703" s="68"/>
      <c r="G703" s="139"/>
      <c r="H703" s="139"/>
      <c r="I703" s="139"/>
    </row>
    <row r="704" spans="1:9" x14ac:dyDescent="0.25">
      <c r="A704" s="68"/>
      <c r="G704" s="139"/>
      <c r="H704" s="139"/>
      <c r="I704" s="139"/>
    </row>
    <row r="705" spans="1:9" x14ac:dyDescent="0.25">
      <c r="A705" s="68"/>
      <c r="G705" s="139"/>
      <c r="H705" s="139"/>
      <c r="I705" s="139"/>
    </row>
    <row r="706" spans="1:9" x14ac:dyDescent="0.25">
      <c r="A706" s="68"/>
      <c r="G706" s="139"/>
      <c r="H706" s="139"/>
      <c r="I706" s="139"/>
    </row>
    <row r="707" spans="1:9" x14ac:dyDescent="0.25">
      <c r="A707" s="68"/>
      <c r="G707" s="139"/>
      <c r="H707" s="139"/>
      <c r="I707" s="139"/>
    </row>
    <row r="708" spans="1:9" x14ac:dyDescent="0.25">
      <c r="A708" s="68"/>
      <c r="G708" s="139"/>
      <c r="H708" s="139"/>
      <c r="I708" s="139"/>
    </row>
    <row r="709" spans="1:9" x14ac:dyDescent="0.25">
      <c r="A709" s="68"/>
      <c r="G709" s="139"/>
      <c r="H709" s="139"/>
      <c r="I709" s="139"/>
    </row>
    <row r="710" spans="1:9" x14ac:dyDescent="0.25">
      <c r="A710" s="68"/>
      <c r="G710" s="139"/>
      <c r="H710" s="139"/>
      <c r="I710" s="139"/>
    </row>
    <row r="711" spans="1:9" x14ac:dyDescent="0.25">
      <c r="A711" s="68"/>
      <c r="G711" s="139"/>
      <c r="H711" s="139"/>
      <c r="I711" s="139"/>
    </row>
    <row r="712" spans="1:9" x14ac:dyDescent="0.25">
      <c r="A712" s="68"/>
      <c r="G712" s="139"/>
      <c r="H712" s="139"/>
      <c r="I712" s="139"/>
    </row>
    <row r="713" spans="1:9" x14ac:dyDescent="0.25">
      <c r="A713" s="68"/>
      <c r="G713" s="139"/>
      <c r="H713" s="139"/>
      <c r="I713" s="139"/>
    </row>
    <row r="714" spans="1:9" x14ac:dyDescent="0.25">
      <c r="A714" s="68"/>
      <c r="G714" s="139"/>
      <c r="H714" s="139"/>
      <c r="I714" s="139"/>
    </row>
    <row r="715" spans="1:9" x14ac:dyDescent="0.25">
      <c r="A715" s="68"/>
      <c r="G715" s="139"/>
      <c r="H715" s="139"/>
      <c r="I715" s="139"/>
    </row>
    <row r="716" spans="1:9" x14ac:dyDescent="0.25">
      <c r="A716" s="68"/>
      <c r="G716" s="139"/>
      <c r="H716" s="139"/>
      <c r="I716" s="139"/>
    </row>
    <row r="717" spans="1:9" x14ac:dyDescent="0.25">
      <c r="A717" s="68"/>
      <c r="G717" s="139"/>
      <c r="H717" s="139"/>
      <c r="I717" s="139"/>
    </row>
    <row r="718" spans="1:9" x14ac:dyDescent="0.25">
      <c r="A718" s="68"/>
      <c r="G718" s="139"/>
      <c r="H718" s="139"/>
      <c r="I718" s="139"/>
    </row>
    <row r="719" spans="1:9" x14ac:dyDescent="0.25">
      <c r="A719" s="68"/>
      <c r="G719" s="139"/>
      <c r="H719" s="139"/>
      <c r="I719" s="139"/>
    </row>
    <row r="720" spans="1:9" x14ac:dyDescent="0.25">
      <c r="A720" s="68"/>
      <c r="G720" s="139"/>
      <c r="H720" s="139"/>
      <c r="I720" s="139"/>
    </row>
    <row r="721" spans="1:9" x14ac:dyDescent="0.25">
      <c r="A721" s="68"/>
      <c r="G721" s="139"/>
      <c r="H721" s="139"/>
      <c r="I721" s="139"/>
    </row>
    <row r="722" spans="1:9" x14ac:dyDescent="0.25">
      <c r="A722" s="68"/>
      <c r="G722" s="139"/>
      <c r="H722" s="139"/>
      <c r="I722" s="139"/>
    </row>
    <row r="723" spans="1:9" x14ac:dyDescent="0.25">
      <c r="A723" s="68"/>
      <c r="G723" s="139"/>
      <c r="H723" s="139"/>
      <c r="I723" s="139"/>
    </row>
    <row r="724" spans="1:9" x14ac:dyDescent="0.25">
      <c r="A724" s="68"/>
      <c r="G724" s="139"/>
      <c r="H724" s="139"/>
      <c r="I724" s="139"/>
    </row>
    <row r="725" spans="1:9" x14ac:dyDescent="0.25">
      <c r="A725" s="68"/>
      <c r="G725" s="139"/>
      <c r="H725" s="139"/>
      <c r="I725" s="139"/>
    </row>
    <row r="726" spans="1:9" x14ac:dyDescent="0.25">
      <c r="A726" s="68"/>
      <c r="G726" s="139"/>
      <c r="H726" s="139"/>
      <c r="I726" s="139"/>
    </row>
    <row r="727" spans="1:9" x14ac:dyDescent="0.25">
      <c r="A727" s="68"/>
      <c r="G727" s="139"/>
      <c r="H727" s="139"/>
      <c r="I727" s="139"/>
    </row>
    <row r="728" spans="1:9" x14ac:dyDescent="0.25">
      <c r="A728" s="68"/>
      <c r="G728" s="139"/>
      <c r="H728" s="139"/>
      <c r="I728" s="139"/>
    </row>
    <row r="729" spans="1:9" x14ac:dyDescent="0.25">
      <c r="A729" s="68"/>
      <c r="G729" s="139"/>
      <c r="H729" s="139"/>
      <c r="I729" s="139"/>
    </row>
    <row r="730" spans="1:9" x14ac:dyDescent="0.25">
      <c r="A730" s="68"/>
      <c r="G730" s="139"/>
      <c r="H730" s="139"/>
      <c r="I730" s="139"/>
    </row>
    <row r="731" spans="1:9" x14ac:dyDescent="0.25">
      <c r="A731" s="68"/>
      <c r="G731" s="139"/>
      <c r="H731" s="139"/>
      <c r="I731" s="139"/>
    </row>
    <row r="732" spans="1:9" x14ac:dyDescent="0.25">
      <c r="A732" s="68"/>
      <c r="G732" s="139"/>
      <c r="H732" s="139"/>
      <c r="I732" s="139"/>
    </row>
    <row r="733" spans="1:9" x14ac:dyDescent="0.25">
      <c r="A733" s="68"/>
      <c r="G733" s="139"/>
      <c r="H733" s="139"/>
      <c r="I733" s="139"/>
    </row>
    <row r="734" spans="1:9" x14ac:dyDescent="0.25">
      <c r="A734" s="68"/>
      <c r="G734" s="139"/>
      <c r="H734" s="139"/>
      <c r="I734" s="139"/>
    </row>
    <row r="735" spans="1:9" x14ac:dyDescent="0.25">
      <c r="A735" s="68"/>
      <c r="G735" s="139"/>
      <c r="H735" s="139"/>
      <c r="I735" s="139"/>
    </row>
    <row r="736" spans="1:9" x14ac:dyDescent="0.25">
      <c r="A736" s="68"/>
      <c r="G736" s="139"/>
      <c r="H736" s="139"/>
      <c r="I736" s="139"/>
    </row>
    <row r="737" spans="1:9" x14ac:dyDescent="0.25">
      <c r="A737" s="68"/>
      <c r="G737" s="139"/>
      <c r="H737" s="139"/>
      <c r="I737" s="139"/>
    </row>
    <row r="738" spans="1:9" x14ac:dyDescent="0.25">
      <c r="A738" s="68"/>
      <c r="G738" s="139"/>
      <c r="H738" s="139"/>
      <c r="I738" s="139"/>
    </row>
    <row r="739" spans="1:9" x14ac:dyDescent="0.25">
      <c r="A739" s="68"/>
      <c r="G739" s="139"/>
      <c r="H739" s="139"/>
      <c r="I739" s="139"/>
    </row>
    <row r="740" spans="1:9" x14ac:dyDescent="0.25">
      <c r="A740" s="68"/>
      <c r="G740" s="139"/>
      <c r="H740" s="139"/>
      <c r="I740" s="139"/>
    </row>
    <row r="741" spans="1:9" x14ac:dyDescent="0.25">
      <c r="A741" s="68"/>
      <c r="G741" s="139"/>
      <c r="H741" s="139"/>
      <c r="I741" s="139"/>
    </row>
    <row r="742" spans="1:9" x14ac:dyDescent="0.25">
      <c r="A742" s="68"/>
      <c r="G742" s="139"/>
      <c r="H742" s="139"/>
      <c r="I742" s="139"/>
    </row>
    <row r="743" spans="1:9" x14ac:dyDescent="0.25">
      <c r="A743" s="68"/>
      <c r="G743" s="139"/>
      <c r="H743" s="139"/>
      <c r="I743" s="139"/>
    </row>
    <row r="744" spans="1:9" x14ac:dyDescent="0.25">
      <c r="A744" s="68"/>
      <c r="G744" s="139"/>
      <c r="H744" s="139"/>
      <c r="I744" s="139"/>
    </row>
    <row r="745" spans="1:9" x14ac:dyDescent="0.25">
      <c r="A745" s="68"/>
      <c r="G745" s="139"/>
      <c r="H745" s="139"/>
      <c r="I745" s="139"/>
    </row>
    <row r="746" spans="1:9" x14ac:dyDescent="0.25">
      <c r="A746" s="68"/>
      <c r="G746" s="139"/>
      <c r="H746" s="139"/>
      <c r="I746" s="139"/>
    </row>
    <row r="747" spans="1:9" x14ac:dyDescent="0.25">
      <c r="A747" s="68"/>
      <c r="G747" s="139"/>
      <c r="H747" s="139"/>
      <c r="I747" s="139"/>
    </row>
    <row r="748" spans="1:9" x14ac:dyDescent="0.25">
      <c r="A748" s="68"/>
      <c r="G748" s="139"/>
      <c r="H748" s="139"/>
      <c r="I748" s="139"/>
    </row>
    <row r="749" spans="1:9" x14ac:dyDescent="0.25">
      <c r="A749" s="68"/>
      <c r="G749" s="139"/>
      <c r="H749" s="139"/>
      <c r="I749" s="139"/>
    </row>
    <row r="750" spans="1:9" x14ac:dyDescent="0.25">
      <c r="A750" s="68"/>
      <c r="G750" s="139"/>
      <c r="H750" s="139"/>
      <c r="I750" s="139"/>
    </row>
    <row r="751" spans="1:9" x14ac:dyDescent="0.25">
      <c r="A751" s="68"/>
      <c r="G751" s="139"/>
      <c r="H751" s="139"/>
      <c r="I751" s="139"/>
    </row>
    <row r="752" spans="1:9" x14ac:dyDescent="0.25">
      <c r="A752" s="68"/>
      <c r="G752" s="139"/>
      <c r="H752" s="139"/>
      <c r="I752" s="139"/>
    </row>
    <row r="753" spans="1:9" x14ac:dyDescent="0.25">
      <c r="A753" s="68"/>
      <c r="G753" s="139"/>
      <c r="H753" s="139"/>
      <c r="I753" s="139"/>
    </row>
    <row r="754" spans="1:9" x14ac:dyDescent="0.25">
      <c r="A754" s="68"/>
      <c r="G754" s="139"/>
      <c r="H754" s="139"/>
      <c r="I754" s="139"/>
    </row>
    <row r="755" spans="1:9" x14ac:dyDescent="0.25">
      <c r="A755" s="68"/>
      <c r="G755" s="139"/>
      <c r="H755" s="139"/>
      <c r="I755" s="139"/>
    </row>
    <row r="756" spans="1:9" x14ac:dyDescent="0.25">
      <c r="A756" s="68"/>
      <c r="G756" s="139"/>
      <c r="H756" s="139"/>
      <c r="I756" s="139"/>
    </row>
    <row r="757" spans="1:9" x14ac:dyDescent="0.25">
      <c r="A757" s="68"/>
      <c r="G757" s="139"/>
      <c r="H757" s="139"/>
      <c r="I757" s="139"/>
    </row>
    <row r="758" spans="1:9" x14ac:dyDescent="0.25">
      <c r="A758" s="68"/>
      <c r="G758" s="139"/>
      <c r="H758" s="139"/>
      <c r="I758" s="139"/>
    </row>
    <row r="759" spans="1:9" x14ac:dyDescent="0.25">
      <c r="A759" s="68"/>
      <c r="G759" s="139"/>
      <c r="H759" s="139"/>
      <c r="I759" s="139"/>
    </row>
    <row r="760" spans="1:9" x14ac:dyDescent="0.25">
      <c r="A760" s="68"/>
      <c r="G760" s="139"/>
      <c r="H760" s="139"/>
      <c r="I760" s="139"/>
    </row>
    <row r="761" spans="1:9" x14ac:dyDescent="0.25">
      <c r="A761" s="68"/>
      <c r="G761" s="139"/>
      <c r="H761" s="139"/>
      <c r="I761" s="139"/>
    </row>
    <row r="762" spans="1:9" x14ac:dyDescent="0.25">
      <c r="A762" s="68"/>
      <c r="G762" s="139"/>
      <c r="H762" s="139"/>
      <c r="I762" s="139"/>
    </row>
    <row r="763" spans="1:9" x14ac:dyDescent="0.25">
      <c r="A763" s="68"/>
      <c r="G763" s="139"/>
      <c r="H763" s="139"/>
      <c r="I763" s="139"/>
    </row>
    <row r="764" spans="1:9" x14ac:dyDescent="0.25">
      <c r="A764" s="68"/>
      <c r="G764" s="139"/>
      <c r="H764" s="139"/>
      <c r="I764" s="139"/>
    </row>
    <row r="765" spans="1:9" x14ac:dyDescent="0.25">
      <c r="A765" s="68"/>
      <c r="G765" s="139"/>
      <c r="H765" s="139"/>
      <c r="I765" s="139"/>
    </row>
    <row r="766" spans="1:9" x14ac:dyDescent="0.25">
      <c r="A766" s="68"/>
      <c r="G766" s="139"/>
      <c r="H766" s="139"/>
      <c r="I766" s="139"/>
    </row>
    <row r="767" spans="1:9" x14ac:dyDescent="0.25">
      <c r="A767" s="68"/>
      <c r="G767" s="139"/>
      <c r="H767" s="139"/>
      <c r="I767" s="139"/>
    </row>
    <row r="768" spans="1:9" x14ac:dyDescent="0.25">
      <c r="A768" s="68"/>
      <c r="G768" s="139"/>
      <c r="H768" s="139"/>
      <c r="I768" s="139"/>
    </row>
    <row r="769" spans="1:9" x14ac:dyDescent="0.25">
      <c r="A769" s="68"/>
      <c r="G769" s="139"/>
      <c r="H769" s="139"/>
      <c r="I769" s="139"/>
    </row>
    <row r="770" spans="1:9" x14ac:dyDescent="0.25">
      <c r="A770" s="68"/>
      <c r="G770" s="139"/>
      <c r="H770" s="139"/>
      <c r="I770" s="139"/>
    </row>
    <row r="771" spans="1:9" x14ac:dyDescent="0.25">
      <c r="A771" s="68"/>
      <c r="G771" s="139"/>
      <c r="H771" s="139"/>
      <c r="I771" s="139"/>
    </row>
    <row r="772" spans="1:9" x14ac:dyDescent="0.25">
      <c r="A772" s="68"/>
      <c r="G772" s="139"/>
      <c r="H772" s="139"/>
      <c r="I772" s="139"/>
    </row>
    <row r="773" spans="1:9" x14ac:dyDescent="0.25">
      <c r="A773" s="68"/>
      <c r="G773" s="139"/>
      <c r="H773" s="139"/>
      <c r="I773" s="139"/>
    </row>
    <row r="774" spans="1:9" x14ac:dyDescent="0.25">
      <c r="A774" s="68"/>
      <c r="G774" s="139"/>
      <c r="H774" s="139"/>
      <c r="I774" s="139"/>
    </row>
    <row r="775" spans="1:9" x14ac:dyDescent="0.25">
      <c r="A775" s="68"/>
      <c r="G775" s="139"/>
      <c r="H775" s="139"/>
      <c r="I775" s="139"/>
    </row>
    <row r="776" spans="1:9" x14ac:dyDescent="0.25">
      <c r="A776" s="68"/>
      <c r="G776" s="139"/>
      <c r="H776" s="139"/>
      <c r="I776" s="139"/>
    </row>
    <row r="777" spans="1:9" x14ac:dyDescent="0.25">
      <c r="A777" s="68"/>
      <c r="G777" s="139"/>
      <c r="H777" s="139"/>
      <c r="I777" s="139"/>
    </row>
    <row r="778" spans="1:9" x14ac:dyDescent="0.25">
      <c r="A778" s="68"/>
      <c r="G778" s="139"/>
      <c r="H778" s="139"/>
      <c r="I778" s="139"/>
    </row>
    <row r="779" spans="1:9" x14ac:dyDescent="0.25">
      <c r="A779" s="68"/>
      <c r="G779" s="139"/>
      <c r="H779" s="139"/>
      <c r="I779" s="139"/>
    </row>
    <row r="780" spans="1:9" x14ac:dyDescent="0.25">
      <c r="A780" s="68"/>
      <c r="G780" s="139"/>
      <c r="H780" s="139"/>
      <c r="I780" s="139"/>
    </row>
    <row r="781" spans="1:9" x14ac:dyDescent="0.25">
      <c r="A781" s="68"/>
      <c r="G781" s="139"/>
      <c r="H781" s="139"/>
      <c r="I781" s="139"/>
    </row>
    <row r="782" spans="1:9" x14ac:dyDescent="0.25">
      <c r="A782" s="68"/>
      <c r="G782" s="139"/>
      <c r="H782" s="139"/>
      <c r="I782" s="139"/>
    </row>
    <row r="783" spans="1:9" x14ac:dyDescent="0.25">
      <c r="A783" s="68"/>
      <c r="G783" s="139"/>
      <c r="H783" s="139"/>
      <c r="I783" s="139"/>
    </row>
    <row r="784" spans="1:9" x14ac:dyDescent="0.25">
      <c r="A784" s="68"/>
      <c r="G784" s="139"/>
      <c r="H784" s="139"/>
      <c r="I784" s="139"/>
    </row>
    <row r="785" spans="1:9" x14ac:dyDescent="0.25">
      <c r="A785" s="68"/>
      <c r="G785" s="139"/>
      <c r="H785" s="139"/>
      <c r="I785" s="139"/>
    </row>
    <row r="786" spans="1:9" x14ac:dyDescent="0.25">
      <c r="A786" s="68"/>
      <c r="G786" s="139"/>
      <c r="H786" s="139"/>
      <c r="I786" s="139"/>
    </row>
    <row r="787" spans="1:9" x14ac:dyDescent="0.25">
      <c r="A787" s="68"/>
      <c r="G787" s="139"/>
      <c r="H787" s="139"/>
      <c r="I787" s="139"/>
    </row>
    <row r="788" spans="1:9" x14ac:dyDescent="0.25">
      <c r="A788" s="68"/>
      <c r="G788" s="139"/>
      <c r="H788" s="139"/>
      <c r="I788" s="139"/>
    </row>
    <row r="789" spans="1:9" x14ac:dyDescent="0.25">
      <c r="A789" s="68"/>
      <c r="G789" s="139"/>
      <c r="H789" s="139"/>
      <c r="I789" s="139"/>
    </row>
    <row r="790" spans="1:9" x14ac:dyDescent="0.25">
      <c r="A790" s="68"/>
      <c r="G790" s="139"/>
      <c r="H790" s="139"/>
      <c r="I790" s="139"/>
    </row>
    <row r="791" spans="1:9" x14ac:dyDescent="0.25">
      <c r="A791" s="68"/>
      <c r="G791" s="139"/>
      <c r="H791" s="139"/>
      <c r="I791" s="139"/>
    </row>
    <row r="792" spans="1:9" x14ac:dyDescent="0.25">
      <c r="A792" s="68"/>
      <c r="G792" s="139"/>
      <c r="H792" s="139"/>
      <c r="I792" s="139"/>
    </row>
    <row r="793" spans="1:9" x14ac:dyDescent="0.25">
      <c r="A793" s="68"/>
      <c r="G793" s="139"/>
      <c r="H793" s="139"/>
      <c r="I793" s="139"/>
    </row>
    <row r="794" spans="1:9" x14ac:dyDescent="0.25">
      <c r="A794" s="68"/>
      <c r="G794" s="139"/>
      <c r="H794" s="139"/>
      <c r="I794" s="139"/>
    </row>
    <row r="795" spans="1:9" x14ac:dyDescent="0.25">
      <c r="A795" s="68"/>
      <c r="G795" s="139"/>
      <c r="H795" s="139"/>
      <c r="I795" s="139"/>
    </row>
    <row r="796" spans="1:9" x14ac:dyDescent="0.25">
      <c r="A796" s="68"/>
      <c r="G796" s="139"/>
      <c r="H796" s="139"/>
      <c r="I796" s="139"/>
    </row>
    <row r="797" spans="1:9" x14ac:dyDescent="0.25">
      <c r="A797" s="68"/>
      <c r="G797" s="139"/>
      <c r="H797" s="139"/>
      <c r="I797" s="139"/>
    </row>
    <row r="798" spans="1:9" x14ac:dyDescent="0.25">
      <c r="A798" s="68"/>
      <c r="G798" s="139"/>
      <c r="H798" s="139"/>
      <c r="I798" s="139"/>
    </row>
    <row r="799" spans="1:9" x14ac:dyDescent="0.25">
      <c r="A799" s="68"/>
      <c r="G799" s="139"/>
      <c r="H799" s="139"/>
      <c r="I799" s="139"/>
    </row>
    <row r="800" spans="1:9" x14ac:dyDescent="0.25">
      <c r="G800" s="139"/>
      <c r="H800" s="139"/>
      <c r="I800" s="139"/>
    </row>
    <row r="801" spans="1:27" x14ac:dyDescent="0.3">
      <c r="A801" s="68"/>
      <c r="D801" s="100"/>
      <c r="E801" s="68"/>
      <c r="F801" s="68"/>
      <c r="G801" s="99"/>
      <c r="H801" s="99"/>
      <c r="I801" s="99"/>
      <c r="J801" s="98"/>
      <c r="K801" s="68"/>
      <c r="L801" s="97"/>
      <c r="M801" s="68"/>
      <c r="N801" s="68"/>
      <c r="O801" s="68"/>
      <c r="P801" s="68"/>
      <c r="Q801" s="97"/>
      <c r="R801" s="68"/>
      <c r="S801" s="68"/>
      <c r="T801" s="68"/>
      <c r="U801" s="68"/>
      <c r="V801" s="68"/>
      <c r="W801" s="68"/>
      <c r="X801" s="68"/>
      <c r="Y801" s="68"/>
      <c r="Z801" s="68"/>
      <c r="AA801" s="68"/>
    </row>
  </sheetData>
  <autoFilter ref="B1:B801" xr:uid="{1AD7E1A3-130C-43F0-B3E8-4FA0F18B1769}"/>
  <mergeCells count="2">
    <mergeCell ref="R4:U4"/>
    <mergeCell ref="W4:Z4"/>
  </mergeCells>
  <dataValidations count="5">
    <dataValidation type="list" allowBlank="1" showInputMessage="1" showErrorMessage="1" sqref="B786:B800 B802:B803" xr:uid="{2A64B32D-C868-4AE4-97AB-1814D346541F}">
      <formula1>#REF!</formula1>
    </dataValidation>
    <dataValidation type="list" allowBlank="1" showInputMessage="1" showErrorMessage="1" sqref="O111:O112 O6:O25 O63:O73 O51:O61 O39:O49 O27:O37 O87:O97 O99:O109 O75:O85" xr:uid="{D1DA5BAB-B338-4548-8CE9-3ED39AEAB63C}">
      <formula1>$C$3:$C$1015</formula1>
    </dataValidation>
    <dataValidation type="list" allowBlank="1" showInputMessage="1" showErrorMessage="1" sqref="M69:M73 M6:M25 M111:M562 M27:M37 M39:M49 M51:M61 M63:M66 M99:M109 M87:M97 M75:M85" xr:uid="{A52D6741-6878-416E-B7EB-F8B2BA439485}">
      <formula1>$C$3:$C$988</formula1>
    </dataValidation>
    <dataValidation type="list" allowBlank="1" showInputMessage="1" showErrorMessage="1" sqref="M38 M50 M62 M74 M86 M98 M110 M67:M68" xr:uid="{5559CF38-4326-4659-BEAA-E5DDE683647B}">
      <formula1>$C$3:$C$1134</formula1>
    </dataValidation>
    <dataValidation type="list" allowBlank="1" showInputMessage="1" showErrorMessage="1" sqref="O38 O50 O62 O74 O86 O98 O110" xr:uid="{B5A674D3-7BC2-4ECD-9F3A-44A281206580}">
      <formula1>$C$3:$C$991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96" id="{46896072-9DE3-4C67-917E-A23ECD72CDD7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A113:L800 A21:E21 A802:L990 T19:U19 O802:AA990 Q21:U21 O113:AA800 W19:Z19 W21:Z21 A25:E28 AA19:AA112 A19:E19 J19 F6 F8:F9 F11:F12 F14:F15 F17:F112</xm:sqref>
        </x14:conditionalFormatting>
        <x14:conditionalFormatting xmlns:xm="http://schemas.microsoft.com/office/excel/2006/main">
          <x14:cfRule type="expression" priority="1288" id="{F2A10309-C461-45CF-A992-5C7782FAE278}">
            <xm:f>$A25=подписанты!$H$29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T25:Z25 T28:Z28 Q26:U26 Q25:R25 W26:Z27</xm:sqref>
        </x14:conditionalFormatting>
        <x14:conditionalFormatting xmlns:xm="http://schemas.microsoft.com/office/excel/2006/main">
          <x14:cfRule type="expression" priority="1287" id="{BA48ED90-C3A5-4EB2-B550-8A975915EE89}">
            <xm:f>$A29=подписанты!$H$29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A29:E31 A33:E33 Q33:U33 S29:U29 V30:Z30 W29:Z29 W31:Z31 W33:Z33 A37:E40 J30</xm:sqref>
        </x14:conditionalFormatting>
        <x14:conditionalFormatting xmlns:xm="http://schemas.microsoft.com/office/excel/2006/main">
          <x14:cfRule type="expression" priority="1286" id="{DD1797A4-A372-452A-8497-683B85309B11}">
            <xm:f>$A37=подписанты!$H$29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T37:Z37 T40:Z40 Q38:U38 Q37:R37 W38:Z39</xm:sqref>
        </x14:conditionalFormatting>
        <x14:conditionalFormatting xmlns:xm="http://schemas.microsoft.com/office/excel/2006/main">
          <x14:cfRule type="expression" priority="1285" id="{A3AC401C-EACE-4754-A12E-3EDDE3C39709}">
            <xm:f>$A41=подписанты!$H$29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A41:E43 V42:Z42 A45:E45 T43:U43 Q45:U45 S41:U41 W41:Z41 W43:Z43 W45:Z45 A49:E52 J42</xm:sqref>
        </x14:conditionalFormatting>
        <x14:conditionalFormatting xmlns:xm="http://schemas.microsoft.com/office/excel/2006/main">
          <x14:cfRule type="expression" priority="1284" id="{04520B8B-CE71-444B-93ED-F317C908E4C6}">
            <xm:f>$A49=подписанты!$H$29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T49:Z49 T52:Z52 Q50:U50 Q49:R49 W50:Z51</xm:sqref>
        </x14:conditionalFormatting>
        <x14:conditionalFormatting xmlns:xm="http://schemas.microsoft.com/office/excel/2006/main">
          <x14:cfRule type="expression" priority="1283" id="{36067098-7067-419E-909E-76253E9EE85A}">
            <xm:f>$A53=подписанты!$H$29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A53:E55 A57:E57 T55:U55 J54 Q57:U57 S53:U53 V54:Z54 W53:Z53 W55:Z55 W57:Z57 A61:E64</xm:sqref>
        </x14:conditionalFormatting>
        <x14:conditionalFormatting xmlns:xm="http://schemas.microsoft.com/office/excel/2006/main">
          <x14:cfRule type="expression" priority="1282" id="{C137E8BD-6A5F-472E-BC92-3255C5CC5139}">
            <xm:f>$A61=подписанты!$H$29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T61:Z61 T64:Z64 J61 Q62:U62 Q61:R61 W62:Z63</xm:sqref>
        </x14:conditionalFormatting>
        <x14:conditionalFormatting xmlns:xm="http://schemas.microsoft.com/office/excel/2006/main">
          <x14:cfRule type="expression" priority="1269" id="{AD1CE191-EC0F-4A09-8BBB-D1F0DCE0C40E}">
            <xm:f>$A32=подписанты!$H$29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A32:E32 Q32:Z32</xm:sqref>
        </x14:conditionalFormatting>
        <x14:conditionalFormatting xmlns:xm="http://schemas.microsoft.com/office/excel/2006/main">
          <x14:cfRule type="expression" priority="1271" id="{6FA4F953-F7A1-4960-9245-76E4392579FD}">
            <xm:f>$A20=подписанты!$H$29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A20:E20 Q20:Z20</xm:sqref>
        </x14:conditionalFormatting>
        <x14:conditionalFormatting xmlns:xm="http://schemas.microsoft.com/office/excel/2006/main">
          <x14:cfRule type="expression" priority="1268" id="{9D45704B-D76E-4E32-9CB3-DEE7A8272089}">
            <xm:f>$A44=подписанты!$H$29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A44:E44 Q44:Z44</xm:sqref>
        </x14:conditionalFormatting>
        <x14:conditionalFormatting xmlns:xm="http://schemas.microsoft.com/office/excel/2006/main">
          <x14:cfRule type="expression" priority="1267" id="{F41A8E71-F6AF-4CF4-A16E-7C97FD59C9BA}">
            <xm:f>$A56=подписанты!$H$29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A56:E56 Q56:Z56</xm:sqref>
        </x14:conditionalFormatting>
        <x14:conditionalFormatting xmlns:xm="http://schemas.microsoft.com/office/excel/2006/main">
          <x14:cfRule type="expression" priority="1264" id="{832F2C2E-FD4F-4E74-A60F-D194EE558EFC}">
            <xm:f>$A20=подписанты!$H$29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expression" priority="1263" id="{607E6D24-B7B7-4598-BE75-2C3C7F4C76B1}">
            <xm:f>$A21=подписанты!$H$29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expression" priority="1262" id="{C8C81390-AA1E-45FB-9C08-83A643CBD025}">
            <xm:f>$A32=подписанты!$H$29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J32</xm:sqref>
        </x14:conditionalFormatting>
        <x14:conditionalFormatting xmlns:xm="http://schemas.microsoft.com/office/excel/2006/main">
          <x14:cfRule type="expression" priority="1261" id="{336A95CB-358E-4E69-A517-2EE90FAA3569}">
            <xm:f>$A33=подписанты!$H$29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1260" id="{5A6D23B9-E905-4349-A92D-0F70244F0AD5}">
            <xm:f>$A44=подписанты!$H$29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1259" id="{DA0ABD5D-AB55-452A-9B67-9D96B20D0282}">
            <xm:f>$A45=подписанты!$H$29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expression" priority="1258" id="{71C55E06-3EF0-41C7-989E-0E01855CAD76}">
            <xm:f>$A56=подписанты!$H$29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J56</xm:sqref>
        </x14:conditionalFormatting>
        <x14:conditionalFormatting xmlns:xm="http://schemas.microsoft.com/office/excel/2006/main">
          <x14:cfRule type="expression" priority="1257" id="{4B112B6B-0622-4097-A0D1-EDE98EDA4E2D}">
            <xm:f>$A57=подписанты!$H$29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1252" id="{ADA3F642-5A93-4D04-A1FB-B0E1563277E2}">
            <xm:f>$A31=подписанты!$H$29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T31:U31</xm:sqref>
        </x14:conditionalFormatting>
        <x14:conditionalFormatting xmlns:xm="http://schemas.microsoft.com/office/excel/2006/main">
          <x14:cfRule type="expression" priority="1155" id="{3AB6463C-F469-4F6D-8F3F-98E7C7DD513C}">
            <xm:f>$A103=подписанты!$H$29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R103:S103</xm:sqref>
        </x14:conditionalFormatting>
        <x14:conditionalFormatting xmlns:xm="http://schemas.microsoft.com/office/excel/2006/main">
          <x14:cfRule type="expression" priority="1172" id="{50F45859-7A07-470E-91E7-D6CD34E1BB03}">
            <xm:f>$A89=подписанты!$H$29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A89:E91 A93:E93 T91:U91 J90 S89:U89 Q93:U93 V90:Z90 W89:Z89 W91:Z91 W93:Z93 A97:E100</xm:sqref>
        </x14:conditionalFormatting>
        <x14:conditionalFormatting xmlns:xm="http://schemas.microsoft.com/office/excel/2006/main">
          <x14:cfRule type="expression" priority="1168" id="{F2B24574-3396-48EA-83F7-06AE844F0C73}">
            <xm:f>$A93=подписанты!$H$29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expression" priority="1169" id="{8BAC24F1-AC9D-458B-B3BE-5769252D96C8}">
            <xm:f>$A92=подписанты!$H$29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J92</xm:sqref>
        </x14:conditionalFormatting>
        <x14:conditionalFormatting xmlns:xm="http://schemas.microsoft.com/office/excel/2006/main">
          <x14:cfRule type="expression" priority="1243" id="{2DADDA44-4E97-45CE-B5B5-6211E7CA975F}">
            <xm:f>$A28=подписанты!$H$29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S28</xm:sqref>
        </x14:conditionalFormatting>
        <x14:conditionalFormatting xmlns:xm="http://schemas.microsoft.com/office/excel/2006/main">
          <x14:cfRule type="expression" priority="1242" id="{CDFC46D0-6812-4452-82D3-5D3BDB6F3E6A}">
            <xm:f>$A40=подписанты!$H$29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S40</xm:sqref>
        </x14:conditionalFormatting>
        <x14:conditionalFormatting xmlns:xm="http://schemas.microsoft.com/office/excel/2006/main">
          <x14:cfRule type="expression" priority="1241" id="{C7456726-47EF-466E-A04D-415BFA6E9E22}">
            <xm:f>$A52=подписанты!$H$29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S52</xm:sqref>
        </x14:conditionalFormatting>
        <x14:conditionalFormatting xmlns:xm="http://schemas.microsoft.com/office/excel/2006/main">
          <x14:cfRule type="expression" priority="1240" id="{B2607CBC-2CBD-480F-930C-D8C90EF76F8D}">
            <xm:f>$A64=подписанты!$H$29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S64</xm:sqref>
        </x14:conditionalFormatting>
        <x14:conditionalFormatting xmlns:xm="http://schemas.microsoft.com/office/excel/2006/main">
          <x14:cfRule type="expression" priority="1239" id="{D87AE00A-404A-4995-937C-AB8885F0C6A5}">
            <xm:f>$A801=подписанты!$H$29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F801</xm:sqref>
        </x14:conditionalFormatting>
        <x14:conditionalFormatting xmlns:xm="http://schemas.microsoft.com/office/excel/2006/main">
          <x14:cfRule type="expression" priority="1238" id="{6DA61E43-63BC-4B52-B8A5-853E10FBB02E}">
            <xm:f>$A801=подписанты!$H$29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A801:E801</xm:sqref>
        </x14:conditionalFormatting>
        <x14:conditionalFormatting xmlns:xm="http://schemas.microsoft.com/office/excel/2006/main">
          <x14:cfRule type="expression" priority="1237" id="{0D0186AD-0DCC-4127-BB0A-17A0A282757D}">
            <xm:f>$A801=подписанты!$H$29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G801:J801 L801 T801:AA801 O801:Q801</xm:sqref>
        </x14:conditionalFormatting>
        <x14:conditionalFormatting xmlns:xm="http://schemas.microsoft.com/office/excel/2006/main">
          <x14:cfRule type="expression" priority="1236" id="{FA05D7D1-C3B4-4A6F-9ECC-CF77FFB3072D}">
            <xm:f>$A801=подписанты!$H$29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K801</xm:sqref>
        </x14:conditionalFormatting>
        <x14:conditionalFormatting xmlns:xm="http://schemas.microsoft.com/office/excel/2006/main">
          <x14:cfRule type="expression" priority="1235" id="{B6561BBD-6B74-49DE-A49B-1332F5F99474}">
            <xm:f>$A801=подписанты!$H$29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R801:S801</xm:sqref>
        </x14:conditionalFormatting>
        <x14:conditionalFormatting xmlns:xm="http://schemas.microsoft.com/office/excel/2006/main">
          <x14:cfRule type="expression" priority="1162" id="{48154240-66B2-41CA-A7F7-03F8DE8781A5}">
            <xm:f>$A101=подписанты!$H$29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A101:E103 A105:E105 T103:U103 S101:U101 Q105:U105 V102:Z102 W101:Z101 W103:Z103 W105:Z105 A109:E112 J102</xm:sqref>
        </x14:conditionalFormatting>
        <x14:conditionalFormatting xmlns:xm="http://schemas.microsoft.com/office/excel/2006/main">
          <x14:cfRule type="expression" priority="1158" id="{66D47725-8333-4DCE-9C64-001CEC0D6AF7}">
            <xm:f>$A105=подписанты!$H$29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J105</xm:sqref>
        </x14:conditionalFormatting>
        <x14:conditionalFormatting xmlns:xm="http://schemas.microsoft.com/office/excel/2006/main">
          <x14:cfRule type="expression" priority="1181" id="{0B2F927F-F092-4C00-9D34-CC52B83AC182}">
            <xm:f>$A85=подписанты!$H$29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T85:Z85 J85 T88:Z88 Q86:U86 Q85:R85 W86:Z87</xm:sqref>
        </x14:conditionalFormatting>
        <x14:conditionalFormatting xmlns:xm="http://schemas.microsoft.com/office/excel/2006/main">
          <x14:cfRule type="expression" priority="1165" id="{74F8052E-F6D2-4984-AA66-0DF38626EE73}">
            <xm:f>$A91=подписанты!$H$29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R91:S91</xm:sqref>
        </x14:conditionalFormatting>
        <x14:conditionalFormatting xmlns:xm="http://schemas.microsoft.com/office/excel/2006/main">
          <x14:cfRule type="expression" priority="1161" id="{D92FA2F7-EC73-48B2-AF41-169AB958BC9A}">
            <xm:f>$A109=подписанты!$H$29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T109:Z109 T112:Z112 J109 Q110:U110 Q109:R109 W110:Z111</xm:sqref>
        </x14:conditionalFormatting>
        <x14:conditionalFormatting xmlns:xm="http://schemas.microsoft.com/office/excel/2006/main">
          <x14:cfRule type="expression" priority="1209" id="{D7C56B72-17A1-44C2-B883-13EE89B4CAD4}">
            <xm:f>$A55=подписанты!$H$29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R55:S55</xm:sqref>
        </x14:conditionalFormatting>
        <x14:conditionalFormatting xmlns:xm="http://schemas.microsoft.com/office/excel/2006/main">
          <x14:cfRule type="expression" priority="1208" id="{B1E17B8A-AA12-48A2-83E5-D69DFE4AB2B4}">
            <xm:f>$A43=подписанты!$H$29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R43:S43</xm:sqref>
        </x14:conditionalFormatting>
        <x14:conditionalFormatting xmlns:xm="http://schemas.microsoft.com/office/excel/2006/main">
          <x14:cfRule type="expression" priority="1207" id="{25DD566D-1B69-4194-A5E9-55D918385AAD}">
            <xm:f>$A31=подписанты!$H$29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R31:S31</xm:sqref>
        </x14:conditionalFormatting>
        <x14:conditionalFormatting xmlns:xm="http://schemas.microsoft.com/office/excel/2006/main">
          <x14:cfRule type="expression" priority="1206" id="{5C0E3919-AA03-47FD-A5B5-1BA5D4C7C3CC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R19:S19</xm:sqref>
        </x14:conditionalFormatting>
        <x14:conditionalFormatting xmlns:xm="http://schemas.microsoft.com/office/excel/2006/main">
          <x14:cfRule type="expression" priority="1159" id="{760DE695-6BBE-4AE2-BEDD-C3FB9B00CFCE}">
            <xm:f>$A104=подписанты!$H$29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J104</xm:sqref>
        </x14:conditionalFormatting>
        <x14:conditionalFormatting xmlns:xm="http://schemas.microsoft.com/office/excel/2006/main">
          <x14:cfRule type="expression" priority="1160" id="{3867844B-E004-4A24-81DC-359E47532F68}">
            <xm:f>$A104=подписанты!$H$29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A104:E104 Q104:Z104</xm:sqref>
        </x14:conditionalFormatting>
        <x14:conditionalFormatting xmlns:xm="http://schemas.microsoft.com/office/excel/2006/main">
          <x14:cfRule type="expression" priority="1192" id="{8F798A9B-C0B1-4BBD-A586-94050EC5D556}">
            <xm:f>$A65=подписанты!$H$29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A65:E67 A69:E69 T67:U67 R66:Z66 Q69:U69 S65:U65 W65:Z65 W67:Z67 W69:Z69 A73:E76 J66</xm:sqref>
        </x14:conditionalFormatting>
        <x14:conditionalFormatting xmlns:xm="http://schemas.microsoft.com/office/excel/2006/main">
          <x14:cfRule type="expression" priority="1191" id="{C892A97B-A5F7-481F-AA23-C4E9638197C2}">
            <xm:f>$A73=подписанты!$H$29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T73:Z73 T76:Z76 J73 Q74:U74 Q73:R73 W74:Z75</xm:sqref>
        </x14:conditionalFormatting>
        <x14:conditionalFormatting xmlns:xm="http://schemas.microsoft.com/office/excel/2006/main">
          <x14:cfRule type="expression" priority="1190" id="{AD6F101A-C7BB-45E3-A9B2-69AEAE11C64B}">
            <xm:f>$A68=подписанты!$H$29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A68:E68 Q68:Z68</xm:sqref>
        </x14:conditionalFormatting>
        <x14:conditionalFormatting xmlns:xm="http://schemas.microsoft.com/office/excel/2006/main">
          <x14:cfRule type="expression" priority="1189" id="{0A569350-801F-4D42-88B2-A915DB4849DC}">
            <xm:f>$A68=подписанты!$H$29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J68</xm:sqref>
        </x14:conditionalFormatting>
        <x14:conditionalFormatting xmlns:xm="http://schemas.microsoft.com/office/excel/2006/main">
          <x14:cfRule type="expression" priority="1188" id="{999D356A-E5A2-4730-BD52-E38AE2D8636D}">
            <xm:f>$A69=подписанты!$H$29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J69</xm:sqref>
        </x14:conditionalFormatting>
        <x14:conditionalFormatting xmlns:xm="http://schemas.microsoft.com/office/excel/2006/main">
          <x14:cfRule type="expression" priority="1187" id="{5988FE66-EEE8-4FBA-AFDA-1A84E8A1BD5D}">
            <xm:f>$A76=подписанты!$H$29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S76</xm:sqref>
        </x14:conditionalFormatting>
        <x14:conditionalFormatting xmlns:xm="http://schemas.microsoft.com/office/excel/2006/main">
          <x14:cfRule type="expression" priority="1185" id="{996409E0-4B76-4EF9-836B-EDB7CE31B4D2}">
            <xm:f>$A67=подписанты!$H$29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R67:S67</xm:sqref>
        </x14:conditionalFormatting>
        <x14:conditionalFormatting xmlns:xm="http://schemas.microsoft.com/office/excel/2006/main">
          <x14:cfRule type="expression" priority="1182" id="{5D2CAC4C-9E83-4807-A58F-B73837AF9D8D}">
            <xm:f>$A77=подписанты!$H$29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A77:E79 A81:E81 T79:U79 S77:U77 Q81:U81 V78:Z78 W77:Z77 W79:Z79 W81:Z81 A85:E88 J78</xm:sqref>
        </x14:conditionalFormatting>
        <x14:conditionalFormatting xmlns:xm="http://schemas.microsoft.com/office/excel/2006/main">
          <x14:cfRule type="expression" priority="1180" id="{31762D2C-6158-4294-97F1-CB4D9E63C30A}">
            <xm:f>$A80=подписанты!$H$29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A80:E80 Q80:Z80</xm:sqref>
        </x14:conditionalFormatting>
        <x14:conditionalFormatting xmlns:xm="http://schemas.microsoft.com/office/excel/2006/main">
          <x14:cfRule type="expression" priority="1179" id="{16E1F60A-0F1E-4EAE-B060-C1A5A1757240}">
            <xm:f>$A80=подписанты!$H$29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expression" priority="1178" id="{F5D930E6-56A5-485E-A04D-56D708A8CB10}">
            <xm:f>$A81=подписанты!$H$29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J81</xm:sqref>
        </x14:conditionalFormatting>
        <x14:conditionalFormatting xmlns:xm="http://schemas.microsoft.com/office/excel/2006/main">
          <x14:cfRule type="expression" priority="1177" id="{9F9F54A3-020C-4603-B026-0EC82B76BB78}">
            <xm:f>$A88=подписанты!$H$29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S88</xm:sqref>
        </x14:conditionalFormatting>
        <x14:conditionalFormatting xmlns:xm="http://schemas.microsoft.com/office/excel/2006/main">
          <x14:cfRule type="expression" priority="1175" id="{22B6C0E4-9114-4BB1-ACEC-EBCAD400026F}">
            <xm:f>$A79=подписанты!$H$29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R79:S79</xm:sqref>
        </x14:conditionalFormatting>
        <x14:conditionalFormatting xmlns:xm="http://schemas.microsoft.com/office/excel/2006/main">
          <x14:cfRule type="expression" priority="1171" id="{3724514D-7B63-4F46-94EF-A1DA970AF6A9}">
            <xm:f>$A97=подписанты!$H$29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T97:Z97 J97 T100:Z100 Q98:U98 Q97:R97 W98:Z99</xm:sqref>
        </x14:conditionalFormatting>
        <x14:conditionalFormatting xmlns:xm="http://schemas.microsoft.com/office/excel/2006/main">
          <x14:cfRule type="expression" priority="1170" id="{31F60783-A065-41EC-B8FA-7C94170530B6}">
            <xm:f>$A92=подписанты!$H$29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A92:E92 Q92:Z92</xm:sqref>
        </x14:conditionalFormatting>
        <x14:conditionalFormatting xmlns:xm="http://schemas.microsoft.com/office/excel/2006/main">
          <x14:cfRule type="expression" priority="1167" id="{D258ED27-A42D-4D47-B041-DED7183FAE6F}">
            <xm:f>$A100=подписанты!$H$29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S100</xm:sqref>
        </x14:conditionalFormatting>
        <x14:conditionalFormatting xmlns:xm="http://schemas.microsoft.com/office/excel/2006/main">
          <x14:cfRule type="expression" priority="1157" id="{757870A4-C0A5-4E74-AB5B-4EBFF5C6A965}">
            <xm:f>$A112=подписанты!$H$29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S112</xm:sqref>
        </x14:conditionalFormatting>
        <x14:conditionalFormatting xmlns:xm="http://schemas.microsoft.com/office/excel/2006/main">
          <x14:cfRule type="expression" priority="1144" id="{B7085017-5012-4AC1-B22F-80EA046E2426}">
            <xm:f>$A28=подписанты!$H$29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R28</xm:sqref>
        </x14:conditionalFormatting>
        <x14:conditionalFormatting xmlns:xm="http://schemas.microsoft.com/office/excel/2006/main">
          <x14:cfRule type="expression" priority="1143" id="{A650CFA6-FC6A-4066-A490-4279EAA5FF67}">
            <xm:f>$A40=подписанты!$H$29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R40</xm:sqref>
        </x14:conditionalFormatting>
        <x14:conditionalFormatting xmlns:xm="http://schemas.microsoft.com/office/excel/2006/main">
          <x14:cfRule type="expression" priority="1142" id="{EE67B939-9BDA-4A1F-8089-CE05DD3A7099}">
            <xm:f>$A52=подписанты!$H$29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R52</xm:sqref>
        </x14:conditionalFormatting>
        <x14:conditionalFormatting xmlns:xm="http://schemas.microsoft.com/office/excel/2006/main">
          <x14:cfRule type="expression" priority="1141" id="{30D252A7-D67A-43C2-A18F-2CB302A7CDCC}">
            <xm:f>$A64=подписанты!$H$29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R64</xm:sqref>
        </x14:conditionalFormatting>
        <x14:conditionalFormatting xmlns:xm="http://schemas.microsoft.com/office/excel/2006/main">
          <x14:cfRule type="expression" priority="1140" id="{E8CDE2C7-8E56-4F1A-8C41-F4343C834A5C}">
            <xm:f>$A76=подписанты!$H$29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R76</xm:sqref>
        </x14:conditionalFormatting>
        <x14:conditionalFormatting xmlns:xm="http://schemas.microsoft.com/office/excel/2006/main">
          <x14:cfRule type="expression" priority="1139" id="{8E1CAA61-C2B2-4166-AE95-C6BCF3E4569B}">
            <xm:f>$A88=подписанты!$H$29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R88</xm:sqref>
        </x14:conditionalFormatting>
        <x14:conditionalFormatting xmlns:xm="http://schemas.microsoft.com/office/excel/2006/main">
          <x14:cfRule type="expression" priority="1138" id="{308BA2F7-7E2F-4D23-9A62-FF8025D86484}">
            <xm:f>$A100=подписанты!$H$29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R100</xm:sqref>
        </x14:conditionalFormatting>
        <x14:conditionalFormatting xmlns:xm="http://schemas.microsoft.com/office/excel/2006/main">
          <x14:cfRule type="expression" priority="1137" id="{95164B1D-DABE-43F1-BB48-D07B9442C45B}">
            <xm:f>$A112=подписанты!$H$29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R112</xm:sqref>
        </x14:conditionalFormatting>
        <x14:conditionalFormatting xmlns:xm="http://schemas.microsoft.com/office/excel/2006/main">
          <x14:cfRule type="expression" priority="833" id="{94E38A1A-BA00-42DB-80D3-FF017C263744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O96:P96</xm:sqref>
        </x14:conditionalFormatting>
        <x14:conditionalFormatting xmlns:xm="http://schemas.microsoft.com/office/excel/2006/main">
          <x14:cfRule type="expression" priority="1061" id="{5621A060-24B9-4F75-8B81-E90308665E6C}">
            <xm:f>$A113=подписанты!$H$29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M802:N990 M113:N800</xm:sqref>
        </x14:conditionalFormatting>
        <x14:conditionalFormatting xmlns:xm="http://schemas.microsoft.com/office/excel/2006/main">
          <x14:cfRule type="expression" priority="1047" id="{0E8A3770-CC46-481F-9CB7-593637DDA40D}">
            <xm:f>$A801=подписанты!$H$29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M801:N801</xm:sqref>
        </x14:conditionalFormatting>
        <x14:conditionalFormatting xmlns:xm="http://schemas.microsoft.com/office/excel/2006/main">
          <x14:cfRule type="expression" priority="1033" id="{A7464F70-95D1-4972-856F-9DF1A8723569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K20:L21 K19 K32:L33 K31 K44:L45 K43 K56:L57 K55 K68:L69 K67 K80:L81 K79 K92:L93 K91 K104:L105 K103 K25:L25 K37:L37 K49:L49 K61:L61 K73:L73 K85:L85 K97:L97 K109:L109 K28:L30 K40:L42 K52:L54 K64:L66 K76:L78 K88:L90 K100:L102 K112:L112 K27 K39 K51 K63 K75 K87 K99 K111</xm:sqref>
        </x14:conditionalFormatting>
        <x14:conditionalFormatting xmlns:xm="http://schemas.microsoft.com/office/excel/2006/main">
          <x14:cfRule type="expression" priority="1003" id="{7CC2FE2D-6421-4292-BA19-89EB051116E9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O25:P25 O37:P37 O49:P49 O61:P61 O73:P73 O85:P85 O97:P97 O109:P109 O28:P33 O40:P45 O52:P57 O64:P69 O76:P81 O88:P93 O100:P105 O112:P112 O19:P21</xm:sqref>
        </x14:conditionalFormatting>
        <x14:conditionalFormatting xmlns:xm="http://schemas.microsoft.com/office/excel/2006/main">
          <x14:cfRule type="expression" priority="965" id="{E5AEF255-47A1-4DE8-981A-5477380E37CE}">
            <xm:f>$A31=подписанты!$H$29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964" id="{14188646-1F30-4434-B649-B00FAB33F3AF}">
            <xm:f>$A43=подписанты!$H$29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V43</xm:sqref>
        </x14:conditionalFormatting>
        <x14:conditionalFormatting xmlns:xm="http://schemas.microsoft.com/office/excel/2006/main">
          <x14:cfRule type="expression" priority="1009" id="{A8E26242-8517-4531-B744-D73135E88F55}">
            <xm:f>$A30=подписанты!$H$29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R30:U30</xm:sqref>
        </x14:conditionalFormatting>
        <x14:conditionalFormatting xmlns:xm="http://schemas.microsoft.com/office/excel/2006/main">
          <x14:cfRule type="expression" priority="1008" id="{3B775141-054F-4806-B82C-C2BEF6F6E321}">
            <xm:f>$A42=подписанты!$H$29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R42:U42</xm:sqref>
        </x14:conditionalFormatting>
        <x14:conditionalFormatting xmlns:xm="http://schemas.microsoft.com/office/excel/2006/main">
          <x14:cfRule type="expression" priority="1007" id="{80D3E216-0007-4EB2-A7E0-D03390003A94}">
            <xm:f>$A54=подписанты!$H$29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R54:U54</xm:sqref>
        </x14:conditionalFormatting>
        <x14:conditionalFormatting xmlns:xm="http://schemas.microsoft.com/office/excel/2006/main">
          <x14:cfRule type="expression" priority="1006" id="{16D75B71-7ACA-4B11-AEF2-85D9F972212C}">
            <xm:f>$A78=подписанты!$H$29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R78:U78</xm:sqref>
        </x14:conditionalFormatting>
        <x14:conditionalFormatting xmlns:xm="http://schemas.microsoft.com/office/excel/2006/main">
          <x14:cfRule type="expression" priority="1005" id="{B7D1B031-DA39-469B-82EA-F2362EB0C737}">
            <xm:f>$A90=подписанты!$H$29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R90:U90</xm:sqref>
        </x14:conditionalFormatting>
        <x14:conditionalFormatting xmlns:xm="http://schemas.microsoft.com/office/excel/2006/main">
          <x14:cfRule type="expression" priority="1004" id="{64300EE8-08E6-410B-B4E7-176A06B8C3CC}">
            <xm:f>$A102=подписанты!$H$29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R102:U102</xm:sqref>
        </x14:conditionalFormatting>
        <x14:conditionalFormatting xmlns:xm="http://schemas.microsoft.com/office/excel/2006/main">
          <x14:cfRule type="expression" priority="1002" id="{039483F1-67E0-4F84-851F-B0FD5FB78318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M25:N25 M37:N37 M49:N49 M61:N61 M73:N73 M85:N85 M97:N97 M109:N109 M28:N33 M40:N45 M52:N57 M64:N66 M76:N81 M88:N93 M100:N105 M112:N112 M69:N69 M19:N21</xm:sqref>
        </x14:conditionalFormatting>
        <x14:conditionalFormatting xmlns:xm="http://schemas.microsoft.com/office/excel/2006/main">
          <x14:cfRule type="expression" priority="959" id="{55481020-D8D1-4132-A95F-9E23C7E1896E}">
            <xm:f>$A103=подписанты!$H$29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V103</xm:sqref>
        </x14:conditionalFormatting>
        <x14:conditionalFormatting xmlns:xm="http://schemas.microsoft.com/office/excel/2006/main">
          <x14:cfRule type="expression" priority="963" id="{B74F61EB-8A0A-4C34-98BF-80E4842221A5}">
            <xm:f>$A55=подписанты!$H$29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V55</xm:sqref>
        </x14:conditionalFormatting>
        <x14:conditionalFormatting xmlns:xm="http://schemas.microsoft.com/office/excel/2006/main">
          <x14:cfRule type="expression" priority="960" id="{B835F191-646F-4216-AC33-98F8ACD878E4}">
            <xm:f>$A91=подписанты!$H$29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V91</xm:sqref>
        </x14:conditionalFormatting>
        <x14:conditionalFormatting xmlns:xm="http://schemas.microsoft.com/office/excel/2006/main">
          <x14:cfRule type="expression" priority="974" id="{6A249947-B869-4D28-B47F-5994B7B23022}">
            <xm:f>$A29=подписанты!$H$29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J101 J89 J77 J53 J65 J41 J29</xm:sqref>
        </x14:conditionalFormatting>
        <x14:conditionalFormatting xmlns:xm="http://schemas.microsoft.com/office/excel/2006/main">
          <x14:cfRule type="expression" priority="971" id="{DF442BC4-1704-448D-B933-4D5A5BEA9B56}">
            <xm:f>$A31=подписанты!$H$29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J103 J91 J79 J67 J55 J43 J31</xm:sqref>
        </x14:conditionalFormatting>
        <x14:conditionalFormatting xmlns:xm="http://schemas.microsoft.com/office/excel/2006/main">
          <x14:cfRule type="expression" priority="972" id="{CEEF3A82-2D90-4885-A0E1-2D41F96CDA8B}">
            <xm:f>$A29=подписанты!$H$29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V101 V89 V77 V65 V53 V41 V29</xm:sqref>
        </x14:conditionalFormatting>
        <x14:conditionalFormatting xmlns:xm="http://schemas.microsoft.com/office/excel/2006/main">
          <x14:cfRule type="expression" priority="929" id="{0B076F44-C334-4ED7-AB43-C3E00C227A1C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O22:P22</xm:sqref>
        </x14:conditionalFormatting>
        <x14:conditionalFormatting xmlns:xm="http://schemas.microsoft.com/office/excel/2006/main">
          <x14:cfRule type="expression" priority="914" id="{87E3E7F7-E8EC-4E61-A6E8-F598D768CD41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A34:E34</xm:sqref>
        </x14:conditionalFormatting>
        <x14:conditionalFormatting xmlns:xm="http://schemas.microsoft.com/office/excel/2006/main">
          <x14:cfRule type="expression" priority="962" id="{35DF8596-9C88-44D9-B976-21D74B8A1803}">
            <xm:f>$A67=подписанты!$H$29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V67</xm:sqref>
        </x14:conditionalFormatting>
        <x14:conditionalFormatting xmlns:xm="http://schemas.microsoft.com/office/excel/2006/main">
          <x14:cfRule type="expression" priority="907" id="{D7EE6287-13FF-4B2C-AFD9-86623705967E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T48:U48 Q48:R48 W48:Z48</xm:sqref>
        </x14:conditionalFormatting>
        <x14:conditionalFormatting xmlns:xm="http://schemas.microsoft.com/office/excel/2006/main">
          <x14:cfRule type="expression" priority="970" id="{F07AB581-1F53-48D8-8AB4-2F89BEEFB126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L103 L91 L79 L67 L55 L43 L31 L19</xm:sqref>
        </x14:conditionalFormatting>
        <x14:conditionalFormatting xmlns:xm="http://schemas.microsoft.com/office/excel/2006/main">
          <x14:cfRule type="expression" priority="901" id="{1B76CBC2-CE8E-4050-9E7D-168F891BCDB0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T47:U47 Q47:R47 W47:Z47</xm:sqref>
        </x14:conditionalFormatting>
        <x14:conditionalFormatting xmlns:xm="http://schemas.microsoft.com/office/excel/2006/main">
          <x14:cfRule type="expression" priority="957" id="{B95C961C-E5CF-496C-AF2C-69B2C083947A}">
            <xm:f>$A21=подписанты!$H$29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V105 V93 V81 V69 V57 V45 V33 V21</xm:sqref>
        </x14:conditionalFormatting>
        <x14:conditionalFormatting xmlns:xm="http://schemas.microsoft.com/office/excel/2006/main">
          <x14:cfRule type="expression" priority="905" id="{75DD33A6-2E1C-4842-9978-DE6CECAE3514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O48:P48</xm:sqref>
        </x14:conditionalFormatting>
        <x14:conditionalFormatting xmlns:xm="http://schemas.microsoft.com/office/excel/2006/main">
          <x14:cfRule type="expression" priority="961" id="{7FF271E4-D4E1-49DA-B905-79156AC7AF92}">
            <xm:f>$A79=подписанты!$H$29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V79</xm:sqref>
        </x14:conditionalFormatting>
        <x14:conditionalFormatting xmlns:xm="http://schemas.microsoft.com/office/excel/2006/main">
          <x14:cfRule type="expression" priority="966" id="{6B7BFD1F-F78B-4EC2-953D-027B4A7250FA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V19</xm:sqref>
        </x14:conditionalFormatting>
        <x14:conditionalFormatting xmlns:xm="http://schemas.microsoft.com/office/excel/2006/main">
          <x14:cfRule type="expression" priority="935" id="{8DDC70D1-84A0-4293-A937-EEE6469505DA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908" id="{E6B43016-C5A5-40B2-A9F9-EA7A6E423FED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A48:E48</xm:sqref>
        </x14:conditionalFormatting>
        <x14:conditionalFormatting xmlns:xm="http://schemas.microsoft.com/office/excel/2006/main">
          <x14:cfRule type="expression" priority="941" id="{FEC980B6-79DB-4DED-8E10-206D7A5BDF06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T24:U24 Q24:R24 W24:Z24</xm:sqref>
        </x14:conditionalFormatting>
        <x14:conditionalFormatting xmlns:xm="http://schemas.microsoft.com/office/excel/2006/main">
          <x14:cfRule type="expression" priority="898" id="{C1B0D021-030A-4432-B7A7-EE178A5B30E9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M47:N47</xm:sqref>
        </x14:conditionalFormatting>
        <x14:conditionalFormatting xmlns:xm="http://schemas.microsoft.com/office/excel/2006/main">
          <x14:cfRule type="expression" priority="931" id="{27132716-CAB2-4D24-B3E2-37E8E082A44D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T22:U22 Q22:R22 W22:Z22</xm:sqref>
        </x14:conditionalFormatting>
        <x14:conditionalFormatting xmlns:xm="http://schemas.microsoft.com/office/excel/2006/main">
          <x14:cfRule type="expression" priority="906" id="{88D7E5DD-1B4F-4D8C-B54E-C585DDF0EB6B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938" id="{FA317696-8469-491E-8525-3F504F5DC8E7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M24:N24</xm:sqref>
        </x14:conditionalFormatting>
        <x14:conditionalFormatting xmlns:xm="http://schemas.microsoft.com/office/excel/2006/main">
          <x14:cfRule type="expression" priority="900" id="{D019FF9B-9947-41BF-B69A-82D21C220F92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K47</xm:sqref>
        </x14:conditionalFormatting>
        <x14:conditionalFormatting xmlns:xm="http://schemas.microsoft.com/office/excel/2006/main">
          <x14:cfRule type="expression" priority="926" id="{6D359955-07BB-47BE-8D24-9D9E5B8EF42E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A36:E36</xm:sqref>
        </x14:conditionalFormatting>
        <x14:conditionalFormatting xmlns:xm="http://schemas.microsoft.com/office/excel/2006/main">
          <x14:cfRule type="expression" priority="928" id="{D1DF0A6B-3FD7-424D-9452-49F2FF5BEC66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M22:N22</xm:sqref>
        </x14:conditionalFormatting>
        <x14:conditionalFormatting xmlns:xm="http://schemas.microsoft.com/office/excel/2006/main">
          <x14:cfRule type="expression" priority="904" id="{FF39E59B-3017-4484-96C1-DCE3A9BD63EB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M48:N48</xm:sqref>
        </x14:conditionalFormatting>
        <x14:conditionalFormatting xmlns:xm="http://schemas.microsoft.com/office/excel/2006/main">
          <x14:cfRule type="expression" priority="934" id="{CC16F713-B596-45A7-884E-62F6E5850207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O23:P23</xm:sqref>
        </x14:conditionalFormatting>
        <x14:conditionalFormatting xmlns:xm="http://schemas.microsoft.com/office/excel/2006/main">
          <x14:cfRule type="expression" priority="902" id="{76C3726A-0AEF-4EFA-A111-C2D240DDC945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A47:E47</xm:sqref>
        </x14:conditionalFormatting>
        <x14:conditionalFormatting xmlns:xm="http://schemas.microsoft.com/office/excel/2006/main">
          <x14:cfRule type="expression" priority="922" id="{B1A90D94-C015-4E04-8191-44848EC8179F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M36:N36</xm:sqref>
        </x14:conditionalFormatting>
        <x14:conditionalFormatting xmlns:xm="http://schemas.microsoft.com/office/excel/2006/main">
          <x14:cfRule type="expression" priority="917" id="{5A5A57AD-0218-4088-9A74-5465D4E7B327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O35:P35</xm:sqref>
        </x14:conditionalFormatting>
        <x14:conditionalFormatting xmlns:xm="http://schemas.microsoft.com/office/excel/2006/main">
          <x14:cfRule type="expression" priority="940" id="{24659C7E-7B14-4751-A534-CAA5E31C16F0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939" id="{88A85E49-92FC-47A3-9A7B-CB0885A80DF0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O24:P24</xm:sqref>
        </x14:conditionalFormatting>
        <x14:conditionalFormatting xmlns:xm="http://schemas.microsoft.com/office/excel/2006/main">
          <x14:cfRule type="expression" priority="942" id="{92F9A655-E945-49FF-8FCF-5ED3FF67DB1B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A24:E24</xm:sqref>
        </x14:conditionalFormatting>
        <x14:conditionalFormatting xmlns:xm="http://schemas.microsoft.com/office/excel/2006/main">
          <x14:cfRule type="expression" priority="925" id="{F026EEF4-FEA4-4CDD-ABEE-9BEDBD7B9E23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T36:U36 Q36:R36 W36:Z36</xm:sqref>
        </x14:conditionalFormatting>
        <x14:conditionalFormatting xmlns:xm="http://schemas.microsoft.com/office/excel/2006/main">
          <x14:cfRule type="expression" priority="923" id="{3D4A7F04-1DEF-4593-974C-60B2FCF60394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O36:P36</xm:sqref>
        </x14:conditionalFormatting>
        <x14:conditionalFormatting xmlns:xm="http://schemas.microsoft.com/office/excel/2006/main">
          <x14:cfRule type="expression" priority="910" id="{FBB05095-A567-4BE5-8659-38F2036E6BA0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M34:N34</xm:sqref>
        </x14:conditionalFormatting>
        <x14:conditionalFormatting xmlns:xm="http://schemas.microsoft.com/office/excel/2006/main">
          <x14:cfRule type="expression" priority="937" id="{13C6B7A3-1E18-44FB-AF42-5E4F2C628B10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A23:E23</xm:sqref>
        </x14:conditionalFormatting>
        <x14:conditionalFormatting xmlns:xm="http://schemas.microsoft.com/office/excel/2006/main">
          <x14:cfRule type="expression" priority="936" id="{7378236C-8DFD-417F-81D3-CEE8D4F7D432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T23:U23 Q23:R23 W23:Z23</xm:sqref>
        </x14:conditionalFormatting>
        <x14:conditionalFormatting xmlns:xm="http://schemas.microsoft.com/office/excel/2006/main">
          <x14:cfRule type="expression" priority="911" id="{BD377396-6D61-4BE5-BEB6-40672C188FCE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O34:P34</xm:sqref>
        </x14:conditionalFormatting>
        <x14:conditionalFormatting xmlns:xm="http://schemas.microsoft.com/office/excel/2006/main">
          <x14:cfRule type="expression" priority="916" id="{7AD84120-000A-41BB-BA24-31AF23E55494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M35:N35</xm:sqref>
        </x14:conditionalFormatting>
        <x14:conditionalFormatting xmlns:xm="http://schemas.microsoft.com/office/excel/2006/main">
          <x14:cfRule type="expression" priority="933" id="{EC0F0147-CA31-4521-A8EA-863D15E64E7F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M23:N23</xm:sqref>
        </x14:conditionalFormatting>
        <x14:conditionalFormatting xmlns:xm="http://schemas.microsoft.com/office/excel/2006/main">
          <x14:cfRule type="expression" priority="913" id="{B70EA332-0D3E-419A-904F-B3BD09728296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T34:U34 Q34:R34 W34:Z34</xm:sqref>
        </x14:conditionalFormatting>
        <x14:conditionalFormatting xmlns:xm="http://schemas.microsoft.com/office/excel/2006/main">
          <x14:cfRule type="expression" priority="924" id="{83D90C22-8B4C-44D4-849C-0B3AFD6FE7F4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expression" priority="899" id="{9D2D06A6-81C6-47FF-A07B-5ED8DE683E4B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O47:P47</xm:sqref>
        </x14:conditionalFormatting>
        <x14:conditionalFormatting xmlns:xm="http://schemas.microsoft.com/office/excel/2006/main">
          <x14:cfRule type="expression" priority="932" id="{D06E4547-9547-47A1-907E-F7483C91A87D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A22:E22</xm:sqref>
        </x14:conditionalFormatting>
        <x14:conditionalFormatting xmlns:xm="http://schemas.microsoft.com/office/excel/2006/main">
          <x14:cfRule type="expression" priority="920" id="{38D7D482-5741-4ADA-BE42-F7229F597232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A35:E35</xm:sqref>
        </x14:conditionalFormatting>
        <x14:conditionalFormatting xmlns:xm="http://schemas.microsoft.com/office/excel/2006/main">
          <x14:cfRule type="expression" priority="892" id="{8307433E-7904-4A60-AC72-02D0115A41BE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M46:N46</xm:sqref>
        </x14:conditionalFormatting>
        <x14:conditionalFormatting xmlns:xm="http://schemas.microsoft.com/office/excel/2006/main">
          <x14:cfRule type="expression" priority="919" id="{66DD0365-B9C3-47DF-9A79-6CCCFBE54E13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T35:U35 Q35:R35 W35:Z35</xm:sqref>
        </x14:conditionalFormatting>
        <x14:conditionalFormatting xmlns:xm="http://schemas.microsoft.com/office/excel/2006/main">
          <x14:cfRule type="expression" priority="918" id="{11BFA987-A936-4586-A9D9-DBC7AE6A0040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expression" priority="893" id="{79B5820E-4215-4746-9D25-E26CCBACBB9C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O46:P46</xm:sqref>
        </x14:conditionalFormatting>
        <x14:conditionalFormatting xmlns:xm="http://schemas.microsoft.com/office/excel/2006/main">
          <x14:cfRule type="expression" priority="886" id="{6F073B2A-9DAB-4251-AE2A-E732477A8B94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M60:N60</xm:sqref>
        </x14:conditionalFormatting>
        <x14:conditionalFormatting xmlns:xm="http://schemas.microsoft.com/office/excel/2006/main">
          <x14:cfRule type="expression" priority="895" id="{5A46BD34-8729-42F3-8855-8F10F444A6A6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T46:U46 Q46:R46 W46:Z46</xm:sqref>
        </x14:conditionalFormatting>
        <x14:conditionalFormatting xmlns:xm="http://schemas.microsoft.com/office/excel/2006/main">
          <x14:cfRule type="expression" priority="881" id="{F2B435D7-7E88-45CC-9D93-91A9553292E3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O59:P59</xm:sqref>
        </x14:conditionalFormatting>
        <x14:conditionalFormatting xmlns:xm="http://schemas.microsoft.com/office/excel/2006/main">
          <x14:cfRule type="expression" priority="889" id="{E9127870-AC14-496B-9F24-D0A307F16145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T60:U60 Q60:R60 W60:Z60</xm:sqref>
        </x14:conditionalFormatting>
        <x14:conditionalFormatting xmlns:xm="http://schemas.microsoft.com/office/excel/2006/main">
          <x14:cfRule type="expression" priority="887" id="{9F8DF3C2-FF1E-42CC-AD04-63783FDA3F40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O60:P60</xm:sqref>
        </x14:conditionalFormatting>
        <x14:conditionalFormatting xmlns:xm="http://schemas.microsoft.com/office/excel/2006/main">
          <x14:cfRule type="expression" priority="874" id="{5F23D766-55CE-45E5-9FF9-405986317BD6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M58:N58</xm:sqref>
        </x14:conditionalFormatting>
        <x14:conditionalFormatting xmlns:xm="http://schemas.microsoft.com/office/excel/2006/main">
          <x14:cfRule type="expression" priority="890" id="{4B45A734-32AB-4D48-98E5-126A9A4DF2E6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A60:E60</xm:sqref>
        </x14:conditionalFormatting>
        <x14:conditionalFormatting xmlns:xm="http://schemas.microsoft.com/office/excel/2006/main">
          <x14:cfRule type="expression" priority="875" id="{C1A5725C-6A19-42E7-8E99-ACEB517BC8AE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O58:P58</xm:sqref>
        </x14:conditionalFormatting>
        <x14:conditionalFormatting xmlns:xm="http://schemas.microsoft.com/office/excel/2006/main">
          <x14:cfRule type="expression" priority="880" id="{823FDB66-6367-4E84-B732-A11E96349B3B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M59:N59</xm:sqref>
        </x14:conditionalFormatting>
        <x14:conditionalFormatting xmlns:xm="http://schemas.microsoft.com/office/excel/2006/main">
          <x14:cfRule type="expression" priority="868" id="{5E8E30A6-CC07-4514-A89A-47B944F3766F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M72:N72</xm:sqref>
        </x14:conditionalFormatting>
        <x14:conditionalFormatting xmlns:xm="http://schemas.microsoft.com/office/excel/2006/main">
          <x14:cfRule type="expression" priority="888" id="{6098D1A5-1E56-4EE2-8CD0-68165BBBC6B0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K60</xm:sqref>
        </x14:conditionalFormatting>
        <x14:conditionalFormatting xmlns:xm="http://schemas.microsoft.com/office/excel/2006/main">
          <x14:cfRule type="expression" priority="863" id="{F920985B-C40D-4098-8EA0-72520BC98340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O71:P71</xm:sqref>
        </x14:conditionalFormatting>
        <x14:conditionalFormatting xmlns:xm="http://schemas.microsoft.com/office/excel/2006/main">
          <x14:cfRule type="expression" priority="896" id="{9E5C962D-6854-4F70-B054-98AF41ED3143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A46:E46</xm:sqref>
        </x14:conditionalFormatting>
        <x14:conditionalFormatting xmlns:xm="http://schemas.microsoft.com/office/excel/2006/main">
          <x14:cfRule type="expression" priority="884" id="{A8443ADF-8832-4226-ABD9-6509BAFE8125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A59:E59</xm:sqref>
        </x14:conditionalFormatting>
        <x14:conditionalFormatting xmlns:xm="http://schemas.microsoft.com/office/excel/2006/main">
          <x14:cfRule type="expression" priority="877" id="{57580758-6037-4BAF-8852-C0360DEE07A4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T58:U58 Q58:R58 W58:Z58</xm:sqref>
        </x14:conditionalFormatting>
        <x14:conditionalFormatting xmlns:xm="http://schemas.microsoft.com/office/excel/2006/main">
          <x14:cfRule type="expression" priority="869" id="{5B0FA1AA-FFA7-44B7-83BF-C60F9AD524C7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O72:P72</xm:sqref>
        </x14:conditionalFormatting>
        <x14:conditionalFormatting xmlns:xm="http://schemas.microsoft.com/office/excel/2006/main">
          <x14:cfRule type="expression" priority="856" id="{694864C0-C289-4E73-B435-08ECA98FF860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M70:N70</xm:sqref>
        </x14:conditionalFormatting>
        <x14:conditionalFormatting xmlns:xm="http://schemas.microsoft.com/office/excel/2006/main">
          <x14:cfRule type="expression" priority="872" id="{380D869C-6F98-49B9-BC73-7AE87DAA8107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A72:E72</xm:sqref>
        </x14:conditionalFormatting>
        <x14:conditionalFormatting xmlns:xm="http://schemas.microsoft.com/office/excel/2006/main">
          <x14:cfRule type="expression" priority="883" id="{2300C681-6FF4-43F3-975C-500A76BDF772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T59:U59 Q59:R59 W59:Z59</xm:sqref>
        </x14:conditionalFormatting>
        <x14:conditionalFormatting xmlns:xm="http://schemas.microsoft.com/office/excel/2006/main">
          <x14:cfRule type="expression" priority="882" id="{9FCEA8E4-AC1F-4613-83D1-90D3BF1740FE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K59</xm:sqref>
        </x14:conditionalFormatting>
        <x14:conditionalFormatting xmlns:xm="http://schemas.microsoft.com/office/excel/2006/main">
          <x14:cfRule type="expression" priority="857" id="{7263D078-8A3F-4434-BACB-11B77834961E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O70:P70</xm:sqref>
        </x14:conditionalFormatting>
        <x14:conditionalFormatting xmlns:xm="http://schemas.microsoft.com/office/excel/2006/main">
          <x14:cfRule type="expression" priority="862" id="{8CF58E1E-4B8E-4376-AD82-58459BDB266F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M71:N71</xm:sqref>
        </x14:conditionalFormatting>
        <x14:conditionalFormatting xmlns:xm="http://schemas.microsoft.com/office/excel/2006/main">
          <x14:cfRule type="expression" priority="850" id="{BE3E2220-9E8D-4D2C-A257-3DD2E66BAAB4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M84:N84</xm:sqref>
        </x14:conditionalFormatting>
        <x14:conditionalFormatting xmlns:xm="http://schemas.microsoft.com/office/excel/2006/main">
          <x14:cfRule type="expression" priority="871" id="{C863E5FB-92A4-4E05-B0EC-D32CE41A8AE9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T72:U72 Q72:R72 W72:Z72</xm:sqref>
        </x14:conditionalFormatting>
        <x14:conditionalFormatting xmlns:xm="http://schemas.microsoft.com/office/excel/2006/main">
          <x14:cfRule type="expression" priority="870" id="{4110794F-A80F-44CB-B295-756A92DE0026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K72</xm:sqref>
        </x14:conditionalFormatting>
        <x14:conditionalFormatting xmlns:xm="http://schemas.microsoft.com/office/excel/2006/main">
          <x14:cfRule type="expression" priority="878" id="{7D24B468-5628-4B49-B033-87A55095F875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A58:E58</xm:sqref>
        </x14:conditionalFormatting>
        <x14:conditionalFormatting xmlns:xm="http://schemas.microsoft.com/office/excel/2006/main">
          <x14:cfRule type="expression" priority="866" id="{28C44BC1-2124-4747-8F49-8D81D8DF93B2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A71:E71</xm:sqref>
        </x14:conditionalFormatting>
        <x14:conditionalFormatting xmlns:xm="http://schemas.microsoft.com/office/excel/2006/main">
          <x14:cfRule type="expression" priority="859" id="{7ACB6A16-5E5E-485B-A437-2F215AC23C0C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T70:U70 Q70:R70 W70:Z70</xm:sqref>
        </x14:conditionalFormatting>
        <x14:conditionalFormatting xmlns:xm="http://schemas.microsoft.com/office/excel/2006/main">
          <x14:cfRule type="expression" priority="851" id="{6888396E-1EB9-4929-9CC3-052F7CFC4045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O84:P84</xm:sqref>
        </x14:conditionalFormatting>
        <x14:conditionalFormatting xmlns:xm="http://schemas.microsoft.com/office/excel/2006/main">
          <x14:cfRule type="expression" priority="838" id="{C242D003-82E7-4AC7-8161-18081CB0F0D0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M82:N82</xm:sqref>
        </x14:conditionalFormatting>
        <x14:conditionalFormatting xmlns:xm="http://schemas.microsoft.com/office/excel/2006/main">
          <x14:cfRule type="expression" priority="854" id="{463657CF-4F33-4DBD-A705-40A0FF91C099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A84:E84</xm:sqref>
        </x14:conditionalFormatting>
        <x14:conditionalFormatting xmlns:xm="http://schemas.microsoft.com/office/excel/2006/main">
          <x14:cfRule type="expression" priority="865" id="{C3B877D3-A00D-48C1-BCA3-91E77C5CF9D5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T71:U71 Q71:R71 W71:Z71</xm:sqref>
        </x14:conditionalFormatting>
        <x14:conditionalFormatting xmlns:xm="http://schemas.microsoft.com/office/excel/2006/main">
          <x14:cfRule type="expression" priority="864" id="{22A7BD3B-728C-498E-ACC0-42DF800A7D0C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K71</xm:sqref>
        </x14:conditionalFormatting>
        <x14:conditionalFormatting xmlns:xm="http://schemas.microsoft.com/office/excel/2006/main">
          <x14:cfRule type="expression" priority="844" id="{392B9DE5-675E-4042-B384-2BAE925315DE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M83:N83</xm:sqref>
        </x14:conditionalFormatting>
        <x14:conditionalFormatting xmlns:xm="http://schemas.microsoft.com/office/excel/2006/main">
          <x14:cfRule type="expression" priority="832" id="{53823C90-746B-4D87-9954-91AAAE5E5638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M96:N96</xm:sqref>
        </x14:conditionalFormatting>
        <x14:conditionalFormatting xmlns:xm="http://schemas.microsoft.com/office/excel/2006/main">
          <x14:cfRule type="expression" priority="853" id="{AE2B5316-1D57-43B7-9F77-D0962BF7C326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T84:U84 Q84:R84 W84:Z84</xm:sqref>
        </x14:conditionalFormatting>
        <x14:conditionalFormatting xmlns:xm="http://schemas.microsoft.com/office/excel/2006/main">
          <x14:cfRule type="expression" priority="852" id="{F9EC7636-4B15-4491-B30A-11E7ADBAE26B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K84</xm:sqref>
        </x14:conditionalFormatting>
        <x14:conditionalFormatting xmlns:xm="http://schemas.microsoft.com/office/excel/2006/main">
          <x14:cfRule type="expression" priority="845" id="{CEEB1D92-C8C6-44B1-957B-C59845F98235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O83:P83</xm:sqref>
        </x14:conditionalFormatting>
        <x14:conditionalFormatting xmlns:xm="http://schemas.microsoft.com/office/excel/2006/main">
          <x14:cfRule type="expression" priority="860" id="{ABA2C707-CED3-43EA-804D-D1E613F1A1C8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A70:E70</xm:sqref>
        </x14:conditionalFormatting>
        <x14:conditionalFormatting xmlns:xm="http://schemas.microsoft.com/office/excel/2006/main">
          <x14:cfRule type="expression" priority="848" id="{B84B17E4-B459-4B76-9A82-A8112E1E6AC5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A83:E83</xm:sqref>
        </x14:conditionalFormatting>
        <x14:conditionalFormatting xmlns:xm="http://schemas.microsoft.com/office/excel/2006/main">
          <x14:cfRule type="expression" priority="841" id="{46CFA216-BE49-4D71-BE8E-3A6E6805860D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T82:U82 Q82:R82 W82:Z82</xm:sqref>
        </x14:conditionalFormatting>
        <x14:conditionalFormatting xmlns:xm="http://schemas.microsoft.com/office/excel/2006/main">
          <x14:cfRule type="expression" priority="839" id="{40E58C67-A5FC-41F2-A0BD-2F0DC0775F26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O82:P82</xm:sqref>
        </x14:conditionalFormatting>
        <x14:conditionalFormatting xmlns:xm="http://schemas.microsoft.com/office/excel/2006/main">
          <x14:cfRule type="expression" priority="820" id="{09B4AB5E-044A-4054-B339-2ABADDD9852D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M94:N94</xm:sqref>
        </x14:conditionalFormatting>
        <x14:conditionalFormatting xmlns:xm="http://schemas.microsoft.com/office/excel/2006/main">
          <x14:cfRule type="expression" priority="847" id="{DA0EADAC-2895-4C3C-BA37-9A71B2C25B9D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T83:U83 Q83:R83 W83:Z83</xm:sqref>
        </x14:conditionalFormatting>
        <x14:conditionalFormatting xmlns:xm="http://schemas.microsoft.com/office/excel/2006/main">
          <x14:cfRule type="expression" priority="846" id="{C03EA9B0-391C-4027-B9C3-FA0D0194539E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K83</xm:sqref>
        </x14:conditionalFormatting>
        <x14:conditionalFormatting xmlns:xm="http://schemas.microsoft.com/office/excel/2006/main">
          <x14:cfRule type="expression" priority="826" id="{91F92A5D-DB74-4086-A44A-7C79623DCA9A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M95:N95</xm:sqref>
        </x14:conditionalFormatting>
        <x14:conditionalFormatting xmlns:xm="http://schemas.microsoft.com/office/excel/2006/main">
          <x14:cfRule type="expression" priority="814" id="{ADC88E88-2FAC-43AB-9FE0-3A3C7955DE4B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M108:N108</xm:sqref>
        </x14:conditionalFormatting>
        <x14:conditionalFormatting xmlns:xm="http://schemas.microsoft.com/office/excel/2006/main">
          <x14:cfRule type="expression" priority="835" id="{418C769A-830D-471D-B438-22FF7809C6D7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T96:U96 Q96:R96 W96:Z96</xm:sqref>
        </x14:conditionalFormatting>
        <x14:conditionalFormatting xmlns:xm="http://schemas.microsoft.com/office/excel/2006/main">
          <x14:cfRule type="expression" priority="834" id="{9738B01E-3DE8-4689-8003-285322234B44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K96</xm:sqref>
        </x14:conditionalFormatting>
        <x14:conditionalFormatting xmlns:xm="http://schemas.microsoft.com/office/excel/2006/main">
          <x14:cfRule type="expression" priority="842" id="{A179DF20-5C46-4855-96EF-F33D60E10ED3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A82:E82</xm:sqref>
        </x14:conditionalFormatting>
        <x14:conditionalFormatting xmlns:xm="http://schemas.microsoft.com/office/excel/2006/main">
          <x14:cfRule type="expression" priority="836" id="{53F2D897-3D12-427A-B644-2CFE29EF141B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A96:E96</xm:sqref>
        </x14:conditionalFormatting>
        <x14:conditionalFormatting xmlns:xm="http://schemas.microsoft.com/office/excel/2006/main">
          <x14:cfRule type="expression" priority="823" id="{D480D1EF-EA46-4D6E-8090-A4ED9B4F6C73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T94:U94 Q94:R94 W94:Z94</xm:sqref>
        </x14:conditionalFormatting>
        <x14:conditionalFormatting xmlns:xm="http://schemas.microsoft.com/office/excel/2006/main">
          <x14:cfRule type="expression" priority="821" id="{9BBB442D-D62F-430A-9ADC-44DCE6AC6F25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O94:P94</xm:sqref>
        </x14:conditionalFormatting>
        <x14:conditionalFormatting xmlns:xm="http://schemas.microsoft.com/office/excel/2006/main">
          <x14:cfRule type="expression" priority="830" id="{66D22CC0-A2A6-4812-A579-2F7D20971EBA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A95:E95</xm:sqref>
        </x14:conditionalFormatting>
        <x14:conditionalFormatting xmlns:xm="http://schemas.microsoft.com/office/excel/2006/main">
          <x14:cfRule type="expression" priority="829" id="{479728F2-548F-4DBF-AB1E-F8C08C5C7B81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T95:U95 Q95:R95 W95:Z95</xm:sqref>
        </x14:conditionalFormatting>
        <x14:conditionalFormatting xmlns:xm="http://schemas.microsoft.com/office/excel/2006/main">
          <x14:cfRule type="expression" priority="828" id="{2120F985-AB0F-403C-8D0C-4503E5AB0568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expression" priority="827" id="{B3A31AE1-BC95-4685-87CA-97E266525898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O95:P95</xm:sqref>
        </x14:conditionalFormatting>
        <x14:conditionalFormatting xmlns:xm="http://schemas.microsoft.com/office/excel/2006/main">
          <x14:cfRule type="expression" priority="817" id="{66CA6F45-D4BD-4A04-9B35-15C4080F455F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T108:U108 Q108:R108 W108:Z108</xm:sqref>
        </x14:conditionalFormatting>
        <x14:conditionalFormatting xmlns:xm="http://schemas.microsoft.com/office/excel/2006/main">
          <x14:cfRule type="expression" priority="816" id="{A2A30313-3259-4AC5-8F75-E353B408E617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K108</xm:sqref>
        </x14:conditionalFormatting>
        <x14:conditionalFormatting xmlns:xm="http://schemas.microsoft.com/office/excel/2006/main">
          <x14:cfRule type="expression" priority="815" id="{936E4F9D-93F1-45DC-BBC7-2A2655447D49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O108:P108</xm:sqref>
        </x14:conditionalFormatting>
        <x14:conditionalFormatting xmlns:xm="http://schemas.microsoft.com/office/excel/2006/main">
          <x14:cfRule type="expression" priority="824" id="{402B6687-E00B-44A9-83B9-FC01AFE7EE51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A94:E94</xm:sqref>
        </x14:conditionalFormatting>
        <x14:conditionalFormatting xmlns:xm="http://schemas.microsoft.com/office/excel/2006/main">
          <x14:cfRule type="expression" priority="818" id="{1AC289A4-613E-427C-87DE-DB32E3EA8986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A108:E108</xm:sqref>
        </x14:conditionalFormatting>
        <x14:conditionalFormatting xmlns:xm="http://schemas.microsoft.com/office/excel/2006/main">
          <x14:cfRule type="expression" priority="812" id="{1EB95BDB-29DD-416B-BBB3-14BB6F92FCE2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A107:E107</xm:sqref>
        </x14:conditionalFormatting>
        <x14:conditionalFormatting xmlns:xm="http://schemas.microsoft.com/office/excel/2006/main">
          <x14:cfRule type="expression" priority="811" id="{830632B4-14E7-40B5-8E00-F422DAF07A27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T107:U107 Q107:R107 W107:Z107</xm:sqref>
        </x14:conditionalFormatting>
        <x14:conditionalFormatting xmlns:xm="http://schemas.microsoft.com/office/excel/2006/main">
          <x14:cfRule type="expression" priority="810" id="{79D23C0A-9DF2-45AC-AFE4-EA1EBACA8C83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K107</xm:sqref>
        </x14:conditionalFormatting>
        <x14:conditionalFormatting xmlns:xm="http://schemas.microsoft.com/office/excel/2006/main">
          <x14:cfRule type="expression" priority="809" id="{FB1CB66D-62E8-4CF8-A44E-62311E0AE07E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O107:P107</xm:sqref>
        </x14:conditionalFormatting>
        <x14:conditionalFormatting xmlns:xm="http://schemas.microsoft.com/office/excel/2006/main">
          <x14:cfRule type="expression" priority="808" id="{BF2643FC-4999-4864-8DEA-093E566197AF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M107:N107</xm:sqref>
        </x14:conditionalFormatting>
        <x14:conditionalFormatting xmlns:xm="http://schemas.microsoft.com/office/excel/2006/main">
          <x14:cfRule type="expression" priority="802" id="{3AFE361E-BA24-47BD-BE98-570E45635B84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M106:N106</xm:sqref>
        </x14:conditionalFormatting>
        <x14:conditionalFormatting xmlns:xm="http://schemas.microsoft.com/office/excel/2006/main">
          <x14:cfRule type="expression" priority="805" id="{EB2436A7-88F7-40BD-9997-866C046DDFDD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T106:U106 Q106:R106 W106:Z106</xm:sqref>
        </x14:conditionalFormatting>
        <x14:conditionalFormatting xmlns:xm="http://schemas.microsoft.com/office/excel/2006/main">
          <x14:cfRule type="expression" priority="803" id="{08E543AB-F84A-42AA-9F67-9FD04C002814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O106:P106</xm:sqref>
        </x14:conditionalFormatting>
        <x14:conditionalFormatting xmlns:xm="http://schemas.microsoft.com/office/excel/2006/main">
          <x14:cfRule type="expression" priority="806" id="{E60EE5FB-0005-46C7-B98A-9308B2286238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A106:E106</xm:sqref>
        </x14:conditionalFormatting>
        <x14:conditionalFormatting xmlns:xm="http://schemas.microsoft.com/office/excel/2006/main">
          <x14:cfRule type="expression" priority="794" id="{A840C787-44C3-499F-BBE1-0D411FAE37C1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expression" priority="793" id="{F9982E9E-C446-49CA-8147-140DC8FE99BC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J106</xm:sqref>
        </x14:conditionalFormatting>
        <x14:conditionalFormatting xmlns:xm="http://schemas.microsoft.com/office/excel/2006/main">
          <x14:cfRule type="expression" priority="791" id="{4CA31CEE-6E29-460E-85BF-FD694E5ABD16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K22</xm:sqref>
        </x14:conditionalFormatting>
        <x14:conditionalFormatting xmlns:xm="http://schemas.microsoft.com/office/excel/2006/main">
          <x14:cfRule type="expression" priority="790" id="{4C24ECD8-05ED-4C5F-B22C-577E0BC7AEF2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789" id="{B63B8DD0-80B7-49D6-9CB3-59D26041910A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expression" priority="788" id="{77AF6864-1C9A-4DA2-879D-B683638A0E25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K58:L58</xm:sqref>
        </x14:conditionalFormatting>
        <x14:conditionalFormatting xmlns:xm="http://schemas.microsoft.com/office/excel/2006/main">
          <x14:cfRule type="expression" priority="787" id="{257C7852-34EF-4A6C-BA45-57BDE6C0FC0C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K70:L70</xm:sqref>
        </x14:conditionalFormatting>
        <x14:conditionalFormatting xmlns:xm="http://schemas.microsoft.com/office/excel/2006/main">
          <x14:cfRule type="expression" priority="786" id="{F9788E18-DB47-41B0-855A-5FD23E8CDCC7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K82:L82</xm:sqref>
        </x14:conditionalFormatting>
        <x14:conditionalFormatting xmlns:xm="http://schemas.microsoft.com/office/excel/2006/main">
          <x14:cfRule type="expression" priority="785" id="{CAF92963-7141-41C6-B6C2-AA0094A4D1A3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K94:L94</xm:sqref>
        </x14:conditionalFormatting>
        <x14:conditionalFormatting xmlns:xm="http://schemas.microsoft.com/office/excel/2006/main">
          <x14:cfRule type="expression" priority="784" id="{59B947D2-E3FF-4F37-B200-D948C590A118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K106:L106</xm:sqref>
        </x14:conditionalFormatting>
        <x14:conditionalFormatting xmlns:xm="http://schemas.microsoft.com/office/excel/2006/main">
          <x14:cfRule type="expression" priority="767" id="{C9553B9E-7E03-4006-9015-7CA5E5062E44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768" id="{4F04AA9E-FD7B-441D-84F7-E2E5F28BF85A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J22</xm:sqref>
        </x14:conditionalFormatting>
        <x14:conditionalFormatting xmlns:xm="http://schemas.microsoft.com/office/excel/2006/main">
          <x14:cfRule type="expression" priority="766" id="{A54A2DDB-F031-404D-A1BB-37B70E4BDFF1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765" id="{95D20271-0E40-4F9D-B4CE-573C8B7B0D47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764" id="{58B75BFD-4F7A-466E-B444-8BCBF53F6724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expression" priority="763" id="{D7DB2B3A-B553-4206-AEE3-135BE3571757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expression" priority="762" id="{74C78CC5-BFA3-44D3-8307-98C173FF25D6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J46</xm:sqref>
        </x14:conditionalFormatting>
        <x14:conditionalFormatting xmlns:xm="http://schemas.microsoft.com/office/excel/2006/main">
          <x14:cfRule type="expression" priority="761" id="{56F996F7-B70C-4946-BE09-B0C62D52E36D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J47</xm:sqref>
        </x14:conditionalFormatting>
        <x14:conditionalFormatting xmlns:xm="http://schemas.microsoft.com/office/excel/2006/main">
          <x14:cfRule type="expression" priority="760" id="{82F0F90F-779D-4377-8D01-E6A728BA0977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759" id="{FDE02222-122E-4044-8864-B03425CCC3BB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J58</xm:sqref>
        </x14:conditionalFormatting>
        <x14:conditionalFormatting xmlns:xm="http://schemas.microsoft.com/office/excel/2006/main">
          <x14:cfRule type="expression" priority="758" id="{8F4E8D99-CE0A-4116-BFC6-11880A71EE6B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J59</xm:sqref>
        </x14:conditionalFormatting>
        <x14:conditionalFormatting xmlns:xm="http://schemas.microsoft.com/office/excel/2006/main">
          <x14:cfRule type="expression" priority="757" id="{586D1FB3-D0FC-41B9-98FC-B594C4F10045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J60</xm:sqref>
        </x14:conditionalFormatting>
        <x14:conditionalFormatting xmlns:xm="http://schemas.microsoft.com/office/excel/2006/main">
          <x14:cfRule type="expression" priority="756" id="{A20599FC-4A04-40A4-BF23-3B16DA5CE6B6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755" id="{F9E42B1A-2AED-455B-9F11-9494CF98B8D5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J71</xm:sqref>
        </x14:conditionalFormatting>
        <x14:conditionalFormatting xmlns:xm="http://schemas.microsoft.com/office/excel/2006/main">
          <x14:cfRule type="expression" priority="754" id="{286F2BB6-345C-4012-A0DC-5BF9945A931D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J72</xm:sqref>
        </x14:conditionalFormatting>
        <x14:conditionalFormatting xmlns:xm="http://schemas.microsoft.com/office/excel/2006/main">
          <x14:cfRule type="expression" priority="753" id="{66F3F362-0212-4E82-88EA-34252A11FE2E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J82</xm:sqref>
        </x14:conditionalFormatting>
        <x14:conditionalFormatting xmlns:xm="http://schemas.microsoft.com/office/excel/2006/main">
          <x14:cfRule type="expression" priority="752" id="{8EE93AD1-136C-4390-A8A4-776A89BCAA74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751" id="{749FB6B8-56C8-453C-A8B1-84714DEB9518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J84</xm:sqref>
        </x14:conditionalFormatting>
        <x14:conditionalFormatting xmlns:xm="http://schemas.microsoft.com/office/excel/2006/main">
          <x14:cfRule type="expression" priority="750" id="{D05CDA00-A2DC-4E4A-B9CB-09B97F88F03A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expression" priority="749" id="{E8013BEE-F937-481A-A4CC-88A57AC967D2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748" id="{41DB3AC5-C9D8-4877-B67A-57B9B72789F8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J107</xm:sqref>
        </x14:conditionalFormatting>
        <x14:conditionalFormatting xmlns:xm="http://schemas.microsoft.com/office/excel/2006/main">
          <x14:cfRule type="expression" priority="747" id="{69673EA0-15CE-4994-B797-670F6F0A2D84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J108</xm:sqref>
        </x14:conditionalFormatting>
        <x14:conditionalFormatting xmlns:xm="http://schemas.microsoft.com/office/excel/2006/main">
          <x14:cfRule type="expression" priority="700" id="{E887AA4A-CB23-4610-BEAB-E892A40E7F59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V84</xm:sqref>
        </x14:conditionalFormatting>
        <x14:conditionalFormatting xmlns:xm="http://schemas.microsoft.com/office/excel/2006/main">
          <x14:cfRule type="expression" priority="699" id="{B82F3187-59E3-4452-8639-A370CA52C10E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V94</xm:sqref>
        </x14:conditionalFormatting>
        <x14:conditionalFormatting xmlns:xm="http://schemas.microsoft.com/office/excel/2006/main">
          <x14:cfRule type="expression" priority="744" id="{E65112D4-55E9-4766-BBE7-45B6518ADC83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L22</xm:sqref>
        </x14:conditionalFormatting>
        <x14:conditionalFormatting xmlns:xm="http://schemas.microsoft.com/office/excel/2006/main">
          <x14:cfRule type="expression" priority="743" id="{4ADDA8DB-3B7F-4DFF-A838-8799087CBBCE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742" id="{2555CF95-1F7F-4CC7-8C80-D816882C7F91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741" id="{DDE13D40-DC48-49F6-863C-0CD592C41C73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740" id="{2C05B41A-698B-44C3-A596-98CB360A725D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expression" priority="739" id="{929EADE9-8FAE-4A98-A0E5-CE19E0705ED1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L36</xm:sqref>
        </x14:conditionalFormatting>
        <x14:conditionalFormatting xmlns:xm="http://schemas.microsoft.com/office/excel/2006/main">
          <x14:cfRule type="expression" priority="738" id="{55272EFE-10E6-409B-BAF9-B8A6C8B9CB9B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L46</xm:sqref>
        </x14:conditionalFormatting>
        <x14:conditionalFormatting xmlns:xm="http://schemas.microsoft.com/office/excel/2006/main">
          <x14:cfRule type="expression" priority="737" id="{D4C86A15-465C-48DF-B01A-3AADB3D82BDB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L47</xm:sqref>
        </x14:conditionalFormatting>
        <x14:conditionalFormatting xmlns:xm="http://schemas.microsoft.com/office/excel/2006/main">
          <x14:cfRule type="expression" priority="736" id="{8E25A044-7E9F-4E34-9082-29A2628BCCAE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735" id="{75B820D0-CD81-41E5-A2E0-7E1F30821790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734" id="{64D1B13C-380E-4AA9-90FD-6A43E9F3A286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L60</xm:sqref>
        </x14:conditionalFormatting>
        <x14:conditionalFormatting xmlns:xm="http://schemas.microsoft.com/office/excel/2006/main">
          <x14:cfRule type="expression" priority="733" id="{58BF0BE1-6DE2-46FC-9BB9-DE4C843127C7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L71</xm:sqref>
        </x14:conditionalFormatting>
        <x14:conditionalFormatting xmlns:xm="http://schemas.microsoft.com/office/excel/2006/main">
          <x14:cfRule type="expression" priority="732" id="{2DD64FBC-5534-481A-9DAA-42CB45F7B28A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L72</xm:sqref>
        </x14:conditionalFormatting>
        <x14:conditionalFormatting xmlns:xm="http://schemas.microsoft.com/office/excel/2006/main">
          <x14:cfRule type="expression" priority="731" id="{F23AE532-AB08-4387-AD61-47C3AFCD0507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730" id="{8D19A00C-6127-456F-A1E2-F2E9E2C78E1A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L84</xm:sqref>
        </x14:conditionalFormatting>
        <x14:conditionalFormatting xmlns:xm="http://schemas.microsoft.com/office/excel/2006/main">
          <x14:cfRule type="expression" priority="729" id="{420EAE67-49EE-4112-9079-58964ECB6AF5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expression" priority="728" id="{90FE29C8-7485-4E67-A7A0-63645BF5224E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727" id="{B9DE3894-0C7F-438F-892E-73555AE0799D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L107</xm:sqref>
        </x14:conditionalFormatting>
        <x14:conditionalFormatting xmlns:xm="http://schemas.microsoft.com/office/excel/2006/main">
          <x14:cfRule type="expression" priority="726" id="{071D6961-73C2-49FD-AB09-F8932AA2DC3F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L108</xm:sqref>
        </x14:conditionalFormatting>
        <x14:conditionalFormatting xmlns:xm="http://schemas.microsoft.com/office/excel/2006/main">
          <x14:cfRule type="expression" priority="672" id="{D96090A7-FC53-4E3C-9B80-FE39B2343240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expression" priority="717" id="{A886891C-9D64-4770-8FE3-1B9FADD589F4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expression" priority="716" id="{5A21893D-3AF6-4DBB-991B-F4C1C1D24ED0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expression" priority="715" id="{AE47AE48-EBE2-4F74-893D-D3901CE3FD04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V24</xm:sqref>
        </x14:conditionalFormatting>
        <x14:conditionalFormatting xmlns:xm="http://schemas.microsoft.com/office/excel/2006/main">
          <x14:cfRule type="expression" priority="714" id="{97E2635D-3D13-40C8-9E3A-7CF97DCC6CAE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V34</xm:sqref>
        </x14:conditionalFormatting>
        <x14:conditionalFormatting xmlns:xm="http://schemas.microsoft.com/office/excel/2006/main">
          <x14:cfRule type="expression" priority="713" id="{7BD32915-C15A-4967-97D0-427CB463B73E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V35</xm:sqref>
        </x14:conditionalFormatting>
        <x14:conditionalFormatting xmlns:xm="http://schemas.microsoft.com/office/excel/2006/main">
          <x14:cfRule type="expression" priority="712" id="{4E2E386A-FAA2-4261-8DA3-1883C949FA3C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V36</xm:sqref>
        </x14:conditionalFormatting>
        <x14:conditionalFormatting xmlns:xm="http://schemas.microsoft.com/office/excel/2006/main">
          <x14:cfRule type="expression" priority="711" id="{3EFB5CBC-7C56-4EAF-AE6A-9EC6F733BF69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V46</xm:sqref>
        </x14:conditionalFormatting>
        <x14:conditionalFormatting xmlns:xm="http://schemas.microsoft.com/office/excel/2006/main">
          <x14:cfRule type="expression" priority="710" id="{ABD04873-E6E9-4E32-98FB-43E74B6FF5CE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V47</xm:sqref>
        </x14:conditionalFormatting>
        <x14:conditionalFormatting xmlns:xm="http://schemas.microsoft.com/office/excel/2006/main">
          <x14:cfRule type="expression" priority="709" id="{2117DD68-F390-490D-AADF-847869B6DD42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V48</xm:sqref>
        </x14:conditionalFormatting>
        <x14:conditionalFormatting xmlns:xm="http://schemas.microsoft.com/office/excel/2006/main">
          <x14:cfRule type="expression" priority="708" id="{D2AA122A-FA21-4CF5-BE28-7951E50D7B81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V58</xm:sqref>
        </x14:conditionalFormatting>
        <x14:conditionalFormatting xmlns:xm="http://schemas.microsoft.com/office/excel/2006/main">
          <x14:cfRule type="expression" priority="707" id="{F43F7F20-2BB6-4716-A86A-54EE430B4716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V59</xm:sqref>
        </x14:conditionalFormatting>
        <x14:conditionalFormatting xmlns:xm="http://schemas.microsoft.com/office/excel/2006/main">
          <x14:cfRule type="expression" priority="706" id="{17DB5CE7-CFAD-40F2-B47E-9BDA73ED77A3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V60</xm:sqref>
        </x14:conditionalFormatting>
        <x14:conditionalFormatting xmlns:xm="http://schemas.microsoft.com/office/excel/2006/main">
          <x14:cfRule type="expression" priority="705" id="{4A25182D-404E-442E-AE5C-F8D42401C2D2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704" id="{5314FBCD-9F28-4534-B5BF-1DC798A9F7AA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V71</xm:sqref>
        </x14:conditionalFormatting>
        <x14:conditionalFormatting xmlns:xm="http://schemas.microsoft.com/office/excel/2006/main">
          <x14:cfRule type="expression" priority="703" id="{28F06039-CCCD-4626-B7B7-A62DBB72C0ED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V72</xm:sqref>
        </x14:conditionalFormatting>
        <x14:conditionalFormatting xmlns:xm="http://schemas.microsoft.com/office/excel/2006/main">
          <x14:cfRule type="expression" priority="702" id="{7B69343A-3691-45C8-BF2E-56AE1BA0C552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V82</xm:sqref>
        </x14:conditionalFormatting>
        <x14:conditionalFormatting xmlns:xm="http://schemas.microsoft.com/office/excel/2006/main">
          <x14:cfRule type="expression" priority="701" id="{1B8681D1-045C-4C50-92E0-87ABD785E9FE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698" id="{23EDD3E5-96D8-4007-B4FE-2C0EFB59F7CB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V95</xm:sqref>
        </x14:conditionalFormatting>
        <x14:conditionalFormatting xmlns:xm="http://schemas.microsoft.com/office/excel/2006/main">
          <x14:cfRule type="expression" priority="697" id="{6EB2AF46-8C09-48AA-81A1-F1F5A6F5D671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696" id="{CDC3B8FA-9022-4FC0-89B7-CD3AF77341E3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V106</xm:sqref>
        </x14:conditionalFormatting>
        <x14:conditionalFormatting xmlns:xm="http://schemas.microsoft.com/office/excel/2006/main">
          <x14:cfRule type="expression" priority="695" id="{BB036542-D8CB-4E34-8A57-6C02B5E29707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V107</xm:sqref>
        </x14:conditionalFormatting>
        <x14:conditionalFormatting xmlns:xm="http://schemas.microsoft.com/office/excel/2006/main">
          <x14:cfRule type="expression" priority="694" id="{A52F8377-723A-45D0-861B-FB560369D25E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V108</xm:sqref>
        </x14:conditionalFormatting>
        <x14:conditionalFormatting xmlns:xm="http://schemas.microsoft.com/office/excel/2006/main">
          <x14:cfRule type="expression" priority="693" id="{70A5DE88-94BB-4C71-BCFC-3557F82C837B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J26</xm:sqref>
        </x14:conditionalFormatting>
        <x14:conditionalFormatting xmlns:xm="http://schemas.microsoft.com/office/excel/2006/main">
          <x14:cfRule type="expression" priority="692" id="{7CD3E52D-F408-46C4-8969-0EF151666099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691" id="{B9D7C195-3969-49BB-99E0-F63B5F3060E8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J50</xm:sqref>
        </x14:conditionalFormatting>
        <x14:conditionalFormatting xmlns:xm="http://schemas.microsoft.com/office/excel/2006/main">
          <x14:cfRule type="expression" priority="690" id="{2454CDFC-66D5-46D7-BCD9-60422D41EF0A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J62</xm:sqref>
        </x14:conditionalFormatting>
        <x14:conditionalFormatting xmlns:xm="http://schemas.microsoft.com/office/excel/2006/main">
          <x14:cfRule type="expression" priority="689" id="{0A886FAB-2ED8-4260-9277-5DA3542DFE76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J74</xm:sqref>
        </x14:conditionalFormatting>
        <x14:conditionalFormatting xmlns:xm="http://schemas.microsoft.com/office/excel/2006/main">
          <x14:cfRule type="expression" priority="688" id="{D41A38FE-9450-4C41-8209-92F89633B999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J86</xm:sqref>
        </x14:conditionalFormatting>
        <x14:conditionalFormatting xmlns:xm="http://schemas.microsoft.com/office/excel/2006/main">
          <x14:cfRule type="expression" priority="687" id="{6984C03D-149E-4C4C-88DF-0393D73B0B9F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J98</xm:sqref>
        </x14:conditionalFormatting>
        <x14:conditionalFormatting xmlns:xm="http://schemas.microsoft.com/office/excel/2006/main">
          <x14:cfRule type="expression" priority="686" id="{9E1E49FE-5389-4989-A563-84F02279C2E4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J110</xm:sqref>
        </x14:conditionalFormatting>
        <x14:conditionalFormatting xmlns:xm="http://schemas.microsoft.com/office/excel/2006/main">
          <x14:cfRule type="expression" priority="671" id="{915D1A9E-6941-4E30-8FF6-3A0BB3C936DC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V38</xm:sqref>
        </x14:conditionalFormatting>
        <x14:conditionalFormatting xmlns:xm="http://schemas.microsoft.com/office/excel/2006/main">
          <x14:cfRule type="expression" priority="670" id="{4BD618CE-72A4-426D-9F5F-7F9A81485118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V50</xm:sqref>
        </x14:conditionalFormatting>
        <x14:conditionalFormatting xmlns:xm="http://schemas.microsoft.com/office/excel/2006/main">
          <x14:cfRule type="expression" priority="669" id="{95709A79-CE25-4D92-B4C5-D5549A2D8F91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V62</xm:sqref>
        </x14:conditionalFormatting>
        <x14:conditionalFormatting xmlns:xm="http://schemas.microsoft.com/office/excel/2006/main">
          <x14:cfRule type="expression" priority="668" id="{78AC75A3-218E-4269-9EBB-86FA6CD01522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V74</xm:sqref>
        </x14:conditionalFormatting>
        <x14:conditionalFormatting xmlns:xm="http://schemas.microsoft.com/office/excel/2006/main">
          <x14:cfRule type="expression" priority="667" id="{4EABA87F-9046-459B-91A6-CFF8ED534D07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V86</xm:sqref>
        </x14:conditionalFormatting>
        <x14:conditionalFormatting xmlns:xm="http://schemas.microsoft.com/office/excel/2006/main">
          <x14:cfRule type="expression" priority="666" id="{FDFD31AD-B7D3-443D-91B6-8DF79469CF86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V98</xm:sqref>
        </x14:conditionalFormatting>
        <x14:conditionalFormatting xmlns:xm="http://schemas.microsoft.com/office/excel/2006/main">
          <x14:cfRule type="expression" priority="665" id="{38CBEF39-BDF1-444F-9030-4D1ED7429E1A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V110</xm:sqref>
        </x14:conditionalFormatting>
        <x14:conditionalFormatting xmlns:xm="http://schemas.microsoft.com/office/excel/2006/main">
          <x14:cfRule type="expression" priority="664" id="{9D2E6BA5-0101-46A6-87C4-823CFEE96C3C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K26</xm:sqref>
        </x14:conditionalFormatting>
        <x14:conditionalFormatting xmlns:xm="http://schemas.microsoft.com/office/excel/2006/main">
          <x14:cfRule type="expression" priority="663" id="{B5BDF10D-DE9D-4143-B242-A440B546D0A8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M26</xm:sqref>
        </x14:conditionalFormatting>
        <x14:conditionalFormatting xmlns:xm="http://schemas.microsoft.com/office/excel/2006/main">
          <x14:cfRule type="expression" priority="661" id="{651E672B-A18F-4C7B-9AB0-3AC62C5A04A1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660" id="{7F043C61-8025-4AC0-B266-5A0F3A54A2D5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59" id="{818DA0A7-7752-4A3B-BFF9-C1038016A8E3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57" id="{49ED64C1-01F9-4B48-AE1E-D077C70EF810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O38</xm:sqref>
        </x14:conditionalFormatting>
        <x14:conditionalFormatting xmlns:xm="http://schemas.microsoft.com/office/excel/2006/main">
          <x14:cfRule type="expression" priority="656" id="{3E379A3B-4746-4BE5-9385-79EE10742078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K50</xm:sqref>
        </x14:conditionalFormatting>
        <x14:conditionalFormatting xmlns:xm="http://schemas.microsoft.com/office/excel/2006/main">
          <x14:cfRule type="expression" priority="653" id="{81FBE353-1247-448F-A9C1-0E855A0EF160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O50</xm:sqref>
        </x14:conditionalFormatting>
        <x14:conditionalFormatting xmlns:xm="http://schemas.microsoft.com/office/excel/2006/main">
          <x14:cfRule type="expression" priority="651" id="{9C9AC424-38D5-4A41-83B8-5723C185A255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M62</xm:sqref>
        </x14:conditionalFormatting>
        <x14:conditionalFormatting xmlns:xm="http://schemas.microsoft.com/office/excel/2006/main">
          <x14:cfRule type="expression" priority="649" id="{89129BE9-DD8F-4ABF-B2BB-1E955623F7AC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O62</xm:sqref>
        </x14:conditionalFormatting>
        <x14:conditionalFormatting xmlns:xm="http://schemas.microsoft.com/office/excel/2006/main">
          <x14:cfRule type="expression" priority="647" id="{660C6DD4-605F-4EB2-9D6E-67337E97B5C9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M74</xm:sqref>
        </x14:conditionalFormatting>
        <x14:conditionalFormatting xmlns:xm="http://schemas.microsoft.com/office/excel/2006/main">
          <x14:cfRule type="expression" priority="645" id="{F62CB499-4A14-4C24-995A-9E8E9470D85A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O74</xm:sqref>
        </x14:conditionalFormatting>
        <x14:conditionalFormatting xmlns:xm="http://schemas.microsoft.com/office/excel/2006/main">
          <x14:cfRule type="expression" priority="643" id="{44B2FC2C-C8C5-4188-B73D-73F39ED86216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M86</xm:sqref>
        </x14:conditionalFormatting>
        <x14:conditionalFormatting xmlns:xm="http://schemas.microsoft.com/office/excel/2006/main">
          <x14:cfRule type="expression" priority="641" id="{A7EE433B-9C17-4264-8870-9AA3FF74CB46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O86</xm:sqref>
        </x14:conditionalFormatting>
        <x14:conditionalFormatting xmlns:xm="http://schemas.microsoft.com/office/excel/2006/main">
          <x14:cfRule type="expression" priority="639" id="{45C327D8-4689-4A83-B28F-B1C2EF4AB4B4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M98</xm:sqref>
        </x14:conditionalFormatting>
        <x14:conditionalFormatting xmlns:xm="http://schemas.microsoft.com/office/excel/2006/main">
          <x14:cfRule type="expression" priority="637" id="{A21F7C75-B72D-4719-9E52-FD9EC7763E63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O98</xm:sqref>
        </x14:conditionalFormatting>
        <x14:conditionalFormatting xmlns:xm="http://schemas.microsoft.com/office/excel/2006/main">
          <x14:cfRule type="expression" priority="635" id="{C6088A58-181E-497C-897C-5F81C53A176D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M110</xm:sqref>
        </x14:conditionalFormatting>
        <x14:conditionalFormatting xmlns:xm="http://schemas.microsoft.com/office/excel/2006/main">
          <x14:cfRule type="expression" priority="633" id="{DAE382D4-E0EB-4281-9CF2-D833CAE0177C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O110</xm:sqref>
        </x14:conditionalFormatting>
        <x14:conditionalFormatting xmlns:xm="http://schemas.microsoft.com/office/excel/2006/main">
          <x14:cfRule type="expression" priority="578" id="{6F25BFA4-76FD-40BD-B5E2-0A6D2B7F48EA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V87</xm:sqref>
        </x14:conditionalFormatting>
        <x14:conditionalFormatting xmlns:xm="http://schemas.microsoft.com/office/excel/2006/main">
          <x14:cfRule type="expression" priority="574" id="{3226C9DD-80CF-4CBB-8C65-52AC4D0E5624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O99:P99</xm:sqref>
        </x14:conditionalFormatting>
        <x14:conditionalFormatting xmlns:xm="http://schemas.microsoft.com/office/excel/2006/main">
          <x14:cfRule type="expression" priority="617" id="{4112581E-43D2-490D-9939-DB96F2297044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L27</xm:sqref>
        </x14:conditionalFormatting>
        <x14:conditionalFormatting xmlns:xm="http://schemas.microsoft.com/office/excel/2006/main">
          <x14:cfRule type="expression" priority="616" id="{681671D4-690C-44A1-8339-378558697381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O27:P27</xm:sqref>
        </x14:conditionalFormatting>
        <x14:conditionalFormatting xmlns:xm="http://schemas.microsoft.com/office/excel/2006/main">
          <x14:cfRule type="expression" priority="615" id="{A7A8EC3F-0110-4238-BA0F-4030B435DAE2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M27:N27</xm:sqref>
        </x14:conditionalFormatting>
        <x14:conditionalFormatting xmlns:xm="http://schemas.microsoft.com/office/excel/2006/main">
          <x14:cfRule type="expression" priority="613" id="{EB95F426-F1B9-41A4-8BA2-D2C7BEF2084E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expression" priority="610" id="{54CDD1D9-36E2-4A17-B24C-8FA4E59C5C17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609" id="{A87271AC-73F1-49F4-AAE2-F40147B4F2BC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O39:P39</xm:sqref>
        </x14:conditionalFormatting>
        <x14:conditionalFormatting xmlns:xm="http://schemas.microsoft.com/office/excel/2006/main">
          <x14:cfRule type="expression" priority="608" id="{8A0F89FB-D28D-4CE3-A2C2-F78FE06D9EFD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M39:N39</xm:sqref>
        </x14:conditionalFormatting>
        <x14:conditionalFormatting xmlns:xm="http://schemas.microsoft.com/office/excel/2006/main">
          <x14:cfRule type="expression" priority="606" id="{0A7B872D-EBCC-45C8-9368-CBE7BFB96900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V39</xm:sqref>
        </x14:conditionalFormatting>
        <x14:conditionalFormatting xmlns:xm="http://schemas.microsoft.com/office/excel/2006/main">
          <x14:cfRule type="expression" priority="603" id="{8ADF752D-197C-4C43-84EA-8DBAE0C33CA2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L51</xm:sqref>
        </x14:conditionalFormatting>
        <x14:conditionalFormatting xmlns:xm="http://schemas.microsoft.com/office/excel/2006/main">
          <x14:cfRule type="expression" priority="602" id="{91E9333F-2FF8-477D-99B2-2376B8C77ED2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O51:P51</xm:sqref>
        </x14:conditionalFormatting>
        <x14:conditionalFormatting xmlns:xm="http://schemas.microsoft.com/office/excel/2006/main">
          <x14:cfRule type="expression" priority="601" id="{11F83C35-2DA4-4FF4-AFFA-221B4B6AD3B7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M51:N51</xm:sqref>
        </x14:conditionalFormatting>
        <x14:conditionalFormatting xmlns:xm="http://schemas.microsoft.com/office/excel/2006/main">
          <x14:cfRule type="expression" priority="599" id="{C6EE2D19-F262-4041-8139-1854A2E61AFE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V51</xm:sqref>
        </x14:conditionalFormatting>
        <x14:conditionalFormatting xmlns:xm="http://schemas.microsoft.com/office/excel/2006/main">
          <x14:cfRule type="expression" priority="596" id="{04784017-1F7E-43C3-8B68-7898A101C69F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L63</xm:sqref>
        </x14:conditionalFormatting>
        <x14:conditionalFormatting xmlns:xm="http://schemas.microsoft.com/office/excel/2006/main">
          <x14:cfRule type="expression" priority="595" id="{031B3879-4179-440D-A0F7-1D04E5007F8F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O63:P63</xm:sqref>
        </x14:conditionalFormatting>
        <x14:conditionalFormatting xmlns:xm="http://schemas.microsoft.com/office/excel/2006/main">
          <x14:cfRule type="expression" priority="594" id="{4E507A89-7534-4BE7-BDDF-7E40999E6A77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M63:N63</xm:sqref>
        </x14:conditionalFormatting>
        <x14:conditionalFormatting xmlns:xm="http://schemas.microsoft.com/office/excel/2006/main">
          <x14:cfRule type="expression" priority="592" id="{C9455DF3-8CF5-44E6-A9A7-3AF035A449C0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V63</xm:sqref>
        </x14:conditionalFormatting>
        <x14:conditionalFormatting xmlns:xm="http://schemas.microsoft.com/office/excel/2006/main">
          <x14:cfRule type="expression" priority="589" id="{8A635809-6AA9-4759-8798-A867A252A3F4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L75</xm:sqref>
        </x14:conditionalFormatting>
        <x14:conditionalFormatting xmlns:xm="http://schemas.microsoft.com/office/excel/2006/main">
          <x14:cfRule type="expression" priority="588" id="{F82D6EFD-BA66-4C03-B3CC-C3B6FA4BB958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O75:P75</xm:sqref>
        </x14:conditionalFormatting>
        <x14:conditionalFormatting xmlns:xm="http://schemas.microsoft.com/office/excel/2006/main">
          <x14:cfRule type="expression" priority="587" id="{653A63D3-728D-4540-BD34-2B3328B8C495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M75:N75</xm:sqref>
        </x14:conditionalFormatting>
        <x14:conditionalFormatting xmlns:xm="http://schemas.microsoft.com/office/excel/2006/main">
          <x14:cfRule type="expression" priority="585" id="{E6743517-F94E-4757-8DB5-6E8706CD3BDD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V75</xm:sqref>
        </x14:conditionalFormatting>
        <x14:conditionalFormatting xmlns:xm="http://schemas.microsoft.com/office/excel/2006/main">
          <x14:cfRule type="expression" priority="582" id="{A5D2E25F-0786-48FB-B893-5B29703B6644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L87</xm:sqref>
        </x14:conditionalFormatting>
        <x14:conditionalFormatting xmlns:xm="http://schemas.microsoft.com/office/excel/2006/main">
          <x14:cfRule type="expression" priority="581" id="{0EB3C8A8-C3C0-4CE6-A56D-7CAD77F10AAE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O87:P87</xm:sqref>
        </x14:conditionalFormatting>
        <x14:conditionalFormatting xmlns:xm="http://schemas.microsoft.com/office/excel/2006/main">
          <x14:cfRule type="expression" priority="580" id="{C0A521E9-6CB7-497E-A7B3-CEAEDADF6704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M87:N87</xm:sqref>
        </x14:conditionalFormatting>
        <x14:conditionalFormatting xmlns:xm="http://schemas.microsoft.com/office/excel/2006/main">
          <x14:cfRule type="expression" priority="575" id="{AC659CDA-92F2-4902-915A-EB0DA65D3878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L99</xm:sqref>
        </x14:conditionalFormatting>
        <x14:conditionalFormatting xmlns:xm="http://schemas.microsoft.com/office/excel/2006/main">
          <x14:cfRule type="expression" priority="573" id="{A042EC56-3E72-459C-A2A4-4130C19410C0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M99:N99</xm:sqref>
        </x14:conditionalFormatting>
        <x14:conditionalFormatting xmlns:xm="http://schemas.microsoft.com/office/excel/2006/main">
          <x14:cfRule type="expression" priority="571" id="{20222C95-4E94-4D4B-B60D-A40EB283E8FA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V99</xm:sqref>
        </x14:conditionalFormatting>
        <x14:conditionalFormatting xmlns:xm="http://schemas.microsoft.com/office/excel/2006/main">
          <x14:cfRule type="expression" priority="568" id="{97D3E6EA-1EAE-4B72-8D4D-A832630373BD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L111</xm:sqref>
        </x14:conditionalFormatting>
        <x14:conditionalFormatting xmlns:xm="http://schemas.microsoft.com/office/excel/2006/main">
          <x14:cfRule type="expression" priority="567" id="{E26A515C-162C-4B9D-BFD5-185B554A3C28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O111:P111</xm:sqref>
        </x14:conditionalFormatting>
        <x14:conditionalFormatting xmlns:xm="http://schemas.microsoft.com/office/excel/2006/main">
          <x14:cfRule type="expression" priority="566" id="{A7857742-FC73-499E-A447-2B0700763B1B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M111:N111</xm:sqref>
        </x14:conditionalFormatting>
        <x14:conditionalFormatting xmlns:xm="http://schemas.microsoft.com/office/excel/2006/main">
          <x14:cfRule type="expression" priority="564" id="{A41D6184-D5AD-4A44-9AF3-54A7304BEAF0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V111</xm:sqref>
        </x14:conditionalFormatting>
        <x14:conditionalFormatting xmlns:xm="http://schemas.microsoft.com/office/excel/2006/main">
          <x14:cfRule type="expression" priority="517" id="{BFAFD90D-98D6-44E9-A00F-31D077CBAF5D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L110</xm:sqref>
        </x14:conditionalFormatting>
        <x14:conditionalFormatting xmlns:xm="http://schemas.microsoft.com/office/excel/2006/main">
          <x14:cfRule type="expression" priority="507" id="{9AB95384-4120-4E31-8792-08CF5F0317AC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N110</xm:sqref>
        </x14:conditionalFormatting>
        <x14:conditionalFormatting xmlns:xm="http://schemas.microsoft.com/office/excel/2006/main">
          <x14:cfRule type="expression" priority="552" id="{F0BB7C03-E3CE-4000-A3CB-5E6BAC2235AC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expression" priority="551" id="{6F50B65E-5D4A-4287-B80C-84415916A179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550" id="{E151D1F9-2659-4EA4-B0EC-08E3F22582A8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expression" priority="549" id="{47331F7F-5C51-4239-8B60-07EE8F12C535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J63</xm:sqref>
        </x14:conditionalFormatting>
        <x14:conditionalFormatting xmlns:xm="http://schemas.microsoft.com/office/excel/2006/main">
          <x14:cfRule type="expression" priority="548" id="{560F074D-BC68-4929-AB18-A97AA1C37CFC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J75</xm:sqref>
        </x14:conditionalFormatting>
        <x14:conditionalFormatting xmlns:xm="http://schemas.microsoft.com/office/excel/2006/main">
          <x14:cfRule type="expression" priority="547" id="{7D1BF787-FB83-43CC-9434-587830A3C60F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J87</xm:sqref>
        </x14:conditionalFormatting>
        <x14:conditionalFormatting xmlns:xm="http://schemas.microsoft.com/office/excel/2006/main">
          <x14:cfRule type="expression" priority="546" id="{E698DC0F-6FC4-45F0-8D02-324ACFE491F0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J99</xm:sqref>
        </x14:conditionalFormatting>
        <x14:conditionalFormatting xmlns:xm="http://schemas.microsoft.com/office/excel/2006/main">
          <x14:cfRule type="expression" priority="545" id="{41F57BFE-BEEE-4FC5-8AF7-85524EAD06A7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J111</xm:sqref>
        </x14:conditionalFormatting>
        <x14:conditionalFormatting xmlns:xm="http://schemas.microsoft.com/office/excel/2006/main">
          <x14:cfRule type="expression" priority="544" id="{942C93F8-AD0A-4ACC-9060-5983223CC717}">
            <xm:f>$A28=подписанты!$H$29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543" id="{935ED4E6-8902-4558-A8D7-A6702C29B9C5}">
            <xm:f>$A40=подписанты!$H$29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expression" priority="542" id="{E6414F86-EE14-4978-81A5-7466CF6CDF50}">
            <xm:f>$A52=подписанты!$H$29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J52</xm:sqref>
        </x14:conditionalFormatting>
        <x14:conditionalFormatting xmlns:xm="http://schemas.microsoft.com/office/excel/2006/main">
          <x14:cfRule type="expression" priority="541" id="{34F1258E-61A4-41BC-89A7-3C5FF4F8C8DA}">
            <xm:f>$A64=подписанты!$H$29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J64</xm:sqref>
        </x14:conditionalFormatting>
        <x14:conditionalFormatting xmlns:xm="http://schemas.microsoft.com/office/excel/2006/main">
          <x14:cfRule type="expression" priority="540" id="{60238D42-31DD-4397-9947-0EA1AAFB9868}">
            <xm:f>$A76=подписанты!$H$29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J76</xm:sqref>
        </x14:conditionalFormatting>
        <x14:conditionalFormatting xmlns:xm="http://schemas.microsoft.com/office/excel/2006/main">
          <x14:cfRule type="expression" priority="539" id="{50495192-FC8B-4C6E-8577-C908D199FA71}">
            <xm:f>$A88=подписанты!$H$29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J88</xm:sqref>
        </x14:conditionalFormatting>
        <x14:conditionalFormatting xmlns:xm="http://schemas.microsoft.com/office/excel/2006/main">
          <x14:cfRule type="expression" priority="538" id="{6A12AC07-8330-414B-A66C-BB14DC464D92}">
            <xm:f>$A100=подписанты!$H$29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J100</xm:sqref>
        </x14:conditionalFormatting>
        <x14:conditionalFormatting xmlns:xm="http://schemas.microsoft.com/office/excel/2006/main">
          <x14:cfRule type="expression" priority="537" id="{624E9399-8211-440D-A46C-BC7826B4305D}">
            <xm:f>$A112=подписанты!$H$29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J112</xm:sqref>
        </x14:conditionalFormatting>
        <x14:conditionalFormatting xmlns:xm="http://schemas.microsoft.com/office/excel/2006/main">
          <x14:cfRule type="expression" priority="524" id="{801F4ACA-CB72-4C92-AEF9-E70104FE485F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L26</xm:sqref>
        </x14:conditionalFormatting>
        <x14:conditionalFormatting xmlns:xm="http://schemas.microsoft.com/office/excel/2006/main">
          <x14:cfRule type="expression" priority="523" id="{8B513903-3751-4058-91B1-35C249D84E70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522" id="{37B07CA9-6356-4289-ADAE-781B54178503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L50</xm:sqref>
        </x14:conditionalFormatting>
        <x14:conditionalFormatting xmlns:xm="http://schemas.microsoft.com/office/excel/2006/main">
          <x14:cfRule type="expression" priority="521" id="{CCCD9433-0F02-4FCE-B0BD-ACFFAA5DE7D3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L62</xm:sqref>
        </x14:conditionalFormatting>
        <x14:conditionalFormatting xmlns:xm="http://schemas.microsoft.com/office/excel/2006/main">
          <x14:cfRule type="expression" priority="520" id="{B49EB6ED-C4C7-4BE2-8182-AD9E0D2DDEA9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L74</xm:sqref>
        </x14:conditionalFormatting>
        <x14:conditionalFormatting xmlns:xm="http://schemas.microsoft.com/office/excel/2006/main">
          <x14:cfRule type="expression" priority="519" id="{55F447AB-602B-436D-AC46-6BDACC7101E1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L86</xm:sqref>
        </x14:conditionalFormatting>
        <x14:conditionalFormatting xmlns:xm="http://schemas.microsoft.com/office/excel/2006/main">
          <x14:cfRule type="expression" priority="518" id="{6258A4A1-D11F-49E1-8D2D-CAF3C26414BE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L98</xm:sqref>
        </x14:conditionalFormatting>
        <x14:conditionalFormatting xmlns:xm="http://schemas.microsoft.com/office/excel/2006/main">
          <x14:cfRule type="expression" priority="515" id="{ECFD6A9D-5CEF-4E8D-BC69-00BB6FE3CA71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514" id="{88F7EB76-3945-4434-9D3F-2DD97CA0B2FA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513" id="{850F1CE0-B385-4BB8-8818-55B44D81CB77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expression" priority="511" id="{59FDDF5C-A43B-4D37-B3A6-65FA5982ACE4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N62</xm:sqref>
        </x14:conditionalFormatting>
        <x14:conditionalFormatting xmlns:xm="http://schemas.microsoft.com/office/excel/2006/main">
          <x14:cfRule type="expression" priority="510" id="{9F597A4A-B916-49F0-B4D0-92D48BC2C2C4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N74</xm:sqref>
        </x14:conditionalFormatting>
        <x14:conditionalFormatting xmlns:xm="http://schemas.microsoft.com/office/excel/2006/main">
          <x14:cfRule type="expression" priority="509" id="{C1C187DC-6489-41D8-A188-327819026A8F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N86</xm:sqref>
        </x14:conditionalFormatting>
        <x14:conditionalFormatting xmlns:xm="http://schemas.microsoft.com/office/excel/2006/main">
          <x14:cfRule type="expression" priority="508" id="{CFECB551-145B-4FBA-96D3-F1038E7D483C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N98</xm:sqref>
        </x14:conditionalFormatting>
        <x14:conditionalFormatting xmlns:xm="http://schemas.microsoft.com/office/excel/2006/main">
          <x14:cfRule type="expression" priority="505" id="{99AAB1C3-AD72-4486-AD98-2DE235AE5DDB}">
            <xm:f>$A26=подписанты!$H$29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504" id="{94768016-F0FD-4FF3-B082-43435EAB7032}">
            <xm:f>$A38=подписанты!$H$29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P38</xm:sqref>
        </x14:conditionalFormatting>
        <x14:conditionalFormatting xmlns:xm="http://schemas.microsoft.com/office/excel/2006/main">
          <x14:cfRule type="expression" priority="503" id="{F96524A7-F39A-4FEA-9B1C-699420444D1F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P50</xm:sqref>
        </x14:conditionalFormatting>
        <x14:conditionalFormatting xmlns:xm="http://schemas.microsoft.com/office/excel/2006/main">
          <x14:cfRule type="expression" priority="502" id="{D5FE7F8F-48CA-493D-B428-EC2EF73EBD03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P62</xm:sqref>
        </x14:conditionalFormatting>
        <x14:conditionalFormatting xmlns:xm="http://schemas.microsoft.com/office/excel/2006/main">
          <x14:cfRule type="expression" priority="501" id="{DFECDDF0-B2E1-4B20-8C16-FB9F912BF1E4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P74</xm:sqref>
        </x14:conditionalFormatting>
        <x14:conditionalFormatting xmlns:xm="http://schemas.microsoft.com/office/excel/2006/main">
          <x14:cfRule type="expression" priority="500" id="{AD63C40B-B4C7-4C85-8126-BE32E628784B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P86</xm:sqref>
        </x14:conditionalFormatting>
        <x14:conditionalFormatting xmlns:xm="http://schemas.microsoft.com/office/excel/2006/main">
          <x14:cfRule type="expression" priority="499" id="{EC9B92E6-E119-46CE-9473-EBDAD4CB8BD2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P98</xm:sqref>
        </x14:conditionalFormatting>
        <x14:conditionalFormatting xmlns:xm="http://schemas.microsoft.com/office/excel/2006/main">
          <x14:cfRule type="expression" priority="498" id="{FC7CBEB7-CFD8-46AF-9B09-4CE57431A5C6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P110</xm:sqref>
        </x14:conditionalFormatting>
        <x14:conditionalFormatting xmlns:xm="http://schemas.microsoft.com/office/excel/2006/main">
          <x14:cfRule type="expression" priority="497" id="{E755C36D-8846-4378-BAF8-F066E3F76E52}">
            <xm:f>$A62=подписанты!$H$29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K62</xm:sqref>
        </x14:conditionalFormatting>
        <x14:conditionalFormatting xmlns:xm="http://schemas.microsoft.com/office/excel/2006/main">
          <x14:cfRule type="expression" priority="496" id="{42FBCE6D-FD64-48E2-915D-C15708A961D2}">
            <xm:f>$A74=подписанты!$H$29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K74</xm:sqref>
        </x14:conditionalFormatting>
        <x14:conditionalFormatting xmlns:xm="http://schemas.microsoft.com/office/excel/2006/main">
          <x14:cfRule type="expression" priority="495" id="{C51E9939-224A-4E01-A06F-AB34E1944DEB}">
            <xm:f>$A86=подписанты!$H$29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K86</xm:sqref>
        </x14:conditionalFormatting>
        <x14:conditionalFormatting xmlns:xm="http://schemas.microsoft.com/office/excel/2006/main">
          <x14:cfRule type="expression" priority="494" id="{585BF273-290B-4748-B7A1-DFFB3108F41C}">
            <xm:f>$A98=подписанты!$H$29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K98</xm:sqref>
        </x14:conditionalFormatting>
        <x14:conditionalFormatting xmlns:xm="http://schemas.microsoft.com/office/excel/2006/main">
          <x14:cfRule type="expression" priority="493" id="{CD761298-3ED0-4AFA-A042-B01A9D5DBE03}">
            <xm:f>$A110=подписанты!$H$29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K110</xm:sqref>
        </x14:conditionalFormatting>
        <x14:conditionalFormatting xmlns:xm="http://schemas.microsoft.com/office/excel/2006/main">
          <x14:cfRule type="expression" priority="492" id="{9D7FB05D-8691-40AC-A880-18CEEEF76361}">
            <xm:f>$A50=подписанты!$H$29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M50</xm:sqref>
        </x14:conditionalFormatting>
        <x14:conditionalFormatting xmlns:xm="http://schemas.microsoft.com/office/excel/2006/main">
          <x14:cfRule type="expression" priority="491" id="{A0E71717-0336-42A1-A679-9BE8DEE0A019}">
            <xm:f>$A68=подписанты!$H$29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M68</xm:sqref>
        </x14:conditionalFormatting>
        <x14:conditionalFormatting xmlns:xm="http://schemas.microsoft.com/office/excel/2006/main">
          <x14:cfRule type="expression" priority="490" id="{5E3884E8-CF55-4B6B-AFEC-791B1001644A}">
            <xm:f>$A68=подписанты!$H$29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489" id="{D3BD9102-61A9-42F3-94C7-1D2E95FF28F6}">
            <xm:f>$A67=подписанты!$H$29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M67</xm:sqref>
        </x14:conditionalFormatting>
        <x14:conditionalFormatting xmlns:xm="http://schemas.microsoft.com/office/excel/2006/main">
          <x14:cfRule type="expression" priority="488" id="{1AE48B90-53B7-4332-8928-91A547555022}">
            <xm:f>$A67=подписанты!$H$29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N67</xm:sqref>
        </x14:conditionalFormatting>
        <x14:conditionalFormatting xmlns:xm="http://schemas.microsoft.com/office/excel/2006/main">
          <x14:cfRule type="expression" priority="486" id="{B364E9DD-81B8-475A-979B-3B3CABDDF887}">
            <xm:f>$A25=подписанты!$H$29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expression" priority="485" id="{C2381E5E-C16B-49C3-B5C9-8427A162D362}">
            <xm:f>$A37=подписанты!$H$29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J37</xm:sqref>
        </x14:conditionalFormatting>
        <x14:conditionalFormatting xmlns:xm="http://schemas.microsoft.com/office/excel/2006/main">
          <x14:cfRule type="expression" priority="484" id="{1F4E9910-E5AB-434F-8F9E-4651407D11B8}">
            <xm:f>$A49=подписанты!$H$29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450" id="{86203BD7-B044-46DF-873B-26213B12FA46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S27:U27</xm:sqref>
        </x14:conditionalFormatting>
        <x14:conditionalFormatting xmlns:xm="http://schemas.microsoft.com/office/excel/2006/main">
          <x14:cfRule type="expression" priority="449" id="{231FBEDD-7648-4B0A-ADE2-FE5BCF1AFAA9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R27</xm:sqref>
        </x14:conditionalFormatting>
        <x14:conditionalFormatting xmlns:xm="http://schemas.microsoft.com/office/excel/2006/main">
          <x14:cfRule type="expression" priority="447" id="{5128CAD6-8938-412B-8D7E-8FC082317DD7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S39:U39</xm:sqref>
        </x14:conditionalFormatting>
        <x14:conditionalFormatting xmlns:xm="http://schemas.microsoft.com/office/excel/2006/main">
          <x14:cfRule type="expression" priority="446" id="{79B2BD8F-9FC7-4C48-92C1-BAA58F52C9A8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R39</xm:sqref>
        </x14:conditionalFormatting>
        <x14:conditionalFormatting xmlns:xm="http://schemas.microsoft.com/office/excel/2006/main">
          <x14:cfRule type="expression" priority="444" id="{A9828641-313A-4647-814C-98F20F8F09EE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S51:U51</xm:sqref>
        </x14:conditionalFormatting>
        <x14:conditionalFormatting xmlns:xm="http://schemas.microsoft.com/office/excel/2006/main">
          <x14:cfRule type="expression" priority="443" id="{896D17D6-A1CA-4DD1-AA69-70D51B540BB1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R51</xm:sqref>
        </x14:conditionalFormatting>
        <x14:conditionalFormatting xmlns:xm="http://schemas.microsoft.com/office/excel/2006/main">
          <x14:cfRule type="expression" priority="441" id="{C85EE55D-A538-4D6B-8C4E-2984F15B63CF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S63:U63</xm:sqref>
        </x14:conditionalFormatting>
        <x14:conditionalFormatting xmlns:xm="http://schemas.microsoft.com/office/excel/2006/main">
          <x14:cfRule type="expression" priority="440" id="{130BE9A9-CB72-4D4C-B570-2DB66A14FA8A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R63</xm:sqref>
        </x14:conditionalFormatting>
        <x14:conditionalFormatting xmlns:xm="http://schemas.microsoft.com/office/excel/2006/main">
          <x14:cfRule type="expression" priority="438" id="{53EF63A0-AED2-43D5-AB50-5DF45CBC8D3F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S75:U75</xm:sqref>
        </x14:conditionalFormatting>
        <x14:conditionalFormatting xmlns:xm="http://schemas.microsoft.com/office/excel/2006/main">
          <x14:cfRule type="expression" priority="437" id="{AE88759E-D2A8-41F3-9318-85C392DC606E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R75</xm:sqref>
        </x14:conditionalFormatting>
        <x14:conditionalFormatting xmlns:xm="http://schemas.microsoft.com/office/excel/2006/main">
          <x14:cfRule type="expression" priority="402" id="{39F9D6DF-D6AA-431F-9D9C-F2CCCFB652DC}">
            <xm:f>$A42=подписанты!$H$29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expression" priority="435" id="{ABF7B40C-7D02-4597-A9C9-86CB04365168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S87:U87</xm:sqref>
        </x14:conditionalFormatting>
        <x14:conditionalFormatting xmlns:xm="http://schemas.microsoft.com/office/excel/2006/main">
          <x14:cfRule type="expression" priority="434" id="{D6A322C2-0D59-444A-B887-E0397831DB96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R87</xm:sqref>
        </x14:conditionalFormatting>
        <x14:conditionalFormatting xmlns:xm="http://schemas.microsoft.com/office/excel/2006/main">
          <x14:cfRule type="expression" priority="400" id="{90688386-2924-4A41-BFB9-27D5302A23BE}">
            <xm:f>$A66=подписанты!$H$29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Q66</xm:sqref>
        </x14:conditionalFormatting>
        <x14:conditionalFormatting xmlns:xm="http://schemas.microsoft.com/office/excel/2006/main">
          <x14:cfRule type="expression" priority="432" id="{933D3302-F292-48CF-AB51-1E7131C64230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S99:U99</xm:sqref>
        </x14:conditionalFormatting>
        <x14:conditionalFormatting xmlns:xm="http://schemas.microsoft.com/office/excel/2006/main">
          <x14:cfRule type="expression" priority="431" id="{28F2EB5C-3D17-4676-A630-90AEB0EE2B65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R99</xm:sqref>
        </x14:conditionalFormatting>
        <x14:conditionalFormatting xmlns:xm="http://schemas.microsoft.com/office/excel/2006/main">
          <x14:cfRule type="expression" priority="429" id="{B0F84CC8-7A8C-44A8-92E2-8CDA7DC4E35C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S111:U111</xm:sqref>
        </x14:conditionalFormatting>
        <x14:conditionalFormatting xmlns:xm="http://schemas.microsoft.com/office/excel/2006/main">
          <x14:cfRule type="expression" priority="428" id="{29F0146E-7543-40F4-BD89-4C0D6A7885F1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R111</xm:sqref>
        </x14:conditionalFormatting>
        <x14:conditionalFormatting xmlns:xm="http://schemas.microsoft.com/office/excel/2006/main">
          <x14:cfRule type="expression" priority="395" id="{4924B20E-C9FA-4B34-A27F-1776D93EC17B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359" id="{87657C57-A706-4A20-9845-5C4349273C18}">
            <xm:f>$A112=подписанты!$H$29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Q112</xm:sqref>
        </x14:conditionalFormatting>
        <x14:conditionalFormatting xmlns:xm="http://schemas.microsoft.com/office/excel/2006/main">
          <x14:cfRule type="expression" priority="403" id="{CF6843EB-A655-4FF5-9E59-BC891D18BAB9}">
            <xm:f>$A30=подписанты!$H$29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401" id="{DCC62F8D-785A-4648-8C10-48539D022474}">
            <xm:f>$A54=подписанты!$H$29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Q54</xm:sqref>
        </x14:conditionalFormatting>
        <x14:conditionalFormatting xmlns:xm="http://schemas.microsoft.com/office/excel/2006/main">
          <x14:cfRule type="expression" priority="399" id="{51ED0F00-556C-4CBC-87D2-2F41A19C4CED}">
            <xm:f>$A78=подписанты!$H$29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Q78</xm:sqref>
        </x14:conditionalFormatting>
        <x14:conditionalFormatting xmlns:xm="http://schemas.microsoft.com/office/excel/2006/main">
          <x14:cfRule type="expression" priority="398" id="{29B4BA25-D262-4355-9FCB-0A0C3F10AB85}">
            <xm:f>$A90=подписанты!$H$29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Q90</xm:sqref>
        </x14:conditionalFormatting>
        <x14:conditionalFormatting xmlns:xm="http://schemas.microsoft.com/office/excel/2006/main">
          <x14:cfRule type="expression" priority="397" id="{EF393EA9-7CA1-4699-95A7-CC2EBD506C04}">
            <xm:f>$A102=подписанты!$H$29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Q102</xm:sqref>
        </x14:conditionalFormatting>
        <x14:conditionalFormatting xmlns:xm="http://schemas.microsoft.com/office/excel/2006/main">
          <x14:cfRule type="expression" priority="394" id="{1157FAE9-955A-42FB-915A-981AD7D429D8}">
            <xm:f>$A31=подписанты!$H$29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393" id="{B87B1F0C-B6B7-4046-8748-AC50967D16E4}">
            <xm:f>$A43=подписанты!$H$29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expression" priority="392" id="{20180069-03C7-4086-AA88-AD474F705522}">
            <xm:f>$A55=подписанты!$H$29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Q55</xm:sqref>
        </x14:conditionalFormatting>
        <x14:conditionalFormatting xmlns:xm="http://schemas.microsoft.com/office/excel/2006/main">
          <x14:cfRule type="expression" priority="391" id="{26426C09-3F54-4CFE-AA29-0D424594A64B}">
            <xm:f>$A67=подписанты!$H$29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Q67</xm:sqref>
        </x14:conditionalFormatting>
        <x14:conditionalFormatting xmlns:xm="http://schemas.microsoft.com/office/excel/2006/main">
          <x14:cfRule type="expression" priority="390" id="{51A845C0-73C3-44C3-A6D4-C2560A9287E4}">
            <xm:f>$A79=подписанты!$H$29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Q79</xm:sqref>
        </x14:conditionalFormatting>
        <x14:conditionalFormatting xmlns:xm="http://schemas.microsoft.com/office/excel/2006/main">
          <x14:cfRule type="expression" priority="389" id="{CC5A18A6-3861-4A70-9153-840D6F477EDE}">
            <xm:f>$A91=подписанты!$H$29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Q91</xm:sqref>
        </x14:conditionalFormatting>
        <x14:conditionalFormatting xmlns:xm="http://schemas.microsoft.com/office/excel/2006/main">
          <x14:cfRule type="expression" priority="388" id="{CFAAD9FC-8F1A-4CA2-9C22-877B9899944C}">
            <xm:f>$A103=подписанты!$H$29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expression" priority="375" id="{CB5E7AA4-AEC8-4BB8-8329-32F6159B3667}">
            <xm:f>$A27=подписанты!$H$29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374" id="{591D1BC1-33C0-4424-A983-F31C9579F643}">
            <xm:f>$A39=подписанты!$H$29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373" id="{FA345415-6E4F-4A48-B418-E698D24E43A3}">
            <xm:f>$A51=подписанты!$H$29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Q51</xm:sqref>
        </x14:conditionalFormatting>
        <x14:conditionalFormatting xmlns:xm="http://schemas.microsoft.com/office/excel/2006/main">
          <x14:cfRule type="expression" priority="372" id="{2226C1F0-7BBF-458C-88AE-125E0045C092}">
            <xm:f>$A63=подписанты!$H$29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Q63</xm:sqref>
        </x14:conditionalFormatting>
        <x14:conditionalFormatting xmlns:xm="http://schemas.microsoft.com/office/excel/2006/main">
          <x14:cfRule type="expression" priority="371" id="{D1512B92-107D-44D4-8C92-A741A23FA85A}">
            <xm:f>$A75=подписанты!$H$29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Q75</xm:sqref>
        </x14:conditionalFormatting>
        <x14:conditionalFormatting xmlns:xm="http://schemas.microsoft.com/office/excel/2006/main">
          <x14:cfRule type="expression" priority="370" id="{EE2E6E59-EAA6-4B7E-A794-499EFDEB1440}">
            <xm:f>$A99=подписанты!$H$29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Q99</xm:sqref>
        </x14:conditionalFormatting>
        <x14:conditionalFormatting xmlns:xm="http://schemas.microsoft.com/office/excel/2006/main">
          <x14:cfRule type="expression" priority="369" id="{F2607BE1-F19A-4781-8254-45230EC21702}">
            <xm:f>$A87=подписанты!$H$29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Q87</xm:sqref>
        </x14:conditionalFormatting>
        <x14:conditionalFormatting xmlns:xm="http://schemas.microsoft.com/office/excel/2006/main">
          <x14:cfRule type="expression" priority="368" id="{5D245D64-94F0-41A3-BA48-13DD85EDD83A}">
            <xm:f>$A111=подписанты!$H$29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Q111</xm:sqref>
        </x14:conditionalFormatting>
        <x14:conditionalFormatting xmlns:xm="http://schemas.microsoft.com/office/excel/2006/main">
          <x14:cfRule type="expression" priority="321" id="{C364CC8E-662B-4855-819A-D1F3614AFC35}">
            <xm:f>$A101=подписанты!$H$29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Q101</xm:sqref>
        </x14:conditionalFormatting>
        <x14:conditionalFormatting xmlns:xm="http://schemas.microsoft.com/office/excel/2006/main">
          <x14:cfRule type="expression" priority="366" id="{70BEFB78-EA45-448B-B7A4-0312BB094C2F}">
            <xm:f>$A28=подписанты!$H$29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365" id="{0CD183C9-F760-4779-AB36-131D74B664EA}">
            <xm:f>$A40=подписанты!$H$29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364" id="{3727B0B7-3F34-4AC8-8B90-D5DF96CF97E3}">
            <xm:f>$A52=подписанты!$H$29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Q52</xm:sqref>
        </x14:conditionalFormatting>
        <x14:conditionalFormatting xmlns:xm="http://schemas.microsoft.com/office/excel/2006/main">
          <x14:cfRule type="expression" priority="363" id="{69630B7C-922B-4854-8C1E-27C28F5BFD3C}">
            <xm:f>$A64=подписанты!$H$29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Q64</xm:sqref>
        </x14:conditionalFormatting>
        <x14:conditionalFormatting xmlns:xm="http://schemas.microsoft.com/office/excel/2006/main">
          <x14:cfRule type="expression" priority="362" id="{0951EBE8-75D2-4B49-A751-BC61F9ADDF7D}">
            <xm:f>$A76=подписанты!$H$29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Q76</xm:sqref>
        </x14:conditionalFormatting>
        <x14:conditionalFormatting xmlns:xm="http://schemas.microsoft.com/office/excel/2006/main">
          <x14:cfRule type="expression" priority="361" id="{EF3AEE4C-08D5-437B-B309-05853A6D087E}">
            <xm:f>$A88=подписанты!$H$29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Q88</xm:sqref>
        </x14:conditionalFormatting>
        <x14:conditionalFormatting xmlns:xm="http://schemas.microsoft.com/office/excel/2006/main">
          <x14:cfRule type="expression" priority="360" id="{D5E2F2FE-5307-4E51-A4DE-709F4928DA56}">
            <xm:f>$A100=подписанты!$H$29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Q100</xm:sqref>
        </x14:conditionalFormatting>
        <x14:conditionalFormatting xmlns:xm="http://schemas.microsoft.com/office/excel/2006/main">
          <x14:cfRule type="expression" priority="90" id="{0985063E-1D77-4EF9-BD81-D8C7BF04D703}">
            <xm:f>$A71=подписанты!$H$29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G71:I71</xm:sqref>
        </x14:conditionalFormatting>
        <x14:conditionalFormatting xmlns:xm="http://schemas.microsoft.com/office/excel/2006/main">
          <x14:cfRule type="expression" priority="337" id="{B0869478-C2D8-4D6E-805C-DC6575DB7E60}">
            <xm:f>$A65=подписанты!$H$29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R65</xm:sqref>
        </x14:conditionalFormatting>
        <x14:conditionalFormatting xmlns:xm="http://schemas.microsoft.com/office/excel/2006/main">
          <x14:cfRule type="expression" priority="89" id="{21F50319-E270-4922-B503-74D8717ED4A1}">
            <xm:f>$A72=подписанты!$H$29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G72:I72</xm:sqref>
        </x14:conditionalFormatting>
        <x14:conditionalFormatting xmlns:xm="http://schemas.microsoft.com/office/excel/2006/main">
          <x14:cfRule type="expression" priority="343" id="{65808657-5CA3-4FB0-B810-6C3041D8BCE1}">
            <xm:f>$A29=подписанты!$H$29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R29</xm:sqref>
        </x14:conditionalFormatting>
        <x14:conditionalFormatting xmlns:xm="http://schemas.microsoft.com/office/excel/2006/main">
          <x14:cfRule type="expression" priority="88" id="{820DAB53-5EDC-4FD8-B1F9-C5F5CF19A72D}">
            <xm:f>$A78=подписанты!$H$29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G81:I81 G78:I79 G85:I88</xm:sqref>
        </x14:conditionalFormatting>
        <x14:conditionalFormatting xmlns:xm="http://schemas.microsoft.com/office/excel/2006/main">
          <x14:cfRule type="expression" priority="341" id="{6AC39BF1-3517-4BD9-93E8-632F1F9207C9}">
            <xm:f>$A41=подписанты!$H$29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R41</xm:sqref>
        </x14:conditionalFormatting>
        <x14:conditionalFormatting xmlns:xm="http://schemas.microsoft.com/office/excel/2006/main">
          <x14:cfRule type="expression" priority="87" id="{D68AD2A8-39B9-421C-A171-250F6AA38E34}">
            <xm:f>$A80=подписанты!$H$29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G80:I80</xm:sqref>
        </x14:conditionalFormatting>
        <x14:conditionalFormatting xmlns:xm="http://schemas.microsoft.com/office/excel/2006/main">
          <x14:cfRule type="expression" priority="339" id="{DDBA1DFE-B65B-455F-A1D9-63B6195E63A7}">
            <xm:f>$A53=подписанты!$H$29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R53</xm:sqref>
        </x14:conditionalFormatting>
        <x14:conditionalFormatting xmlns:xm="http://schemas.microsoft.com/office/excel/2006/main">
          <x14:cfRule type="expression" priority="86" id="{8327FE5B-274C-4B2A-AECB-EB297CBD9DE3}">
            <xm:f>$A82=подписанты!$H$29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G82:I82</xm:sqref>
        </x14:conditionalFormatting>
        <x14:conditionalFormatting xmlns:xm="http://schemas.microsoft.com/office/excel/2006/main">
          <x14:cfRule type="expression" priority="333" id="{0EFD00E4-1852-4073-BBD4-BD87090D6B16}">
            <xm:f>$A89=подписанты!$H$29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R89</xm:sqref>
        </x14:conditionalFormatting>
        <x14:conditionalFormatting xmlns:xm="http://schemas.microsoft.com/office/excel/2006/main">
          <x14:cfRule type="expression" priority="85" id="{DDB63514-10F8-4A28-AAA4-C03B3B117388}">
            <xm:f>$A83=подписанты!$H$29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G83:I83</xm:sqref>
        </x14:conditionalFormatting>
        <x14:conditionalFormatting xmlns:xm="http://schemas.microsoft.com/office/excel/2006/main">
          <x14:cfRule type="expression" priority="335" id="{02D21962-AD3F-4579-B99B-2EC29728D5F3}">
            <xm:f>$A77=подписанты!$H$29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R77</xm:sqref>
        </x14:conditionalFormatting>
        <x14:conditionalFormatting xmlns:xm="http://schemas.microsoft.com/office/excel/2006/main">
          <x14:cfRule type="expression" priority="84" id="{42CCB450-9123-4ED9-84AE-7112988FCD99}">
            <xm:f>$A84=подписанты!$H$29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G84:I84</xm:sqref>
        </x14:conditionalFormatting>
        <x14:conditionalFormatting xmlns:xm="http://schemas.microsoft.com/office/excel/2006/main">
          <x14:cfRule type="expression" priority="83" id="{26B50B7A-B38C-4E90-9358-7542D71A7EB4}">
            <xm:f>$A90=подписанты!$H$29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G93:I93 G90:I91 G97:I100</xm:sqref>
        </x14:conditionalFormatting>
        <x14:conditionalFormatting xmlns:xm="http://schemas.microsoft.com/office/excel/2006/main">
          <x14:cfRule type="expression" priority="331" id="{7DFED66C-9454-4F91-BCBD-2593A5C9F74A}">
            <xm:f>$A101=подписанты!$H$29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R101</xm:sqref>
        </x14:conditionalFormatting>
        <x14:conditionalFormatting xmlns:xm="http://schemas.microsoft.com/office/excel/2006/main">
          <x14:cfRule type="expression" priority="82" id="{4F4BD85E-AF65-418B-AC37-F5EDEDD388BF}">
            <xm:f>$A92=подписанты!$H$29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G92:I92</xm:sqref>
        </x14:conditionalFormatting>
        <x14:conditionalFormatting xmlns:xm="http://schemas.microsoft.com/office/excel/2006/main">
          <x14:cfRule type="expression" priority="327" id="{303C8CEA-886D-4D3B-8895-4E097BC30C78}">
            <xm:f>$A29=подписанты!$H$29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326" id="{782AF34F-FD62-4D74-9E75-41D044B87461}">
            <xm:f>$A41=подписанты!$H$29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Q41</xm:sqref>
        </x14:conditionalFormatting>
        <x14:conditionalFormatting xmlns:xm="http://schemas.microsoft.com/office/excel/2006/main">
          <x14:cfRule type="expression" priority="325" id="{6AE6A32D-4728-46A5-A18B-E1CF004CFBAD}">
            <xm:f>$A53=подписанты!$H$29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Q53</xm:sqref>
        </x14:conditionalFormatting>
        <x14:conditionalFormatting xmlns:xm="http://schemas.microsoft.com/office/excel/2006/main">
          <x14:cfRule type="expression" priority="324" id="{C88CEDF9-7E9E-4FA5-AA88-0C2CCB7EAFD8}">
            <xm:f>$A65=подписанты!$H$29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Q65</xm:sqref>
        </x14:conditionalFormatting>
        <x14:conditionalFormatting xmlns:xm="http://schemas.microsoft.com/office/excel/2006/main">
          <x14:cfRule type="expression" priority="323" id="{B0B2AB0F-24ED-492F-BC15-422AF3183236}">
            <xm:f>$A77=подписанты!$H$29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Q77</xm:sqref>
        </x14:conditionalFormatting>
        <x14:conditionalFormatting xmlns:xm="http://schemas.microsoft.com/office/excel/2006/main">
          <x14:cfRule type="expression" priority="322" id="{CA024181-6311-4384-B933-7C77D54D1D74}">
            <xm:f>$A89=подписанты!$H$29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Q89</xm:sqref>
        </x14:conditionalFormatting>
        <x14:conditionalFormatting xmlns:xm="http://schemas.microsoft.com/office/excel/2006/main">
          <x14:cfRule type="expression" priority="80" id="{9B8DD4B7-6CDC-4EB3-9A56-CB686BF979B5}">
            <xm:f>$A95=подписанты!$H$29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G95:I95</xm:sqref>
        </x14:conditionalFormatting>
        <x14:conditionalFormatting xmlns:xm="http://schemas.microsoft.com/office/excel/2006/main">
          <x14:cfRule type="expression" priority="79" id="{6A0C4DA0-34AB-4BF8-A4DB-D213EFC11DA0}">
            <xm:f>$A96=подписанты!$H$29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G96:I96</xm:sqref>
        </x14:conditionalFormatting>
        <x14:conditionalFormatting xmlns:xm="http://schemas.microsoft.com/office/excel/2006/main">
          <x14:cfRule type="expression" priority="94" id="{C2F851D7-BEF3-47BC-8805-74506A2E2A31}">
            <xm:f>$A60=подписанты!$H$29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G60:I60</xm:sqref>
        </x14:conditionalFormatting>
        <x14:conditionalFormatting xmlns:xm="http://schemas.microsoft.com/office/excel/2006/main">
          <x14:cfRule type="expression" priority="91" id="{4D257942-32C3-41DC-ADFF-681D6B24669E}">
            <xm:f>$A70=подписанты!$H$29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G70:I70</xm:sqref>
        </x14:conditionalFormatting>
        <x14:conditionalFormatting xmlns:xm="http://schemas.microsoft.com/office/excel/2006/main">
          <x14:cfRule type="expression" priority="93" id="{BEAF693B-EB62-4F04-BE0B-C8DB591EB164}">
            <xm:f>$A66=подписанты!$H$29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G69:I69 G66:I67 G73:I76</xm:sqref>
        </x14:conditionalFormatting>
        <x14:conditionalFormatting xmlns:xm="http://schemas.microsoft.com/office/excel/2006/main">
          <x14:cfRule type="expression" priority="95" id="{C526EE1D-CF86-4D1A-8551-F80C31FB4994}">
            <xm:f>$A59=подписанты!$H$29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G59:I59</xm:sqref>
        </x14:conditionalFormatting>
        <x14:conditionalFormatting xmlns:xm="http://schemas.microsoft.com/office/excel/2006/main">
          <x14:cfRule type="expression" priority="97" id="{AB693270-E5B4-426D-9466-F50DC4828936}">
            <xm:f>$A56=подписанты!$H$29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G56:I56</xm:sqref>
        </x14:conditionalFormatting>
        <x14:conditionalFormatting xmlns:xm="http://schemas.microsoft.com/office/excel/2006/main">
          <x14:cfRule type="expression" priority="111" id="{786BA806-B354-49CF-A819-78A6ACAAA017}">
            <xm:f>$A34=подписанты!$H$29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G34:I34</xm:sqref>
        </x14:conditionalFormatting>
        <x14:conditionalFormatting xmlns:xm="http://schemas.microsoft.com/office/excel/2006/main">
          <x14:cfRule type="expression" priority="75" id="{078FBEC5-BC7E-4A85-A885-224A1BC65DBB}">
            <xm:f>$A107=подписанты!$H$29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G107:I107</xm:sqref>
        </x14:conditionalFormatting>
        <x14:conditionalFormatting xmlns:xm="http://schemas.microsoft.com/office/excel/2006/main">
          <x14:cfRule type="expression" priority="74" id="{AAA1BEEA-B13E-4FE2-8FDA-FA77105C61E9}">
            <xm:f>$A108=подписанты!$H$29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G108:I108</xm:sqref>
        </x14:conditionalFormatting>
        <x14:conditionalFormatting xmlns:xm="http://schemas.microsoft.com/office/excel/2006/main">
          <x14:cfRule type="expression" priority="113" id="{38DA280F-AF83-4918-BA39-77AADC91BDE9}">
            <xm:f>$A30=подписанты!$H$29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G33:I33 G30:I31 G37:I40</xm:sqref>
        </x14:conditionalFormatting>
        <x14:conditionalFormatting xmlns:xm="http://schemas.microsoft.com/office/excel/2006/main">
          <x14:cfRule type="expression" priority="127" id="{870120EF-CCBC-4AE4-BFDB-6D2BB1CA3A2B}">
            <xm:f>$A77=подписанты!$H$29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G77:I77</xm:sqref>
        </x14:conditionalFormatting>
        <x14:conditionalFormatting xmlns:xm="http://schemas.microsoft.com/office/excel/2006/main">
          <x14:cfRule type="expression" priority="126" id="{681C62FE-0BF8-4D6F-945E-937D00F913BB}">
            <xm:f>$A89=подписанты!$H$29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G89:I89</xm:sqref>
        </x14:conditionalFormatting>
        <x14:conditionalFormatting xmlns:xm="http://schemas.microsoft.com/office/excel/2006/main">
          <x14:cfRule type="expression" priority="125" id="{160B1E97-CD27-4271-90C5-1F24C2867086}">
            <xm:f>$A101=подписанты!$H$29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G101:I101</xm:sqref>
        </x14:conditionalFormatting>
        <x14:conditionalFormatting xmlns:xm="http://schemas.microsoft.com/office/excel/2006/main">
          <x14:cfRule type="expression" priority="92" id="{2944BD2C-645B-4D4D-86EA-BC2857948DB5}">
            <xm:f>$A68=подписанты!$H$29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G68:I68</xm:sqref>
        </x14:conditionalFormatting>
        <x14:conditionalFormatting xmlns:xm="http://schemas.microsoft.com/office/excel/2006/main">
          <x14:cfRule type="expression" priority="124" id="{F5851F98-4CA9-4FC6-B003-EBE58F2891C6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G21:I21 G19:I19 G25:I28</xm:sqref>
        </x14:conditionalFormatting>
        <x14:conditionalFormatting xmlns:xm="http://schemas.microsoft.com/office/excel/2006/main">
          <x14:cfRule type="expression" priority="78" id="{53B52FF2-675E-498D-B125-3FC863DA1450}">
            <xm:f>$A102=подписанты!$H$29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G105:I105 G102:I103 G109:I112</xm:sqref>
        </x14:conditionalFormatting>
        <x14:conditionalFormatting xmlns:xm="http://schemas.microsoft.com/office/excel/2006/main">
          <x14:cfRule type="expression" priority="77" id="{008CB322-C905-4B8D-8838-E1C153724FC6}">
            <xm:f>$A104=подписанты!$H$29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G104:I104</xm:sqref>
        </x14:conditionalFormatting>
        <x14:conditionalFormatting xmlns:xm="http://schemas.microsoft.com/office/excel/2006/main">
          <x14:cfRule type="expression" priority="76" id="{F7CC400D-AD45-4552-965F-FDA7C44E3B92}">
            <xm:f>$A106=подписанты!$H$29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G106:I106</xm:sqref>
        </x14:conditionalFormatting>
        <x14:conditionalFormatting xmlns:xm="http://schemas.microsoft.com/office/excel/2006/main">
          <x14:cfRule type="expression" priority="98" id="{1135FC6A-41C6-4E53-85E5-2608148A2FA9}">
            <xm:f>$A54=подписанты!$H$29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G57:I57 G54:I55 G61:I64</xm:sqref>
        </x14:conditionalFormatting>
        <x14:conditionalFormatting xmlns:xm="http://schemas.microsoft.com/office/excel/2006/main">
          <x14:cfRule type="expression" priority="96" id="{130C68E9-0087-4C95-AE07-E81847AFB463}">
            <xm:f>$A58=подписанты!$H$29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G58:I58</xm:sqref>
        </x14:conditionalFormatting>
        <x14:conditionalFormatting xmlns:xm="http://schemas.microsoft.com/office/excel/2006/main">
          <x14:cfRule type="expression" priority="130" id="{009CB852-7CCD-4853-8644-BF5BB4666B1A}">
            <xm:f>$A41=подписанты!$H$29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G41:I41</xm:sqref>
        </x14:conditionalFormatting>
        <x14:conditionalFormatting xmlns:xm="http://schemas.microsoft.com/office/excel/2006/main">
          <x14:cfRule type="expression" priority="129" id="{5B5B2CC0-B3FA-4099-979A-3D2D178DCC1B}">
            <xm:f>$A53=подписанты!$H$29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G53:I53</xm:sqref>
        </x14:conditionalFormatting>
        <x14:conditionalFormatting xmlns:xm="http://schemas.microsoft.com/office/excel/2006/main">
          <x14:cfRule type="expression" priority="128" id="{6643E4F3-835D-4655-AC8B-57B113FDB7F5}">
            <xm:f>$A65=подписанты!$H$29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G65:I65</xm:sqref>
        </x14:conditionalFormatting>
        <x14:conditionalFormatting xmlns:xm="http://schemas.microsoft.com/office/excel/2006/main">
          <x14:cfRule type="expression" priority="123" id="{F40AC2DA-FA0A-42F7-9DF7-D8C84D439F59}">
            <xm:f>$A20=подписанты!$H$29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G20:I20</xm:sqref>
        </x14:conditionalFormatting>
        <x14:conditionalFormatting xmlns:xm="http://schemas.microsoft.com/office/excel/2006/main">
          <x14:cfRule type="expression" priority="122" id="{99225D08-F2BF-43DF-8615-EF0F7250FBA7}">
            <xm:f>$A22=подписанты!$H$29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G22:I22</xm:sqref>
        </x14:conditionalFormatting>
        <x14:conditionalFormatting xmlns:xm="http://schemas.microsoft.com/office/excel/2006/main">
          <x14:cfRule type="expression" priority="121" id="{047250B0-C3C3-45BA-BA10-20E04A3FFED7}">
            <xm:f>$A23=подписанты!$H$29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G23:I23</xm:sqref>
        </x14:conditionalFormatting>
        <x14:conditionalFormatting xmlns:xm="http://schemas.microsoft.com/office/excel/2006/main">
          <x14:cfRule type="expression" priority="81" id="{E5400D05-7044-4B99-B798-656BC1CE11FB}">
            <xm:f>$A94=подписанты!$H$29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G94:I94</xm:sqref>
        </x14:conditionalFormatting>
        <x14:conditionalFormatting xmlns:xm="http://schemas.microsoft.com/office/excel/2006/main">
          <x14:cfRule type="expression" priority="120" id="{93F8BC7D-C167-4C8A-A500-45B5F702660B}">
            <xm:f>$A24=подписанты!$H$29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G24:I24</xm:sqref>
        </x14:conditionalFormatting>
        <x14:conditionalFormatting xmlns:xm="http://schemas.microsoft.com/office/excel/2006/main">
          <x14:cfRule type="expression" priority="119" id="{60CFCC17-0FBE-44D2-9242-3B3F074FB7D4}">
            <xm:f>$A29=подписанты!$H$29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G29:I29</xm:sqref>
        </x14:conditionalFormatting>
        <x14:conditionalFormatting xmlns:xm="http://schemas.microsoft.com/office/excel/2006/main">
          <x14:cfRule type="expression" priority="112" id="{3C3AC61E-145B-42A1-AC0C-46E48423D690}">
            <xm:f>$A32=подписанты!$H$29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G32:I32</xm:sqref>
        </x14:conditionalFormatting>
        <x14:conditionalFormatting xmlns:xm="http://schemas.microsoft.com/office/excel/2006/main">
          <x14:cfRule type="expression" priority="110" id="{A0E56119-47F8-46A1-86D0-59CB912C3E6D}">
            <xm:f>$A35=подписанты!$H$29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G35:I35</xm:sqref>
        </x14:conditionalFormatting>
        <x14:conditionalFormatting xmlns:xm="http://schemas.microsoft.com/office/excel/2006/main">
          <x14:cfRule type="expression" priority="109" id="{8AA2FAD9-CB24-4734-9707-F39A4CD93294}">
            <xm:f>$A36=подписанты!$H$29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G36:I36</xm:sqref>
        </x14:conditionalFormatting>
        <x14:conditionalFormatting xmlns:xm="http://schemas.microsoft.com/office/excel/2006/main">
          <x14:cfRule type="expression" priority="103" id="{EF73BB48-5B68-4608-A0C7-DD3B8D3132CD}">
            <xm:f>$A42=подписанты!$H$29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G45:I45 G42:I43 G49:I52</xm:sqref>
        </x14:conditionalFormatting>
        <x14:conditionalFormatting xmlns:xm="http://schemas.microsoft.com/office/excel/2006/main">
          <x14:cfRule type="expression" priority="102" id="{9FFB7FA2-8243-4307-9B24-34C558854087}">
            <xm:f>$A44=подписанты!$H$29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G44:I44</xm:sqref>
        </x14:conditionalFormatting>
        <x14:conditionalFormatting xmlns:xm="http://schemas.microsoft.com/office/excel/2006/main">
          <x14:cfRule type="expression" priority="101" id="{37C2DC1E-128C-47BF-8540-D338A115081F}">
            <xm:f>$A46=подписанты!$H$29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G46:I46</xm:sqref>
        </x14:conditionalFormatting>
        <x14:conditionalFormatting xmlns:xm="http://schemas.microsoft.com/office/excel/2006/main">
          <x14:cfRule type="expression" priority="100" id="{6BEC6D9D-05E4-4329-B063-0A19D27A9859}">
            <xm:f>$A47=подписанты!$H$29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G47:I47</xm:sqref>
        </x14:conditionalFormatting>
        <x14:conditionalFormatting xmlns:xm="http://schemas.microsoft.com/office/excel/2006/main">
          <x14:cfRule type="expression" priority="99" id="{350CA2A7-AE95-4C53-9E12-B653E76D7C74}">
            <xm:f>$A48=подписанты!$H$29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G48:I48</xm:sqref>
        </x14:conditionalFormatting>
        <x14:conditionalFormatting xmlns:xm="http://schemas.microsoft.com/office/excel/2006/main">
          <x14:cfRule type="expression" priority="20" id="{39830A2A-6969-45EB-ACEE-203DA5B0DBFC}">
            <xm:f>$A16=подписанты!$H$29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R16:U16 W16:Z16 A16:E16 G16:N16</xm:sqref>
        </x14:conditionalFormatting>
        <x14:conditionalFormatting xmlns:xm="http://schemas.microsoft.com/office/excel/2006/main">
          <x14:cfRule type="expression" priority="19" id="{54474656-20A1-4A63-A7D4-80E04567ADE9}">
            <xm:f>$A16=подписанты!$H$29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O16:P16</xm:sqref>
        </x14:conditionalFormatting>
        <x14:conditionalFormatting xmlns:xm="http://schemas.microsoft.com/office/excel/2006/main">
          <x14:cfRule type="expression" priority="18" id="{D842CD24-ABCE-4BCA-8DE3-B14BAE9C064E}">
            <xm:f>$A16=подписанты!$H$29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expression" priority="16" id="{A0E06641-50FC-4732-8B2A-773DDE500158}">
            <xm:f>$A16=подписанты!$H$29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AA16</xm:sqref>
        </x14:conditionalFormatting>
        <x14:conditionalFormatting xmlns:xm="http://schemas.microsoft.com/office/excel/2006/main">
          <x14:cfRule type="expression" priority="15" id="{1FAAD6A0-15B8-479E-8923-A9A890E64A5C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57" id="{4082BC95-9276-46BF-868E-221C3C67202A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F7 F10 F13 F16</xm:sqref>
        </x14:conditionalFormatting>
        <x14:conditionalFormatting xmlns:xm="http://schemas.microsoft.com/office/excel/2006/main">
          <x14:cfRule type="expression" priority="53" id="{D94A2283-2A79-44A8-A473-57605550DF8D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A10:E10 G10:I10 T8:U8 Q10:U10 S6:AA6 Q14:U14 A6:E8 R18:U18 W10:Z10 W7:AA7 G15:I15 A14:E15 W14:Z15 G14:J14 K14:L15 M6:N15 W8:Z8 W18:AA18 A18:E18 G18:N18 G6:J8</xm:sqref>
        </x14:conditionalFormatting>
        <x14:conditionalFormatting xmlns:xm="http://schemas.microsoft.com/office/excel/2006/main">
          <x14:cfRule type="expression" priority="52" id="{76F6B5DE-289B-44B0-982E-EF6B15D50D21}">
            <xm:f>$A9=подписанты!$H$29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A9:E9 G9:J9 Q9:U9 W9:Z9</xm:sqref>
        </x14:conditionalFormatting>
        <x14:conditionalFormatting xmlns:xm="http://schemas.microsoft.com/office/excel/2006/main">
          <x14:cfRule type="expression" priority="51" id="{7492E933-D829-4826-A7FA-72C4A5611425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R8:S8</xm:sqref>
        </x14:conditionalFormatting>
        <x14:conditionalFormatting xmlns:xm="http://schemas.microsoft.com/office/excel/2006/main">
          <x14:cfRule type="expression" priority="50" id="{A671F654-31F3-491E-A4B2-EC6EBBB1F2F5}">
            <xm:f>$A15=подписанты!$H$29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S15:U15</xm:sqref>
        </x14:conditionalFormatting>
        <x14:conditionalFormatting xmlns:xm="http://schemas.microsoft.com/office/excel/2006/main">
          <x14:cfRule type="expression" priority="49" id="{4488F680-139D-48E3-BDB7-A156CAD2DD30}">
            <xm:f>$A15=подписанты!$H$29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32" id="{F77E06C6-D3F4-41CA-AD61-AC947ACE63EF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expression" priority="48" id="{24DA3AC2-DDDD-4CA7-9A2B-ED395221E17C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K7:L7 K6 K9</xm:sqref>
        </x14:conditionalFormatting>
        <x14:conditionalFormatting xmlns:xm="http://schemas.microsoft.com/office/excel/2006/main">
          <x14:cfRule type="expression" priority="46" id="{DA959C99-493E-4936-81FC-A68F77992D72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L6 O6:P15 O18:P18</xm:sqref>
        </x14:conditionalFormatting>
        <x14:conditionalFormatting xmlns:xm="http://schemas.microsoft.com/office/excel/2006/main">
          <x14:cfRule type="expression" priority="47" id="{6B262FE6-1753-425C-BC6C-9C473E281F52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S7:U7</xm:sqref>
        </x14:conditionalFormatting>
        <x14:conditionalFormatting xmlns:xm="http://schemas.microsoft.com/office/excel/2006/main">
          <x14:cfRule type="expression" priority="42" id="{27B121B7-5C00-467E-A81D-6C7C51F4A194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45" id="{173F888E-90BA-4D29-9C49-0C7D395F32AC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K8:L8</xm:sqref>
        </x14:conditionalFormatting>
        <x14:conditionalFormatting xmlns:xm="http://schemas.microsoft.com/office/excel/2006/main">
          <x14:cfRule type="expression" priority="43" id="{B80BBA82-1596-4A2B-BC6C-470F3AEEAF72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44" id="{EE605E22-B5AE-49FD-829A-2FEC38285396}">
            <xm:f>$A9=подписанты!$H$29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33" id="{F9EB23B7-6155-4166-B011-DC988A13BA89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Q8</xm:sqref>
        </x14:conditionalFormatting>
        <x14:conditionalFormatting xmlns:xm="http://schemas.microsoft.com/office/excel/2006/main">
          <x14:cfRule type="expression" priority="41" id="{BCFC6ED5-CA63-46F4-B54F-75C03452CA9D}">
            <xm:f>$A11=подписанты!$H$29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Q11:U11 A11:E11 G11:J11 W11:Z11</xm:sqref>
        </x14:conditionalFormatting>
        <x14:conditionalFormatting xmlns:xm="http://schemas.microsoft.com/office/excel/2006/main">
          <x14:cfRule type="expression" priority="40" id="{B20FC27D-9014-46B1-ADE0-AF954BD8CF17}">
            <xm:f>$A11=подписанты!$H$29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K11:L11</xm:sqref>
        </x14:conditionalFormatting>
        <x14:conditionalFormatting xmlns:xm="http://schemas.microsoft.com/office/excel/2006/main">
          <x14:cfRule type="expression" priority="38" id="{46F0EE4A-BE6A-4821-A656-9063E46C12C4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K12:L12</xm:sqref>
        </x14:conditionalFormatting>
        <x14:conditionalFormatting xmlns:xm="http://schemas.microsoft.com/office/excel/2006/main">
          <x14:cfRule type="expression" priority="39" id="{1ED1A503-B566-4662-8B99-47E6557119AB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Q12:U12 A12:E12 G12:I12 W12:Z12</xm:sqref>
        </x14:conditionalFormatting>
        <x14:conditionalFormatting xmlns:xm="http://schemas.microsoft.com/office/excel/2006/main">
          <x14:cfRule type="expression" priority="36" id="{F8EEC8FA-21EF-4350-9F96-2D171C33D74C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K13:L13</xm:sqref>
        </x14:conditionalFormatting>
        <x14:conditionalFormatting xmlns:xm="http://schemas.microsoft.com/office/excel/2006/main">
          <x14:cfRule type="expression" priority="37" id="{BF8AE165-C41A-46BB-8C90-9F936134D9B4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Q13:U13 A13:E13 G13:I13 W13:Z13</xm:sqref>
        </x14:conditionalFormatting>
        <x14:conditionalFormatting xmlns:xm="http://schemas.microsoft.com/office/excel/2006/main">
          <x14:cfRule type="expression" priority="34" id="{17CE7415-557D-476C-991A-A0ABF2D1BD11}">
            <xm:f>$A15=подписанты!$H$29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Q15</xm:sqref>
        </x14:conditionalFormatting>
        <x14:conditionalFormatting xmlns:xm="http://schemas.microsoft.com/office/excel/2006/main">
          <x14:cfRule type="expression" priority="28" id="{CA74366D-AF5D-4F16-809C-0447E80AD624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expression" priority="35" id="{08176514-0FEE-4D13-94F5-7831BE5E18EF}">
            <xm:f>$A18=подписанты!$H$29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expression" priority="30" id="{3EBEC558-2543-4758-A248-84E24CCB4FBA}">
            <xm:f>$A15=подписанты!$H$29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31" id="{FDDA9B9B-B7E0-48E1-AB76-421C420260B4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V7 V9 V14 V18</xm:sqref>
        </x14:conditionalFormatting>
        <x14:conditionalFormatting xmlns:xm="http://schemas.microsoft.com/office/excel/2006/main">
          <x14:cfRule type="expression" priority="29" id="{A046C7E4-86F1-4C2B-8228-714938804E42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V8</xm:sqref>
        </x14:conditionalFormatting>
        <x14:conditionalFormatting xmlns:xm="http://schemas.microsoft.com/office/excel/2006/main">
          <x14:cfRule type="expression" priority="27" id="{A5BBBBA5-B3BE-4C9C-8DC4-C8385DDA5EC7}">
            <xm:f>$A11=подписанты!$H$29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expression" priority="26" id="{27500937-D248-4529-B4CA-7943680E9806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V12</xm:sqref>
        </x14:conditionalFormatting>
        <x14:conditionalFormatting xmlns:xm="http://schemas.microsoft.com/office/excel/2006/main">
          <x14:cfRule type="expression" priority="25" id="{8E1F387A-587B-4CC5-A5DB-6DC8FE0420D0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24" id="{28381352-B202-4348-B22B-EF61E0CCAAAA}">
            <xm:f>$A15=подписанты!$H$29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23" id="{DB8AFE3A-613B-434E-8679-42FCE92101A6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R6</xm:sqref>
        </x14:conditionalFormatting>
        <x14:conditionalFormatting xmlns:xm="http://schemas.microsoft.com/office/excel/2006/main">
          <x14:cfRule type="expression" priority="22" id="{855C3080-96FB-4AAB-B19A-2A0CC1617877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21" id="{494FD3F7-18AD-4DF3-B875-FEFEA145C44B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AA8:AA15</xm:sqref>
        </x14:conditionalFormatting>
        <x14:conditionalFormatting xmlns:xm="http://schemas.microsoft.com/office/excel/2006/main">
          <x14:cfRule type="expression" priority="14" id="{A4963CFA-8DA8-417E-B076-DDBB38B465B8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13" id="{E5DC3AEB-E90C-4883-95CD-08120AC16BEE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expression" priority="12" id="{E4F3477B-E14B-498F-A8BC-92B36DFFD25B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11" id="{9FFF22FD-DA87-4BA9-ABD5-9943654A9FAE}">
            <xm:f>$A17=подписанты!$H$29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R17:U17 W17:AA17 A17:E17 G17:N17</xm:sqref>
        </x14:conditionalFormatting>
        <x14:conditionalFormatting xmlns:xm="http://schemas.microsoft.com/office/excel/2006/main">
          <x14:cfRule type="expression" priority="10" id="{FB7E5FF3-6FED-48A6-80B4-FC83E459542C}">
            <xm:f>$A17=подписанты!$H$29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O17:P17</xm:sqref>
        </x14:conditionalFormatting>
        <x14:conditionalFormatting xmlns:xm="http://schemas.microsoft.com/office/excel/2006/main">
          <x14:cfRule type="expression" priority="9" id="{7081F1EC-2DA6-4DB8-B690-D222153E5D42}">
            <xm:f>$A17=подписанты!$H$29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8" id="{FEE25450-FFD6-4F66-A82C-64EBEDF17178}">
            <xm:f>$A17=подписанты!$H$29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V17</xm:sqref>
        </x14:conditionalFormatting>
        <x14:conditionalFormatting xmlns:xm="http://schemas.microsoft.com/office/excel/2006/main">
          <x14:cfRule type="expression" priority="7" id="{3231D749-1C70-4466-ADF9-80B3838D759A}">
            <xm:f>$A16=подписанты!$H$29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V16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679EFF7-1F8F-41D9-A357-AD9EB361948B}">
          <x14:formula1>
            <xm:f>подписанты!$H$24:$H$31</xm:f>
          </x14:formula1>
          <xm:sqref>A801 A6:A799</xm:sqref>
        </x14:dataValidation>
        <x14:dataValidation type="list" allowBlank="1" showInputMessage="1" showErrorMessage="1" xr:uid="{A0A141F0-E187-4714-BCA7-0E8FD76F9A8B}">
          <x14:formula1>
            <xm:f>объекты!$E$26:$E$34</xm:f>
          </x14:formula1>
          <xm:sqref>B801 B523:B785</xm:sqref>
        </x14:dataValidation>
        <x14:dataValidation type="list" allowBlank="1" showInputMessage="1" showErrorMessage="1" xr:uid="{55F251BD-793C-44F1-B0D9-B7576DB1B55B}">
          <x14:formula1>
            <xm:f>объекты!$E$26:$E$56</xm:f>
          </x14:formula1>
          <xm:sqref>B6:B522</xm:sqref>
        </x14:dataValidation>
        <x14:dataValidation type="list" allowBlank="1" showInputMessage="1" showErrorMessage="1" xr:uid="{746B29C9-2FAA-43D7-9C78-8B2C6BCCFCA6}">
          <x14:formula1>
            <xm:f>объекты!$E$59:$E$464</xm:f>
          </x14:formula1>
          <xm:sqref>C6:C1250</xm:sqref>
        </x14:dataValidation>
        <x14:dataValidation type="list" allowBlank="1" showInputMessage="1" showErrorMessage="1" xr:uid="{0C449BDD-FC7C-4397-81EE-4DD1472A048F}">
          <x14:formula1>
            <xm:f>'База АВК'!$C$3:$C$1140</xm:f>
          </x14:formula1>
          <xm:sqref>M26</xm:sqref>
        </x14:dataValidation>
        <x14:dataValidation type="list" allowBlank="1" showInputMessage="1" showErrorMessage="1" xr:uid="{347BD56B-70DB-4BCE-A86F-CA6813B39BFB}">
          <x14:formula1>
            <xm:f>'База АВК'!$C$3:$C$997</xm:f>
          </x14:formula1>
          <xm:sqref>O26</xm:sqref>
        </x14:dataValidation>
        <x14:dataValidation type="list" allowBlank="1" showInputMessage="1" showErrorMessage="1" xr:uid="{A71ABE22-C85B-4E1F-8551-DABBEF18F856}">
          <x14:formula1>
            <xm:f>'База АВК'!$C$3:$C$1000</xm:f>
          </x14:formula1>
          <xm:sqref>K6:K112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0C8FB-4959-432D-B398-EBB400F18881}">
  <sheetPr>
    <tabColor rgb="FFFFFF00"/>
    <pageSetUpPr fitToPage="1"/>
  </sheetPr>
  <dimension ref="A1:AC85"/>
  <sheetViews>
    <sheetView view="pageBreakPreview" topLeftCell="A56" zoomScale="130" zoomScaleNormal="100" zoomScaleSheetLayoutView="130" workbookViewId="0">
      <selection activeCell="F60" sqref="F60:L60"/>
    </sheetView>
  </sheetViews>
  <sheetFormatPr defaultRowHeight="13.8" x14ac:dyDescent="0.25"/>
  <cols>
    <col min="1" max="1" width="8.88671875" style="228"/>
    <col min="2" max="2" width="12.88671875" style="228" customWidth="1"/>
    <col min="3" max="3" width="8.109375" style="228" customWidth="1"/>
    <col min="4" max="4" width="15" style="228" customWidth="1"/>
    <col min="5" max="5" width="8.88671875" style="228"/>
    <col min="6" max="6" width="4.88671875" style="228" customWidth="1"/>
    <col min="7" max="7" width="5.5546875" style="228" customWidth="1"/>
    <col min="8" max="8" width="8.88671875" style="228"/>
    <col min="9" max="9" width="6.5546875" style="228" customWidth="1"/>
    <col min="10" max="10" width="3.88671875" style="228" customWidth="1"/>
    <col min="11" max="11" width="14.5546875" style="228" customWidth="1"/>
    <col min="12" max="12" width="9.21875" style="228" customWidth="1"/>
    <col min="13" max="13" width="4.6640625" style="227" customWidth="1"/>
    <col min="14" max="14" width="13.109375" style="227" customWidth="1"/>
    <col min="15" max="16" width="10.33203125" style="227" bestFit="1" customWidth="1"/>
    <col min="17" max="29" width="8.88671875" style="227"/>
    <col min="30" max="16384" width="8.88671875" style="228"/>
  </cols>
  <sheetData>
    <row r="1" spans="1:27" ht="15.6" x14ac:dyDescent="0.3">
      <c r="A1" s="161"/>
      <c r="B1" s="161"/>
      <c r="C1" s="161"/>
      <c r="D1" s="161"/>
      <c r="E1" s="161"/>
      <c r="F1" s="161"/>
      <c r="G1" s="459" t="s">
        <v>259</v>
      </c>
      <c r="H1" s="459"/>
      <c r="I1" s="459"/>
      <c r="J1" s="459"/>
      <c r="K1" s="459"/>
      <c r="L1" s="459"/>
    </row>
    <row r="2" spans="1:27" ht="15.6" x14ac:dyDescent="0.3">
      <c r="A2" s="161"/>
      <c r="B2" s="161"/>
      <c r="C2" s="161"/>
      <c r="D2" s="161"/>
      <c r="E2" s="161"/>
      <c r="F2" s="161"/>
      <c r="G2" s="459" t="s">
        <v>260</v>
      </c>
      <c r="H2" s="459"/>
      <c r="I2" s="459"/>
      <c r="J2" s="459"/>
      <c r="K2" s="459"/>
      <c r="L2" s="459"/>
    </row>
    <row r="3" spans="1:27" ht="15.6" x14ac:dyDescent="0.3">
      <c r="A3" s="161"/>
      <c r="B3" s="161"/>
      <c r="C3" s="161"/>
      <c r="D3" s="161"/>
      <c r="E3" s="161"/>
      <c r="F3" s="161"/>
      <c r="G3" s="162"/>
      <c r="H3" s="163"/>
      <c r="I3" s="162"/>
      <c r="J3" s="162"/>
      <c r="K3" s="162"/>
      <c r="L3" s="162"/>
    </row>
    <row r="4" spans="1:27" ht="15.6" x14ac:dyDescent="0.3">
      <c r="A4" s="460" t="s">
        <v>261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</row>
    <row r="5" spans="1:27" x14ac:dyDescent="0.25">
      <c r="A5" s="461" t="s">
        <v>262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</row>
    <row r="6" spans="1:27" ht="15.6" x14ac:dyDescent="0.3">
      <c r="A6" s="460" t="s">
        <v>263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</row>
    <row r="7" spans="1:27" ht="15.6" hidden="1" x14ac:dyDescent="0.3">
      <c r="A7" s="458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</row>
    <row r="8" spans="1:27" x14ac:dyDescent="0.25">
      <c r="A8" s="461" t="s">
        <v>264</v>
      </c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</row>
    <row r="9" spans="1:27" ht="14.4" thickBot="1" x14ac:dyDescent="0.3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</row>
    <row r="10" spans="1:27" ht="15.6" x14ac:dyDescent="0.3">
      <c r="A10" s="165"/>
      <c r="B10" s="165"/>
      <c r="C10" s="165"/>
      <c r="D10" s="165"/>
      <c r="E10" s="165" t="s">
        <v>265</v>
      </c>
      <c r="F10" s="166">
        <f>N10</f>
        <v>14</v>
      </c>
      <c r="G10" s="165" t="s">
        <v>538</v>
      </c>
      <c r="H10" s="165"/>
      <c r="I10" s="165"/>
      <c r="J10" s="165"/>
      <c r="K10" s="165"/>
      <c r="L10" s="165"/>
      <c r="N10" s="464">
        <v>14</v>
      </c>
    </row>
    <row r="11" spans="1:27" ht="16.2" thickBot="1" x14ac:dyDescent="0.35">
      <c r="A11" s="466" t="s">
        <v>266</v>
      </c>
      <c r="B11" s="466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N11" s="465"/>
    </row>
    <row r="12" spans="1:27" ht="5.4" customHeight="1" x14ac:dyDescent="0.3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</row>
    <row r="13" spans="1:27" ht="30.6" customHeight="1" x14ac:dyDescent="0.25">
      <c r="A13" s="467" t="str">
        <f>VLOOKUP(F10,'База АВК'!C3:S1274,3,0)&amp;", кол-во: "&amp;VLOOKUP(F10,'База АВК'!$C$3:$H$1084,6,0)&amp;", "&amp;VLOOKUP(F10,'База АВК'!C3:S1274,5,0)</f>
        <v>Материал лакокрасочный PRIM PLATINA Multicoat PN (ПРИМ ПЛАТИНА), кол-во: 26,64 кг., ООО "ПК "Техпромсинтез"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</row>
    <row r="14" spans="1:27" x14ac:dyDescent="0.25">
      <c r="A14" s="468" t="s">
        <v>267</v>
      </c>
      <c r="B14" s="468"/>
      <c r="C14" s="468"/>
      <c r="D14" s="468"/>
      <c r="E14" s="468"/>
      <c r="F14" s="468"/>
      <c r="G14" s="468"/>
      <c r="H14" s="468"/>
      <c r="I14" s="468"/>
      <c r="J14" s="468"/>
      <c r="K14" s="468"/>
      <c r="L14" s="468"/>
    </row>
    <row r="15" spans="1:27" ht="6.6" customHeight="1" x14ac:dyDescent="0.25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</row>
    <row r="16" spans="1:27" ht="18" customHeight="1" x14ac:dyDescent="0.3">
      <c r="A16" s="165"/>
      <c r="B16" s="165"/>
      <c r="C16" s="165"/>
      <c r="D16" s="165"/>
      <c r="E16" s="231" t="str">
        <f>"от  "" "&amp;DAY(VLOOKUP(F10,'База АВК'!C3:S1274,2,0))&amp;" "" "&amp;TEXT(VLOOKUP(F10,'База АВК'!C3:S1274,2,0),"[$-FC19] ММММ")&amp;" "&amp;YEAR(VLOOKUP(F10,'База АВК'!C3:S1274,2,0))&amp;" г."</f>
        <v>от  " 1 "  апреля 2020 г.</v>
      </c>
      <c r="F16" s="226"/>
      <c r="G16" s="226"/>
      <c r="H16" s="226"/>
      <c r="I16" s="165"/>
      <c r="J16" s="165"/>
      <c r="K16" s="165"/>
      <c r="L16" s="165"/>
      <c r="N16" s="227" t="str">
        <f>"от  "" "&amp;DAY(VLOOKUP(F10,'База АВК'!C3:S1274,2,0))&amp;" "" "&amp;TEXT(VLOOKUP(F10,'База АВК'!C3:S1274,2,0),"[$-FC19] ММММ")&amp;" "&amp;YEAR(VLOOKUP(F10,'База АВК'!C3:S1274,2,0))&amp;" г."</f>
        <v>от  " 1 "  апреля 2020 г.</v>
      </c>
    </row>
    <row r="17" spans="1:15" ht="9.6" customHeight="1" x14ac:dyDescent="0.3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N17" s="227" t="s">
        <v>392</v>
      </c>
    </row>
    <row r="18" spans="1:15" ht="15.6" x14ac:dyDescent="0.3">
      <c r="A18" s="462" t="s">
        <v>268</v>
      </c>
      <c r="B18" s="462"/>
      <c r="C18" s="462"/>
      <c r="D18" s="462"/>
      <c r="E18" s="462"/>
      <c r="F18" s="462"/>
      <c r="G18" s="462"/>
      <c r="H18" s="463"/>
      <c r="I18" s="463"/>
      <c r="J18" s="463"/>
      <c r="K18" s="463"/>
      <c r="L18" s="463"/>
    </row>
    <row r="19" spans="1:15" ht="15.6" x14ac:dyDescent="0.3">
      <c r="A19" s="218" t="s">
        <v>269</v>
      </c>
      <c r="B19" s="218"/>
      <c r="C19" s="218"/>
      <c r="D19" s="218"/>
      <c r="E19" s="218"/>
      <c r="F19" s="218"/>
      <c r="G19" s="218"/>
      <c r="H19" s="219"/>
      <c r="I19" s="219"/>
      <c r="J19" s="219"/>
      <c r="K19" s="219"/>
      <c r="L19" s="219"/>
    </row>
    <row r="20" spans="1:15" ht="16.2" x14ac:dyDescent="0.35">
      <c r="A20" s="469" t="str">
        <f>VLOOKUP(I20,подписанты!J25:L38,2,0)&amp;" "&amp;подписанты!J23</f>
        <v>Начальник участка АО "Пусковой элемент"</v>
      </c>
      <c r="B20" s="469"/>
      <c r="C20" s="469"/>
      <c r="D20" s="469"/>
      <c r="E20" s="469"/>
      <c r="F20" s="469"/>
      <c r="G20" s="469"/>
      <c r="H20" s="469"/>
      <c r="I20" s="470" t="s">
        <v>43</v>
      </c>
      <c r="J20" s="470"/>
      <c r="K20" s="470"/>
      <c r="L20" s="470"/>
    </row>
    <row r="21" spans="1:15" x14ac:dyDescent="0.25">
      <c r="A21" s="471" t="s">
        <v>270</v>
      </c>
      <c r="B21" s="471"/>
      <c r="C21" s="471"/>
      <c r="D21" s="471"/>
      <c r="E21" s="471"/>
      <c r="F21" s="471"/>
      <c r="G21" s="471"/>
      <c r="H21" s="471"/>
      <c r="I21" s="471"/>
      <c r="J21" s="471"/>
      <c r="K21" s="471"/>
      <c r="L21" s="471"/>
    </row>
    <row r="22" spans="1:15" ht="15.6" x14ac:dyDescent="0.3">
      <c r="A22" s="462" t="s">
        <v>271</v>
      </c>
      <c r="B22" s="462"/>
      <c r="C22" s="462"/>
      <c r="D22" s="462"/>
      <c r="E22" s="462"/>
      <c r="F22" s="462"/>
      <c r="G22" s="462"/>
      <c r="H22" s="463"/>
      <c r="I22" s="463"/>
      <c r="J22" s="463"/>
      <c r="K22" s="463"/>
      <c r="L22" s="463"/>
    </row>
    <row r="23" spans="1:15" ht="16.2" x14ac:dyDescent="0.35">
      <c r="A23" s="469" t="str">
        <f>VLOOKUP(I23,подписанты!J25:L38,2,0)&amp;" "&amp;подписанты!J23</f>
        <v>Инженер СК  АО "Пусковой элемент"</v>
      </c>
      <c r="B23" s="469"/>
      <c r="C23" s="469"/>
      <c r="D23" s="469"/>
      <c r="E23" s="469"/>
      <c r="F23" s="469"/>
      <c r="G23" s="469"/>
      <c r="H23" s="469"/>
      <c r="I23" s="470" t="s">
        <v>69</v>
      </c>
      <c r="J23" s="470"/>
      <c r="K23" s="470"/>
      <c r="L23" s="470"/>
    </row>
    <row r="24" spans="1:15" x14ac:dyDescent="0.25">
      <c r="A24" s="471" t="s">
        <v>270</v>
      </c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</row>
    <row r="25" spans="1:15" ht="15.6" x14ac:dyDescent="0.3">
      <c r="A25" s="462" t="s">
        <v>272</v>
      </c>
      <c r="B25" s="462"/>
      <c r="C25" s="462"/>
      <c r="D25" s="462"/>
      <c r="E25" s="462"/>
      <c r="F25" s="462"/>
      <c r="G25" s="462"/>
      <c r="H25" s="463"/>
      <c r="I25" s="463"/>
      <c r="J25" s="463"/>
      <c r="K25" s="463"/>
      <c r="L25" s="463"/>
    </row>
    <row r="26" spans="1:15" ht="16.2" x14ac:dyDescent="0.35">
      <c r="A26" s="469" t="str">
        <f>VLOOKUP(I26,подписанты!O25:R38,2,0)&amp;" "&amp;подписанты!N23&amp;" "&amp;подписанты!O23</f>
        <v>Инженер по надзору за строительством  АО "СЖС Восток Лимитед"</v>
      </c>
      <c r="B26" s="469"/>
      <c r="C26" s="469"/>
      <c r="D26" s="469"/>
      <c r="E26" s="469"/>
      <c r="F26" s="469"/>
      <c r="G26" s="469"/>
      <c r="H26" s="469"/>
      <c r="I26" s="472" t="s">
        <v>75</v>
      </c>
      <c r="J26" s="472"/>
      <c r="K26" s="472"/>
      <c r="L26" s="472"/>
      <c r="N26" s="229">
        <f>VLOOKUP(N10,'База АВК'!$C$3:$Z$1190,2,0)</f>
        <v>43922</v>
      </c>
      <c r="O26" s="229">
        <f>DATE(2020,3,18)</f>
        <v>43908</v>
      </c>
    </row>
    <row r="27" spans="1:15" x14ac:dyDescent="0.25">
      <c r="A27" s="471" t="s">
        <v>270</v>
      </c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</row>
    <row r="28" spans="1:15" ht="15.6" x14ac:dyDescent="0.3">
      <c r="A28" s="462" t="s">
        <v>273</v>
      </c>
      <c r="B28" s="462"/>
      <c r="C28" s="462"/>
      <c r="D28" s="462"/>
      <c r="E28" s="462"/>
      <c r="F28" s="462"/>
      <c r="G28" s="462"/>
      <c r="H28" s="463"/>
      <c r="I28" s="463"/>
      <c r="J28" s="463"/>
      <c r="K28" s="463"/>
      <c r="L28" s="463"/>
      <c r="N28" s="230" t="str">
        <f>IF(VLOOKUP(N10,'База АВК'!$C$3:$Z$1190,2,0)&gt;=DATE(2020,3,18)," от 18.03.2020"," от 23.01.2020")</f>
        <v xml:space="preserve"> от 18.03.2020</v>
      </c>
    </row>
    <row r="29" spans="1:15" ht="16.2" x14ac:dyDescent="0.35">
      <c r="A29" s="469" t="e">
        <f>VLOOKUP(I29,подписанты!S25:V38,2,0)&amp;" "&amp;подписанты!S23</f>
        <v>#N/A</v>
      </c>
      <c r="B29" s="469"/>
      <c r="C29" s="469"/>
      <c r="D29" s="469"/>
      <c r="E29" s="469"/>
      <c r="F29" s="469"/>
      <c r="G29" s="469"/>
      <c r="H29" s="469"/>
      <c r="I29" s="472" t="s">
        <v>50</v>
      </c>
      <c r="J29" s="472"/>
      <c r="K29" s="472"/>
      <c r="L29" s="472"/>
    </row>
    <row r="30" spans="1:15" x14ac:dyDescent="0.25">
      <c r="A30" s="471" t="s">
        <v>270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N30" s="229"/>
    </row>
    <row r="31" spans="1:15" ht="16.2" x14ac:dyDescent="0.35">
      <c r="A31" s="169" t="s">
        <v>274</v>
      </c>
      <c r="B31" s="169"/>
      <c r="C31" s="169"/>
      <c r="D31" s="472" t="str">
        <f>VLOOKUP(N10,'База АВК'!C3:Z1000,14,0)</f>
        <v>выборочный с выборкой</v>
      </c>
      <c r="E31" s="472"/>
      <c r="F31" s="472"/>
      <c r="G31" s="472"/>
      <c r="H31" s="472"/>
      <c r="I31" s="472"/>
      <c r="J31" s="472"/>
      <c r="K31" s="472"/>
      <c r="L31" s="472"/>
    </row>
    <row r="32" spans="1:15" x14ac:dyDescent="0.25">
      <c r="A32" s="170" t="s">
        <v>276</v>
      </c>
      <c r="B32" s="170"/>
      <c r="C32" s="170"/>
      <c r="D32" s="471" t="s">
        <v>276</v>
      </c>
      <c r="E32" s="471"/>
      <c r="F32" s="471"/>
      <c r="G32" s="471"/>
      <c r="H32" s="471"/>
      <c r="I32" s="471"/>
      <c r="J32" s="471"/>
      <c r="K32" s="471"/>
      <c r="L32" s="471"/>
    </row>
    <row r="33" spans="1:16" ht="30.6" customHeight="1" x14ac:dyDescent="0.3">
      <c r="A33" s="462" t="s">
        <v>277</v>
      </c>
      <c r="B33" s="462"/>
      <c r="C33" s="462"/>
      <c r="D33" s="473" t="str">
        <f>VLOOKUP(N10,'База АВК'!C3:Z1000,3,0)&amp;", кол-во "&amp;VLOOKUP(F10,'База АВК'!$C$3:$H$1084,6,0)&amp;""</f>
        <v>Материал лакокрасочный PRIM PLATINA Multicoat PN (ПРИМ ПЛАТИНА), кол-во 26,64 кг.</v>
      </c>
      <c r="E33" s="473"/>
      <c r="F33" s="473"/>
      <c r="G33" s="473"/>
      <c r="H33" s="473"/>
      <c r="I33" s="473"/>
      <c r="J33" s="473"/>
      <c r="K33" s="473"/>
      <c r="L33" s="473"/>
    </row>
    <row r="34" spans="1:16" x14ac:dyDescent="0.25">
      <c r="A34" s="170"/>
      <c r="B34" s="170"/>
      <c r="C34" s="170"/>
      <c r="D34" s="474" t="s">
        <v>278</v>
      </c>
      <c r="E34" s="474"/>
      <c r="F34" s="474"/>
      <c r="G34" s="474"/>
      <c r="H34" s="474"/>
      <c r="I34" s="474"/>
      <c r="J34" s="474"/>
      <c r="K34" s="474"/>
      <c r="L34" s="474"/>
    </row>
    <row r="35" spans="1:16" ht="5.4" customHeight="1" x14ac:dyDescent="0.25">
      <c r="A35" s="170"/>
      <c r="B35" s="170"/>
      <c r="C35" s="170"/>
      <c r="D35" s="222"/>
      <c r="E35" s="222"/>
      <c r="F35" s="222"/>
      <c r="G35" s="222"/>
      <c r="H35" s="222"/>
      <c r="I35" s="222"/>
      <c r="J35" s="222"/>
      <c r="K35" s="222"/>
      <c r="L35" s="222"/>
    </row>
    <row r="36" spans="1:16" ht="31.8" customHeight="1" x14ac:dyDescent="0.25">
      <c r="A36" s="475" t="s">
        <v>279</v>
      </c>
      <c r="B36" s="475"/>
      <c r="C36" s="475"/>
      <c r="D36" s="475"/>
      <c r="E36" s="476" t="str">
        <f>подписанты!H20&amp;IF(VLOOKUP(N10,'База АВК'!$C$3:$Z$1190,2,0)&lt;подписанты!P20," (изм.5)"," (изм.6)")&amp;IF(VLOOKUP(F10,'База АВК'!C3:S1274,15,0)&gt;0,", лист "&amp;VLOOKUP(F10,'База АВК'!C3:S1274,15,0),"")&amp;IF(VLOOKUP(N10,'База АВК'!$C$3:$Z$1190,2,0)&gt;=DATE(2020,3,18)," от 18.03.2020г. "," от 23.01.2020г. ")&amp;IF(VLOOKUP(F10,'База АВК'!C3:S1274,17,0)&gt;0," "&amp;VLOOKUP(F10,'База АВК'!C3:S1274,17,0),"")</f>
        <v xml:space="preserve">14/2018-ПС220-Полимер-1-040-КС1 (изм.6), лист 3 от 18.03.2020г. </v>
      </c>
      <c r="F36" s="476"/>
      <c r="G36" s="476"/>
      <c r="H36" s="476"/>
      <c r="I36" s="476"/>
      <c r="J36" s="476"/>
      <c r="K36" s="476"/>
      <c r="L36" s="476"/>
      <c r="N36" s="229"/>
      <c r="O36" s="229"/>
      <c r="P36" s="229"/>
    </row>
    <row r="37" spans="1:16" x14ac:dyDescent="0.25">
      <c r="A37" s="170"/>
      <c r="B37" s="170"/>
      <c r="C37" s="170"/>
      <c r="D37" s="170"/>
      <c r="E37" s="474" t="s">
        <v>280</v>
      </c>
      <c r="F37" s="474"/>
      <c r="G37" s="474"/>
      <c r="H37" s="474"/>
      <c r="I37" s="474"/>
      <c r="J37" s="474"/>
      <c r="K37" s="474"/>
      <c r="L37" s="474"/>
    </row>
    <row r="38" spans="1:16" ht="14.4" customHeight="1" x14ac:dyDescent="0.35">
      <c r="A38" s="462" t="s">
        <v>281</v>
      </c>
      <c r="B38" s="462"/>
      <c r="C38" s="462"/>
      <c r="D38" s="472" t="str">
        <f>подписанты!H21&amp;" "&amp;IF(VLOOKUP(F10,'База АВК'!C3:S1274,16,0)&gt;0,'База АВК'!R2&amp;" "&amp;VLOOKUP(F10,'База АВК'!C3:S1274,16,0),"")</f>
        <v>Установка трансформаторов Т1, Т2 № по ГП поз. 7.2</v>
      </c>
      <c r="E38" s="472"/>
      <c r="F38" s="472"/>
      <c r="G38" s="472"/>
      <c r="H38" s="472"/>
      <c r="I38" s="472"/>
      <c r="J38" s="472"/>
      <c r="K38" s="472"/>
      <c r="L38" s="472"/>
    </row>
    <row r="39" spans="1:16" x14ac:dyDescent="0.25">
      <c r="A39" s="474" t="s">
        <v>282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</row>
    <row r="40" spans="1:16" ht="5.4" customHeight="1" x14ac:dyDescent="0.25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  <row r="41" spans="1:16" ht="15.6" x14ac:dyDescent="0.3">
      <c r="A41" s="477" t="s">
        <v>283</v>
      </c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</row>
    <row r="42" spans="1:16" ht="16.8" customHeight="1" x14ac:dyDescent="0.25">
      <c r="A42" s="467" t="str">
        <f>VLOOKUP(N10,'База АВК'!C3:Z1000,4,0)</f>
        <v>ТУ 20.30.12-110-53945212-2018</v>
      </c>
      <c r="B42" s="467"/>
      <c r="C42" s="467"/>
      <c r="D42" s="467"/>
      <c r="E42" s="467"/>
      <c r="F42" s="467"/>
      <c r="G42" s="467"/>
      <c r="H42" s="467"/>
      <c r="I42" s="467"/>
      <c r="J42" s="467"/>
      <c r="K42" s="467"/>
      <c r="L42" s="467"/>
    </row>
    <row r="43" spans="1:16" ht="15.75" customHeight="1" x14ac:dyDescent="0.25">
      <c r="A43" s="471" t="s">
        <v>284</v>
      </c>
      <c r="B43" s="471"/>
      <c r="C43" s="471"/>
      <c r="D43" s="471"/>
      <c r="E43" s="471"/>
      <c r="F43" s="471"/>
      <c r="G43" s="471"/>
      <c r="H43" s="471"/>
      <c r="I43" s="471"/>
      <c r="J43" s="471"/>
      <c r="K43" s="471"/>
      <c r="L43" s="471"/>
    </row>
    <row r="44" spans="1:16" ht="24.6" customHeight="1" x14ac:dyDescent="0.25">
      <c r="A44" s="478" t="s">
        <v>285</v>
      </c>
      <c r="B44" s="478"/>
      <c r="C44" s="478"/>
      <c r="D44" s="478"/>
      <c r="E44" s="479" t="str">
        <f>IF(VLOOKUP(F10,'База АВК'!$C$3:$S$1274,8,0)&gt;0,VLOOKUP(F10,'База АВК'!$C$3:$S$1274,8,0),"")&amp;IF(VLOOKUP(F10,'База АВК'!$C$3:$S$1274,9,0)&gt;0," "&amp;VLOOKUP(F10,'База АВК'!$C$3:$S$1274,9,0),"")&amp;IF(VLOOKUP(F10,'База АВК'!$C$3:$S$1274,10,0)&gt;0," "&amp;VLOOKUP(F10,'База АВК'!$C$3:$S$1274,10,0),"")&amp;IF(VLOOKUP(F10,'База АВК'!$C$3:$S$1274,11,0)&gt;0," "&amp;VLOOKUP(F10,'База АВК'!$C$3:$S$1274,11,0),"")&amp;IF(VLOOKUP(F10,'База АВК'!$C$3:$S$1274,12,0)&gt;0," "&amp;VLOOKUP(F10,'База АВК'!$C$3:$S$1274,12,0),"")</f>
        <v>Паспорт № 16930 от 29.02.2020 г. Партия № 26857.</v>
      </c>
      <c r="F44" s="479"/>
      <c r="G44" s="479"/>
      <c r="H44" s="479"/>
      <c r="I44" s="479"/>
      <c r="J44" s="479"/>
      <c r="K44" s="479"/>
      <c r="L44" s="479"/>
    </row>
    <row r="45" spans="1:16" ht="15" customHeight="1" x14ac:dyDescent="0.25">
      <c r="A45" s="474" t="s">
        <v>286</v>
      </c>
      <c r="B45" s="474"/>
      <c r="C45" s="474"/>
      <c r="D45" s="474"/>
      <c r="E45" s="474"/>
      <c r="F45" s="474"/>
      <c r="G45" s="474"/>
      <c r="H45" s="474"/>
      <c r="I45" s="474"/>
      <c r="J45" s="474"/>
      <c r="K45" s="474"/>
      <c r="L45" s="474"/>
    </row>
    <row r="46" spans="1:16" ht="15.6" x14ac:dyDescent="0.25">
      <c r="A46" s="480" t="s">
        <v>287</v>
      </c>
      <c r="B46" s="480"/>
      <c r="C46" s="480"/>
      <c r="D46" s="480"/>
      <c r="E46" s="480"/>
      <c r="F46" s="480"/>
      <c r="G46" s="480"/>
      <c r="H46" s="480"/>
      <c r="I46" s="480"/>
      <c r="J46" s="481"/>
      <c r="K46" s="481"/>
      <c r="L46" s="481"/>
    </row>
    <row r="47" spans="1:16" ht="18" customHeight="1" x14ac:dyDescent="0.35">
      <c r="A47" s="482" t="str">
        <f>D33</f>
        <v>Материал лакокрасочный PRIM PLATINA Multicoat PN (ПРИМ ПЛАТИНА), кол-во 26,64 кг.</v>
      </c>
      <c r="B47" s="482"/>
      <c r="C47" s="482"/>
      <c r="D47" s="482"/>
      <c r="E47" s="482"/>
      <c r="F47" s="482"/>
      <c r="G47" s="482"/>
      <c r="H47" s="482"/>
      <c r="I47" s="482"/>
      <c r="J47" s="482"/>
      <c r="K47" s="482"/>
      <c r="L47" s="482"/>
    </row>
    <row r="48" spans="1:16" ht="12" customHeight="1" x14ac:dyDescent="0.25">
      <c r="A48" s="468" t="s">
        <v>288</v>
      </c>
      <c r="B48" s="468"/>
      <c r="C48" s="468"/>
      <c r="D48" s="468"/>
      <c r="E48" s="468"/>
      <c r="F48" s="468"/>
      <c r="G48" s="468"/>
      <c r="H48" s="468"/>
      <c r="I48" s="468"/>
      <c r="J48" s="468"/>
      <c r="K48" s="468"/>
      <c r="L48" s="468"/>
    </row>
    <row r="49" spans="1:12" ht="16.2" x14ac:dyDescent="0.35">
      <c r="A49" s="462" t="s">
        <v>289</v>
      </c>
      <c r="B49" s="462"/>
      <c r="C49" s="462"/>
      <c r="D49" s="462"/>
      <c r="E49" s="472" t="str">
        <f>VLOOKUP(F10,'База АВК'!C3:S1274,7,0)</f>
        <v>ТУ 20.30.12-110-53945212-2018</v>
      </c>
      <c r="F49" s="472"/>
      <c r="G49" s="472"/>
      <c r="H49" s="472"/>
      <c r="I49" s="472"/>
      <c r="J49" s="472"/>
      <c r="K49" s="472"/>
      <c r="L49" s="472"/>
    </row>
    <row r="50" spans="1:12" ht="12.6" customHeight="1" x14ac:dyDescent="0.3">
      <c r="A50" s="161"/>
      <c r="B50" s="161"/>
      <c r="C50" s="161"/>
      <c r="D50" s="161"/>
      <c r="E50" s="468" t="s">
        <v>290</v>
      </c>
      <c r="F50" s="483"/>
      <c r="G50" s="483"/>
      <c r="H50" s="483"/>
      <c r="I50" s="483"/>
      <c r="J50" s="483"/>
      <c r="K50" s="483"/>
      <c r="L50" s="483"/>
    </row>
    <row r="51" spans="1:12" ht="16.2" x14ac:dyDescent="0.35">
      <c r="A51" s="169" t="s">
        <v>291</v>
      </c>
      <c r="B51" s="169"/>
      <c r="C51" s="169"/>
      <c r="D51" s="169"/>
      <c r="E51" s="472" t="s">
        <v>391</v>
      </c>
      <c r="F51" s="472"/>
      <c r="G51" s="472"/>
      <c r="H51" s="472"/>
      <c r="I51" s="472"/>
      <c r="J51" s="472"/>
      <c r="K51" s="472"/>
      <c r="L51" s="472"/>
    </row>
    <row r="52" spans="1:12" ht="15.6" x14ac:dyDescent="0.3">
      <c r="A52" s="161"/>
      <c r="B52" s="161"/>
      <c r="C52" s="161"/>
      <c r="D52" s="161"/>
      <c r="E52" s="468" t="s">
        <v>292</v>
      </c>
      <c r="F52" s="468"/>
      <c r="G52" s="468"/>
      <c r="H52" s="468"/>
      <c r="I52" s="468"/>
      <c r="J52" s="468"/>
      <c r="K52" s="468"/>
      <c r="L52" s="468"/>
    </row>
    <row r="53" spans="1:12" ht="13.8" customHeight="1" x14ac:dyDescent="0.35">
      <c r="A53" s="472" t="s">
        <v>293</v>
      </c>
      <c r="B53" s="472"/>
      <c r="C53" s="472"/>
      <c r="D53" s="472"/>
      <c r="E53" s="472"/>
      <c r="F53" s="472"/>
      <c r="G53" s="472"/>
      <c r="H53" s="171" t="s">
        <v>294</v>
      </c>
      <c r="I53" s="172"/>
      <c r="J53" s="172"/>
      <c r="K53" s="172"/>
      <c r="L53" s="172"/>
    </row>
    <row r="54" spans="1:12" ht="12" customHeight="1" x14ac:dyDescent="0.3">
      <c r="A54" s="468" t="s">
        <v>295</v>
      </c>
      <c r="B54" s="468"/>
      <c r="C54" s="468"/>
      <c r="D54" s="468"/>
      <c r="E54" s="468"/>
      <c r="F54" s="468"/>
      <c r="G54" s="468"/>
      <c r="H54" s="171"/>
      <c r="I54" s="172"/>
      <c r="J54" s="172"/>
      <c r="K54" s="172"/>
      <c r="L54" s="172"/>
    </row>
    <row r="55" spans="1:12" ht="7.2" customHeight="1" x14ac:dyDescent="0.3">
      <c r="A55" s="221"/>
      <c r="B55" s="221"/>
      <c r="C55" s="221"/>
      <c r="D55" s="221"/>
      <c r="E55" s="221"/>
      <c r="F55" s="221"/>
      <c r="G55" s="221"/>
      <c r="H55" s="171"/>
      <c r="I55" s="172"/>
      <c r="J55" s="172"/>
      <c r="K55" s="172"/>
      <c r="L55" s="172"/>
    </row>
    <row r="56" spans="1:12" ht="30.6" customHeight="1" x14ac:dyDescent="0.25">
      <c r="A56" s="173" t="s">
        <v>296</v>
      </c>
      <c r="B56" s="174"/>
      <c r="C56" s="174"/>
      <c r="D56" s="174"/>
      <c r="E56" s="174"/>
      <c r="F56" s="174"/>
      <c r="G56" s="485" t="str">
        <f>E44</f>
        <v>Паспорт № 16930 от 29.02.2020 г. Партия № 26857.</v>
      </c>
      <c r="H56" s="485"/>
      <c r="I56" s="485"/>
      <c r="J56" s="485"/>
      <c r="K56" s="485"/>
      <c r="L56" s="485"/>
    </row>
    <row r="57" spans="1:12" x14ac:dyDescent="0.25">
      <c r="A57" s="471" t="s">
        <v>297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</row>
    <row r="58" spans="1:12" ht="15.6" x14ac:dyDescent="0.3">
      <c r="A58" s="477" t="s">
        <v>298</v>
      </c>
      <c r="B58" s="477"/>
      <c r="C58" s="477"/>
      <c r="D58" s="477"/>
      <c r="E58" s="477"/>
      <c r="F58" s="477"/>
      <c r="G58" s="477"/>
      <c r="H58" s="477"/>
      <c r="I58" s="477"/>
      <c r="J58" s="477"/>
      <c r="K58" s="477"/>
      <c r="L58" s="477"/>
    </row>
    <row r="59" spans="1:12" ht="15.6" x14ac:dyDescent="0.3">
      <c r="A59" s="223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</row>
    <row r="60" spans="1:12" ht="16.2" x14ac:dyDescent="0.35">
      <c r="A60" s="169" t="s">
        <v>299</v>
      </c>
      <c r="B60" s="169"/>
      <c r="C60" s="169"/>
      <c r="D60" s="472"/>
      <c r="E60" s="472"/>
      <c r="F60" s="477" t="s">
        <v>300</v>
      </c>
      <c r="G60" s="477"/>
      <c r="H60" s="477"/>
      <c r="I60" s="477"/>
      <c r="J60" s="477"/>
      <c r="K60" s="477"/>
      <c r="L60" s="477"/>
    </row>
    <row r="61" spans="1:12" ht="15.6" x14ac:dyDescent="0.3">
      <c r="A61" s="161"/>
      <c r="B61" s="161"/>
      <c r="C61" s="161"/>
      <c r="D61" s="468" t="s">
        <v>301</v>
      </c>
      <c r="E61" s="468"/>
      <c r="F61" s="170"/>
      <c r="G61" s="170"/>
      <c r="H61" s="170"/>
      <c r="I61" s="170"/>
      <c r="J61" s="170"/>
      <c r="K61" s="170"/>
      <c r="L61" s="170"/>
    </row>
    <row r="62" spans="1:12" ht="15.6" x14ac:dyDescent="0.3">
      <c r="A62" s="161"/>
      <c r="B62" s="161"/>
      <c r="C62" s="161"/>
      <c r="D62" s="221"/>
      <c r="E62" s="221"/>
      <c r="F62" s="170"/>
      <c r="G62" s="170"/>
      <c r="H62" s="170"/>
      <c r="I62" s="170"/>
      <c r="J62" s="170"/>
      <c r="K62" s="170"/>
      <c r="L62" s="170"/>
    </row>
    <row r="63" spans="1:12" ht="15.6" x14ac:dyDescent="0.3">
      <c r="A63" s="161" t="s">
        <v>302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</row>
    <row r="64" spans="1:12" ht="16.2" x14ac:dyDescent="0.35">
      <c r="A64" s="486"/>
      <c r="B64" s="472"/>
      <c r="C64" s="472"/>
      <c r="D64" s="472"/>
      <c r="E64" s="472"/>
      <c r="F64" s="472"/>
      <c r="G64" s="472"/>
      <c r="H64" s="472"/>
      <c r="I64" s="472"/>
      <c r="J64" s="472"/>
      <c r="K64" s="472"/>
      <c r="L64" s="472"/>
    </row>
    <row r="65" spans="1:14" x14ac:dyDescent="0.25">
      <c r="A65" s="468" t="s">
        <v>303</v>
      </c>
      <c r="B65" s="468"/>
      <c r="C65" s="468"/>
      <c r="D65" s="468"/>
      <c r="E65" s="468"/>
      <c r="F65" s="468"/>
      <c r="G65" s="468"/>
      <c r="H65" s="468"/>
      <c r="I65" s="468"/>
      <c r="J65" s="468"/>
      <c r="K65" s="468"/>
      <c r="L65" s="468"/>
    </row>
    <row r="66" spans="1:14" x14ac:dyDescent="0.25">
      <c r="A66" s="221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</row>
    <row r="67" spans="1:14" ht="19.8" customHeight="1" x14ac:dyDescent="0.3">
      <c r="A67" s="275" t="s">
        <v>304</v>
      </c>
      <c r="B67" s="161"/>
      <c r="C67" s="161"/>
      <c r="D67" s="161"/>
      <c r="E67" s="484"/>
      <c r="F67" s="484"/>
      <c r="G67" s="484"/>
      <c r="H67" s="484"/>
      <c r="I67" s="484"/>
      <c r="J67" s="484"/>
      <c r="K67" s="484"/>
      <c r="L67" s="484"/>
    </row>
    <row r="68" spans="1:14" ht="15.6" x14ac:dyDescent="0.3">
      <c r="A68" s="161"/>
      <c r="B68" s="161"/>
      <c r="C68" s="161"/>
      <c r="D68" s="161"/>
      <c r="E68" s="468" t="s">
        <v>305</v>
      </c>
      <c r="F68" s="468"/>
      <c r="G68" s="468"/>
      <c r="H68" s="468"/>
      <c r="I68" s="468"/>
      <c r="J68" s="468"/>
      <c r="K68" s="468"/>
      <c r="L68" s="468"/>
    </row>
    <row r="69" spans="1:14" ht="15.6" x14ac:dyDescent="0.3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</row>
    <row r="70" spans="1:14" ht="15.75" customHeight="1" x14ac:dyDescent="0.25">
      <c r="A70" s="487" t="s">
        <v>306</v>
      </c>
      <c r="B70" s="487"/>
      <c r="C70" s="487"/>
      <c r="D70" s="488" t="str">
        <f>A20&amp;" "&amp;I20</f>
        <v>Начальник участка АО "Пусковой элемент" Ковалев А.Б.</v>
      </c>
      <c r="E70" s="488"/>
      <c r="F70" s="488"/>
      <c r="G70" s="175"/>
      <c r="H70" s="175"/>
      <c r="I70" s="175"/>
      <c r="J70" s="175"/>
      <c r="K70" s="175"/>
      <c r="L70" s="175"/>
    </row>
    <row r="71" spans="1:14" ht="34.200000000000003" customHeight="1" x14ac:dyDescent="0.3">
      <c r="A71" s="487"/>
      <c r="B71" s="487"/>
      <c r="C71" s="487"/>
      <c r="D71" s="476"/>
      <c r="E71" s="476"/>
      <c r="F71" s="476"/>
      <c r="H71" s="489"/>
      <c r="I71" s="489"/>
      <c r="K71" s="176">
        <f>VLOOKUP(N10,'База АВК'!C3:S272,2,0)</f>
        <v>43922</v>
      </c>
      <c r="L71" s="162" t="s">
        <v>307</v>
      </c>
      <c r="N71" s="227">
        <f>VLOOKUP(N10,'База АВК'!C3:S272,2,0)</f>
        <v>43922</v>
      </c>
    </row>
    <row r="72" spans="1:14" ht="15" customHeight="1" x14ac:dyDescent="0.25">
      <c r="A72" s="175"/>
      <c r="B72" s="175"/>
      <c r="C72" s="175"/>
      <c r="D72" s="490" t="s">
        <v>308</v>
      </c>
      <c r="E72" s="490"/>
      <c r="F72" s="490"/>
      <c r="H72" s="490" t="s">
        <v>309</v>
      </c>
      <c r="I72" s="490"/>
      <c r="K72" s="224" t="s">
        <v>310</v>
      </c>
      <c r="L72" s="177"/>
    </row>
    <row r="73" spans="1:14" x14ac:dyDescent="0.25">
      <c r="A73" s="487" t="s">
        <v>311</v>
      </c>
      <c r="B73" s="487"/>
      <c r="C73" s="487"/>
      <c r="D73" s="491" t="str">
        <f>A23&amp;" "&amp;I23</f>
        <v>Инженер СК  АО "Пусковой элемент" Ахремов В.С.</v>
      </c>
      <c r="E73" s="491"/>
      <c r="F73" s="491"/>
    </row>
    <row r="74" spans="1:14" ht="15.75" customHeight="1" x14ac:dyDescent="0.3">
      <c r="A74" s="487"/>
      <c r="B74" s="487"/>
      <c r="C74" s="487"/>
      <c r="D74" s="491"/>
      <c r="E74" s="491"/>
      <c r="F74" s="491"/>
      <c r="G74" s="161"/>
      <c r="H74" s="161"/>
      <c r="I74" s="161"/>
      <c r="J74" s="161"/>
      <c r="K74" s="161"/>
      <c r="L74" s="161"/>
    </row>
    <row r="75" spans="1:14" ht="18" customHeight="1" x14ac:dyDescent="0.3">
      <c r="A75" s="487"/>
      <c r="B75" s="487"/>
      <c r="C75" s="487"/>
      <c r="D75" s="492"/>
      <c r="E75" s="492"/>
      <c r="F75" s="492"/>
      <c r="H75" s="489"/>
      <c r="I75" s="489"/>
      <c r="K75" s="176">
        <f>K71</f>
        <v>43922</v>
      </c>
      <c r="L75" s="162" t="s">
        <v>307</v>
      </c>
      <c r="N75" s="176">
        <f>N71</f>
        <v>43922</v>
      </c>
    </row>
    <row r="76" spans="1:14" x14ac:dyDescent="0.25">
      <c r="D76" s="490" t="s">
        <v>308</v>
      </c>
      <c r="E76" s="490"/>
      <c r="F76" s="490"/>
      <c r="H76" s="490" t="s">
        <v>309</v>
      </c>
      <c r="I76" s="490"/>
      <c r="K76" s="224" t="s">
        <v>310</v>
      </c>
      <c r="L76" s="177"/>
    </row>
    <row r="77" spans="1:14" x14ac:dyDescent="0.25">
      <c r="A77" s="487" t="s">
        <v>312</v>
      </c>
      <c r="B77" s="487"/>
      <c r="C77" s="487"/>
      <c r="D77" s="491" t="str">
        <f>A26&amp;" "&amp;I26</f>
        <v>Инженер по надзору за строительством  АО "СЖС Восток Лимитед"  Уфельман А.В.</v>
      </c>
      <c r="E77" s="491"/>
      <c r="F77" s="491"/>
    </row>
    <row r="78" spans="1:14" ht="15" customHeight="1" x14ac:dyDescent="0.25">
      <c r="A78" s="487"/>
      <c r="B78" s="487"/>
      <c r="C78" s="487"/>
      <c r="D78" s="491"/>
      <c r="E78" s="491"/>
      <c r="F78" s="491"/>
    </row>
    <row r="79" spans="1:14" ht="15.6" x14ac:dyDescent="0.3">
      <c r="A79" s="487"/>
      <c r="B79" s="487"/>
      <c r="C79" s="487"/>
      <c r="D79" s="491"/>
      <c r="E79" s="491"/>
      <c r="F79" s="491"/>
      <c r="G79" s="161"/>
      <c r="H79" s="161"/>
      <c r="I79" s="161"/>
      <c r="J79" s="161"/>
      <c r="K79" s="161"/>
      <c r="L79" s="161"/>
    </row>
    <row r="80" spans="1:14" ht="21" customHeight="1" x14ac:dyDescent="0.3">
      <c r="A80" s="487"/>
      <c r="B80" s="487"/>
      <c r="C80" s="487"/>
      <c r="D80" s="492"/>
      <c r="E80" s="492"/>
      <c r="F80" s="492"/>
      <c r="H80" s="489"/>
      <c r="I80" s="489"/>
      <c r="K80" s="176">
        <f>K75</f>
        <v>43922</v>
      </c>
      <c r="L80" s="162" t="s">
        <v>307</v>
      </c>
    </row>
    <row r="81" spans="1:12" x14ac:dyDescent="0.25">
      <c r="D81" s="490" t="s">
        <v>308</v>
      </c>
      <c r="E81" s="490"/>
      <c r="F81" s="490"/>
      <c r="H81" s="490" t="s">
        <v>309</v>
      </c>
      <c r="I81" s="490"/>
      <c r="K81" s="224" t="s">
        <v>310</v>
      </c>
      <c r="L81" s="177"/>
    </row>
    <row r="82" spans="1:12" x14ac:dyDescent="0.25">
      <c r="D82" s="178"/>
      <c r="E82" s="178"/>
      <c r="F82" s="178"/>
      <c r="H82" s="178"/>
      <c r="I82" s="178"/>
      <c r="K82" s="178"/>
      <c r="L82" s="177"/>
    </row>
    <row r="83" spans="1:12" ht="15.6" x14ac:dyDescent="0.25">
      <c r="A83" s="487" t="s">
        <v>313</v>
      </c>
      <c r="B83" s="487"/>
      <c r="C83" s="487"/>
      <c r="D83" s="491" t="e">
        <f>A29&amp;" "&amp;I29</f>
        <v>#N/A</v>
      </c>
      <c r="E83" s="491"/>
      <c r="F83" s="491"/>
      <c r="G83" s="175"/>
      <c r="H83" s="175"/>
      <c r="I83" s="175"/>
      <c r="J83" s="175"/>
      <c r="K83" s="175"/>
      <c r="L83" s="175"/>
    </row>
    <row r="84" spans="1:12" ht="15.6" x14ac:dyDescent="0.3">
      <c r="A84" s="487"/>
      <c r="B84" s="487"/>
      <c r="C84" s="487"/>
      <c r="D84" s="492"/>
      <c r="E84" s="492"/>
      <c r="F84" s="492"/>
      <c r="H84" s="489"/>
      <c r="I84" s="489"/>
      <c r="K84" s="176">
        <f>K80</f>
        <v>43922</v>
      </c>
      <c r="L84" s="162" t="s">
        <v>307</v>
      </c>
    </row>
    <row r="85" spans="1:12" ht="15.6" x14ac:dyDescent="0.25">
      <c r="A85" s="175"/>
      <c r="B85" s="175"/>
      <c r="C85" s="175"/>
      <c r="D85" s="490" t="s">
        <v>308</v>
      </c>
      <c r="E85" s="490"/>
      <c r="F85" s="490"/>
      <c r="H85" s="490" t="s">
        <v>309</v>
      </c>
      <c r="I85" s="490"/>
      <c r="K85" s="224" t="s">
        <v>310</v>
      </c>
      <c r="L85" s="179"/>
    </row>
  </sheetData>
  <mergeCells count="89">
    <mergeCell ref="D85:F85"/>
    <mergeCell ref="H85:I85"/>
    <mergeCell ref="A73:C75"/>
    <mergeCell ref="D73:F75"/>
    <mergeCell ref="H75:I75"/>
    <mergeCell ref="D76:F76"/>
    <mergeCell ref="H76:I76"/>
    <mergeCell ref="A77:C80"/>
    <mergeCell ref="D77:F80"/>
    <mergeCell ref="H80:I80"/>
    <mergeCell ref="D81:F81"/>
    <mergeCell ref="H81:I81"/>
    <mergeCell ref="A83:C84"/>
    <mergeCell ref="D83:F84"/>
    <mergeCell ref="H84:I84"/>
    <mergeCell ref="E68:L68"/>
    <mergeCell ref="A70:C71"/>
    <mergeCell ref="D70:F71"/>
    <mergeCell ref="H71:I71"/>
    <mergeCell ref="D72:F72"/>
    <mergeCell ref="H72:I72"/>
    <mergeCell ref="E67:L67"/>
    <mergeCell ref="E52:L52"/>
    <mergeCell ref="A53:G53"/>
    <mergeCell ref="A54:G54"/>
    <mergeCell ref="G56:L56"/>
    <mergeCell ref="A57:L57"/>
    <mergeCell ref="A58:L58"/>
    <mergeCell ref="D60:E60"/>
    <mergeCell ref="F60:L60"/>
    <mergeCell ref="D61:E61"/>
    <mergeCell ref="A64:L64"/>
    <mergeCell ref="A65:L65"/>
    <mergeCell ref="E51:L51"/>
    <mergeCell ref="A43:L43"/>
    <mergeCell ref="A44:D44"/>
    <mergeCell ref="E44:L44"/>
    <mergeCell ref="A45:L45"/>
    <mergeCell ref="A46:I46"/>
    <mergeCell ref="J46:L46"/>
    <mergeCell ref="A47:L47"/>
    <mergeCell ref="A48:L48"/>
    <mergeCell ref="A49:D49"/>
    <mergeCell ref="E49:L49"/>
    <mergeCell ref="E50:L50"/>
    <mergeCell ref="A42:L42"/>
    <mergeCell ref="D31:L31"/>
    <mergeCell ref="D32:L32"/>
    <mergeCell ref="A33:C33"/>
    <mergeCell ref="D33:L33"/>
    <mergeCell ref="D34:L34"/>
    <mergeCell ref="A36:D36"/>
    <mergeCell ref="E36:L36"/>
    <mergeCell ref="E37:L37"/>
    <mergeCell ref="A38:C38"/>
    <mergeCell ref="D38:L38"/>
    <mergeCell ref="A39:L39"/>
    <mergeCell ref="A41:L41"/>
    <mergeCell ref="A30:L30"/>
    <mergeCell ref="A23:H23"/>
    <mergeCell ref="I23:L23"/>
    <mergeCell ref="A24:L24"/>
    <mergeCell ref="A25:G25"/>
    <mergeCell ref="H25:L25"/>
    <mergeCell ref="A26:H26"/>
    <mergeCell ref="I26:L26"/>
    <mergeCell ref="A27:L27"/>
    <mergeCell ref="A28:G28"/>
    <mergeCell ref="H28:L28"/>
    <mergeCell ref="A29:H29"/>
    <mergeCell ref="I29:L29"/>
    <mergeCell ref="A22:G22"/>
    <mergeCell ref="H22:L22"/>
    <mergeCell ref="A8:L8"/>
    <mergeCell ref="N10:N11"/>
    <mergeCell ref="A11:L11"/>
    <mergeCell ref="A13:L13"/>
    <mergeCell ref="A14:L14"/>
    <mergeCell ref="A18:G18"/>
    <mergeCell ref="H18:L18"/>
    <mergeCell ref="A20:H20"/>
    <mergeCell ref="I20:L20"/>
    <mergeCell ref="A21:L21"/>
    <mergeCell ref="A7:L7"/>
    <mergeCell ref="G1:L1"/>
    <mergeCell ref="G2:L2"/>
    <mergeCell ref="A4:L4"/>
    <mergeCell ref="A5:L5"/>
    <mergeCell ref="A6:L6"/>
  </mergeCells>
  <pageMargins left="0.7" right="0.7" top="0.75" bottom="0.75" header="0.3" footer="0.3"/>
  <pageSetup paperSize="9" scale="83" fitToHeight="0" orientation="portrait" r:id="rId1"/>
  <rowBreaks count="1" manualBreakCount="1">
    <brk id="55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0FB7B7-EAF4-4B15-9A46-96ADCC553DC5}">
          <x14:formula1>
            <xm:f>'C:\Users\acer\Desktop\ИД\Сергей\[Полимер-1-045-КС1.xlsx]подписанты'!#REF!</xm:f>
          </x14:formula1>
          <xm:sqref>I29:L29</xm:sqref>
        </x14:dataValidation>
        <x14:dataValidation type="list" allowBlank="1" showInputMessage="1" showErrorMessage="1" xr:uid="{74AA99BF-B42D-454A-9662-ACC702C71A1E}">
          <x14:formula1>
            <xm:f>'C:\Users\acer\Desktop\ИД\Сергей\[Полимер-1-045-КС1.xlsx]подписанты'!#REF!</xm:f>
          </x14:formula1>
          <xm:sqref>I23:L23 I20:L20</xm:sqref>
        </x14:dataValidation>
        <x14:dataValidation type="list" allowBlank="1" showInputMessage="1" showErrorMessage="1" xr:uid="{3243B3BB-002D-4084-8217-71AC0FDC0257}">
          <x14:formula1>
            <xm:f>подписанты!$O$25:$O$26</xm:f>
          </x14:formula1>
          <xm:sqref>I26:L26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848B-EE44-43B6-96FE-B64C2CC681E3}">
  <sheetPr>
    <pageSetUpPr fitToPage="1"/>
  </sheetPr>
  <dimension ref="A1:AI240"/>
  <sheetViews>
    <sheetView topLeftCell="W46" zoomScale="85" zoomScaleNormal="85" workbookViewId="0">
      <selection activeCell="V59" sqref="V59:AG59"/>
    </sheetView>
  </sheetViews>
  <sheetFormatPr defaultRowHeight="13.2" x14ac:dyDescent="0.25"/>
  <cols>
    <col min="1" max="1" width="18.5546875" style="107" customWidth="1"/>
    <col min="2" max="2" width="9.77734375" style="107" customWidth="1"/>
    <col min="3" max="3" width="14" style="107" customWidth="1"/>
    <col min="4" max="4" width="7.21875" style="107" customWidth="1"/>
    <col min="5" max="5" width="18" style="115" customWidth="1"/>
    <col min="6" max="6" width="29.88671875" style="107" customWidth="1"/>
    <col min="7" max="7" width="42.6640625" style="107" customWidth="1"/>
    <col min="8" max="8" width="27.5546875" style="107" customWidth="1"/>
    <col min="9" max="9" width="19" style="107" customWidth="1"/>
    <col min="10" max="10" width="11.6640625" style="107" customWidth="1"/>
    <col min="11" max="11" width="11" style="107" customWidth="1"/>
    <col min="12" max="12" width="23.44140625" style="107" customWidth="1"/>
    <col min="13" max="13" width="23.77734375" style="107" customWidth="1"/>
    <col min="14" max="14" width="18.6640625" style="107" customWidth="1"/>
    <col min="15" max="15" width="18.21875" style="107" customWidth="1"/>
    <col min="16" max="16" width="11.44140625" style="107" customWidth="1"/>
    <col min="17" max="17" width="12.5546875" style="107" customWidth="1"/>
    <col min="18" max="18" width="27.5546875" style="107" customWidth="1"/>
    <col min="19" max="19" width="22.88671875" style="107" customWidth="1"/>
    <col min="20" max="20" width="21.88671875" style="107" customWidth="1"/>
    <col min="21" max="22" width="17.33203125" style="107" customWidth="1"/>
    <col min="23" max="24" width="12.88671875" style="107" customWidth="1"/>
    <col min="25" max="26" width="22.44140625" style="107" customWidth="1"/>
    <col min="27" max="28" width="23.5546875" style="107" customWidth="1"/>
    <col min="29" max="29" width="16" style="107" customWidth="1"/>
    <col min="30" max="30" width="8.88671875" style="107"/>
    <col min="31" max="31" width="23.44140625" style="107" customWidth="1"/>
    <col min="32" max="32" width="23.88671875" style="107" customWidth="1"/>
    <col min="33" max="33" width="25.109375" style="107" customWidth="1"/>
    <col min="34" max="34" width="11.21875" style="107" customWidth="1"/>
    <col min="35" max="16384" width="8.88671875" style="107"/>
  </cols>
  <sheetData>
    <row r="1" spans="1:18" ht="7.2" customHeight="1" x14ac:dyDescent="0.25"/>
    <row r="2" spans="1:18" hidden="1" x14ac:dyDescent="0.25">
      <c r="A2" s="53" t="s">
        <v>197</v>
      </c>
      <c r="D2" s="116">
        <v>1</v>
      </c>
      <c r="E2" s="493" t="s">
        <v>189</v>
      </c>
      <c r="F2" s="493"/>
      <c r="G2" s="493"/>
      <c r="H2" s="493"/>
      <c r="I2" s="493"/>
      <c r="J2" s="493"/>
      <c r="K2" s="493"/>
      <c r="L2" s="493"/>
      <c r="M2" s="493"/>
      <c r="N2" s="493"/>
      <c r="O2" s="117"/>
      <c r="P2" s="117"/>
      <c r="Q2" s="117"/>
      <c r="R2" s="117"/>
    </row>
    <row r="3" spans="1:18" hidden="1" x14ac:dyDescent="0.25">
      <c r="A3" s="53" t="s">
        <v>198</v>
      </c>
      <c r="D3" s="116">
        <v>2</v>
      </c>
      <c r="E3" s="493" t="s">
        <v>210</v>
      </c>
      <c r="F3" s="493"/>
      <c r="G3" s="493"/>
      <c r="H3" s="493"/>
      <c r="I3" s="493"/>
      <c r="J3" s="493"/>
      <c r="K3" s="493"/>
      <c r="L3" s="493"/>
      <c r="M3" s="493"/>
      <c r="N3" s="493"/>
      <c r="O3" s="117"/>
      <c r="P3" s="117"/>
      <c r="Q3" s="117"/>
      <c r="R3" s="117"/>
    </row>
    <row r="4" spans="1:18" hidden="1" x14ac:dyDescent="0.25">
      <c r="A4" s="53" t="s">
        <v>199</v>
      </c>
      <c r="D4" s="116">
        <v>3</v>
      </c>
      <c r="E4" s="493" t="s">
        <v>102</v>
      </c>
      <c r="F4" s="493"/>
      <c r="G4" s="493"/>
      <c r="H4" s="493"/>
      <c r="I4" s="493"/>
      <c r="J4" s="493"/>
      <c r="K4" s="493"/>
      <c r="L4" s="493"/>
      <c r="M4" s="493"/>
      <c r="N4" s="493"/>
      <c r="O4" s="117"/>
      <c r="P4" s="117"/>
      <c r="Q4" s="117"/>
      <c r="R4" s="117"/>
    </row>
    <row r="5" spans="1:18" hidden="1" x14ac:dyDescent="0.25">
      <c r="A5" s="53" t="s">
        <v>201</v>
      </c>
      <c r="D5" s="116">
        <v>4</v>
      </c>
      <c r="E5" s="493" t="s">
        <v>182</v>
      </c>
      <c r="F5" s="493"/>
      <c r="G5" s="493"/>
      <c r="H5" s="493"/>
      <c r="I5" s="493"/>
      <c r="J5" s="493"/>
      <c r="K5" s="493"/>
      <c r="L5" s="493"/>
      <c r="M5" s="493"/>
      <c r="N5" s="493"/>
      <c r="O5" s="117"/>
      <c r="P5" s="117"/>
      <c r="Q5" s="117"/>
      <c r="R5" s="117"/>
    </row>
    <row r="6" spans="1:18" hidden="1" x14ac:dyDescent="0.25">
      <c r="A6" s="53" t="s">
        <v>200</v>
      </c>
      <c r="D6" s="116">
        <v>5</v>
      </c>
      <c r="E6" s="493" t="s">
        <v>181</v>
      </c>
      <c r="F6" s="493"/>
      <c r="G6" s="493"/>
      <c r="H6" s="493"/>
      <c r="I6" s="493"/>
      <c r="J6" s="493"/>
      <c r="K6" s="493"/>
      <c r="L6" s="493"/>
      <c r="M6" s="493"/>
      <c r="N6" s="493"/>
      <c r="O6" s="117"/>
      <c r="P6" s="117"/>
      <c r="Q6" s="117"/>
      <c r="R6" s="117"/>
    </row>
    <row r="7" spans="1:18" hidden="1" x14ac:dyDescent="0.25">
      <c r="A7" s="53" t="s">
        <v>203</v>
      </c>
      <c r="D7" s="116">
        <v>6</v>
      </c>
      <c r="E7" s="493" t="s">
        <v>207</v>
      </c>
      <c r="F7" s="493"/>
      <c r="G7" s="493"/>
      <c r="H7" s="493"/>
      <c r="I7" s="493"/>
      <c r="J7" s="493"/>
      <c r="K7" s="493"/>
      <c r="L7" s="493"/>
      <c r="M7" s="493"/>
      <c r="N7" s="493"/>
      <c r="O7" s="117" t="s">
        <v>211</v>
      </c>
      <c r="P7" s="117"/>
      <c r="Q7" s="117" t="s">
        <v>211</v>
      </c>
      <c r="R7" s="117"/>
    </row>
    <row r="8" spans="1:18" hidden="1" x14ac:dyDescent="0.25">
      <c r="A8" s="53" t="s">
        <v>202</v>
      </c>
      <c r="D8" s="116">
        <v>7</v>
      </c>
      <c r="E8" s="493" t="s">
        <v>180</v>
      </c>
      <c r="F8" s="493"/>
      <c r="G8" s="493"/>
      <c r="H8" s="493"/>
      <c r="I8" s="493"/>
      <c r="J8" s="493"/>
      <c r="K8" s="493"/>
      <c r="L8" s="493"/>
      <c r="M8" s="493"/>
      <c r="N8" s="493"/>
      <c r="O8" s="117"/>
      <c r="P8" s="117"/>
      <c r="Q8" s="117"/>
      <c r="R8" s="117"/>
    </row>
    <row r="9" spans="1:18" hidden="1" x14ac:dyDescent="0.25">
      <c r="A9" s="53" t="s">
        <v>204</v>
      </c>
      <c r="D9" s="116">
        <v>8</v>
      </c>
      <c r="E9" s="493" t="s">
        <v>208</v>
      </c>
      <c r="F9" s="493"/>
      <c r="G9" s="493"/>
      <c r="H9" s="493"/>
      <c r="I9" s="493"/>
      <c r="J9" s="493"/>
      <c r="K9" s="493"/>
      <c r="L9" s="493"/>
      <c r="M9" s="493"/>
      <c r="N9" s="493"/>
      <c r="O9" s="117"/>
      <c r="P9" s="117"/>
      <c r="Q9" s="117"/>
      <c r="R9" s="117"/>
    </row>
    <row r="10" spans="1:18" hidden="1" x14ac:dyDescent="0.25">
      <c r="A10" s="53" t="s">
        <v>205</v>
      </c>
      <c r="D10" s="116">
        <v>9</v>
      </c>
      <c r="E10" s="493" t="s">
        <v>104</v>
      </c>
      <c r="F10" s="493"/>
      <c r="G10" s="493"/>
      <c r="H10" s="493"/>
      <c r="I10" s="493"/>
      <c r="J10" s="493"/>
      <c r="K10" s="493"/>
      <c r="L10" s="493"/>
      <c r="M10" s="493"/>
      <c r="N10" s="493"/>
      <c r="O10" s="117"/>
      <c r="P10" s="117"/>
      <c r="Q10" s="117"/>
      <c r="R10" s="117"/>
    </row>
    <row r="11" spans="1:18" ht="30.6" hidden="1" customHeight="1" x14ac:dyDescent="0.25">
      <c r="D11" s="116"/>
      <c r="E11" s="118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1:18" s="114" customFormat="1" ht="31.8" hidden="1" customHeight="1" x14ac:dyDescent="0.25">
      <c r="A12" s="1"/>
      <c r="D12" s="59"/>
      <c r="E12" s="119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idden="1" x14ac:dyDescent="0.25">
      <c r="A13" s="53"/>
      <c r="D13" s="116"/>
      <c r="E13" s="118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</row>
    <row r="14" spans="1:18" s="108" customFormat="1" hidden="1" x14ac:dyDescent="0.25">
      <c r="A14" s="120"/>
      <c r="D14" s="121"/>
      <c r="E14" s="122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</row>
    <row r="15" spans="1:18" hidden="1" x14ac:dyDescent="0.25">
      <c r="A15" s="53"/>
      <c r="D15" s="116"/>
      <c r="E15" s="118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</row>
    <row r="16" spans="1:18" hidden="1" x14ac:dyDescent="0.25">
      <c r="A16" s="53"/>
      <c r="D16" s="116"/>
      <c r="E16" s="118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</row>
    <row r="17" spans="1:18" hidden="1" x14ac:dyDescent="0.25">
      <c r="A17" s="53"/>
      <c r="D17" s="116"/>
      <c r="E17" s="118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</row>
    <row r="18" spans="1:18" hidden="1" x14ac:dyDescent="0.25">
      <c r="A18" s="53"/>
      <c r="D18" s="116"/>
      <c r="E18" s="118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</row>
    <row r="19" spans="1:18" hidden="1" x14ac:dyDescent="0.25">
      <c r="A19" s="53"/>
      <c r="D19" s="116"/>
      <c r="E19" s="118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18" hidden="1" x14ac:dyDescent="0.25">
      <c r="A20" s="53"/>
      <c r="D20" s="116"/>
      <c r="E20" s="118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</row>
    <row r="21" spans="1:18" hidden="1" x14ac:dyDescent="0.25">
      <c r="D21" s="116"/>
      <c r="E21" s="118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</row>
    <row r="22" spans="1:18" hidden="1" x14ac:dyDescent="0.25">
      <c r="D22" s="116"/>
      <c r="E22" s="118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</row>
    <row r="23" spans="1:18" hidden="1" x14ac:dyDescent="0.25">
      <c r="D23" s="116"/>
      <c r="E23" s="118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</row>
    <row r="24" spans="1:18" hidden="1" x14ac:dyDescent="0.25">
      <c r="D24" s="116"/>
      <c r="E24" s="118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1:18" s="109" customFormat="1" ht="12.6" customHeight="1" x14ac:dyDescent="0.25">
      <c r="A25" s="116"/>
      <c r="D25" s="116"/>
      <c r="E25" s="124">
        <v>1</v>
      </c>
      <c r="F25" s="116">
        <v>2</v>
      </c>
      <c r="G25" s="116">
        <v>3</v>
      </c>
      <c r="H25" s="116">
        <v>4</v>
      </c>
      <c r="I25" s="116">
        <v>5</v>
      </c>
      <c r="J25" s="116">
        <v>6</v>
      </c>
      <c r="K25" s="116">
        <v>7</v>
      </c>
      <c r="L25" s="116">
        <v>8</v>
      </c>
      <c r="M25" s="116">
        <v>9</v>
      </c>
      <c r="N25" s="116">
        <v>10</v>
      </c>
      <c r="O25" s="116">
        <v>11</v>
      </c>
      <c r="P25" s="116">
        <v>12</v>
      </c>
      <c r="Q25" s="116">
        <v>13</v>
      </c>
      <c r="R25" s="116">
        <v>14</v>
      </c>
    </row>
    <row r="26" spans="1:18" ht="39" customHeight="1" x14ac:dyDescent="0.25">
      <c r="A26" s="125"/>
      <c r="D26" s="101">
        <v>1</v>
      </c>
      <c r="E26" s="126" t="s">
        <v>197</v>
      </c>
      <c r="F26" s="127" t="s">
        <v>212</v>
      </c>
      <c r="G26" s="127" t="s">
        <v>232</v>
      </c>
      <c r="H26" s="127" t="s">
        <v>214</v>
      </c>
      <c r="I26" s="127"/>
      <c r="J26" s="128"/>
      <c r="K26" s="129"/>
      <c r="L26" s="130" t="s">
        <v>358</v>
      </c>
      <c r="M26" s="130" t="s">
        <v>359</v>
      </c>
      <c r="N26" s="131"/>
      <c r="O26" s="131"/>
      <c r="P26" s="131"/>
      <c r="Q26" s="131"/>
      <c r="R26" s="127" t="s">
        <v>228</v>
      </c>
    </row>
    <row r="27" spans="1:18" ht="82.2" customHeight="1" x14ac:dyDescent="0.25">
      <c r="A27" s="125"/>
      <c r="D27" s="101">
        <v>2</v>
      </c>
      <c r="E27" s="126" t="s">
        <v>198</v>
      </c>
      <c r="F27" s="127" t="s">
        <v>542</v>
      </c>
      <c r="G27" s="127" t="s">
        <v>215</v>
      </c>
      <c r="H27" s="127" t="s">
        <v>216</v>
      </c>
      <c r="I27" s="127"/>
      <c r="J27" s="128"/>
      <c r="K27" s="129"/>
      <c r="L27" s="130" t="s">
        <v>183</v>
      </c>
      <c r="M27" s="130" t="s">
        <v>357</v>
      </c>
      <c r="N27" s="131"/>
      <c r="O27" s="131"/>
      <c r="P27" s="131"/>
      <c r="Q27" s="131"/>
      <c r="R27" s="127" t="s">
        <v>229</v>
      </c>
    </row>
    <row r="28" spans="1:18" ht="52.2" customHeight="1" x14ac:dyDescent="0.25">
      <c r="A28" s="125"/>
      <c r="D28" s="101">
        <v>3</v>
      </c>
      <c r="E28" s="126" t="s">
        <v>199</v>
      </c>
      <c r="F28" s="127" t="s">
        <v>213</v>
      </c>
      <c r="G28" s="127"/>
      <c r="H28" s="127"/>
      <c r="I28" s="127"/>
      <c r="J28" s="128"/>
      <c r="K28" s="129"/>
      <c r="L28" s="130"/>
      <c r="M28" s="130" t="s">
        <v>191</v>
      </c>
      <c r="N28" s="131"/>
      <c r="O28" s="131"/>
      <c r="P28" s="131"/>
      <c r="Q28" s="131"/>
      <c r="R28" s="127" t="s">
        <v>528</v>
      </c>
    </row>
    <row r="29" spans="1:18" ht="66.599999999999994" customHeight="1" x14ac:dyDescent="0.25">
      <c r="A29" s="125"/>
      <c r="D29" s="101">
        <v>4</v>
      </c>
      <c r="E29" s="126" t="s">
        <v>238</v>
      </c>
      <c r="F29" s="127" t="s">
        <v>240</v>
      </c>
      <c r="G29" s="127"/>
      <c r="H29" s="127"/>
      <c r="I29" s="127"/>
      <c r="J29" s="128" t="s">
        <v>217</v>
      </c>
      <c r="K29" s="129"/>
      <c r="L29" s="130" t="s">
        <v>100</v>
      </c>
      <c r="M29" s="130"/>
      <c r="N29" s="131"/>
      <c r="O29" s="131"/>
      <c r="P29" s="131"/>
      <c r="Q29" s="131"/>
      <c r="R29" s="127" t="s">
        <v>529</v>
      </c>
    </row>
    <row r="30" spans="1:18" ht="63.6" customHeight="1" x14ac:dyDescent="0.25">
      <c r="A30" s="125"/>
      <c r="D30" s="101">
        <v>5</v>
      </c>
      <c r="E30" s="126" t="s">
        <v>239</v>
      </c>
      <c r="F30" s="127" t="s">
        <v>241</v>
      </c>
      <c r="G30" s="127"/>
      <c r="H30" s="127"/>
      <c r="I30" s="127"/>
      <c r="J30" s="128" t="s">
        <v>217</v>
      </c>
      <c r="K30" s="129"/>
      <c r="L30" s="130" t="s">
        <v>100</v>
      </c>
      <c r="M30" s="130"/>
      <c r="N30" s="131"/>
      <c r="O30" s="131"/>
      <c r="P30" s="131"/>
      <c r="Q30" s="131"/>
      <c r="R30" s="127" t="s">
        <v>530</v>
      </c>
    </row>
    <row r="31" spans="1:18" ht="63.6" customHeight="1" x14ac:dyDescent="0.25">
      <c r="A31" s="125"/>
      <c r="D31" s="101">
        <v>6</v>
      </c>
      <c r="E31" s="126" t="s">
        <v>350</v>
      </c>
      <c r="F31" s="127" t="s">
        <v>347</v>
      </c>
      <c r="G31" s="127"/>
      <c r="H31" s="127" t="s">
        <v>223</v>
      </c>
      <c r="I31" s="127"/>
      <c r="J31" s="128"/>
      <c r="K31" s="129"/>
      <c r="L31" s="130" t="s">
        <v>101</v>
      </c>
      <c r="M31" s="130"/>
      <c r="N31" s="130"/>
      <c r="O31" s="131"/>
      <c r="P31" s="131"/>
      <c r="Q31" s="131"/>
      <c r="R31" s="127" t="s">
        <v>527</v>
      </c>
    </row>
    <row r="32" spans="1:18" ht="52.2" customHeight="1" x14ac:dyDescent="0.25">
      <c r="A32" s="125"/>
      <c r="D32" s="101">
        <v>7</v>
      </c>
      <c r="E32" s="126" t="s">
        <v>351</v>
      </c>
      <c r="F32" s="127" t="s">
        <v>348</v>
      </c>
      <c r="G32" s="127"/>
      <c r="H32" s="127" t="s">
        <v>223</v>
      </c>
      <c r="I32" s="127"/>
      <c r="J32" s="128"/>
      <c r="K32" s="129"/>
      <c r="L32" s="130"/>
      <c r="M32" s="131"/>
      <c r="N32" s="131"/>
      <c r="O32" s="131"/>
      <c r="P32" s="131"/>
      <c r="Q32" s="131"/>
      <c r="R32" s="127" t="s">
        <v>526</v>
      </c>
    </row>
    <row r="33" spans="1:18" ht="33.6" customHeight="1" x14ac:dyDescent="0.25">
      <c r="A33" s="125"/>
      <c r="D33" s="132">
        <v>8</v>
      </c>
      <c r="E33" s="126" t="s">
        <v>352</v>
      </c>
      <c r="F33" s="127" t="s">
        <v>349</v>
      </c>
      <c r="G33" s="127"/>
      <c r="H33" s="127" t="s">
        <v>223</v>
      </c>
      <c r="I33" s="134"/>
      <c r="J33" s="135"/>
      <c r="K33" s="129"/>
      <c r="L33" s="136"/>
      <c r="M33" s="136"/>
      <c r="N33" s="137"/>
      <c r="O33" s="137"/>
      <c r="P33" s="137"/>
      <c r="Q33" s="137"/>
      <c r="R33" s="134" t="s">
        <v>356</v>
      </c>
    </row>
    <row r="34" spans="1:18" ht="43.8" customHeight="1" x14ac:dyDescent="0.25">
      <c r="A34" s="125"/>
      <c r="D34" s="101">
        <v>9</v>
      </c>
      <c r="E34" s="126" t="s">
        <v>345</v>
      </c>
      <c r="F34" s="127" t="s">
        <v>346</v>
      </c>
      <c r="G34" s="127"/>
      <c r="H34" s="127" t="s">
        <v>224</v>
      </c>
      <c r="I34" s="127"/>
      <c r="J34" s="127"/>
      <c r="K34" s="127"/>
      <c r="L34" s="127"/>
      <c r="M34" s="127"/>
      <c r="N34" s="127"/>
      <c r="O34" s="127"/>
      <c r="P34" s="127"/>
      <c r="Q34" s="127"/>
      <c r="R34" s="134" t="s">
        <v>531</v>
      </c>
    </row>
    <row r="35" spans="1:18" ht="39.6" x14ac:dyDescent="0.25">
      <c r="D35" s="132">
        <v>10</v>
      </c>
      <c r="E35" s="133" t="s">
        <v>205</v>
      </c>
      <c r="F35" s="134" t="s">
        <v>384</v>
      </c>
      <c r="G35" s="134" t="s">
        <v>225</v>
      </c>
      <c r="H35" s="134"/>
      <c r="I35" s="134"/>
      <c r="J35" s="135"/>
      <c r="K35" s="129"/>
      <c r="L35" s="136" t="s">
        <v>230</v>
      </c>
      <c r="M35" s="136" t="s">
        <v>192</v>
      </c>
      <c r="N35" s="137"/>
      <c r="O35" s="137"/>
      <c r="P35" s="137"/>
      <c r="Q35" s="137"/>
      <c r="R35" s="134" t="s">
        <v>534</v>
      </c>
    </row>
    <row r="36" spans="1:18" ht="69.599999999999994" customHeight="1" x14ac:dyDescent="0.25">
      <c r="D36" s="101">
        <v>11</v>
      </c>
      <c r="E36" s="126" t="s">
        <v>532</v>
      </c>
      <c r="F36" s="126" t="s">
        <v>554</v>
      </c>
      <c r="G36" s="127"/>
      <c r="H36" s="127"/>
      <c r="I36" s="127"/>
      <c r="J36" s="127"/>
      <c r="K36" s="127"/>
      <c r="L36" s="127" t="s">
        <v>533</v>
      </c>
      <c r="M36" s="127" t="s">
        <v>550</v>
      </c>
      <c r="N36" s="127"/>
      <c r="O36" s="127"/>
      <c r="P36" s="127"/>
      <c r="Q36" s="127"/>
      <c r="R36" s="127" t="s">
        <v>561</v>
      </c>
    </row>
    <row r="37" spans="1:18" ht="132" x14ac:dyDescent="0.25">
      <c r="D37" s="101">
        <v>12</v>
      </c>
      <c r="E37" s="126" t="s">
        <v>559</v>
      </c>
      <c r="F37" s="127" t="s">
        <v>568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 t="s">
        <v>562</v>
      </c>
    </row>
    <row r="38" spans="1:18" ht="132" x14ac:dyDescent="0.25">
      <c r="D38" s="101">
        <v>13</v>
      </c>
      <c r="E38" s="126" t="s">
        <v>560</v>
      </c>
      <c r="F38" s="127" t="s">
        <v>569</v>
      </c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 t="s">
        <v>563</v>
      </c>
    </row>
    <row r="39" spans="1:18" x14ac:dyDescent="0.25">
      <c r="D39" s="116"/>
      <c r="E39" s="118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18" x14ac:dyDescent="0.25">
      <c r="D40" s="116"/>
      <c r="E40" s="118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x14ac:dyDescent="0.25">
      <c r="D41" s="116"/>
      <c r="E41" s="118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</row>
    <row r="42" spans="1:18" x14ac:dyDescent="0.25">
      <c r="D42" s="116"/>
      <c r="E42" s="118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</row>
    <row r="43" spans="1:18" x14ac:dyDescent="0.25">
      <c r="D43" s="116"/>
      <c r="E43" s="118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</row>
    <row r="44" spans="1:18" x14ac:dyDescent="0.25">
      <c r="D44" s="116"/>
      <c r="E44" s="118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</row>
    <row r="45" spans="1:18" x14ac:dyDescent="0.25">
      <c r="D45" s="116"/>
      <c r="E45" s="118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</row>
    <row r="46" spans="1:18" x14ac:dyDescent="0.25">
      <c r="D46" s="116"/>
      <c r="E46" s="118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</row>
    <row r="47" spans="1:18" x14ac:dyDescent="0.25">
      <c r="D47" s="116"/>
      <c r="E47" s="118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</row>
    <row r="48" spans="1:18" x14ac:dyDescent="0.25">
      <c r="D48" s="116"/>
      <c r="E48" s="118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</row>
    <row r="49" spans="1:35" x14ac:dyDescent="0.25">
      <c r="D49" s="116"/>
      <c r="E49" s="118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</row>
    <row r="50" spans="1:35" x14ac:dyDescent="0.25">
      <c r="D50" s="116"/>
      <c r="E50" s="118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</row>
    <row r="51" spans="1:35" x14ac:dyDescent="0.25">
      <c r="D51" s="116"/>
      <c r="E51" s="118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35" x14ac:dyDescent="0.25">
      <c r="D52" s="116"/>
      <c r="E52" s="118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</row>
    <row r="53" spans="1:35" x14ac:dyDescent="0.25">
      <c r="D53" s="116"/>
      <c r="E53" s="118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  <row r="54" spans="1:35" x14ac:dyDescent="0.25">
      <c r="D54" s="116"/>
      <c r="E54" s="118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</row>
    <row r="55" spans="1:35" x14ac:dyDescent="0.25">
      <c r="D55" s="116"/>
      <c r="E55" s="118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</row>
    <row r="56" spans="1:35" x14ac:dyDescent="0.25">
      <c r="D56" s="116"/>
      <c r="E56" s="118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</row>
    <row r="57" spans="1:35" ht="54" customHeight="1" x14ac:dyDescent="0.25">
      <c r="D57" s="104" t="s">
        <v>52</v>
      </c>
      <c r="E57" s="113" t="s">
        <v>184</v>
      </c>
      <c r="F57" s="102" t="s">
        <v>185</v>
      </c>
      <c r="G57" s="102" t="s">
        <v>187</v>
      </c>
      <c r="H57" s="102" t="s">
        <v>190</v>
      </c>
      <c r="I57" s="102" t="s">
        <v>186</v>
      </c>
      <c r="J57" s="102" t="s">
        <v>188</v>
      </c>
      <c r="K57" s="102" t="s">
        <v>193</v>
      </c>
      <c r="L57" s="102" t="s">
        <v>194</v>
      </c>
      <c r="M57" s="102" t="s">
        <v>218</v>
      </c>
      <c r="N57" s="102" t="s">
        <v>221</v>
      </c>
      <c r="O57" s="102" t="s">
        <v>222</v>
      </c>
      <c r="P57" s="102" t="s">
        <v>219</v>
      </c>
      <c r="Q57" s="102" t="s">
        <v>220</v>
      </c>
      <c r="R57" s="102" t="s">
        <v>195</v>
      </c>
      <c r="S57" s="105" t="s">
        <v>250</v>
      </c>
      <c r="T57" s="102" t="s">
        <v>251</v>
      </c>
      <c r="U57" s="110" t="s">
        <v>243</v>
      </c>
      <c r="V57" s="110" t="s">
        <v>244</v>
      </c>
      <c r="W57" s="110" t="s">
        <v>245</v>
      </c>
      <c r="X57" s="110" t="s">
        <v>249</v>
      </c>
      <c r="Y57" s="110" t="s">
        <v>246</v>
      </c>
      <c r="Z57" s="110" t="s">
        <v>246</v>
      </c>
      <c r="AA57" s="110" t="s">
        <v>247</v>
      </c>
      <c r="AB57" s="110" t="s">
        <v>248</v>
      </c>
      <c r="AC57" s="102" t="s">
        <v>234</v>
      </c>
      <c r="AD57" s="107" t="str">
        <f>D57</f>
        <v>№ п/п</v>
      </c>
      <c r="AE57" s="107" t="str">
        <f>E57</f>
        <v>Объект</v>
      </c>
      <c r="AF57" s="107" t="s">
        <v>381</v>
      </c>
      <c r="AG57" s="107" t="s">
        <v>382</v>
      </c>
      <c r="AH57" s="107" t="s">
        <v>383</v>
      </c>
    </row>
    <row r="58" spans="1:35" ht="15.6" customHeight="1" x14ac:dyDescent="0.25">
      <c r="D58" s="104"/>
      <c r="E58" s="113">
        <v>1</v>
      </c>
      <c r="F58" s="102">
        <v>2</v>
      </c>
      <c r="G58" s="102">
        <v>3</v>
      </c>
      <c r="H58" s="113">
        <v>4</v>
      </c>
      <c r="I58" s="102">
        <v>5</v>
      </c>
      <c r="J58" s="102">
        <v>6</v>
      </c>
      <c r="K58" s="113">
        <v>7</v>
      </c>
      <c r="L58" s="102">
        <v>8</v>
      </c>
      <c r="M58" s="102">
        <v>9</v>
      </c>
      <c r="N58" s="113">
        <v>10</v>
      </c>
      <c r="O58" s="102">
        <v>11</v>
      </c>
      <c r="P58" s="102">
        <v>12</v>
      </c>
      <c r="Q58" s="113">
        <v>13</v>
      </c>
      <c r="R58" s="102">
        <v>14</v>
      </c>
      <c r="S58" s="102">
        <v>15</v>
      </c>
      <c r="T58" s="113">
        <v>16</v>
      </c>
      <c r="U58" s="102">
        <v>17</v>
      </c>
      <c r="V58" s="102">
        <v>18</v>
      </c>
      <c r="W58" s="113">
        <v>19</v>
      </c>
      <c r="X58" s="102">
        <v>20</v>
      </c>
      <c r="Y58" s="102">
        <v>21</v>
      </c>
      <c r="Z58" s="113">
        <v>22</v>
      </c>
      <c r="AA58" s="102">
        <v>23</v>
      </c>
      <c r="AB58" s="102">
        <v>24</v>
      </c>
      <c r="AC58" s="113">
        <v>25</v>
      </c>
      <c r="AD58" s="109"/>
      <c r="AE58" s="109"/>
      <c r="AF58" s="109"/>
      <c r="AG58" s="109"/>
      <c r="AH58" s="109"/>
      <c r="AI58" s="109"/>
    </row>
    <row r="59" spans="1:35" s="158" customFormat="1" ht="84" customHeight="1" x14ac:dyDescent="0.25">
      <c r="D59" s="140">
        <v>2</v>
      </c>
      <c r="E59" s="159" t="s">
        <v>522</v>
      </c>
      <c r="F59" s="159" t="s">
        <v>523</v>
      </c>
      <c r="G59" s="140" t="s">
        <v>231</v>
      </c>
      <c r="H59" s="140">
        <v>6</v>
      </c>
      <c r="I59" s="140" t="s">
        <v>524</v>
      </c>
      <c r="J59" s="195" t="s">
        <v>525</v>
      </c>
      <c r="K59" s="140">
        <v>145.78</v>
      </c>
      <c r="L59" s="140">
        <v>25.29</v>
      </c>
      <c r="M59" s="140">
        <v>600</v>
      </c>
      <c r="N59" s="140">
        <v>34.08</v>
      </c>
      <c r="O59" s="140">
        <v>42.6</v>
      </c>
      <c r="P59" s="140">
        <v>600</v>
      </c>
      <c r="Q59" s="140">
        <v>100</v>
      </c>
      <c r="R59" s="140">
        <v>144.72999999999999</v>
      </c>
      <c r="S59" s="160" t="s">
        <v>233</v>
      </c>
      <c r="T59" s="140" t="s">
        <v>242</v>
      </c>
      <c r="U59" s="140" t="s">
        <v>540</v>
      </c>
      <c r="V59" s="140"/>
      <c r="W59" s="140" t="s">
        <v>540</v>
      </c>
      <c r="X59" s="140"/>
      <c r="Y59" s="140" t="s">
        <v>541</v>
      </c>
      <c r="Z59" s="140"/>
      <c r="AA59" s="140" t="str">
        <f>U59</f>
        <v>Г0002/1</v>
      </c>
      <c r="AB59" s="140"/>
      <c r="AC59" s="140"/>
      <c r="AD59" s="158">
        <f>D59</f>
        <v>2</v>
      </c>
      <c r="AE59" s="158" t="s">
        <v>537</v>
      </c>
      <c r="AG59" s="158">
        <v>14</v>
      </c>
      <c r="AH59" s="279">
        <v>43922</v>
      </c>
    </row>
    <row r="60" spans="1:35" s="143" customFormat="1" x14ac:dyDescent="0.25">
      <c r="A60" s="151"/>
      <c r="D60" s="141"/>
      <c r="E60" s="152"/>
      <c r="F60" s="144"/>
      <c r="G60" s="144"/>
      <c r="H60" s="144"/>
      <c r="I60" s="141"/>
      <c r="J60" s="195"/>
      <c r="K60" s="144"/>
      <c r="L60" s="144"/>
      <c r="M60" s="144"/>
      <c r="N60" s="144"/>
      <c r="O60" s="144"/>
      <c r="P60" s="144"/>
      <c r="Q60" s="144"/>
      <c r="R60" s="144"/>
      <c r="S60" s="153"/>
      <c r="T60" s="154"/>
      <c r="U60" s="141"/>
      <c r="V60" s="141"/>
      <c r="W60" s="141"/>
      <c r="X60" s="141"/>
      <c r="Y60" s="141"/>
      <c r="Z60" s="141"/>
      <c r="AA60" s="141"/>
      <c r="AB60" s="141"/>
      <c r="AC60" s="141"/>
      <c r="AD60" s="158"/>
      <c r="AE60" s="158"/>
      <c r="AH60" s="158"/>
    </row>
    <row r="61" spans="1:35" s="143" customFormat="1" x14ac:dyDescent="0.25">
      <c r="A61" s="142"/>
      <c r="D61" s="141"/>
      <c r="E61" s="152"/>
      <c r="F61" s="144"/>
      <c r="G61" s="144"/>
      <c r="H61" s="144"/>
      <c r="I61" s="141"/>
      <c r="J61" s="195"/>
      <c r="K61" s="144"/>
      <c r="L61" s="144"/>
      <c r="M61" s="144"/>
      <c r="N61" s="144"/>
      <c r="O61" s="144"/>
      <c r="P61" s="144"/>
      <c r="Q61" s="144"/>
      <c r="R61" s="144"/>
      <c r="S61" s="153"/>
      <c r="T61" s="154"/>
      <c r="U61" s="141"/>
      <c r="V61" s="141"/>
      <c r="W61" s="141"/>
      <c r="X61" s="141"/>
      <c r="Y61" s="141"/>
      <c r="Z61" s="141"/>
      <c r="AA61" s="141"/>
      <c r="AB61" s="141"/>
      <c r="AC61" s="141"/>
      <c r="AD61" s="158"/>
      <c r="AE61" s="158"/>
      <c r="AH61" s="158"/>
    </row>
    <row r="62" spans="1:35" s="156" customFormat="1" x14ac:dyDescent="0.25">
      <c r="A62" s="155"/>
      <c r="D62" s="150"/>
      <c r="E62" s="149"/>
      <c r="F62" s="150"/>
      <c r="G62" s="150"/>
      <c r="H62" s="150"/>
      <c r="I62" s="150"/>
      <c r="J62" s="195"/>
      <c r="K62" s="150"/>
      <c r="L62" s="150"/>
      <c r="M62" s="150"/>
      <c r="N62" s="150"/>
      <c r="O62" s="150"/>
      <c r="P62" s="150"/>
      <c r="Q62" s="150"/>
      <c r="R62" s="150"/>
      <c r="S62" s="157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8"/>
      <c r="AE62" s="158"/>
      <c r="AH62" s="158"/>
    </row>
    <row r="63" spans="1:35" s="156" customFormat="1" x14ac:dyDescent="0.25">
      <c r="A63" s="155"/>
      <c r="D63" s="150"/>
      <c r="E63" s="149"/>
      <c r="F63" s="150"/>
      <c r="G63" s="150"/>
      <c r="H63" s="150"/>
      <c r="I63" s="150"/>
      <c r="J63" s="195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8"/>
      <c r="AE63" s="158"/>
      <c r="AH63" s="158"/>
    </row>
    <row r="64" spans="1:35" s="156" customFormat="1" x14ac:dyDescent="0.25">
      <c r="A64" s="155"/>
      <c r="D64" s="150"/>
      <c r="E64" s="149"/>
      <c r="F64" s="150"/>
      <c r="G64" s="150"/>
      <c r="H64" s="150"/>
      <c r="I64" s="150"/>
      <c r="J64" s="195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49"/>
      <c r="V64" s="149"/>
      <c r="W64" s="149"/>
      <c r="X64" s="149"/>
      <c r="Y64" s="149"/>
      <c r="Z64" s="149"/>
      <c r="AA64" s="149"/>
      <c r="AB64" s="149"/>
      <c r="AC64" s="150"/>
      <c r="AD64" s="158"/>
      <c r="AE64" s="158"/>
      <c r="AH64" s="158"/>
    </row>
    <row r="65" spans="1:34" s="156" customFormat="1" x14ac:dyDescent="0.25">
      <c r="A65" s="155"/>
      <c r="D65" s="150"/>
      <c r="E65" s="149"/>
      <c r="F65" s="150"/>
      <c r="G65" s="150"/>
      <c r="H65" s="150"/>
      <c r="I65" s="150"/>
      <c r="J65" s="195"/>
      <c r="K65" s="150"/>
      <c r="L65" s="150"/>
      <c r="M65" s="150"/>
      <c r="N65" s="150"/>
      <c r="O65" s="150"/>
      <c r="P65" s="150"/>
      <c r="Q65" s="150"/>
      <c r="R65" s="150"/>
      <c r="S65" s="157"/>
      <c r="T65" s="150"/>
      <c r="U65" s="149"/>
      <c r="V65" s="149"/>
      <c r="W65" s="149"/>
      <c r="X65" s="149"/>
      <c r="Y65" s="149"/>
      <c r="Z65" s="149"/>
      <c r="AA65" s="149"/>
      <c r="AB65" s="149"/>
      <c r="AC65" s="150"/>
      <c r="AD65" s="158"/>
      <c r="AE65" s="158"/>
      <c r="AH65" s="158"/>
    </row>
    <row r="66" spans="1:34" s="156" customFormat="1" x14ac:dyDescent="0.25">
      <c r="A66" s="155"/>
      <c r="D66" s="150"/>
      <c r="E66" s="149"/>
      <c r="F66" s="150"/>
      <c r="G66" s="150"/>
      <c r="H66" s="150"/>
      <c r="I66" s="150"/>
      <c r="J66" s="195"/>
      <c r="K66" s="150"/>
      <c r="L66" s="150"/>
      <c r="M66" s="150"/>
      <c r="N66" s="150"/>
      <c r="O66" s="150"/>
      <c r="P66" s="150"/>
      <c r="Q66" s="150"/>
      <c r="R66" s="150"/>
      <c r="S66" s="157"/>
      <c r="T66" s="150"/>
      <c r="U66" s="149"/>
      <c r="V66" s="149"/>
      <c r="W66" s="149"/>
      <c r="X66" s="149"/>
      <c r="Y66" s="149"/>
      <c r="Z66" s="149"/>
      <c r="AA66" s="149"/>
      <c r="AB66" s="149"/>
      <c r="AC66" s="150"/>
      <c r="AD66" s="158"/>
      <c r="AE66" s="158"/>
      <c r="AH66" s="158"/>
    </row>
    <row r="67" spans="1:34" s="156" customFormat="1" x14ac:dyDescent="0.25">
      <c r="A67" s="155"/>
      <c r="D67" s="150"/>
      <c r="E67" s="149"/>
      <c r="F67" s="150"/>
      <c r="G67" s="150"/>
      <c r="H67" s="150"/>
      <c r="I67" s="150"/>
      <c r="J67" s="195"/>
      <c r="K67" s="150"/>
      <c r="L67" s="150"/>
      <c r="M67" s="150"/>
      <c r="N67" s="150"/>
      <c r="O67" s="150"/>
      <c r="P67" s="150"/>
      <c r="Q67" s="150"/>
      <c r="R67" s="150"/>
      <c r="S67" s="157"/>
      <c r="T67" s="150"/>
      <c r="U67" s="149"/>
      <c r="V67" s="149"/>
      <c r="W67" s="149"/>
      <c r="X67" s="149"/>
      <c r="Y67" s="149"/>
      <c r="Z67" s="149"/>
      <c r="AA67" s="149"/>
      <c r="AB67" s="149"/>
      <c r="AC67" s="150"/>
      <c r="AD67" s="158"/>
      <c r="AE67" s="158"/>
      <c r="AH67" s="158"/>
    </row>
    <row r="68" spans="1:34" s="109" customFormat="1" x14ac:dyDescent="0.25">
      <c r="A68" s="107"/>
      <c r="D68" s="101"/>
      <c r="E68" s="152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6"/>
      <c r="T68" s="101"/>
      <c r="U68" s="111"/>
      <c r="V68" s="111"/>
      <c r="W68" s="111"/>
      <c r="X68" s="111"/>
      <c r="Y68" s="111"/>
      <c r="Z68" s="111"/>
      <c r="AA68" s="111"/>
      <c r="AB68" s="111"/>
      <c r="AC68" s="101"/>
    </row>
    <row r="69" spans="1:34" s="109" customFormat="1" x14ac:dyDescent="0.25">
      <c r="A69" s="107"/>
      <c r="D69" s="101"/>
      <c r="E69" s="152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6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34" s="109" customFormat="1" x14ac:dyDescent="0.25">
      <c r="A70" s="107"/>
      <c r="D70" s="101"/>
      <c r="E70" s="152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34" s="109" customFormat="1" x14ac:dyDescent="0.25">
      <c r="A71" s="107"/>
      <c r="D71" s="101"/>
      <c r="E71" s="152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34" s="109" customFormat="1" x14ac:dyDescent="0.25">
      <c r="A72" s="107"/>
      <c r="D72" s="101"/>
      <c r="E72" s="152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34" s="109" customFormat="1" x14ac:dyDescent="0.25">
      <c r="A73" s="107"/>
      <c r="D73" s="101"/>
      <c r="E73" s="11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34" s="109" customFormat="1" x14ac:dyDescent="0.25">
      <c r="A74" s="107"/>
      <c r="D74" s="101"/>
      <c r="E74" s="11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34" s="109" customFormat="1" x14ac:dyDescent="0.25">
      <c r="A75" s="107"/>
      <c r="D75" s="101"/>
      <c r="E75" s="11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34" s="109" customFormat="1" x14ac:dyDescent="0.25">
      <c r="A76" s="107"/>
      <c r="D76" s="101"/>
      <c r="E76" s="11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34" s="109" customFormat="1" x14ac:dyDescent="0.25">
      <c r="A77" s="107"/>
      <c r="D77" s="101"/>
      <c r="E77" s="11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34" s="109" customFormat="1" x14ac:dyDescent="0.25">
      <c r="D78" s="101"/>
      <c r="E78" s="11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34" s="109" customFormat="1" x14ac:dyDescent="0.25">
      <c r="D79" s="101"/>
      <c r="E79" s="11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34" s="109" customFormat="1" x14ac:dyDescent="0.25">
      <c r="D80" s="101"/>
      <c r="E80" s="11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4:29" s="109" customFormat="1" x14ac:dyDescent="0.25">
      <c r="D81" s="101"/>
      <c r="E81" s="11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4:29" s="109" customFormat="1" x14ac:dyDescent="0.25">
      <c r="D82" s="101"/>
      <c r="E82" s="11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4:29" s="109" customFormat="1" x14ac:dyDescent="0.25">
      <c r="D83" s="101"/>
      <c r="E83" s="11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4:29" s="109" customFormat="1" x14ac:dyDescent="0.25">
      <c r="D84" s="101"/>
      <c r="E84" s="11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4:29" s="109" customFormat="1" x14ac:dyDescent="0.25">
      <c r="D85" s="101"/>
      <c r="E85" s="11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4:29" s="109" customFormat="1" x14ac:dyDescent="0.25">
      <c r="D86" s="101"/>
      <c r="E86" s="11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4:29" s="109" customFormat="1" x14ac:dyDescent="0.25">
      <c r="D87" s="101"/>
      <c r="E87" s="11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4:29" s="109" customFormat="1" x14ac:dyDescent="0.25">
      <c r="D88" s="101"/>
      <c r="E88" s="11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4:29" s="109" customFormat="1" x14ac:dyDescent="0.25">
      <c r="D89" s="101"/>
      <c r="E89" s="11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4:29" s="109" customFormat="1" x14ac:dyDescent="0.25">
      <c r="D90" s="101"/>
      <c r="E90" s="11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4:29" s="109" customFormat="1" x14ac:dyDescent="0.25">
      <c r="D91" s="101"/>
      <c r="E91" s="11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4:29" s="109" customFormat="1" x14ac:dyDescent="0.25">
      <c r="D92" s="101"/>
      <c r="E92" s="11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4:29" s="109" customFormat="1" x14ac:dyDescent="0.25">
      <c r="D93" s="101"/>
      <c r="E93" s="11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4:29" s="109" customFormat="1" x14ac:dyDescent="0.25">
      <c r="D94" s="101"/>
      <c r="E94" s="11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4:29" s="109" customFormat="1" x14ac:dyDescent="0.25">
      <c r="D95" s="101"/>
      <c r="E95" s="11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4:29" s="109" customFormat="1" x14ac:dyDescent="0.25">
      <c r="D96" s="101"/>
      <c r="E96" s="11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4:29" s="109" customFormat="1" x14ac:dyDescent="0.25">
      <c r="D97" s="101"/>
      <c r="E97" s="11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4:29" s="109" customFormat="1" x14ac:dyDescent="0.25">
      <c r="D98" s="101"/>
      <c r="E98" s="11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4:29" s="109" customFormat="1" x14ac:dyDescent="0.25">
      <c r="D99" s="101"/>
      <c r="E99" s="11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4:29" s="109" customFormat="1" x14ac:dyDescent="0.25">
      <c r="D100" s="101"/>
      <c r="E100" s="11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4:29" s="109" customFormat="1" x14ac:dyDescent="0.25">
      <c r="D101" s="101"/>
      <c r="E101" s="11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4:29" s="109" customFormat="1" x14ac:dyDescent="0.25">
      <c r="D102" s="101"/>
      <c r="E102" s="11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4:29" s="109" customFormat="1" x14ac:dyDescent="0.25">
      <c r="D103" s="101"/>
      <c r="E103" s="11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4:29" s="109" customFormat="1" x14ac:dyDescent="0.25">
      <c r="D104" s="101"/>
      <c r="E104" s="11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4:29" s="109" customFormat="1" x14ac:dyDescent="0.25">
      <c r="D105" s="101"/>
      <c r="E105" s="11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4:29" s="109" customFormat="1" x14ac:dyDescent="0.25">
      <c r="D106" s="101"/>
      <c r="E106" s="11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4:29" s="109" customFormat="1" x14ac:dyDescent="0.25">
      <c r="D107" s="101"/>
      <c r="E107" s="11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4:29" s="109" customFormat="1" x14ac:dyDescent="0.25">
      <c r="D108" s="101"/>
      <c r="E108" s="11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4:29" s="109" customFormat="1" x14ac:dyDescent="0.25">
      <c r="D109" s="101"/>
      <c r="E109" s="11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4:29" s="109" customFormat="1" x14ac:dyDescent="0.25">
      <c r="D110" s="101"/>
      <c r="E110" s="11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4:29" s="109" customFormat="1" x14ac:dyDescent="0.25">
      <c r="D111" s="101"/>
      <c r="E111" s="11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4:29" s="109" customFormat="1" x14ac:dyDescent="0.25">
      <c r="D112" s="101"/>
      <c r="E112" s="11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4:29" s="109" customFormat="1" x14ac:dyDescent="0.25">
      <c r="D113" s="101"/>
      <c r="E113" s="11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4:29" s="109" customFormat="1" x14ac:dyDescent="0.25">
      <c r="D114" s="101"/>
      <c r="E114" s="11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4:29" s="109" customFormat="1" x14ac:dyDescent="0.25">
      <c r="D115" s="101"/>
      <c r="E115" s="11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4:29" s="109" customFormat="1" x14ac:dyDescent="0.25">
      <c r="D116" s="101"/>
      <c r="E116" s="11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4:29" s="109" customFormat="1" x14ac:dyDescent="0.25">
      <c r="D117" s="101"/>
      <c r="E117" s="11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4:29" s="109" customFormat="1" x14ac:dyDescent="0.25">
      <c r="D118" s="101"/>
      <c r="E118" s="11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4:29" s="109" customFormat="1" x14ac:dyDescent="0.25">
      <c r="D119" s="101"/>
      <c r="E119" s="11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4:29" s="109" customFormat="1" x14ac:dyDescent="0.25">
      <c r="D120" s="101"/>
      <c r="E120" s="11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4:29" s="109" customFormat="1" x14ac:dyDescent="0.25">
      <c r="D121" s="101"/>
      <c r="E121" s="11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4:29" s="109" customFormat="1" x14ac:dyDescent="0.25">
      <c r="D122" s="101"/>
      <c r="E122" s="11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4:29" s="109" customFormat="1" x14ac:dyDescent="0.25">
      <c r="D123" s="101"/>
      <c r="E123" s="11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4:29" s="109" customFormat="1" x14ac:dyDescent="0.25">
      <c r="D124" s="101"/>
      <c r="E124" s="11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4:29" s="109" customFormat="1" x14ac:dyDescent="0.25">
      <c r="D125" s="101"/>
      <c r="E125" s="11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4:29" s="109" customFormat="1" x14ac:dyDescent="0.25">
      <c r="D126" s="101"/>
      <c r="E126" s="11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4:29" s="109" customFormat="1" x14ac:dyDescent="0.25">
      <c r="D127" s="101"/>
      <c r="E127" s="11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4:29" s="109" customFormat="1" x14ac:dyDescent="0.25">
      <c r="D128" s="101"/>
      <c r="E128" s="11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4:29" s="109" customFormat="1" x14ac:dyDescent="0.25">
      <c r="D129" s="101"/>
      <c r="E129" s="11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4:29" s="109" customFormat="1" x14ac:dyDescent="0.25">
      <c r="D130" s="101"/>
      <c r="E130" s="11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4:29" s="109" customFormat="1" x14ac:dyDescent="0.25">
      <c r="D131" s="101"/>
      <c r="E131" s="11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4:29" s="109" customFormat="1" x14ac:dyDescent="0.25">
      <c r="D132" s="101"/>
      <c r="E132" s="11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4:29" s="109" customFormat="1" x14ac:dyDescent="0.25">
      <c r="D133" s="101"/>
      <c r="E133" s="11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4:29" s="109" customFormat="1" x14ac:dyDescent="0.25">
      <c r="D134" s="101"/>
      <c r="E134" s="11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4:29" s="109" customFormat="1" x14ac:dyDescent="0.25">
      <c r="D135" s="101"/>
      <c r="E135" s="11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4:29" s="109" customFormat="1" x14ac:dyDescent="0.25">
      <c r="D136" s="101"/>
      <c r="E136" s="11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4:29" s="109" customFormat="1" x14ac:dyDescent="0.25">
      <c r="D137" s="101"/>
      <c r="E137" s="11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4:29" s="109" customFormat="1" x14ac:dyDescent="0.25">
      <c r="D138" s="101"/>
      <c r="E138" s="11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4:29" s="109" customFormat="1" x14ac:dyDescent="0.25">
      <c r="D139" s="101"/>
      <c r="E139" s="11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4:29" s="109" customFormat="1" x14ac:dyDescent="0.25">
      <c r="D140" s="101"/>
      <c r="E140" s="11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4:29" s="109" customFormat="1" x14ac:dyDescent="0.25">
      <c r="D141" s="101"/>
      <c r="E141" s="11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4:29" s="109" customFormat="1" x14ac:dyDescent="0.25">
      <c r="D142" s="101"/>
      <c r="E142" s="11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4:29" s="109" customFormat="1" x14ac:dyDescent="0.25">
      <c r="D143" s="101"/>
      <c r="E143" s="11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4:29" s="109" customFormat="1" x14ac:dyDescent="0.25">
      <c r="D144" s="101"/>
      <c r="E144" s="11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4:29" s="109" customFormat="1" x14ac:dyDescent="0.25">
      <c r="D145" s="101"/>
      <c r="E145" s="11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4:29" s="109" customFormat="1" x14ac:dyDescent="0.25">
      <c r="D146" s="101"/>
      <c r="E146" s="11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4:29" s="109" customFormat="1" x14ac:dyDescent="0.25">
      <c r="D147" s="101"/>
      <c r="E147" s="11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4:29" s="109" customFormat="1" x14ac:dyDescent="0.25">
      <c r="D148" s="101"/>
      <c r="E148" s="11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4:29" s="109" customFormat="1" x14ac:dyDescent="0.25">
      <c r="D149" s="101"/>
      <c r="E149" s="11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4:29" s="109" customFormat="1" x14ac:dyDescent="0.25">
      <c r="D150" s="101"/>
      <c r="E150" s="11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4:29" s="109" customFormat="1" x14ac:dyDescent="0.25">
      <c r="D151" s="101"/>
      <c r="E151" s="11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4:29" s="109" customFormat="1" x14ac:dyDescent="0.25">
      <c r="D152" s="101"/>
      <c r="E152" s="11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4:29" s="109" customFormat="1" x14ac:dyDescent="0.25">
      <c r="D153" s="101"/>
      <c r="E153" s="11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4:29" s="109" customFormat="1" x14ac:dyDescent="0.25">
      <c r="D154" s="101"/>
      <c r="E154" s="11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4:29" s="109" customFormat="1" x14ac:dyDescent="0.25">
      <c r="D155" s="101"/>
      <c r="E155" s="11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4:29" s="109" customFormat="1" x14ac:dyDescent="0.25">
      <c r="D156" s="101"/>
      <c r="E156" s="11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4:29" s="109" customFormat="1" x14ac:dyDescent="0.25">
      <c r="D157" s="101"/>
      <c r="E157" s="11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4:29" s="109" customFormat="1" x14ac:dyDescent="0.25">
      <c r="D158" s="101"/>
      <c r="E158" s="11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4:29" s="109" customFormat="1" x14ac:dyDescent="0.25">
      <c r="D159" s="101"/>
      <c r="E159" s="11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4:29" s="109" customFormat="1" x14ac:dyDescent="0.25">
      <c r="D160" s="101"/>
      <c r="E160" s="11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4:29" s="109" customFormat="1" x14ac:dyDescent="0.25">
      <c r="D161" s="101"/>
      <c r="E161" s="11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4:29" s="109" customFormat="1" x14ac:dyDescent="0.25">
      <c r="D162" s="101"/>
      <c r="E162" s="11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4:29" s="109" customFormat="1" x14ac:dyDescent="0.25">
      <c r="D163" s="101"/>
      <c r="E163" s="11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4:29" s="109" customFormat="1" x14ac:dyDescent="0.25">
      <c r="D164" s="101"/>
      <c r="E164" s="11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4:29" s="109" customFormat="1" x14ac:dyDescent="0.25">
      <c r="D165" s="101"/>
      <c r="E165" s="11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4:29" s="109" customFormat="1" x14ac:dyDescent="0.25">
      <c r="D166" s="101"/>
      <c r="E166" s="11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4:29" s="109" customFormat="1" x14ac:dyDescent="0.25">
      <c r="D167" s="101"/>
      <c r="E167" s="11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4:29" s="109" customFormat="1" x14ac:dyDescent="0.25">
      <c r="D168" s="101"/>
      <c r="E168" s="11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4:29" s="109" customFormat="1" x14ac:dyDescent="0.25">
      <c r="D169" s="101"/>
      <c r="E169" s="11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4:29" s="109" customFormat="1" x14ac:dyDescent="0.25">
      <c r="D170" s="101"/>
      <c r="E170" s="11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4:29" s="109" customFormat="1" x14ac:dyDescent="0.25">
      <c r="D171" s="101"/>
      <c r="E171" s="11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4:29" s="109" customFormat="1" x14ac:dyDescent="0.25">
      <c r="D172" s="101"/>
      <c r="E172" s="11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4:29" s="109" customFormat="1" x14ac:dyDescent="0.25">
      <c r="D173" s="101"/>
      <c r="E173" s="11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4:29" s="109" customFormat="1" x14ac:dyDescent="0.25">
      <c r="D174" s="101"/>
      <c r="E174" s="11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4:29" s="109" customFormat="1" x14ac:dyDescent="0.25">
      <c r="D175" s="101"/>
      <c r="E175" s="11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4:29" s="109" customFormat="1" x14ac:dyDescent="0.25">
      <c r="D176" s="101"/>
      <c r="E176" s="11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4:29" s="109" customFormat="1" x14ac:dyDescent="0.25">
      <c r="D177" s="101"/>
      <c r="E177" s="11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4:29" s="109" customFormat="1" x14ac:dyDescent="0.25">
      <c r="D178" s="101"/>
      <c r="E178" s="11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4:29" s="109" customFormat="1" x14ac:dyDescent="0.25">
      <c r="D179" s="101"/>
      <c r="E179" s="11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4:29" s="109" customFormat="1" x14ac:dyDescent="0.25">
      <c r="D180" s="101"/>
      <c r="E180" s="11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4:29" s="109" customFormat="1" x14ac:dyDescent="0.25">
      <c r="D181" s="101"/>
      <c r="E181" s="11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4:29" s="109" customFormat="1" x14ac:dyDescent="0.25">
      <c r="D182" s="101"/>
      <c r="E182" s="11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4:29" s="109" customFormat="1" x14ac:dyDescent="0.25">
      <c r="D183" s="101"/>
      <c r="E183" s="11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4:29" s="109" customFormat="1" x14ac:dyDescent="0.25">
      <c r="D184" s="101"/>
      <c r="E184" s="11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4:29" s="109" customFormat="1" x14ac:dyDescent="0.25">
      <c r="D185" s="101"/>
      <c r="E185" s="11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4:29" s="109" customFormat="1" x14ac:dyDescent="0.25">
      <c r="D186" s="101"/>
      <c r="E186" s="11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4:29" s="109" customFormat="1" x14ac:dyDescent="0.25">
      <c r="D187" s="101"/>
      <c r="E187" s="11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4:29" s="109" customFormat="1" x14ac:dyDescent="0.25">
      <c r="D188" s="101"/>
      <c r="E188" s="11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4:29" s="109" customFormat="1" x14ac:dyDescent="0.25">
      <c r="D189" s="101"/>
      <c r="E189" s="11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4:29" s="109" customFormat="1" x14ac:dyDescent="0.25">
      <c r="D190" s="101"/>
      <c r="E190" s="11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4:29" s="109" customFormat="1" x14ac:dyDescent="0.25">
      <c r="D191" s="101"/>
      <c r="E191" s="11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4:29" s="109" customFormat="1" x14ac:dyDescent="0.25">
      <c r="D192" s="101"/>
      <c r="E192" s="11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4:29" s="109" customFormat="1" x14ac:dyDescent="0.25">
      <c r="D193" s="101"/>
      <c r="E193" s="11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4:29" s="109" customFormat="1" x14ac:dyDescent="0.25">
      <c r="D194" s="101"/>
      <c r="E194" s="11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4:29" s="109" customFormat="1" x14ac:dyDescent="0.25">
      <c r="D195" s="101"/>
      <c r="E195" s="11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4:29" s="109" customFormat="1" x14ac:dyDescent="0.25">
      <c r="D196" s="101"/>
      <c r="E196" s="11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4:29" s="109" customFormat="1" x14ac:dyDescent="0.25">
      <c r="D197" s="101"/>
      <c r="E197" s="11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4:29" s="109" customFormat="1" x14ac:dyDescent="0.25">
      <c r="D198" s="101"/>
      <c r="E198" s="11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4:29" s="109" customFormat="1" x14ac:dyDescent="0.25">
      <c r="D199" s="101"/>
      <c r="E199" s="11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4:29" s="109" customFormat="1" x14ac:dyDescent="0.25">
      <c r="D200" s="101"/>
      <c r="E200" s="11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4:29" s="109" customFormat="1" x14ac:dyDescent="0.25">
      <c r="D201" s="101"/>
      <c r="E201" s="11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4:29" s="109" customFormat="1" x14ac:dyDescent="0.25">
      <c r="D202" s="101"/>
      <c r="E202" s="11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4:29" s="109" customFormat="1" x14ac:dyDescent="0.25">
      <c r="D203" s="101"/>
      <c r="E203" s="11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4:29" s="109" customFormat="1" x14ac:dyDescent="0.25">
      <c r="D204" s="101"/>
      <c r="E204" s="11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4:29" s="109" customFormat="1" x14ac:dyDescent="0.25">
      <c r="D205" s="101"/>
      <c r="E205" s="11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4:29" s="109" customFormat="1" x14ac:dyDescent="0.25">
      <c r="D206" s="101"/>
      <c r="E206" s="11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4:29" s="109" customFormat="1" x14ac:dyDescent="0.25">
      <c r="D207" s="101"/>
      <c r="E207" s="11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4:29" s="109" customFormat="1" x14ac:dyDescent="0.25">
      <c r="D208" s="101"/>
      <c r="E208" s="11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4:29" s="109" customFormat="1" x14ac:dyDescent="0.25">
      <c r="D209" s="101"/>
      <c r="E209" s="11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4:29" s="109" customFormat="1" x14ac:dyDescent="0.25">
      <c r="D210" s="101"/>
      <c r="E210" s="11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</row>
    <row r="211" spans="4:29" s="109" customFormat="1" x14ac:dyDescent="0.25">
      <c r="D211" s="101"/>
      <c r="E211" s="11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</row>
    <row r="212" spans="4:29" s="109" customFormat="1" x14ac:dyDescent="0.25">
      <c r="D212" s="101"/>
      <c r="E212" s="11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</row>
    <row r="213" spans="4:29" s="109" customFormat="1" x14ac:dyDescent="0.25">
      <c r="D213" s="101"/>
      <c r="E213" s="11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</row>
    <row r="214" spans="4:29" s="109" customFormat="1" x14ac:dyDescent="0.25">
      <c r="D214" s="101"/>
      <c r="E214" s="11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</row>
    <row r="215" spans="4:29" s="109" customFormat="1" x14ac:dyDescent="0.25">
      <c r="D215" s="101"/>
      <c r="E215" s="11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</row>
    <row r="216" spans="4:29" s="109" customFormat="1" x14ac:dyDescent="0.25">
      <c r="D216" s="101"/>
      <c r="E216" s="11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</row>
    <row r="217" spans="4:29" s="109" customFormat="1" x14ac:dyDescent="0.25">
      <c r="D217" s="101"/>
      <c r="E217" s="11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</row>
    <row r="218" spans="4:29" s="109" customFormat="1" x14ac:dyDescent="0.25">
      <c r="D218" s="101"/>
      <c r="E218" s="11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</row>
    <row r="219" spans="4:29" s="109" customFormat="1" x14ac:dyDescent="0.25">
      <c r="D219" s="101"/>
      <c r="E219" s="11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</row>
    <row r="220" spans="4:29" s="109" customFormat="1" x14ac:dyDescent="0.25">
      <c r="D220" s="101"/>
      <c r="E220" s="11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</row>
    <row r="221" spans="4:29" s="109" customFormat="1" x14ac:dyDescent="0.25">
      <c r="D221" s="101"/>
      <c r="E221" s="11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</row>
    <row r="222" spans="4:29" s="109" customFormat="1" x14ac:dyDescent="0.25">
      <c r="E222" s="138"/>
    </row>
    <row r="223" spans="4:29" s="109" customFormat="1" x14ac:dyDescent="0.25">
      <c r="E223" s="138"/>
    </row>
    <row r="224" spans="4:29" s="109" customFormat="1" x14ac:dyDescent="0.25">
      <c r="E224" s="138"/>
    </row>
    <row r="225" spans="5:5" s="109" customFormat="1" x14ac:dyDescent="0.25">
      <c r="E225" s="138"/>
    </row>
    <row r="226" spans="5:5" s="109" customFormat="1" x14ac:dyDescent="0.25">
      <c r="E226" s="138"/>
    </row>
    <row r="227" spans="5:5" s="109" customFormat="1" x14ac:dyDescent="0.25">
      <c r="E227" s="138"/>
    </row>
    <row r="228" spans="5:5" s="109" customFormat="1" x14ac:dyDescent="0.25">
      <c r="E228" s="138"/>
    </row>
    <row r="229" spans="5:5" s="109" customFormat="1" x14ac:dyDescent="0.25">
      <c r="E229" s="138"/>
    </row>
    <row r="230" spans="5:5" s="109" customFormat="1" x14ac:dyDescent="0.25">
      <c r="E230" s="138"/>
    </row>
    <row r="231" spans="5:5" s="109" customFormat="1" x14ac:dyDescent="0.25">
      <c r="E231" s="138"/>
    </row>
    <row r="232" spans="5:5" s="109" customFormat="1" x14ac:dyDescent="0.25">
      <c r="E232" s="138"/>
    </row>
    <row r="233" spans="5:5" s="109" customFormat="1" x14ac:dyDescent="0.25">
      <c r="E233" s="138"/>
    </row>
    <row r="234" spans="5:5" s="109" customFormat="1" x14ac:dyDescent="0.25">
      <c r="E234" s="138"/>
    </row>
    <row r="235" spans="5:5" s="109" customFormat="1" x14ac:dyDescent="0.25">
      <c r="E235" s="138"/>
    </row>
    <row r="236" spans="5:5" s="109" customFormat="1" x14ac:dyDescent="0.25">
      <c r="E236" s="138"/>
    </row>
    <row r="237" spans="5:5" s="109" customFormat="1" x14ac:dyDescent="0.25">
      <c r="E237" s="138"/>
    </row>
    <row r="238" spans="5:5" s="109" customFormat="1" x14ac:dyDescent="0.25">
      <c r="E238" s="138"/>
    </row>
    <row r="239" spans="5:5" s="109" customFormat="1" x14ac:dyDescent="0.25">
      <c r="E239" s="138"/>
    </row>
    <row r="240" spans="5:5" s="109" customFormat="1" x14ac:dyDescent="0.25">
      <c r="E240" s="138"/>
    </row>
  </sheetData>
  <mergeCells count="9">
    <mergeCell ref="E10:N10"/>
    <mergeCell ref="E2:N2"/>
    <mergeCell ref="E3:N3"/>
    <mergeCell ref="E4:N4"/>
    <mergeCell ref="E5:N5"/>
    <mergeCell ref="E6:N6"/>
    <mergeCell ref="E7:N7"/>
    <mergeCell ref="E8:N8"/>
    <mergeCell ref="E9:N9"/>
  </mergeCells>
  <pageMargins left="0.7" right="0.7" top="0.75" bottom="0.75" header="0.3" footer="0.3"/>
  <pageSetup paperSize="9" scale="1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8757B-9573-4D0D-82B6-151CCFD7ABAE}">
  <dimension ref="B1:AF409"/>
  <sheetViews>
    <sheetView zoomScale="85" zoomScaleNormal="85" workbookViewId="0">
      <selection activeCell="E8" sqref="E8"/>
    </sheetView>
  </sheetViews>
  <sheetFormatPr defaultRowHeight="13.8" x14ac:dyDescent="0.25"/>
  <cols>
    <col min="1" max="1" width="12.77734375" style="185" customWidth="1"/>
    <col min="2" max="2" width="13.5546875" style="185" customWidth="1"/>
    <col min="3" max="3" width="8.88671875" style="185"/>
    <col min="4" max="4" width="12.21875" style="185" customWidth="1"/>
    <col min="5" max="5" width="34.21875" style="185" customWidth="1"/>
    <col min="6" max="7" width="22.6640625" style="185" customWidth="1"/>
    <col min="8" max="8" width="12.5546875" style="185" customWidth="1"/>
    <col min="9" max="9" width="23.5546875" style="185" customWidth="1"/>
    <col min="10" max="12" width="19.88671875" style="185" customWidth="1"/>
    <col min="13" max="13" width="23.109375" style="185" customWidth="1"/>
    <col min="14" max="14" width="8.21875" style="185" customWidth="1"/>
    <col min="15" max="15" width="10.88671875" style="185" customWidth="1"/>
    <col min="16" max="16" width="15.44140625" style="185" customWidth="1"/>
    <col min="17" max="18" width="8.88671875" style="185"/>
    <col min="19" max="19" width="16.33203125" style="189" customWidth="1"/>
    <col min="20" max="20" width="8.88671875" style="184"/>
    <col min="21" max="21" width="3.6640625" style="184" customWidth="1"/>
    <col min="22" max="22" width="6.6640625" style="184" customWidth="1"/>
    <col min="23" max="23" width="4.88671875" style="185" customWidth="1"/>
    <col min="24" max="24" width="4.33203125" style="185" customWidth="1"/>
    <col min="25" max="25" width="5.109375" style="185" customWidth="1"/>
    <col min="26" max="26" width="8.88671875" style="185" customWidth="1"/>
    <col min="27" max="27" width="0.33203125" style="185" customWidth="1"/>
    <col min="28" max="29" width="8.88671875" style="185" customWidth="1"/>
    <col min="30" max="30" width="23.21875" style="185" customWidth="1"/>
    <col min="31" max="31" width="8.88671875" style="185"/>
    <col min="32" max="32" width="21.21875" style="185" customWidth="1"/>
    <col min="33" max="16384" width="8.88671875" style="185"/>
  </cols>
  <sheetData>
    <row r="1" spans="2:32" s="180" customFormat="1" x14ac:dyDescent="0.25">
      <c r="C1" s="180">
        <v>1</v>
      </c>
      <c r="D1" s="180">
        <v>2</v>
      </c>
      <c r="E1" s="180">
        <v>3</v>
      </c>
      <c r="F1" s="180">
        <v>4</v>
      </c>
      <c r="G1" s="180">
        <v>5</v>
      </c>
      <c r="H1" s="180">
        <v>6</v>
      </c>
      <c r="I1" s="180">
        <v>7</v>
      </c>
      <c r="J1" s="180">
        <v>8</v>
      </c>
      <c r="K1" s="180">
        <v>9</v>
      </c>
      <c r="L1" s="180">
        <v>10</v>
      </c>
      <c r="M1" s="180">
        <v>11</v>
      </c>
      <c r="N1" s="180">
        <v>12</v>
      </c>
      <c r="O1" s="180">
        <v>13</v>
      </c>
      <c r="P1" s="180">
        <v>14</v>
      </c>
      <c r="Q1" s="180">
        <v>15</v>
      </c>
      <c r="R1" s="180">
        <v>16</v>
      </c>
      <c r="S1" s="180">
        <v>17</v>
      </c>
      <c r="T1" s="180">
        <v>18</v>
      </c>
      <c r="U1" s="180">
        <v>19</v>
      </c>
      <c r="V1" s="180">
        <v>20</v>
      </c>
      <c r="W1" s="180">
        <v>21</v>
      </c>
      <c r="X1" s="180">
        <v>22</v>
      </c>
      <c r="Y1" s="180">
        <v>23</v>
      </c>
      <c r="Z1" s="180">
        <v>24</v>
      </c>
    </row>
    <row r="2" spans="2:32" ht="27.6" x14ac:dyDescent="0.25">
      <c r="B2" s="181" t="s">
        <v>53</v>
      </c>
      <c r="C2" s="181" t="s">
        <v>322</v>
      </c>
      <c r="D2" s="181" t="s">
        <v>321</v>
      </c>
      <c r="E2" s="181" t="s">
        <v>320</v>
      </c>
      <c r="F2" s="181" t="s">
        <v>319</v>
      </c>
      <c r="G2" s="181" t="s">
        <v>252</v>
      </c>
      <c r="H2" s="181" t="s">
        <v>253</v>
      </c>
      <c r="I2" s="181" t="s">
        <v>254</v>
      </c>
      <c r="J2" s="494" t="s">
        <v>255</v>
      </c>
      <c r="K2" s="495"/>
      <c r="L2" s="495"/>
      <c r="M2" s="495"/>
      <c r="N2" s="496"/>
      <c r="O2" s="181" t="s">
        <v>327</v>
      </c>
      <c r="P2" s="181" t="s">
        <v>314</v>
      </c>
      <c r="Q2" s="181" t="s">
        <v>256</v>
      </c>
      <c r="R2" s="181" t="s">
        <v>257</v>
      </c>
      <c r="S2" s="192" t="s">
        <v>323</v>
      </c>
      <c r="T2" s="183"/>
      <c r="U2" s="183"/>
      <c r="V2" s="183"/>
      <c r="W2" s="181"/>
      <c r="X2" s="181"/>
      <c r="Y2" s="181"/>
      <c r="Z2" s="181"/>
      <c r="AF2" s="190" t="s">
        <v>315</v>
      </c>
    </row>
    <row r="3" spans="2:32" ht="82.8" x14ac:dyDescent="0.25">
      <c r="B3" s="181" t="s">
        <v>522</v>
      </c>
      <c r="C3" s="181">
        <v>8</v>
      </c>
      <c r="D3" s="186">
        <v>43922</v>
      </c>
      <c r="E3" s="181" t="s">
        <v>318</v>
      </c>
      <c r="F3" s="181" t="s">
        <v>389</v>
      </c>
      <c r="G3" s="181" t="s">
        <v>393</v>
      </c>
      <c r="H3" s="181" t="s">
        <v>539</v>
      </c>
      <c r="I3" s="181" t="s">
        <v>258</v>
      </c>
      <c r="J3" s="277" t="s">
        <v>325</v>
      </c>
      <c r="K3" s="194" t="s">
        <v>326</v>
      </c>
      <c r="L3" s="194" t="s">
        <v>328</v>
      </c>
      <c r="M3" s="194" t="s">
        <v>390</v>
      </c>
      <c r="N3" s="181"/>
      <c r="O3" s="181"/>
      <c r="P3" s="181" t="s">
        <v>316</v>
      </c>
      <c r="Q3" s="181">
        <v>3</v>
      </c>
      <c r="R3" s="187" t="s">
        <v>525</v>
      </c>
      <c r="S3" s="193" t="s">
        <v>236</v>
      </c>
      <c r="T3" s="188"/>
      <c r="U3" s="183"/>
      <c r="V3" s="183"/>
      <c r="W3" s="181"/>
      <c r="X3" s="181"/>
      <c r="Y3" s="181"/>
      <c r="Z3" s="181"/>
      <c r="AF3" s="181" t="s">
        <v>275</v>
      </c>
    </row>
    <row r="4" spans="2:32" ht="27.6" x14ac:dyDescent="0.25">
      <c r="B4" s="181" t="s">
        <v>522</v>
      </c>
      <c r="C4" s="181">
        <v>9</v>
      </c>
      <c r="D4" s="186">
        <v>43922</v>
      </c>
      <c r="E4" s="196" t="s">
        <v>543</v>
      </c>
      <c r="F4" s="278" t="s">
        <v>544</v>
      </c>
      <c r="G4" s="196" t="s">
        <v>332</v>
      </c>
      <c r="H4" s="196" t="s">
        <v>546</v>
      </c>
      <c r="I4" s="278" t="s">
        <v>544</v>
      </c>
      <c r="J4" s="278" t="s">
        <v>545</v>
      </c>
      <c r="K4" s="194"/>
      <c r="L4" s="181"/>
      <c r="M4" s="181"/>
      <c r="N4" s="181"/>
      <c r="O4" s="181"/>
      <c r="P4" s="181" t="s">
        <v>275</v>
      </c>
      <c r="Q4" s="181">
        <v>3</v>
      </c>
      <c r="R4" s="187" t="s">
        <v>525</v>
      </c>
      <c r="S4" s="193"/>
      <c r="T4" s="188"/>
      <c r="U4" s="183"/>
      <c r="V4" s="183"/>
      <c r="W4" s="181"/>
      <c r="X4" s="181"/>
      <c r="Y4" s="181"/>
      <c r="Z4" s="181"/>
      <c r="AF4" s="181" t="s">
        <v>316</v>
      </c>
    </row>
    <row r="5" spans="2:32" ht="66" x14ac:dyDescent="0.25">
      <c r="B5" s="181" t="s">
        <v>522</v>
      </c>
      <c r="C5" s="181">
        <v>10</v>
      </c>
      <c r="D5" s="186">
        <v>43922</v>
      </c>
      <c r="E5" s="196" t="s">
        <v>333</v>
      </c>
      <c r="F5" s="181" t="str">
        <f>I5</f>
        <v>ТУ 2312-002-88169863-2012</v>
      </c>
      <c r="G5" s="196" t="s">
        <v>336</v>
      </c>
      <c r="H5" s="181" t="s">
        <v>547</v>
      </c>
      <c r="I5" s="196" t="s">
        <v>334</v>
      </c>
      <c r="J5" s="194" t="s">
        <v>335</v>
      </c>
      <c r="K5" s="181"/>
      <c r="L5" s="181"/>
      <c r="M5" s="181"/>
      <c r="N5" s="181"/>
      <c r="O5" s="181"/>
      <c r="P5" s="181" t="s">
        <v>316</v>
      </c>
      <c r="Q5" s="181">
        <v>3</v>
      </c>
      <c r="R5" s="187" t="s">
        <v>525</v>
      </c>
      <c r="S5" s="182"/>
      <c r="T5" s="188"/>
      <c r="U5" s="183"/>
      <c r="V5" s="183"/>
      <c r="W5" s="181"/>
      <c r="X5" s="181"/>
      <c r="Y5" s="181"/>
      <c r="Z5" s="181"/>
    </row>
    <row r="6" spans="2:32" ht="52.8" x14ac:dyDescent="0.25">
      <c r="B6" s="181" t="s">
        <v>522</v>
      </c>
      <c r="C6" s="181">
        <v>11</v>
      </c>
      <c r="D6" s="186">
        <v>43922</v>
      </c>
      <c r="E6" s="196" t="s">
        <v>337</v>
      </c>
      <c r="F6" s="196" t="str">
        <f>I6</f>
        <v>ТУ 38.101682-88</v>
      </c>
      <c r="G6" s="196" t="s">
        <v>338</v>
      </c>
      <c r="H6" s="181" t="s">
        <v>548</v>
      </c>
      <c r="I6" s="196" t="s">
        <v>339</v>
      </c>
      <c r="J6" s="194" t="s">
        <v>340</v>
      </c>
      <c r="K6" s="181"/>
      <c r="L6" s="181"/>
      <c r="M6" s="181"/>
      <c r="N6" s="181"/>
      <c r="O6" s="181"/>
      <c r="P6" s="181" t="s">
        <v>316</v>
      </c>
      <c r="Q6" s="181">
        <v>3</v>
      </c>
      <c r="R6" s="187" t="s">
        <v>525</v>
      </c>
      <c r="S6" s="182"/>
      <c r="T6" s="188"/>
      <c r="U6" s="183"/>
      <c r="V6" s="183"/>
      <c r="W6" s="181"/>
      <c r="X6" s="181"/>
      <c r="Y6" s="181"/>
      <c r="Z6" s="181"/>
    </row>
    <row r="7" spans="2:32" ht="66" x14ac:dyDescent="0.25">
      <c r="B7" s="181" t="s">
        <v>522</v>
      </c>
      <c r="C7" s="181">
        <v>12</v>
      </c>
      <c r="D7" s="186">
        <v>43922</v>
      </c>
      <c r="E7" s="196" t="s">
        <v>341</v>
      </c>
      <c r="F7" s="196" t="s">
        <v>344</v>
      </c>
      <c r="G7" s="196" t="s">
        <v>519</v>
      </c>
      <c r="H7" s="181" t="s">
        <v>549</v>
      </c>
      <c r="I7" s="196" t="s">
        <v>342</v>
      </c>
      <c r="J7" s="194" t="s">
        <v>353</v>
      </c>
      <c r="K7" s="194" t="s">
        <v>343</v>
      </c>
      <c r="L7" s="181"/>
      <c r="M7" s="181"/>
      <c r="N7" s="181"/>
      <c r="O7" s="181"/>
      <c r="P7" s="181" t="s">
        <v>316</v>
      </c>
      <c r="Q7" s="181">
        <v>3</v>
      </c>
      <c r="R7" s="187" t="s">
        <v>525</v>
      </c>
      <c r="S7" s="182"/>
      <c r="T7" s="188"/>
      <c r="U7" s="183"/>
      <c r="V7" s="183"/>
      <c r="W7" s="181"/>
      <c r="X7" s="181"/>
      <c r="Y7" s="181"/>
      <c r="Z7" s="181"/>
    </row>
    <row r="8" spans="2:32" ht="66" x14ac:dyDescent="0.25">
      <c r="B8" s="181" t="s">
        <v>522</v>
      </c>
      <c r="C8" s="181">
        <v>13</v>
      </c>
      <c r="D8" s="186">
        <v>43922</v>
      </c>
      <c r="E8" s="196" t="s">
        <v>533</v>
      </c>
      <c r="F8" s="181" t="s">
        <v>552</v>
      </c>
      <c r="G8" s="196" t="s">
        <v>354</v>
      </c>
      <c r="H8" s="196" t="s">
        <v>553</v>
      </c>
      <c r="I8" s="196" t="s">
        <v>552</v>
      </c>
      <c r="J8" s="194" t="s">
        <v>551</v>
      </c>
      <c r="K8" s="181"/>
      <c r="L8" s="181"/>
      <c r="M8" s="181"/>
      <c r="N8" s="181"/>
      <c r="O8" s="181"/>
      <c r="P8" s="181" t="s">
        <v>275</v>
      </c>
      <c r="Q8" s="181">
        <v>3</v>
      </c>
      <c r="R8" s="187" t="s">
        <v>525</v>
      </c>
      <c r="S8" s="182"/>
      <c r="T8" s="188"/>
      <c r="U8" s="183"/>
      <c r="V8" s="183"/>
      <c r="W8" s="181"/>
      <c r="X8" s="181"/>
      <c r="Y8" s="181"/>
      <c r="Z8" s="181"/>
    </row>
    <row r="9" spans="2:32" s="198" customFormat="1" ht="41.4" x14ac:dyDescent="0.25">
      <c r="B9" s="199" t="s">
        <v>522</v>
      </c>
      <c r="C9" s="181">
        <v>14</v>
      </c>
      <c r="D9" s="186">
        <v>43922</v>
      </c>
      <c r="E9" s="199" t="s">
        <v>555</v>
      </c>
      <c r="F9" s="181" t="s">
        <v>570</v>
      </c>
      <c r="G9" s="181" t="s">
        <v>556</v>
      </c>
      <c r="H9" s="199" t="s">
        <v>557</v>
      </c>
      <c r="I9" s="199" t="str">
        <f>F9</f>
        <v>ТУ 20.30.12-110-53945212-2018</v>
      </c>
      <c r="J9" s="200" t="s">
        <v>558</v>
      </c>
      <c r="K9" s="200"/>
      <c r="L9" s="200"/>
      <c r="M9" s="194"/>
      <c r="N9" s="199"/>
      <c r="O9" s="199"/>
      <c r="P9" s="181" t="s">
        <v>316</v>
      </c>
      <c r="Q9" s="181">
        <v>3</v>
      </c>
      <c r="R9" s="187" t="s">
        <v>525</v>
      </c>
      <c r="S9" s="193"/>
      <c r="T9" s="203"/>
      <c r="U9" s="204"/>
      <c r="V9" s="204"/>
      <c r="W9" s="199"/>
      <c r="X9" s="199"/>
      <c r="Y9" s="199"/>
      <c r="Z9" s="199"/>
      <c r="AF9" s="199"/>
    </row>
    <row r="10" spans="2:32" s="198" customFormat="1" x14ac:dyDescent="0.25">
      <c r="B10" s="199"/>
      <c r="C10" s="181"/>
      <c r="D10" s="186"/>
      <c r="E10" s="205"/>
      <c r="F10" s="205"/>
      <c r="G10" s="205"/>
      <c r="H10" s="205"/>
      <c r="I10" s="205"/>
      <c r="J10" s="200"/>
      <c r="K10" s="194"/>
      <c r="L10" s="200"/>
      <c r="M10" s="199"/>
      <c r="N10" s="199"/>
      <c r="O10" s="199"/>
      <c r="P10" s="199"/>
      <c r="Q10" s="199"/>
      <c r="R10" s="201"/>
      <c r="S10" s="202"/>
      <c r="T10" s="203"/>
      <c r="U10" s="204"/>
      <c r="V10" s="204"/>
      <c r="W10" s="199"/>
      <c r="X10" s="199"/>
      <c r="Y10" s="199"/>
      <c r="Z10" s="199"/>
      <c r="AF10" s="199"/>
    </row>
    <row r="11" spans="2:32" s="198" customFormat="1" x14ac:dyDescent="0.25">
      <c r="B11" s="199"/>
      <c r="C11" s="181"/>
      <c r="D11" s="186"/>
      <c r="E11" s="205"/>
      <c r="F11" s="199"/>
      <c r="G11" s="205"/>
      <c r="H11" s="199"/>
      <c r="I11" s="205"/>
      <c r="J11" s="200"/>
      <c r="K11" s="199"/>
      <c r="L11" s="199"/>
      <c r="M11" s="199"/>
      <c r="N11" s="199"/>
      <c r="O11" s="199"/>
      <c r="P11" s="199"/>
      <c r="Q11" s="199"/>
      <c r="R11" s="201"/>
      <c r="S11" s="206"/>
      <c r="T11" s="203"/>
      <c r="U11" s="204"/>
      <c r="V11" s="204"/>
      <c r="W11" s="199"/>
      <c r="X11" s="199"/>
      <c r="Y11" s="199"/>
      <c r="Z11" s="199"/>
    </row>
    <row r="12" spans="2:32" s="198" customFormat="1" x14ac:dyDescent="0.25">
      <c r="B12" s="199"/>
      <c r="C12" s="181"/>
      <c r="D12" s="186"/>
      <c r="E12" s="205"/>
      <c r="F12" s="205"/>
      <c r="G12" s="205"/>
      <c r="H12" s="199"/>
      <c r="I12" s="205"/>
      <c r="J12" s="200"/>
      <c r="K12" s="199"/>
      <c r="L12" s="199"/>
      <c r="M12" s="199"/>
      <c r="N12" s="199"/>
      <c r="O12" s="199"/>
      <c r="P12" s="199"/>
      <c r="Q12" s="199"/>
      <c r="R12" s="201"/>
      <c r="S12" s="206"/>
      <c r="T12" s="203"/>
      <c r="U12" s="204"/>
      <c r="V12" s="204"/>
      <c r="W12" s="199"/>
      <c r="X12" s="199"/>
      <c r="Y12" s="199"/>
      <c r="Z12" s="199"/>
    </row>
    <row r="13" spans="2:32" s="198" customFormat="1" x14ac:dyDescent="0.25">
      <c r="B13" s="199"/>
      <c r="C13" s="181"/>
      <c r="D13" s="186"/>
      <c r="E13" s="205"/>
      <c r="F13" s="205"/>
      <c r="G13" s="196"/>
      <c r="H13" s="199"/>
      <c r="I13" s="205"/>
      <c r="J13" s="200"/>
      <c r="K13" s="200"/>
      <c r="L13" s="199"/>
      <c r="M13" s="199"/>
      <c r="N13" s="199"/>
      <c r="O13" s="199"/>
      <c r="P13" s="199"/>
      <c r="Q13" s="199"/>
      <c r="R13" s="201"/>
      <c r="S13" s="206"/>
      <c r="T13" s="203"/>
      <c r="U13" s="204"/>
      <c r="V13" s="204"/>
      <c r="W13" s="199"/>
      <c r="X13" s="199"/>
      <c r="Y13" s="199"/>
      <c r="Z13" s="199"/>
    </row>
    <row r="14" spans="2:32" s="198" customFormat="1" x14ac:dyDescent="0.25">
      <c r="B14" s="199"/>
      <c r="C14" s="181"/>
      <c r="D14" s="186"/>
      <c r="E14" s="205"/>
      <c r="F14" s="205"/>
      <c r="G14" s="205"/>
      <c r="H14" s="199"/>
      <c r="I14" s="205"/>
      <c r="J14" s="200"/>
      <c r="K14" s="199"/>
      <c r="L14" s="199"/>
      <c r="M14" s="199"/>
      <c r="N14" s="199"/>
      <c r="O14" s="199"/>
      <c r="P14" s="199"/>
      <c r="Q14" s="199"/>
      <c r="R14" s="201"/>
      <c r="S14" s="206"/>
      <c r="T14" s="203"/>
      <c r="U14" s="204"/>
      <c r="V14" s="204"/>
      <c r="W14" s="199"/>
      <c r="X14" s="199"/>
      <c r="Y14" s="199"/>
      <c r="Z14" s="199"/>
    </row>
    <row r="15" spans="2:32" s="198" customFormat="1" x14ac:dyDescent="0.25">
      <c r="B15" s="199"/>
      <c r="C15" s="181"/>
      <c r="D15" s="186"/>
      <c r="E15" s="205"/>
      <c r="F15" s="205"/>
      <c r="G15" s="205"/>
      <c r="H15" s="199"/>
      <c r="I15" s="205"/>
      <c r="J15" s="205"/>
      <c r="K15" s="205"/>
      <c r="L15" s="199"/>
      <c r="M15" s="199"/>
      <c r="N15" s="199"/>
      <c r="O15" s="199"/>
      <c r="P15" s="199"/>
      <c r="Q15" s="199"/>
      <c r="R15" s="201"/>
      <c r="S15" s="206"/>
      <c r="T15" s="203"/>
      <c r="U15" s="204"/>
      <c r="V15" s="204"/>
      <c r="W15" s="199"/>
      <c r="X15" s="199"/>
      <c r="Y15" s="199"/>
      <c r="Z15" s="199"/>
    </row>
    <row r="16" spans="2:32" s="198" customFormat="1" x14ac:dyDescent="0.25">
      <c r="B16" s="199"/>
      <c r="C16" s="181"/>
      <c r="D16" s="186"/>
      <c r="E16" s="205"/>
      <c r="F16" s="205"/>
      <c r="G16" s="205"/>
      <c r="H16" s="199"/>
      <c r="I16" s="205"/>
      <c r="J16" s="205"/>
      <c r="K16" s="205"/>
      <c r="L16" s="199"/>
      <c r="M16" s="199"/>
      <c r="N16" s="199"/>
      <c r="O16" s="199"/>
      <c r="P16" s="199"/>
      <c r="Q16" s="199"/>
      <c r="R16" s="201"/>
      <c r="S16" s="206"/>
      <c r="T16" s="203"/>
      <c r="U16" s="204"/>
      <c r="V16" s="204"/>
      <c r="W16" s="199"/>
      <c r="X16" s="199"/>
      <c r="Y16" s="199"/>
      <c r="Z16" s="199"/>
    </row>
    <row r="17" spans="2:32" s="198" customFormat="1" x14ac:dyDescent="0.25">
      <c r="B17" s="199"/>
      <c r="C17" s="181"/>
      <c r="D17" s="186"/>
      <c r="E17" s="205"/>
      <c r="F17" s="199"/>
      <c r="G17" s="205"/>
      <c r="H17" s="205"/>
      <c r="I17" s="205"/>
      <c r="J17" s="200"/>
      <c r="K17" s="199"/>
      <c r="L17" s="199"/>
      <c r="M17" s="199"/>
      <c r="N17" s="199"/>
      <c r="O17" s="199"/>
      <c r="P17" s="199"/>
      <c r="Q17" s="199"/>
      <c r="R17" s="201"/>
      <c r="S17" s="206"/>
      <c r="T17" s="203"/>
      <c r="U17" s="204"/>
      <c r="V17" s="204"/>
      <c r="W17" s="199"/>
      <c r="X17" s="199"/>
      <c r="Y17" s="199"/>
      <c r="Z17" s="199"/>
    </row>
    <row r="18" spans="2:32" x14ac:dyDescent="0.25">
      <c r="B18" s="181"/>
      <c r="C18" s="181"/>
      <c r="D18" s="186"/>
      <c r="E18" s="181"/>
      <c r="F18" s="181"/>
      <c r="G18" s="181"/>
      <c r="H18" s="181"/>
      <c r="I18" s="181"/>
      <c r="J18" s="194"/>
      <c r="K18" s="194"/>
      <c r="L18" s="194"/>
      <c r="M18" s="194"/>
      <c r="N18" s="181"/>
      <c r="O18" s="181"/>
      <c r="P18" s="181"/>
      <c r="Q18" s="181"/>
      <c r="R18" s="187"/>
      <c r="S18" s="193"/>
      <c r="T18" s="188"/>
      <c r="U18" s="183"/>
      <c r="V18" s="183"/>
      <c r="W18" s="181"/>
      <c r="X18" s="181"/>
      <c r="Y18" s="181"/>
      <c r="Z18" s="181"/>
      <c r="AF18" s="181"/>
    </row>
    <row r="19" spans="2:32" x14ac:dyDescent="0.25">
      <c r="B19" s="181"/>
      <c r="C19" s="181"/>
      <c r="D19" s="186"/>
      <c r="E19" s="196"/>
      <c r="F19" s="196"/>
      <c r="G19" s="196"/>
      <c r="H19" s="196"/>
      <c r="I19" s="196"/>
      <c r="J19" s="194"/>
      <c r="K19" s="194"/>
      <c r="L19" s="181"/>
      <c r="M19" s="181"/>
      <c r="N19" s="181"/>
      <c r="O19" s="181"/>
      <c r="P19" s="181"/>
      <c r="Q19" s="181"/>
      <c r="R19" s="187"/>
      <c r="S19" s="193"/>
      <c r="T19" s="188"/>
      <c r="U19" s="183"/>
      <c r="V19" s="183"/>
      <c r="W19" s="181"/>
      <c r="X19" s="181"/>
      <c r="Y19" s="181"/>
      <c r="Z19" s="181"/>
      <c r="AF19" s="181"/>
    </row>
    <row r="20" spans="2:32" x14ac:dyDescent="0.25">
      <c r="B20" s="181"/>
      <c r="C20" s="181"/>
      <c r="D20" s="186"/>
      <c r="E20" s="196"/>
      <c r="F20" s="181"/>
      <c r="G20" s="196"/>
      <c r="H20" s="181"/>
      <c r="I20" s="196"/>
      <c r="J20" s="194"/>
      <c r="K20" s="181"/>
      <c r="L20" s="181"/>
      <c r="M20" s="181"/>
      <c r="N20" s="181"/>
      <c r="O20" s="181"/>
      <c r="P20" s="181"/>
      <c r="Q20" s="181"/>
      <c r="R20" s="187"/>
      <c r="S20" s="182"/>
      <c r="T20" s="188"/>
      <c r="U20" s="183"/>
      <c r="V20" s="183"/>
      <c r="W20" s="181"/>
      <c r="X20" s="181"/>
      <c r="Y20" s="181"/>
      <c r="Z20" s="181"/>
    </row>
    <row r="21" spans="2:32" x14ac:dyDescent="0.25">
      <c r="B21" s="181"/>
      <c r="C21" s="181"/>
      <c r="D21" s="186"/>
      <c r="E21" s="196"/>
      <c r="F21" s="196"/>
      <c r="G21" s="196"/>
      <c r="H21" s="181"/>
      <c r="I21" s="196"/>
      <c r="J21" s="194"/>
      <c r="K21" s="181"/>
      <c r="L21" s="181"/>
      <c r="M21" s="181"/>
      <c r="N21" s="181"/>
      <c r="O21" s="181"/>
      <c r="P21" s="181"/>
      <c r="Q21" s="181"/>
      <c r="R21" s="187"/>
      <c r="S21" s="182"/>
      <c r="T21" s="188"/>
      <c r="U21" s="183"/>
      <c r="V21" s="183"/>
      <c r="W21" s="181"/>
      <c r="X21" s="181"/>
      <c r="Y21" s="181"/>
      <c r="Z21" s="181"/>
    </row>
    <row r="22" spans="2:32" x14ac:dyDescent="0.25">
      <c r="B22" s="181"/>
      <c r="C22" s="181"/>
      <c r="D22" s="186"/>
      <c r="E22" s="196"/>
      <c r="F22" s="196"/>
      <c r="G22" s="196"/>
      <c r="H22" s="181"/>
      <c r="I22" s="196"/>
      <c r="J22" s="194"/>
      <c r="K22" s="194"/>
      <c r="L22" s="181"/>
      <c r="M22" s="181"/>
      <c r="N22" s="181"/>
      <c r="O22" s="181"/>
      <c r="P22" s="181"/>
      <c r="Q22" s="181"/>
      <c r="R22" s="187"/>
      <c r="S22" s="182"/>
      <c r="T22" s="188"/>
      <c r="U22" s="183"/>
      <c r="V22" s="183"/>
      <c r="W22" s="181"/>
      <c r="X22" s="181"/>
      <c r="Y22" s="181"/>
      <c r="Z22" s="181"/>
    </row>
    <row r="23" spans="2:32" x14ac:dyDescent="0.25">
      <c r="B23" s="181"/>
      <c r="C23" s="181"/>
      <c r="D23" s="186"/>
      <c r="E23" s="196"/>
      <c r="F23" s="196"/>
      <c r="G23" s="196"/>
      <c r="H23" s="181"/>
      <c r="I23" s="196"/>
      <c r="J23" s="194"/>
      <c r="K23" s="181"/>
      <c r="L23" s="181"/>
      <c r="M23" s="181"/>
      <c r="N23" s="181"/>
      <c r="O23" s="181"/>
      <c r="P23" s="181"/>
      <c r="Q23" s="181"/>
      <c r="R23" s="187"/>
      <c r="S23" s="182"/>
      <c r="T23" s="188"/>
      <c r="U23" s="183"/>
      <c r="V23" s="183"/>
      <c r="W23" s="181"/>
      <c r="X23" s="181"/>
      <c r="Y23" s="181"/>
      <c r="Z23" s="181"/>
    </row>
    <row r="24" spans="2:32" x14ac:dyDescent="0.25">
      <c r="B24" s="181"/>
      <c r="C24" s="181"/>
      <c r="D24" s="186"/>
      <c r="E24" s="196"/>
      <c r="F24" s="196"/>
      <c r="G24" s="196"/>
      <c r="H24" s="181"/>
      <c r="I24" s="196"/>
      <c r="J24" s="196"/>
      <c r="K24" s="196"/>
      <c r="L24" s="181"/>
      <c r="M24" s="181"/>
      <c r="N24" s="181"/>
      <c r="O24" s="181"/>
      <c r="P24" s="181"/>
      <c r="Q24" s="181"/>
      <c r="R24" s="187"/>
      <c r="S24" s="182"/>
      <c r="T24" s="188"/>
      <c r="U24" s="183"/>
      <c r="V24" s="183"/>
      <c r="W24" s="181"/>
      <c r="X24" s="181"/>
      <c r="Y24" s="181"/>
      <c r="Z24" s="181"/>
    </row>
    <row r="25" spans="2:32" x14ac:dyDescent="0.25">
      <c r="B25" s="181"/>
      <c r="C25" s="181"/>
      <c r="D25" s="186"/>
      <c r="E25" s="196"/>
      <c r="F25" s="196"/>
      <c r="G25" s="196"/>
      <c r="H25" s="181"/>
      <c r="I25" s="196"/>
      <c r="J25" s="196"/>
      <c r="K25" s="196"/>
      <c r="L25" s="181"/>
      <c r="M25" s="181"/>
      <c r="N25" s="181"/>
      <c r="O25" s="181"/>
      <c r="P25" s="181"/>
      <c r="Q25" s="181"/>
      <c r="R25" s="187"/>
      <c r="S25" s="182"/>
      <c r="T25" s="188"/>
      <c r="U25" s="183"/>
      <c r="V25" s="183"/>
      <c r="W25" s="181"/>
      <c r="X25" s="181"/>
      <c r="Y25" s="181"/>
      <c r="Z25" s="181"/>
    </row>
    <row r="26" spans="2:32" x14ac:dyDescent="0.25">
      <c r="B26" s="181"/>
      <c r="C26" s="181"/>
      <c r="D26" s="186"/>
      <c r="E26" s="196"/>
      <c r="F26" s="181"/>
      <c r="G26" s="196"/>
      <c r="H26" s="196"/>
      <c r="I26" s="196"/>
      <c r="J26" s="194"/>
      <c r="K26" s="181"/>
      <c r="L26" s="181"/>
      <c r="M26" s="181"/>
      <c r="N26" s="181"/>
      <c r="O26" s="181"/>
      <c r="P26" s="181"/>
      <c r="Q26" s="181"/>
      <c r="R26" s="187"/>
      <c r="S26" s="182"/>
      <c r="T26" s="188"/>
      <c r="U26" s="183"/>
      <c r="V26" s="183"/>
      <c r="W26" s="181"/>
      <c r="X26" s="181"/>
      <c r="Y26" s="181"/>
      <c r="Z26" s="181"/>
    </row>
    <row r="27" spans="2:32" x14ac:dyDescent="0.25">
      <c r="B27" s="181"/>
      <c r="C27" s="181"/>
      <c r="D27" s="186"/>
      <c r="E27" s="181"/>
      <c r="F27" s="181"/>
      <c r="G27" s="181"/>
      <c r="H27" s="181"/>
      <c r="I27" s="181"/>
      <c r="J27" s="194"/>
      <c r="K27" s="194"/>
      <c r="L27" s="194"/>
      <c r="M27" s="194"/>
      <c r="N27" s="181"/>
      <c r="O27" s="181"/>
      <c r="P27" s="181"/>
      <c r="Q27" s="181"/>
      <c r="R27" s="187"/>
      <c r="S27" s="193"/>
      <c r="T27" s="188"/>
      <c r="U27" s="183"/>
      <c r="V27" s="183"/>
      <c r="W27" s="181"/>
      <c r="X27" s="181"/>
      <c r="Y27" s="181"/>
      <c r="Z27" s="181"/>
      <c r="AF27" s="181"/>
    </row>
    <row r="28" spans="2:32" x14ac:dyDescent="0.25">
      <c r="B28" s="181"/>
      <c r="C28" s="181"/>
      <c r="D28" s="186"/>
      <c r="E28" s="196"/>
      <c r="F28" s="196"/>
      <c r="G28" s="196"/>
      <c r="H28" s="196"/>
      <c r="I28" s="196"/>
      <c r="J28" s="194"/>
      <c r="K28" s="194"/>
      <c r="L28" s="181"/>
      <c r="M28" s="181"/>
      <c r="N28" s="181"/>
      <c r="O28" s="181"/>
      <c r="P28" s="181"/>
      <c r="Q28" s="181"/>
      <c r="R28" s="187"/>
      <c r="S28" s="193"/>
      <c r="T28" s="188"/>
      <c r="U28" s="183"/>
      <c r="V28" s="183"/>
      <c r="W28" s="181"/>
      <c r="X28" s="181"/>
      <c r="Y28" s="181"/>
      <c r="Z28" s="181"/>
      <c r="AF28" s="181"/>
    </row>
    <row r="29" spans="2:32" x14ac:dyDescent="0.25">
      <c r="B29" s="181"/>
      <c r="C29" s="181"/>
      <c r="D29" s="186"/>
      <c r="E29" s="196"/>
      <c r="F29" s="181"/>
      <c r="G29" s="196"/>
      <c r="H29" s="181"/>
      <c r="I29" s="196"/>
      <c r="J29" s="194"/>
      <c r="K29" s="181"/>
      <c r="L29" s="181"/>
      <c r="M29" s="181"/>
      <c r="N29" s="181"/>
      <c r="O29" s="181"/>
      <c r="P29" s="181"/>
      <c r="Q29" s="181"/>
      <c r="R29" s="187"/>
      <c r="S29" s="182"/>
      <c r="T29" s="188"/>
      <c r="U29" s="183"/>
      <c r="V29" s="183"/>
      <c r="W29" s="181"/>
      <c r="X29" s="181"/>
      <c r="Y29" s="181"/>
      <c r="Z29" s="181"/>
    </row>
    <row r="30" spans="2:32" x14ac:dyDescent="0.25">
      <c r="B30" s="181"/>
      <c r="C30" s="181"/>
      <c r="D30" s="186"/>
      <c r="E30" s="196"/>
      <c r="F30" s="196"/>
      <c r="G30" s="196"/>
      <c r="H30" s="181"/>
      <c r="I30" s="196"/>
      <c r="J30" s="194"/>
      <c r="K30" s="181"/>
      <c r="L30" s="181"/>
      <c r="M30" s="181"/>
      <c r="N30" s="181"/>
      <c r="O30" s="181"/>
      <c r="P30" s="181"/>
      <c r="Q30" s="181"/>
      <c r="R30" s="187"/>
      <c r="S30" s="182"/>
      <c r="T30" s="188"/>
      <c r="U30" s="183"/>
      <c r="V30" s="183"/>
      <c r="W30" s="181"/>
      <c r="X30" s="181"/>
      <c r="Y30" s="181"/>
      <c r="Z30" s="181"/>
    </row>
    <row r="31" spans="2:32" x14ac:dyDescent="0.25">
      <c r="B31" s="181"/>
      <c r="C31" s="181"/>
      <c r="D31" s="186"/>
      <c r="E31" s="196"/>
      <c r="F31" s="196"/>
      <c r="G31" s="196"/>
      <c r="H31" s="181"/>
      <c r="I31" s="196"/>
      <c r="J31" s="194"/>
      <c r="K31" s="194"/>
      <c r="L31" s="181"/>
      <c r="M31" s="181"/>
      <c r="N31" s="181"/>
      <c r="O31" s="181"/>
      <c r="P31" s="181"/>
      <c r="Q31" s="181"/>
      <c r="R31" s="187"/>
      <c r="S31" s="182"/>
      <c r="T31" s="188"/>
      <c r="U31" s="183"/>
      <c r="V31" s="183"/>
      <c r="W31" s="181"/>
      <c r="X31" s="181"/>
      <c r="Y31" s="181"/>
      <c r="Z31" s="181"/>
    </row>
    <row r="32" spans="2:32" x14ac:dyDescent="0.25">
      <c r="B32" s="181"/>
      <c r="C32" s="181"/>
      <c r="D32" s="186"/>
      <c r="E32" s="196"/>
      <c r="F32" s="196"/>
      <c r="G32" s="196"/>
      <c r="H32" s="181"/>
      <c r="I32" s="196"/>
      <c r="J32" s="194"/>
      <c r="K32" s="181"/>
      <c r="L32" s="181"/>
      <c r="M32" s="181"/>
      <c r="N32" s="181"/>
      <c r="O32" s="181"/>
      <c r="P32" s="181"/>
      <c r="Q32" s="181"/>
      <c r="R32" s="187"/>
      <c r="S32" s="182"/>
      <c r="T32" s="188"/>
      <c r="U32" s="183"/>
      <c r="V32" s="183"/>
      <c r="W32" s="181"/>
      <c r="X32" s="181"/>
      <c r="Y32" s="181"/>
      <c r="Z32" s="181"/>
    </row>
    <row r="33" spans="2:32" x14ac:dyDescent="0.25">
      <c r="B33" s="181"/>
      <c r="C33" s="181"/>
      <c r="D33" s="186"/>
      <c r="E33" s="196"/>
      <c r="F33" s="196"/>
      <c r="G33" s="196"/>
      <c r="H33" s="181"/>
      <c r="I33" s="196"/>
      <c r="J33" s="196"/>
      <c r="K33" s="196"/>
      <c r="L33" s="181"/>
      <c r="M33" s="181"/>
      <c r="N33" s="181"/>
      <c r="O33" s="181"/>
      <c r="P33" s="181"/>
      <c r="Q33" s="181"/>
      <c r="R33" s="187"/>
      <c r="S33" s="182"/>
      <c r="T33" s="188"/>
      <c r="U33" s="183"/>
      <c r="V33" s="183"/>
      <c r="W33" s="181"/>
      <c r="X33" s="181"/>
      <c r="Y33" s="181"/>
      <c r="Z33" s="181"/>
    </row>
    <row r="34" spans="2:32" x14ac:dyDescent="0.25">
      <c r="B34" s="181"/>
      <c r="C34" s="181"/>
      <c r="D34" s="186"/>
      <c r="E34" s="196"/>
      <c r="F34" s="196"/>
      <c r="G34" s="196"/>
      <c r="H34" s="181"/>
      <c r="I34" s="196"/>
      <c r="J34" s="196"/>
      <c r="K34" s="196"/>
      <c r="L34" s="181"/>
      <c r="M34" s="181"/>
      <c r="N34" s="181"/>
      <c r="O34" s="181"/>
      <c r="P34" s="181"/>
      <c r="Q34" s="181"/>
      <c r="R34" s="187"/>
      <c r="S34" s="182"/>
      <c r="T34" s="188"/>
      <c r="U34" s="183"/>
      <c r="V34" s="183"/>
      <c r="W34" s="181"/>
      <c r="X34" s="181"/>
      <c r="Y34" s="181"/>
      <c r="Z34" s="181"/>
    </row>
    <row r="35" spans="2:32" x14ac:dyDescent="0.25">
      <c r="B35" s="181"/>
      <c r="C35" s="181"/>
      <c r="D35" s="186"/>
      <c r="E35" s="196"/>
      <c r="F35" s="181"/>
      <c r="G35" s="196"/>
      <c r="H35" s="196"/>
      <c r="I35" s="196"/>
      <c r="J35" s="194"/>
      <c r="K35" s="181"/>
      <c r="L35" s="181"/>
      <c r="M35" s="181"/>
      <c r="N35" s="181"/>
      <c r="O35" s="181"/>
      <c r="P35" s="181"/>
      <c r="Q35" s="181"/>
      <c r="R35" s="187"/>
      <c r="S35" s="182"/>
      <c r="T35" s="188"/>
      <c r="U35" s="183"/>
      <c r="V35" s="183"/>
      <c r="W35" s="181"/>
      <c r="X35" s="181"/>
      <c r="Y35" s="181"/>
      <c r="Z35" s="181"/>
    </row>
    <row r="36" spans="2:32" x14ac:dyDescent="0.25">
      <c r="B36" s="181"/>
      <c r="C36" s="181"/>
      <c r="D36" s="186"/>
      <c r="E36" s="181"/>
      <c r="F36" s="181"/>
      <c r="G36" s="181"/>
      <c r="H36" s="181"/>
      <c r="I36" s="181"/>
      <c r="J36" s="194"/>
      <c r="K36" s="194"/>
      <c r="L36" s="194"/>
      <c r="M36" s="194"/>
      <c r="N36" s="181"/>
      <c r="O36" s="181"/>
      <c r="P36" s="181"/>
      <c r="Q36" s="181"/>
      <c r="R36" s="187"/>
      <c r="S36" s="193"/>
      <c r="T36" s="188"/>
      <c r="U36" s="183"/>
      <c r="V36" s="183"/>
      <c r="W36" s="181"/>
      <c r="X36" s="181"/>
      <c r="Y36" s="181"/>
      <c r="Z36" s="181"/>
      <c r="AF36" s="181"/>
    </row>
    <row r="37" spans="2:32" x14ac:dyDescent="0.25">
      <c r="B37" s="181"/>
      <c r="C37" s="181"/>
      <c r="D37" s="186"/>
      <c r="E37" s="196"/>
      <c r="F37" s="196"/>
      <c r="G37" s="196"/>
      <c r="H37" s="196"/>
      <c r="I37" s="196"/>
      <c r="J37" s="194"/>
      <c r="K37" s="194"/>
      <c r="L37" s="181"/>
      <c r="M37" s="181"/>
      <c r="N37" s="181"/>
      <c r="O37" s="181"/>
      <c r="P37" s="181"/>
      <c r="Q37" s="181"/>
      <c r="R37" s="187"/>
      <c r="S37" s="193"/>
      <c r="T37" s="188"/>
      <c r="U37" s="183"/>
      <c r="V37" s="183"/>
      <c r="W37" s="181"/>
      <c r="X37" s="181"/>
      <c r="Y37" s="181"/>
      <c r="Z37" s="181"/>
      <c r="AF37" s="181"/>
    </row>
    <row r="38" spans="2:32" x14ac:dyDescent="0.25">
      <c r="B38" s="181"/>
      <c r="C38" s="181"/>
      <c r="D38" s="186"/>
      <c r="E38" s="196"/>
      <c r="F38" s="181"/>
      <c r="G38" s="196"/>
      <c r="H38" s="181"/>
      <c r="I38" s="196"/>
      <c r="J38" s="194"/>
      <c r="K38" s="181"/>
      <c r="L38" s="181"/>
      <c r="M38" s="181"/>
      <c r="N38" s="181"/>
      <c r="O38" s="181"/>
      <c r="P38" s="181"/>
      <c r="Q38" s="181"/>
      <c r="R38" s="187"/>
      <c r="S38" s="182"/>
      <c r="T38" s="188"/>
      <c r="U38" s="183"/>
      <c r="V38" s="183"/>
      <c r="W38" s="181"/>
      <c r="X38" s="181"/>
      <c r="Y38" s="181"/>
      <c r="Z38" s="181"/>
    </row>
    <row r="39" spans="2:32" x14ac:dyDescent="0.25">
      <c r="B39" s="181"/>
      <c r="C39" s="181"/>
      <c r="D39" s="186"/>
      <c r="E39" s="196"/>
      <c r="F39" s="196"/>
      <c r="G39" s="196"/>
      <c r="H39" s="181"/>
      <c r="I39" s="196"/>
      <c r="J39" s="194"/>
      <c r="K39" s="181"/>
      <c r="L39" s="181"/>
      <c r="M39" s="181"/>
      <c r="N39" s="181"/>
      <c r="O39" s="181"/>
      <c r="P39" s="181"/>
      <c r="Q39" s="181"/>
      <c r="R39" s="187"/>
      <c r="S39" s="182"/>
      <c r="T39" s="188"/>
      <c r="U39" s="183"/>
      <c r="V39" s="183"/>
      <c r="W39" s="181"/>
      <c r="X39" s="181"/>
      <c r="Y39" s="181"/>
      <c r="Z39" s="181"/>
    </row>
    <row r="40" spans="2:32" x14ac:dyDescent="0.25">
      <c r="B40" s="181"/>
      <c r="C40" s="181"/>
      <c r="D40" s="186"/>
      <c r="E40" s="196"/>
      <c r="F40" s="196"/>
      <c r="G40" s="196"/>
      <c r="H40" s="181"/>
      <c r="I40" s="196"/>
      <c r="J40" s="194"/>
      <c r="K40" s="194"/>
      <c r="L40" s="181"/>
      <c r="M40" s="181"/>
      <c r="N40" s="181"/>
      <c r="O40" s="181"/>
      <c r="P40" s="181"/>
      <c r="Q40" s="181"/>
      <c r="R40" s="187"/>
      <c r="S40" s="182"/>
      <c r="T40" s="188"/>
      <c r="U40" s="183"/>
      <c r="V40" s="183"/>
      <c r="W40" s="181"/>
      <c r="X40" s="181"/>
      <c r="Y40" s="181"/>
      <c r="Z40" s="181"/>
    </row>
    <row r="41" spans="2:32" x14ac:dyDescent="0.25">
      <c r="B41" s="181"/>
      <c r="C41" s="181"/>
      <c r="D41" s="186"/>
      <c r="E41" s="196"/>
      <c r="F41" s="196"/>
      <c r="G41" s="196"/>
      <c r="H41" s="181"/>
      <c r="I41" s="196"/>
      <c r="J41" s="194"/>
      <c r="K41" s="181"/>
      <c r="L41" s="181"/>
      <c r="M41" s="181"/>
      <c r="N41" s="181"/>
      <c r="O41" s="181"/>
      <c r="P41" s="181"/>
      <c r="Q41" s="181"/>
      <c r="R41" s="187"/>
      <c r="S41" s="182"/>
      <c r="T41" s="188"/>
      <c r="U41" s="183"/>
      <c r="V41" s="183"/>
      <c r="W41" s="181"/>
      <c r="X41" s="181"/>
      <c r="Y41" s="181"/>
      <c r="Z41" s="181"/>
    </row>
    <row r="42" spans="2:32" x14ac:dyDescent="0.25">
      <c r="B42" s="181"/>
      <c r="C42" s="181"/>
      <c r="D42" s="186"/>
      <c r="E42" s="196"/>
      <c r="F42" s="196"/>
      <c r="G42" s="196"/>
      <c r="H42" s="181"/>
      <c r="I42" s="196"/>
      <c r="J42" s="196"/>
      <c r="K42" s="196"/>
      <c r="L42" s="181"/>
      <c r="M42" s="181"/>
      <c r="N42" s="181"/>
      <c r="O42" s="181"/>
      <c r="P42" s="181"/>
      <c r="Q42" s="181"/>
      <c r="R42" s="187"/>
      <c r="S42" s="182"/>
      <c r="T42" s="188"/>
      <c r="U42" s="183"/>
      <c r="V42" s="183"/>
      <c r="W42" s="181"/>
      <c r="X42" s="181"/>
      <c r="Y42" s="181"/>
      <c r="Z42" s="181"/>
    </row>
    <row r="43" spans="2:32" x14ac:dyDescent="0.25">
      <c r="B43" s="181"/>
      <c r="C43" s="181"/>
      <c r="D43" s="186"/>
      <c r="E43" s="196"/>
      <c r="F43" s="196"/>
      <c r="G43" s="196"/>
      <c r="H43" s="181"/>
      <c r="I43" s="196"/>
      <c r="J43" s="196"/>
      <c r="K43" s="196"/>
      <c r="L43" s="181"/>
      <c r="M43" s="181"/>
      <c r="N43" s="181"/>
      <c r="O43" s="181"/>
      <c r="P43" s="181"/>
      <c r="Q43" s="181"/>
      <c r="R43" s="187"/>
      <c r="S43" s="182"/>
      <c r="T43" s="188"/>
      <c r="U43" s="183"/>
      <c r="V43" s="183"/>
      <c r="W43" s="181"/>
      <c r="X43" s="181"/>
      <c r="Y43" s="181"/>
      <c r="Z43" s="181"/>
    </row>
    <row r="44" spans="2:32" x14ac:dyDescent="0.25">
      <c r="B44" s="181"/>
      <c r="C44" s="181"/>
      <c r="D44" s="186"/>
      <c r="E44" s="196"/>
      <c r="F44" s="196"/>
      <c r="G44" s="196"/>
      <c r="H44" s="196"/>
      <c r="I44" s="196"/>
      <c r="J44" s="194"/>
      <c r="K44" s="181"/>
      <c r="L44" s="181"/>
      <c r="M44" s="181"/>
      <c r="N44" s="181"/>
      <c r="O44" s="181"/>
      <c r="P44" s="181"/>
      <c r="Q44" s="181"/>
      <c r="R44" s="187"/>
      <c r="S44" s="182"/>
      <c r="T44" s="188"/>
      <c r="U44" s="183"/>
      <c r="V44" s="183"/>
      <c r="W44" s="181"/>
      <c r="X44" s="181"/>
      <c r="Y44" s="181"/>
      <c r="Z44" s="181"/>
    </row>
    <row r="45" spans="2:32" x14ac:dyDescent="0.25">
      <c r="B45" s="181"/>
      <c r="C45" s="181"/>
      <c r="D45" s="186"/>
      <c r="E45" s="181"/>
      <c r="F45" s="181"/>
      <c r="G45" s="181"/>
      <c r="H45" s="181"/>
      <c r="I45" s="181"/>
      <c r="J45" s="194"/>
      <c r="K45" s="194"/>
      <c r="L45" s="194"/>
      <c r="M45" s="194"/>
      <c r="N45" s="181"/>
      <c r="O45" s="181"/>
      <c r="P45" s="181"/>
      <c r="Q45" s="181"/>
      <c r="R45" s="187"/>
      <c r="S45" s="193"/>
      <c r="T45" s="188"/>
      <c r="U45" s="183"/>
      <c r="V45" s="183"/>
      <c r="W45" s="181"/>
      <c r="X45" s="181"/>
      <c r="Y45" s="181"/>
      <c r="Z45" s="181"/>
      <c r="AF45" s="181"/>
    </row>
    <row r="46" spans="2:32" x14ac:dyDescent="0.25">
      <c r="B46" s="181"/>
      <c r="C46" s="181"/>
      <c r="D46" s="186"/>
      <c r="E46" s="196"/>
      <c r="F46" s="196"/>
      <c r="G46" s="196"/>
      <c r="H46" s="196"/>
      <c r="I46" s="196"/>
      <c r="J46" s="194"/>
      <c r="K46" s="196"/>
      <c r="L46" s="181"/>
      <c r="M46" s="181"/>
      <c r="N46" s="181"/>
      <c r="O46" s="181"/>
      <c r="P46" s="181"/>
      <c r="Q46" s="181"/>
      <c r="R46" s="187"/>
      <c r="S46" s="193"/>
      <c r="T46" s="188"/>
      <c r="U46" s="183"/>
      <c r="V46" s="183"/>
      <c r="W46" s="181"/>
      <c r="X46" s="181"/>
      <c r="Y46" s="181"/>
      <c r="Z46" s="181"/>
      <c r="AF46" s="181"/>
    </row>
    <row r="47" spans="2:32" x14ac:dyDescent="0.25">
      <c r="B47" s="181"/>
      <c r="C47" s="181"/>
      <c r="D47" s="186"/>
      <c r="E47" s="196"/>
      <c r="F47" s="181"/>
      <c r="G47" s="196"/>
      <c r="H47" s="181"/>
      <c r="I47" s="196"/>
      <c r="J47" s="194"/>
      <c r="K47" s="181"/>
      <c r="L47" s="181"/>
      <c r="M47" s="181"/>
      <c r="N47" s="181"/>
      <c r="O47" s="181"/>
      <c r="P47" s="181"/>
      <c r="Q47" s="181"/>
      <c r="R47" s="187"/>
      <c r="S47" s="182"/>
      <c r="T47" s="188"/>
      <c r="U47" s="183"/>
      <c r="V47" s="183"/>
      <c r="W47" s="181"/>
      <c r="X47" s="181"/>
      <c r="Y47" s="181"/>
      <c r="Z47" s="181"/>
    </row>
    <row r="48" spans="2:32" x14ac:dyDescent="0.25">
      <c r="B48" s="181"/>
      <c r="C48" s="181"/>
      <c r="D48" s="186"/>
      <c r="E48" s="196"/>
      <c r="F48" s="196"/>
      <c r="G48" s="196"/>
      <c r="H48" s="181"/>
      <c r="I48" s="196"/>
      <c r="J48" s="194"/>
      <c r="K48" s="181"/>
      <c r="L48" s="181"/>
      <c r="M48" s="181"/>
      <c r="N48" s="181"/>
      <c r="O48" s="181"/>
      <c r="P48" s="181"/>
      <c r="Q48" s="181"/>
      <c r="R48" s="187"/>
      <c r="S48" s="182"/>
      <c r="T48" s="188"/>
      <c r="U48" s="183"/>
      <c r="V48" s="183"/>
      <c r="W48" s="181"/>
      <c r="X48" s="181"/>
      <c r="Y48" s="181"/>
      <c r="Z48" s="181"/>
    </row>
    <row r="49" spans="2:32" x14ac:dyDescent="0.25">
      <c r="B49" s="181"/>
      <c r="C49" s="181"/>
      <c r="D49" s="186"/>
      <c r="E49" s="196"/>
      <c r="F49" s="196"/>
      <c r="G49" s="196"/>
      <c r="H49" s="181"/>
      <c r="I49" s="196"/>
      <c r="J49" s="194"/>
      <c r="K49" s="194"/>
      <c r="L49" s="181"/>
      <c r="M49" s="181"/>
      <c r="N49" s="181"/>
      <c r="O49" s="181"/>
      <c r="P49" s="181"/>
      <c r="Q49" s="181"/>
      <c r="R49" s="187"/>
      <c r="S49" s="182"/>
      <c r="T49" s="188"/>
      <c r="U49" s="183"/>
      <c r="V49" s="183"/>
      <c r="W49" s="181"/>
      <c r="X49" s="181"/>
      <c r="Y49" s="181"/>
      <c r="Z49" s="181"/>
    </row>
    <row r="50" spans="2:32" x14ac:dyDescent="0.25">
      <c r="B50" s="181"/>
      <c r="C50" s="181"/>
      <c r="D50" s="186"/>
      <c r="E50" s="196"/>
      <c r="F50" s="196"/>
      <c r="G50" s="196"/>
      <c r="H50" s="181"/>
      <c r="I50" s="196"/>
      <c r="J50" s="194"/>
      <c r="K50" s="181"/>
      <c r="L50" s="181"/>
      <c r="M50" s="181"/>
      <c r="N50" s="181"/>
      <c r="O50" s="181"/>
      <c r="P50" s="181"/>
      <c r="Q50" s="181"/>
      <c r="R50" s="187"/>
      <c r="S50" s="182"/>
      <c r="T50" s="188"/>
      <c r="U50" s="183"/>
      <c r="V50" s="183"/>
      <c r="W50" s="181"/>
      <c r="X50" s="181"/>
      <c r="Y50" s="181"/>
      <c r="Z50" s="181"/>
    </row>
    <row r="51" spans="2:32" x14ac:dyDescent="0.25">
      <c r="B51" s="181"/>
      <c r="C51" s="181"/>
      <c r="D51" s="186"/>
      <c r="E51" s="196"/>
      <c r="F51" s="196"/>
      <c r="G51" s="196"/>
      <c r="H51" s="181"/>
      <c r="I51" s="196"/>
      <c r="J51" s="196"/>
      <c r="K51" s="196"/>
      <c r="L51" s="181"/>
      <c r="M51" s="181"/>
      <c r="N51" s="181"/>
      <c r="O51" s="181"/>
      <c r="P51" s="181"/>
      <c r="Q51" s="181"/>
      <c r="R51" s="187"/>
      <c r="S51" s="182"/>
      <c r="T51" s="188"/>
      <c r="U51" s="183"/>
      <c r="V51" s="183"/>
      <c r="W51" s="181"/>
      <c r="X51" s="181"/>
      <c r="Y51" s="181"/>
      <c r="Z51" s="181"/>
    </row>
    <row r="52" spans="2:32" x14ac:dyDescent="0.25">
      <c r="B52" s="181"/>
      <c r="C52" s="181"/>
      <c r="D52" s="186"/>
      <c r="E52" s="196"/>
      <c r="F52" s="196"/>
      <c r="G52" s="196"/>
      <c r="H52" s="181"/>
      <c r="I52" s="196"/>
      <c r="J52" s="196"/>
      <c r="K52" s="196"/>
      <c r="L52" s="181"/>
      <c r="M52" s="181"/>
      <c r="N52" s="181"/>
      <c r="O52" s="181"/>
      <c r="P52" s="181"/>
      <c r="Q52" s="181"/>
      <c r="R52" s="187"/>
      <c r="S52" s="182"/>
      <c r="T52" s="188"/>
      <c r="U52" s="183"/>
      <c r="V52" s="183"/>
      <c r="W52" s="181"/>
      <c r="X52" s="181"/>
      <c r="Y52" s="181"/>
      <c r="Z52" s="181"/>
    </row>
    <row r="53" spans="2:32" x14ac:dyDescent="0.25">
      <c r="B53" s="181"/>
      <c r="C53" s="181"/>
      <c r="D53" s="186"/>
      <c r="E53" s="196"/>
      <c r="F53" s="196"/>
      <c r="G53" s="196"/>
      <c r="H53" s="196"/>
      <c r="I53" s="196"/>
      <c r="J53" s="194"/>
      <c r="K53" s="181"/>
      <c r="L53" s="181"/>
      <c r="M53" s="181"/>
      <c r="N53" s="181"/>
      <c r="O53" s="181"/>
      <c r="P53" s="181"/>
      <c r="Q53" s="181"/>
      <c r="R53" s="187"/>
      <c r="S53" s="182"/>
      <c r="T53" s="188"/>
      <c r="U53" s="183"/>
      <c r="V53" s="183"/>
      <c r="W53" s="181"/>
      <c r="X53" s="181"/>
      <c r="Y53" s="181"/>
      <c r="Z53" s="181"/>
    </row>
    <row r="54" spans="2:32" x14ac:dyDescent="0.25">
      <c r="B54" s="181"/>
      <c r="C54" s="181"/>
      <c r="D54" s="186"/>
      <c r="E54" s="181"/>
      <c r="F54" s="181"/>
      <c r="G54" s="181"/>
      <c r="H54" s="181"/>
      <c r="I54" s="181"/>
      <c r="J54" s="194"/>
      <c r="K54" s="194"/>
      <c r="L54" s="194"/>
      <c r="M54" s="194"/>
      <c r="N54" s="181"/>
      <c r="O54" s="181"/>
      <c r="P54" s="181"/>
      <c r="Q54" s="181"/>
      <c r="R54" s="187"/>
      <c r="S54" s="193"/>
      <c r="T54" s="188"/>
      <c r="U54" s="183"/>
      <c r="V54" s="183"/>
      <c r="W54" s="181"/>
      <c r="X54" s="181"/>
      <c r="Y54" s="181"/>
      <c r="Z54" s="181"/>
      <c r="AF54" s="181"/>
    </row>
    <row r="55" spans="2:32" x14ac:dyDescent="0.25">
      <c r="B55" s="181"/>
      <c r="C55" s="181"/>
      <c r="D55" s="186"/>
      <c r="E55" s="196"/>
      <c r="F55" s="196"/>
      <c r="G55" s="196"/>
      <c r="H55" s="196"/>
      <c r="I55" s="196"/>
      <c r="J55" s="194"/>
      <c r="K55" s="194"/>
      <c r="L55" s="181"/>
      <c r="M55" s="181"/>
      <c r="N55" s="181"/>
      <c r="O55" s="181"/>
      <c r="P55" s="181"/>
      <c r="Q55" s="181"/>
      <c r="R55" s="187"/>
      <c r="S55" s="193"/>
      <c r="T55" s="188"/>
      <c r="U55" s="183"/>
      <c r="V55" s="183"/>
      <c r="W55" s="181"/>
      <c r="X55" s="181"/>
      <c r="Y55" s="181"/>
      <c r="Z55" s="181"/>
      <c r="AF55" s="181"/>
    </row>
    <row r="56" spans="2:32" x14ac:dyDescent="0.25">
      <c r="B56" s="181"/>
      <c r="C56" s="181"/>
      <c r="D56" s="186"/>
      <c r="E56" s="196"/>
      <c r="F56" s="196"/>
      <c r="G56" s="196"/>
      <c r="H56" s="196"/>
      <c r="I56" s="196"/>
      <c r="J56" s="194"/>
      <c r="K56" s="194"/>
      <c r="L56" s="181"/>
      <c r="M56" s="181"/>
      <c r="N56" s="181"/>
      <c r="O56" s="181"/>
      <c r="P56" s="181"/>
      <c r="Q56" s="181"/>
      <c r="R56" s="187"/>
      <c r="S56" s="193"/>
      <c r="T56" s="188"/>
      <c r="U56" s="183"/>
      <c r="V56" s="183"/>
      <c r="W56" s="181"/>
      <c r="X56" s="181"/>
      <c r="Y56" s="181"/>
      <c r="Z56" s="181"/>
      <c r="AF56" s="181"/>
    </row>
    <row r="57" spans="2:32" x14ac:dyDescent="0.25">
      <c r="B57" s="181"/>
      <c r="C57" s="181"/>
      <c r="D57" s="186"/>
      <c r="E57" s="196"/>
      <c r="F57" s="181"/>
      <c r="G57" s="196"/>
      <c r="H57" s="181"/>
      <c r="I57" s="196"/>
      <c r="J57" s="194"/>
      <c r="K57" s="181"/>
      <c r="L57" s="181"/>
      <c r="M57" s="181"/>
      <c r="N57" s="181"/>
      <c r="O57" s="181"/>
      <c r="P57" s="181"/>
      <c r="Q57" s="181"/>
      <c r="R57" s="187"/>
      <c r="S57" s="182"/>
      <c r="T57" s="188"/>
      <c r="U57" s="183"/>
      <c r="V57" s="183"/>
      <c r="W57" s="181"/>
      <c r="X57" s="181"/>
      <c r="Y57" s="181"/>
      <c r="Z57" s="181"/>
    </row>
    <row r="58" spans="2:32" x14ac:dyDescent="0.25">
      <c r="B58" s="181"/>
      <c r="C58" s="181"/>
      <c r="D58" s="186"/>
      <c r="E58" s="196"/>
      <c r="F58" s="196"/>
      <c r="G58" s="196"/>
      <c r="H58" s="181"/>
      <c r="I58" s="196"/>
      <c r="J58" s="194"/>
      <c r="K58" s="181"/>
      <c r="L58" s="181"/>
      <c r="M58" s="181"/>
      <c r="N58" s="181"/>
      <c r="O58" s="181"/>
      <c r="P58" s="181"/>
      <c r="Q58" s="181"/>
      <c r="R58" s="187"/>
      <c r="S58" s="182"/>
      <c r="T58" s="188"/>
      <c r="U58" s="183"/>
      <c r="V58" s="183"/>
      <c r="W58" s="181"/>
      <c r="X58" s="181"/>
      <c r="Y58" s="181"/>
      <c r="Z58" s="181"/>
    </row>
    <row r="59" spans="2:32" x14ac:dyDescent="0.25">
      <c r="B59" s="181"/>
      <c r="C59" s="181"/>
      <c r="D59" s="186"/>
      <c r="E59" s="196"/>
      <c r="F59" s="196"/>
      <c r="G59" s="196"/>
      <c r="H59" s="181"/>
      <c r="I59" s="196"/>
      <c r="J59" s="194"/>
      <c r="K59" s="194"/>
      <c r="L59" s="181"/>
      <c r="M59" s="181"/>
      <c r="N59" s="181"/>
      <c r="O59" s="181"/>
      <c r="P59" s="181"/>
      <c r="Q59" s="181"/>
      <c r="R59" s="187"/>
      <c r="S59" s="182"/>
      <c r="T59" s="188"/>
      <c r="U59" s="183"/>
      <c r="V59" s="183"/>
      <c r="W59" s="181"/>
      <c r="X59" s="181"/>
      <c r="Y59" s="181"/>
      <c r="Z59" s="181"/>
    </row>
    <row r="60" spans="2:32" x14ac:dyDescent="0.25">
      <c r="B60" s="181"/>
      <c r="C60" s="181"/>
      <c r="D60" s="186"/>
      <c r="E60" s="196"/>
      <c r="F60" s="196"/>
      <c r="G60" s="196"/>
      <c r="H60" s="181"/>
      <c r="I60" s="196"/>
      <c r="J60" s="194"/>
      <c r="K60" s="181"/>
      <c r="L60" s="181"/>
      <c r="M60" s="181"/>
      <c r="N60" s="181"/>
      <c r="O60" s="181"/>
      <c r="P60" s="181"/>
      <c r="Q60" s="181"/>
      <c r="R60" s="187"/>
      <c r="S60" s="182"/>
      <c r="T60" s="188"/>
      <c r="U60" s="183"/>
      <c r="V60" s="183"/>
      <c r="W60" s="181"/>
      <c r="X60" s="181"/>
      <c r="Y60" s="181"/>
      <c r="Z60" s="181"/>
    </row>
    <row r="61" spans="2:32" x14ac:dyDescent="0.25">
      <c r="B61" s="181"/>
      <c r="C61" s="181"/>
      <c r="D61" s="186"/>
      <c r="E61" s="196"/>
      <c r="F61" s="196"/>
      <c r="G61" s="196"/>
      <c r="H61" s="181"/>
      <c r="I61" s="196"/>
      <c r="J61" s="196"/>
      <c r="K61" s="196"/>
      <c r="L61" s="181"/>
      <c r="M61" s="181"/>
      <c r="N61" s="181"/>
      <c r="O61" s="181"/>
      <c r="P61" s="181"/>
      <c r="Q61" s="181"/>
      <c r="R61" s="187"/>
      <c r="S61" s="182"/>
      <c r="T61" s="188"/>
      <c r="U61" s="183"/>
      <c r="V61" s="183"/>
      <c r="W61" s="181"/>
      <c r="X61" s="181"/>
      <c r="Y61" s="181"/>
      <c r="Z61" s="181"/>
    </row>
    <row r="62" spans="2:32" x14ac:dyDescent="0.25">
      <c r="B62" s="181"/>
      <c r="C62" s="181"/>
      <c r="D62" s="186"/>
      <c r="E62" s="196"/>
      <c r="F62" s="196"/>
      <c r="G62" s="196"/>
      <c r="H62" s="181"/>
      <c r="I62" s="196"/>
      <c r="J62" s="196"/>
      <c r="K62" s="196"/>
      <c r="L62" s="181"/>
      <c r="M62" s="181"/>
      <c r="N62" s="181"/>
      <c r="O62" s="181"/>
      <c r="P62" s="181"/>
      <c r="Q62" s="181"/>
      <c r="R62" s="187"/>
      <c r="S62" s="182"/>
      <c r="T62" s="188"/>
      <c r="U62" s="183"/>
      <c r="V62" s="183"/>
      <c r="W62" s="181"/>
      <c r="X62" s="181"/>
      <c r="Y62" s="181"/>
      <c r="Z62" s="181"/>
    </row>
    <row r="63" spans="2:32" x14ac:dyDescent="0.25">
      <c r="B63" s="181"/>
      <c r="C63" s="181"/>
      <c r="D63" s="186"/>
      <c r="E63" s="196"/>
      <c r="F63" s="196"/>
      <c r="G63" s="196"/>
      <c r="H63" s="196"/>
      <c r="I63" s="196"/>
      <c r="J63" s="194"/>
      <c r="K63" s="181"/>
      <c r="L63" s="181"/>
      <c r="M63" s="181"/>
      <c r="N63" s="181"/>
      <c r="O63" s="181"/>
      <c r="P63" s="181"/>
      <c r="Q63" s="181"/>
      <c r="R63" s="187"/>
      <c r="S63" s="182"/>
      <c r="T63" s="188"/>
      <c r="U63" s="183"/>
      <c r="V63" s="183"/>
      <c r="W63" s="181"/>
      <c r="X63" s="181"/>
      <c r="Y63" s="181"/>
      <c r="Z63" s="181"/>
    </row>
    <row r="64" spans="2:32" x14ac:dyDescent="0.25">
      <c r="B64" s="181"/>
      <c r="C64" s="181"/>
      <c r="D64" s="186"/>
      <c r="E64" s="181"/>
      <c r="F64" s="181"/>
      <c r="G64" s="181"/>
      <c r="H64" s="181"/>
      <c r="I64" s="181"/>
      <c r="J64" s="194"/>
      <c r="K64" s="194"/>
      <c r="L64" s="194"/>
      <c r="M64" s="194"/>
      <c r="N64" s="181"/>
      <c r="O64" s="181"/>
      <c r="P64" s="181"/>
      <c r="Q64" s="181"/>
      <c r="R64" s="187"/>
      <c r="S64" s="193"/>
      <c r="T64" s="188"/>
      <c r="U64" s="183"/>
      <c r="V64" s="183"/>
      <c r="W64" s="181"/>
      <c r="X64" s="181"/>
      <c r="Y64" s="181"/>
      <c r="Z64" s="181"/>
      <c r="AF64" s="181"/>
    </row>
    <row r="65" spans="2:32" x14ac:dyDescent="0.25">
      <c r="B65" s="181"/>
      <c r="C65" s="181"/>
      <c r="D65" s="186"/>
      <c r="E65" s="196"/>
      <c r="F65" s="196"/>
      <c r="G65" s="196"/>
      <c r="H65" s="196"/>
      <c r="I65" s="196"/>
      <c r="J65" s="194"/>
      <c r="K65" s="194"/>
      <c r="L65" s="181"/>
      <c r="M65" s="181"/>
      <c r="N65" s="181"/>
      <c r="O65" s="181"/>
      <c r="P65" s="181"/>
      <c r="Q65" s="181"/>
      <c r="R65" s="187"/>
      <c r="S65" s="193"/>
      <c r="T65" s="188"/>
      <c r="U65" s="183"/>
      <c r="V65" s="183"/>
      <c r="W65" s="181"/>
      <c r="X65" s="181"/>
      <c r="Y65" s="181"/>
      <c r="Z65" s="181"/>
      <c r="AF65" s="181"/>
    </row>
    <row r="66" spans="2:32" x14ac:dyDescent="0.25">
      <c r="B66" s="181"/>
      <c r="C66" s="181"/>
      <c r="D66" s="186"/>
      <c r="E66" s="196"/>
      <c r="F66" s="181"/>
      <c r="G66" s="196"/>
      <c r="H66" s="181"/>
      <c r="I66" s="196"/>
      <c r="J66" s="194"/>
      <c r="K66" s="181"/>
      <c r="L66" s="181"/>
      <c r="M66" s="181"/>
      <c r="N66" s="181"/>
      <c r="O66" s="181"/>
      <c r="P66" s="181"/>
      <c r="Q66" s="181"/>
      <c r="R66" s="187"/>
      <c r="S66" s="182"/>
      <c r="T66" s="188"/>
      <c r="U66" s="183"/>
      <c r="V66" s="183"/>
      <c r="W66" s="181"/>
      <c r="X66" s="181"/>
      <c r="Y66" s="181"/>
      <c r="Z66" s="181"/>
    </row>
    <row r="67" spans="2:32" x14ac:dyDescent="0.25">
      <c r="B67" s="181"/>
      <c r="C67" s="181"/>
      <c r="D67" s="186"/>
      <c r="E67" s="196"/>
      <c r="F67" s="196"/>
      <c r="G67" s="196"/>
      <c r="H67" s="181"/>
      <c r="I67" s="196"/>
      <c r="J67" s="194"/>
      <c r="K67" s="181"/>
      <c r="L67" s="181"/>
      <c r="M67" s="181"/>
      <c r="N67" s="181"/>
      <c r="O67" s="181"/>
      <c r="P67" s="181"/>
      <c r="Q67" s="181"/>
      <c r="R67" s="187"/>
      <c r="S67" s="182"/>
      <c r="T67" s="188"/>
      <c r="U67" s="183"/>
      <c r="V67" s="183"/>
      <c r="W67" s="181"/>
      <c r="X67" s="181"/>
      <c r="Y67" s="181"/>
      <c r="Z67" s="181"/>
    </row>
    <row r="68" spans="2:32" x14ac:dyDescent="0.25">
      <c r="B68" s="181"/>
      <c r="C68" s="181"/>
      <c r="D68" s="186"/>
      <c r="E68" s="196"/>
      <c r="F68" s="196"/>
      <c r="G68" s="196"/>
      <c r="H68" s="181"/>
      <c r="I68" s="196"/>
      <c r="J68" s="194"/>
      <c r="K68" s="194"/>
      <c r="L68" s="181"/>
      <c r="M68" s="181"/>
      <c r="N68" s="181"/>
      <c r="O68" s="181"/>
      <c r="P68" s="181"/>
      <c r="Q68" s="181"/>
      <c r="R68" s="187"/>
      <c r="S68" s="182"/>
      <c r="T68" s="188"/>
      <c r="U68" s="183"/>
      <c r="V68" s="183"/>
      <c r="W68" s="181"/>
      <c r="X68" s="181"/>
      <c r="Y68" s="181"/>
      <c r="Z68" s="181"/>
    </row>
    <row r="69" spans="2:32" x14ac:dyDescent="0.25">
      <c r="B69" s="181"/>
      <c r="C69" s="181"/>
      <c r="D69" s="186"/>
      <c r="E69" s="196"/>
      <c r="F69" s="196"/>
      <c r="G69" s="196"/>
      <c r="H69" s="181"/>
      <c r="I69" s="196"/>
      <c r="J69" s="194"/>
      <c r="K69" s="181"/>
      <c r="L69" s="181"/>
      <c r="M69" s="181"/>
      <c r="N69" s="181"/>
      <c r="O69" s="181"/>
      <c r="P69" s="181"/>
      <c r="Q69" s="181"/>
      <c r="R69" s="187"/>
      <c r="S69" s="182"/>
      <c r="T69" s="188"/>
      <c r="U69" s="183"/>
      <c r="V69" s="183"/>
      <c r="W69" s="181"/>
      <c r="X69" s="181"/>
      <c r="Y69" s="181"/>
      <c r="Z69" s="181"/>
    </row>
    <row r="70" spans="2:32" x14ac:dyDescent="0.25">
      <c r="B70" s="181"/>
      <c r="C70" s="181"/>
      <c r="D70" s="186"/>
      <c r="E70" s="196"/>
      <c r="F70" s="196"/>
      <c r="G70" s="196"/>
      <c r="H70" s="181"/>
      <c r="I70" s="196"/>
      <c r="J70" s="196"/>
      <c r="K70" s="196"/>
      <c r="L70" s="181"/>
      <c r="M70" s="181"/>
      <c r="N70" s="181"/>
      <c r="O70" s="181"/>
      <c r="P70" s="181"/>
      <c r="Q70" s="181"/>
      <c r="R70" s="187"/>
      <c r="S70" s="182"/>
      <c r="T70" s="188"/>
      <c r="U70" s="183"/>
      <c r="V70" s="183"/>
      <c r="W70" s="181"/>
      <c r="X70" s="181"/>
      <c r="Y70" s="181"/>
      <c r="Z70" s="181"/>
    </row>
    <row r="71" spans="2:32" x14ac:dyDescent="0.25">
      <c r="B71" s="181"/>
      <c r="C71" s="181"/>
      <c r="D71" s="186"/>
      <c r="E71" s="196"/>
      <c r="F71" s="196"/>
      <c r="G71" s="196"/>
      <c r="H71" s="181"/>
      <c r="I71" s="196"/>
      <c r="J71" s="196"/>
      <c r="K71" s="196"/>
      <c r="L71" s="181"/>
      <c r="M71" s="181"/>
      <c r="N71" s="181"/>
      <c r="O71" s="181"/>
      <c r="P71" s="181"/>
      <c r="Q71" s="181"/>
      <c r="R71" s="187"/>
      <c r="S71" s="182"/>
      <c r="T71" s="188"/>
      <c r="U71" s="183"/>
      <c r="V71" s="183"/>
      <c r="W71" s="181"/>
      <c r="X71" s="181"/>
      <c r="Y71" s="181"/>
      <c r="Z71" s="181"/>
    </row>
    <row r="72" spans="2:32" x14ac:dyDescent="0.25">
      <c r="B72" s="181"/>
      <c r="C72" s="181"/>
      <c r="D72" s="186"/>
      <c r="E72" s="196"/>
      <c r="F72" s="196"/>
      <c r="G72" s="196"/>
      <c r="H72" s="196"/>
      <c r="I72" s="196"/>
      <c r="J72" s="194"/>
      <c r="K72" s="181"/>
      <c r="L72" s="181"/>
      <c r="M72" s="181"/>
      <c r="N72" s="181"/>
      <c r="O72" s="181"/>
      <c r="P72" s="181"/>
      <c r="Q72" s="181"/>
      <c r="R72" s="187"/>
      <c r="S72" s="182"/>
      <c r="T72" s="188"/>
      <c r="U72" s="183"/>
      <c r="V72" s="183"/>
      <c r="W72" s="181"/>
      <c r="X72" s="181"/>
      <c r="Y72" s="181"/>
      <c r="Z72" s="181"/>
    </row>
    <row r="73" spans="2:32" x14ac:dyDescent="0.25">
      <c r="B73" s="181"/>
      <c r="C73" s="181"/>
      <c r="D73" s="186"/>
      <c r="E73" s="181"/>
      <c r="F73" s="181"/>
      <c r="G73" s="181"/>
      <c r="H73" s="181"/>
      <c r="I73" s="181"/>
      <c r="J73" s="194"/>
      <c r="K73" s="194"/>
      <c r="L73" s="194"/>
      <c r="M73" s="194"/>
      <c r="N73" s="181"/>
      <c r="O73" s="181"/>
      <c r="P73" s="181"/>
      <c r="Q73" s="181"/>
      <c r="R73" s="187"/>
      <c r="S73" s="193"/>
      <c r="T73" s="188"/>
      <c r="U73" s="183"/>
      <c r="V73" s="183"/>
      <c r="W73" s="181"/>
      <c r="X73" s="181"/>
      <c r="Y73" s="181"/>
      <c r="Z73" s="181"/>
      <c r="AF73" s="181"/>
    </row>
    <row r="74" spans="2:32" x14ac:dyDescent="0.25">
      <c r="B74" s="181"/>
      <c r="C74" s="181"/>
      <c r="D74" s="186"/>
      <c r="E74" s="196"/>
      <c r="F74" s="196"/>
      <c r="G74" s="196"/>
      <c r="H74" s="196"/>
      <c r="I74" s="196"/>
      <c r="J74" s="194"/>
      <c r="K74" s="194"/>
      <c r="L74" s="181"/>
      <c r="M74" s="181"/>
      <c r="N74" s="181"/>
      <c r="O74" s="181"/>
      <c r="P74" s="181"/>
      <c r="Q74" s="181"/>
      <c r="R74" s="187"/>
      <c r="S74" s="193"/>
      <c r="T74" s="188"/>
      <c r="U74" s="183"/>
      <c r="V74" s="183"/>
      <c r="W74" s="181"/>
      <c r="X74" s="181"/>
      <c r="Y74" s="181"/>
      <c r="Z74" s="181"/>
      <c r="AF74" s="181"/>
    </row>
    <row r="75" spans="2:32" x14ac:dyDescent="0.25">
      <c r="B75" s="181"/>
      <c r="C75" s="181"/>
      <c r="D75" s="186"/>
      <c r="E75" s="196"/>
      <c r="F75" s="181"/>
      <c r="G75" s="196"/>
      <c r="H75" s="181"/>
      <c r="I75" s="196"/>
      <c r="J75" s="194"/>
      <c r="K75" s="181"/>
      <c r="L75" s="181"/>
      <c r="M75" s="181"/>
      <c r="N75" s="181"/>
      <c r="O75" s="181"/>
      <c r="P75" s="181"/>
      <c r="Q75" s="181"/>
      <c r="R75" s="187"/>
      <c r="S75" s="182"/>
      <c r="T75" s="188"/>
      <c r="U75" s="183"/>
      <c r="V75" s="183"/>
      <c r="W75" s="181"/>
      <c r="X75" s="181"/>
      <c r="Y75" s="181"/>
      <c r="Z75" s="181"/>
    </row>
    <row r="76" spans="2:32" x14ac:dyDescent="0.25">
      <c r="B76" s="181"/>
      <c r="C76" s="181"/>
      <c r="D76" s="186"/>
      <c r="E76" s="196"/>
      <c r="F76" s="196"/>
      <c r="G76" s="196"/>
      <c r="H76" s="181"/>
      <c r="I76" s="196"/>
      <c r="J76" s="194"/>
      <c r="K76" s="181"/>
      <c r="L76" s="181"/>
      <c r="M76" s="181"/>
      <c r="N76" s="181"/>
      <c r="O76" s="181"/>
      <c r="P76" s="181"/>
      <c r="Q76" s="181"/>
      <c r="R76" s="187"/>
      <c r="S76" s="182"/>
      <c r="T76" s="188"/>
      <c r="U76" s="183"/>
      <c r="V76" s="183"/>
      <c r="W76" s="181"/>
      <c r="X76" s="181"/>
      <c r="Y76" s="181"/>
      <c r="Z76" s="181"/>
    </row>
    <row r="77" spans="2:32" x14ac:dyDescent="0.25">
      <c r="B77" s="181"/>
      <c r="C77" s="181"/>
      <c r="D77" s="186"/>
      <c r="E77" s="196"/>
      <c r="F77" s="196"/>
      <c r="G77" s="196"/>
      <c r="H77" s="181"/>
      <c r="I77" s="196"/>
      <c r="J77" s="194"/>
      <c r="K77" s="194"/>
      <c r="L77" s="181"/>
      <c r="M77" s="181"/>
      <c r="N77" s="181"/>
      <c r="O77" s="181"/>
      <c r="P77" s="181"/>
      <c r="Q77" s="181"/>
      <c r="R77" s="187"/>
      <c r="S77" s="182"/>
      <c r="T77" s="188"/>
      <c r="U77" s="183"/>
      <c r="V77" s="183"/>
      <c r="W77" s="181"/>
      <c r="X77" s="181"/>
      <c r="Y77" s="181"/>
      <c r="Z77" s="181"/>
    </row>
    <row r="78" spans="2:32" x14ac:dyDescent="0.25">
      <c r="B78" s="181"/>
      <c r="C78" s="181"/>
      <c r="D78" s="186"/>
      <c r="E78" s="196"/>
      <c r="F78" s="196"/>
      <c r="G78" s="196"/>
      <c r="H78" s="181"/>
      <c r="I78" s="196"/>
      <c r="J78" s="194"/>
      <c r="K78" s="181"/>
      <c r="L78" s="181"/>
      <c r="M78" s="181"/>
      <c r="N78" s="181"/>
      <c r="O78" s="181"/>
      <c r="P78" s="181"/>
      <c r="Q78" s="181"/>
      <c r="R78" s="187"/>
      <c r="S78" s="182"/>
      <c r="T78" s="188"/>
      <c r="U78" s="183"/>
      <c r="V78" s="183"/>
      <c r="W78" s="181"/>
      <c r="X78" s="181"/>
      <c r="Y78" s="181"/>
      <c r="Z78" s="181"/>
    </row>
    <row r="79" spans="2:32" x14ac:dyDescent="0.25">
      <c r="B79" s="181"/>
      <c r="C79" s="181"/>
      <c r="D79" s="186"/>
      <c r="E79" s="196"/>
      <c r="F79" s="196"/>
      <c r="G79" s="196"/>
      <c r="H79" s="181"/>
      <c r="I79" s="196"/>
      <c r="J79" s="196"/>
      <c r="K79" s="196"/>
      <c r="L79" s="181"/>
      <c r="M79" s="181"/>
      <c r="N79" s="181"/>
      <c r="O79" s="181"/>
      <c r="P79" s="181"/>
      <c r="Q79" s="181"/>
      <c r="R79" s="187"/>
      <c r="S79" s="182"/>
      <c r="T79" s="188"/>
      <c r="U79" s="183"/>
      <c r="V79" s="183"/>
      <c r="W79" s="181"/>
      <c r="X79" s="181"/>
      <c r="Y79" s="181"/>
      <c r="Z79" s="181"/>
    </row>
    <row r="80" spans="2:32" x14ac:dyDescent="0.25">
      <c r="B80" s="181"/>
      <c r="C80" s="181"/>
      <c r="D80" s="186"/>
      <c r="E80" s="196"/>
      <c r="F80" s="196"/>
      <c r="G80" s="196"/>
      <c r="H80" s="181"/>
      <c r="I80" s="196"/>
      <c r="J80" s="196"/>
      <c r="K80" s="196"/>
      <c r="L80" s="181"/>
      <c r="M80" s="181"/>
      <c r="N80" s="181"/>
      <c r="O80" s="181"/>
      <c r="P80" s="181"/>
      <c r="Q80" s="181"/>
      <c r="R80" s="187"/>
      <c r="S80" s="182"/>
      <c r="T80" s="188"/>
      <c r="U80" s="183"/>
      <c r="V80" s="183"/>
      <c r="W80" s="181"/>
      <c r="X80" s="181"/>
      <c r="Y80" s="181"/>
      <c r="Z80" s="181"/>
    </row>
    <row r="81" spans="2:32" x14ac:dyDescent="0.25">
      <c r="B81" s="181"/>
      <c r="C81" s="181"/>
      <c r="D81" s="186"/>
      <c r="E81" s="196"/>
      <c r="F81" s="196"/>
      <c r="G81" s="196"/>
      <c r="H81" s="196"/>
      <c r="I81" s="196"/>
      <c r="J81" s="194"/>
      <c r="K81" s="181"/>
      <c r="L81" s="181"/>
      <c r="M81" s="181"/>
      <c r="N81" s="181"/>
      <c r="O81" s="181"/>
      <c r="P81" s="181"/>
      <c r="Q81" s="181"/>
      <c r="R81" s="187"/>
      <c r="S81" s="182"/>
      <c r="T81" s="188"/>
      <c r="U81" s="183"/>
      <c r="V81" s="183"/>
      <c r="W81" s="181"/>
      <c r="X81" s="181"/>
      <c r="Y81" s="181"/>
      <c r="Z81" s="181"/>
    </row>
    <row r="82" spans="2:32" x14ac:dyDescent="0.25">
      <c r="B82" s="181"/>
      <c r="C82" s="181"/>
      <c r="D82" s="186"/>
      <c r="E82" s="181"/>
      <c r="F82" s="181"/>
      <c r="G82" s="181"/>
      <c r="H82" s="181"/>
      <c r="I82" s="181"/>
      <c r="J82" s="194"/>
      <c r="K82" s="194"/>
      <c r="L82" s="194"/>
      <c r="M82" s="194"/>
      <c r="N82" s="181"/>
      <c r="O82" s="181"/>
      <c r="P82" s="181"/>
      <c r="Q82" s="181"/>
      <c r="R82" s="187"/>
      <c r="S82" s="193"/>
      <c r="T82" s="188"/>
      <c r="U82" s="183"/>
      <c r="V82" s="183"/>
      <c r="W82" s="181"/>
      <c r="X82" s="181"/>
      <c r="Y82" s="181"/>
      <c r="Z82" s="181"/>
      <c r="AF82" s="181"/>
    </row>
    <row r="83" spans="2:32" x14ac:dyDescent="0.25">
      <c r="B83" s="181"/>
      <c r="C83" s="181"/>
      <c r="D83" s="186"/>
      <c r="E83" s="196"/>
      <c r="F83" s="196"/>
      <c r="G83" s="196"/>
      <c r="H83" s="196"/>
      <c r="I83" s="196"/>
      <c r="J83" s="194"/>
      <c r="K83" s="194"/>
      <c r="L83" s="181"/>
      <c r="M83" s="181"/>
      <c r="N83" s="181"/>
      <c r="O83" s="181"/>
      <c r="P83" s="181"/>
      <c r="Q83" s="181"/>
      <c r="R83" s="187"/>
      <c r="S83" s="193"/>
      <c r="T83" s="188"/>
      <c r="U83" s="183"/>
      <c r="V83" s="183"/>
      <c r="W83" s="181"/>
      <c r="X83" s="181"/>
      <c r="Y83" s="181"/>
      <c r="Z83" s="181"/>
      <c r="AF83" s="181"/>
    </row>
    <row r="84" spans="2:32" x14ac:dyDescent="0.25">
      <c r="B84" s="181"/>
      <c r="C84" s="181"/>
      <c r="D84" s="186"/>
      <c r="E84" s="196"/>
      <c r="F84" s="181"/>
      <c r="G84" s="196"/>
      <c r="H84" s="181"/>
      <c r="I84" s="196"/>
      <c r="J84" s="194"/>
      <c r="K84" s="181"/>
      <c r="L84" s="181"/>
      <c r="M84" s="181"/>
      <c r="N84" s="181"/>
      <c r="O84" s="181"/>
      <c r="P84" s="181"/>
      <c r="Q84" s="181"/>
      <c r="R84" s="187"/>
      <c r="S84" s="182"/>
      <c r="T84" s="188"/>
      <c r="U84" s="183"/>
      <c r="V84" s="183"/>
      <c r="W84" s="181"/>
      <c r="X84" s="181"/>
      <c r="Y84" s="181"/>
      <c r="Z84" s="181"/>
    </row>
    <row r="85" spans="2:32" x14ac:dyDescent="0.25">
      <c r="B85" s="181"/>
      <c r="C85" s="181"/>
      <c r="D85" s="186"/>
      <c r="E85" s="196"/>
      <c r="F85" s="196"/>
      <c r="G85" s="196"/>
      <c r="H85" s="181"/>
      <c r="I85" s="196"/>
      <c r="J85" s="194"/>
      <c r="K85" s="181"/>
      <c r="L85" s="181"/>
      <c r="M85" s="181"/>
      <c r="N85" s="181"/>
      <c r="O85" s="181"/>
      <c r="P85" s="181"/>
      <c r="Q85" s="181"/>
      <c r="R85" s="187"/>
      <c r="S85" s="182"/>
      <c r="T85" s="188"/>
      <c r="U85" s="183"/>
      <c r="V85" s="183"/>
      <c r="W85" s="181"/>
      <c r="X85" s="181"/>
      <c r="Y85" s="181"/>
      <c r="Z85" s="181"/>
    </row>
    <row r="86" spans="2:32" x14ac:dyDescent="0.25">
      <c r="B86" s="181"/>
      <c r="C86" s="181"/>
      <c r="D86" s="186"/>
      <c r="E86" s="196"/>
      <c r="F86" s="196"/>
      <c r="G86" s="196"/>
      <c r="H86" s="181"/>
      <c r="I86" s="196"/>
      <c r="J86" s="194"/>
      <c r="K86" s="194"/>
      <c r="L86" s="181"/>
      <c r="M86" s="181"/>
      <c r="N86" s="181"/>
      <c r="O86" s="181"/>
      <c r="P86" s="181"/>
      <c r="Q86" s="181"/>
      <c r="R86" s="187"/>
      <c r="S86" s="182"/>
      <c r="T86" s="188"/>
      <c r="U86" s="183"/>
      <c r="V86" s="183"/>
      <c r="W86" s="181"/>
      <c r="X86" s="181"/>
      <c r="Y86" s="181"/>
      <c r="Z86" s="181"/>
    </row>
    <row r="87" spans="2:32" x14ac:dyDescent="0.25">
      <c r="B87" s="181"/>
      <c r="C87" s="181"/>
      <c r="D87" s="186"/>
      <c r="E87" s="196"/>
      <c r="F87" s="196"/>
      <c r="G87" s="196"/>
      <c r="H87" s="181"/>
      <c r="I87" s="196"/>
      <c r="J87" s="194"/>
      <c r="K87" s="181"/>
      <c r="L87" s="181"/>
      <c r="M87" s="181"/>
      <c r="N87" s="181"/>
      <c r="O87" s="181"/>
      <c r="P87" s="181"/>
      <c r="Q87" s="181"/>
      <c r="R87" s="187"/>
      <c r="S87" s="182"/>
      <c r="T87" s="188"/>
      <c r="U87" s="183"/>
      <c r="V87" s="183"/>
      <c r="W87" s="181"/>
      <c r="X87" s="181"/>
      <c r="Y87" s="181"/>
      <c r="Z87" s="181"/>
    </row>
    <row r="88" spans="2:32" x14ac:dyDescent="0.25">
      <c r="B88" s="181"/>
      <c r="C88" s="181"/>
      <c r="D88" s="186"/>
      <c r="E88" s="196"/>
      <c r="F88" s="196"/>
      <c r="G88" s="196"/>
      <c r="H88" s="181"/>
      <c r="I88" s="196"/>
      <c r="J88" s="196"/>
      <c r="K88" s="196"/>
      <c r="L88" s="181"/>
      <c r="M88" s="181"/>
      <c r="N88" s="181"/>
      <c r="O88" s="181"/>
      <c r="P88" s="181"/>
      <c r="Q88" s="181"/>
      <c r="R88" s="187"/>
      <c r="S88" s="182"/>
      <c r="T88" s="188"/>
      <c r="U88" s="183"/>
      <c r="V88" s="183"/>
      <c r="W88" s="181"/>
      <c r="X88" s="181"/>
      <c r="Y88" s="181"/>
      <c r="Z88" s="181"/>
    </row>
    <row r="89" spans="2:32" x14ac:dyDescent="0.25">
      <c r="B89" s="181"/>
      <c r="C89" s="181"/>
      <c r="D89" s="186"/>
      <c r="E89" s="196"/>
      <c r="F89" s="196"/>
      <c r="G89" s="196"/>
      <c r="H89" s="181"/>
      <c r="I89" s="196"/>
      <c r="J89" s="196"/>
      <c r="K89" s="196"/>
      <c r="L89" s="181"/>
      <c r="M89" s="181"/>
      <c r="N89" s="181"/>
      <c r="O89" s="181"/>
      <c r="P89" s="181"/>
      <c r="Q89" s="181"/>
      <c r="R89" s="187"/>
      <c r="S89" s="182"/>
      <c r="T89" s="188"/>
      <c r="U89" s="183"/>
      <c r="V89" s="183"/>
      <c r="W89" s="181"/>
      <c r="X89" s="181"/>
      <c r="Y89" s="181"/>
      <c r="Z89" s="181"/>
    </row>
    <row r="90" spans="2:32" x14ac:dyDescent="0.25">
      <c r="B90" s="181"/>
      <c r="C90" s="181"/>
      <c r="D90" s="186"/>
      <c r="E90" s="196"/>
      <c r="F90" s="196"/>
      <c r="G90" s="196"/>
      <c r="H90" s="196"/>
      <c r="I90" s="196"/>
      <c r="J90" s="194"/>
      <c r="K90" s="181"/>
      <c r="L90" s="181"/>
      <c r="M90" s="181"/>
      <c r="N90" s="181"/>
      <c r="O90" s="181"/>
      <c r="P90" s="181"/>
      <c r="Q90" s="181"/>
      <c r="R90" s="187"/>
      <c r="S90" s="182"/>
      <c r="T90" s="188"/>
      <c r="U90" s="183"/>
      <c r="V90" s="183"/>
      <c r="W90" s="181"/>
      <c r="X90" s="181"/>
      <c r="Y90" s="181"/>
      <c r="Z90" s="181"/>
    </row>
    <row r="91" spans="2:32" x14ac:dyDescent="0.25">
      <c r="B91" s="181"/>
      <c r="C91" s="181"/>
      <c r="D91" s="186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7"/>
      <c r="S91" s="182"/>
      <c r="T91" s="183"/>
      <c r="U91" s="183"/>
      <c r="V91" s="183"/>
      <c r="W91" s="181"/>
      <c r="X91" s="181"/>
      <c r="Y91" s="181"/>
      <c r="Z91" s="181"/>
    </row>
    <row r="92" spans="2:32" x14ac:dyDescent="0.25">
      <c r="B92" s="181"/>
      <c r="C92" s="181"/>
      <c r="D92" s="186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7"/>
      <c r="S92" s="182"/>
      <c r="T92" s="183"/>
      <c r="U92" s="183"/>
      <c r="V92" s="183"/>
      <c r="W92" s="181"/>
      <c r="X92" s="181"/>
      <c r="Y92" s="181"/>
      <c r="Z92" s="181"/>
    </row>
    <row r="93" spans="2:32" x14ac:dyDescent="0.25">
      <c r="B93" s="181"/>
      <c r="C93" s="181"/>
      <c r="D93" s="186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7"/>
      <c r="S93" s="182"/>
      <c r="T93" s="183"/>
      <c r="U93" s="183"/>
      <c r="V93" s="183"/>
      <c r="W93" s="181"/>
      <c r="X93" s="181"/>
      <c r="Y93" s="181"/>
      <c r="Z93" s="181"/>
    </row>
    <row r="94" spans="2:32" x14ac:dyDescent="0.25">
      <c r="B94" s="181"/>
      <c r="C94" s="181"/>
      <c r="D94" s="186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7"/>
      <c r="S94" s="182"/>
      <c r="T94" s="183"/>
      <c r="U94" s="183"/>
      <c r="V94" s="183"/>
      <c r="W94" s="181"/>
      <c r="X94" s="181"/>
      <c r="Y94" s="181"/>
      <c r="Z94" s="181"/>
    </row>
    <row r="95" spans="2:32" x14ac:dyDescent="0.25">
      <c r="B95" s="181"/>
      <c r="C95" s="181"/>
      <c r="D95" s="186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7"/>
      <c r="S95" s="182"/>
      <c r="T95" s="183"/>
      <c r="U95" s="183"/>
      <c r="V95" s="183"/>
      <c r="W95" s="181"/>
      <c r="X95" s="181"/>
      <c r="Y95" s="181"/>
      <c r="Z95" s="181"/>
    </row>
    <row r="96" spans="2:32" x14ac:dyDescent="0.25">
      <c r="B96" s="181"/>
      <c r="C96" s="181"/>
      <c r="D96" s="186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7"/>
      <c r="S96" s="182"/>
      <c r="T96" s="183"/>
      <c r="U96" s="183"/>
      <c r="V96" s="183"/>
      <c r="W96" s="181"/>
      <c r="X96" s="181"/>
      <c r="Y96" s="181"/>
      <c r="Z96" s="181"/>
    </row>
    <row r="97" spans="2:26" x14ac:dyDescent="0.25">
      <c r="B97" s="181"/>
      <c r="C97" s="181"/>
      <c r="D97" s="186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7"/>
      <c r="S97" s="182"/>
      <c r="T97" s="183"/>
      <c r="U97" s="183"/>
      <c r="V97" s="183"/>
      <c r="W97" s="181"/>
      <c r="X97" s="181"/>
      <c r="Y97" s="181"/>
      <c r="Z97" s="181"/>
    </row>
    <row r="98" spans="2:26" x14ac:dyDescent="0.25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2"/>
      <c r="T98" s="183"/>
      <c r="U98" s="183"/>
      <c r="V98" s="183"/>
      <c r="W98" s="181"/>
      <c r="X98" s="181"/>
      <c r="Y98" s="181"/>
      <c r="Z98" s="181"/>
    </row>
    <row r="99" spans="2:26" x14ac:dyDescent="0.25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2"/>
      <c r="T99" s="183"/>
      <c r="U99" s="183"/>
      <c r="V99" s="183"/>
      <c r="W99" s="181"/>
      <c r="X99" s="181"/>
      <c r="Y99" s="181"/>
      <c r="Z99" s="181"/>
    </row>
    <row r="100" spans="2:26" x14ac:dyDescent="0.25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2"/>
      <c r="T100" s="183"/>
      <c r="U100" s="183"/>
      <c r="V100" s="183"/>
      <c r="W100" s="181"/>
      <c r="X100" s="181"/>
      <c r="Y100" s="181"/>
      <c r="Z100" s="181"/>
    </row>
    <row r="101" spans="2:26" x14ac:dyDescent="0.25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2"/>
      <c r="T101" s="183"/>
      <c r="U101" s="183"/>
      <c r="V101" s="183"/>
      <c r="W101" s="181"/>
      <c r="X101" s="181"/>
      <c r="Y101" s="181"/>
      <c r="Z101" s="181"/>
    </row>
    <row r="102" spans="2:26" x14ac:dyDescent="0.25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2"/>
      <c r="T102" s="183"/>
      <c r="U102" s="183"/>
      <c r="V102" s="183"/>
      <c r="W102" s="181"/>
      <c r="X102" s="181"/>
      <c r="Y102" s="181"/>
      <c r="Z102" s="181"/>
    </row>
    <row r="103" spans="2:26" x14ac:dyDescent="0.25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2"/>
      <c r="T103" s="183"/>
      <c r="U103" s="183"/>
      <c r="V103" s="183"/>
      <c r="W103" s="181"/>
      <c r="X103" s="181"/>
      <c r="Y103" s="181"/>
      <c r="Z103" s="181"/>
    </row>
    <row r="104" spans="2:26" x14ac:dyDescent="0.25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2"/>
      <c r="T104" s="183"/>
      <c r="U104" s="183"/>
      <c r="V104" s="183"/>
      <c r="W104" s="181"/>
      <c r="X104" s="181"/>
      <c r="Y104" s="181"/>
      <c r="Z104" s="181"/>
    </row>
    <row r="105" spans="2:26" x14ac:dyDescent="0.25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2"/>
      <c r="T105" s="183"/>
      <c r="U105" s="183"/>
      <c r="V105" s="183"/>
      <c r="W105" s="181"/>
      <c r="X105" s="181"/>
      <c r="Y105" s="181"/>
      <c r="Z105" s="181"/>
    </row>
    <row r="106" spans="2:26" x14ac:dyDescent="0.25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2"/>
      <c r="T106" s="183"/>
      <c r="U106" s="183"/>
      <c r="V106" s="183"/>
      <c r="W106" s="181"/>
      <c r="X106" s="181"/>
      <c r="Y106" s="181"/>
      <c r="Z106" s="181"/>
    </row>
    <row r="107" spans="2:26" x14ac:dyDescent="0.25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2"/>
      <c r="T107" s="183"/>
      <c r="U107" s="183"/>
      <c r="V107" s="183"/>
      <c r="W107" s="181"/>
      <c r="X107" s="181"/>
      <c r="Y107" s="181"/>
      <c r="Z107" s="181"/>
    </row>
    <row r="108" spans="2:26" x14ac:dyDescent="0.25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2"/>
      <c r="T108" s="183"/>
      <c r="U108" s="183"/>
      <c r="V108" s="183"/>
      <c r="W108" s="181"/>
      <c r="X108" s="181"/>
      <c r="Y108" s="181"/>
      <c r="Z108" s="181"/>
    </row>
    <row r="109" spans="2:26" x14ac:dyDescent="0.25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2"/>
      <c r="T109" s="183"/>
      <c r="U109" s="183"/>
      <c r="V109" s="183"/>
      <c r="W109" s="181"/>
      <c r="X109" s="181"/>
      <c r="Y109" s="181"/>
      <c r="Z109" s="181"/>
    </row>
    <row r="110" spans="2:26" x14ac:dyDescent="0.25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2"/>
      <c r="T110" s="183"/>
      <c r="U110" s="183"/>
      <c r="V110" s="183"/>
      <c r="W110" s="181"/>
      <c r="X110" s="181"/>
      <c r="Y110" s="181"/>
      <c r="Z110" s="181"/>
    </row>
    <row r="111" spans="2:26" x14ac:dyDescent="0.25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2"/>
      <c r="T111" s="183"/>
      <c r="U111" s="183"/>
      <c r="V111" s="183"/>
      <c r="W111" s="181"/>
      <c r="X111" s="181"/>
      <c r="Y111" s="181"/>
      <c r="Z111" s="181"/>
    </row>
    <row r="112" spans="2:26" x14ac:dyDescent="0.25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2"/>
      <c r="T112" s="183"/>
      <c r="U112" s="183"/>
      <c r="V112" s="183"/>
      <c r="W112" s="181"/>
      <c r="X112" s="181"/>
      <c r="Y112" s="181"/>
      <c r="Z112" s="181"/>
    </row>
    <row r="113" spans="2:26" x14ac:dyDescent="0.25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2"/>
      <c r="T113" s="183"/>
      <c r="U113" s="183"/>
      <c r="V113" s="183"/>
      <c r="W113" s="181"/>
      <c r="X113" s="181"/>
      <c r="Y113" s="181"/>
      <c r="Z113" s="181"/>
    </row>
    <row r="114" spans="2:26" x14ac:dyDescent="0.25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2"/>
      <c r="T114" s="183"/>
      <c r="U114" s="183"/>
      <c r="V114" s="183"/>
      <c r="W114" s="181"/>
      <c r="X114" s="181"/>
      <c r="Y114" s="181"/>
      <c r="Z114" s="181"/>
    </row>
    <row r="115" spans="2:26" x14ac:dyDescent="0.25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2"/>
      <c r="T115" s="183"/>
      <c r="U115" s="183"/>
      <c r="V115" s="183"/>
      <c r="W115" s="181"/>
      <c r="X115" s="181"/>
      <c r="Y115" s="181"/>
      <c r="Z115" s="181"/>
    </row>
    <row r="116" spans="2:26" x14ac:dyDescent="0.25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2"/>
      <c r="T116" s="183"/>
      <c r="U116" s="183"/>
      <c r="V116" s="183"/>
      <c r="W116" s="181"/>
      <c r="X116" s="181"/>
      <c r="Y116" s="181"/>
      <c r="Z116" s="181"/>
    </row>
    <row r="117" spans="2:26" x14ac:dyDescent="0.25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2"/>
      <c r="T117" s="183"/>
      <c r="U117" s="183"/>
      <c r="V117" s="183"/>
      <c r="W117" s="181"/>
      <c r="X117" s="181"/>
      <c r="Y117" s="181"/>
      <c r="Z117" s="181"/>
    </row>
    <row r="118" spans="2:26" x14ac:dyDescent="0.25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2"/>
      <c r="T118" s="183"/>
      <c r="U118" s="183"/>
      <c r="V118" s="183"/>
      <c r="W118" s="181"/>
      <c r="X118" s="181"/>
      <c r="Y118" s="181"/>
      <c r="Z118" s="181"/>
    </row>
    <row r="119" spans="2:26" x14ac:dyDescent="0.25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2"/>
      <c r="T119" s="183"/>
      <c r="U119" s="183"/>
      <c r="V119" s="183"/>
      <c r="W119" s="181"/>
      <c r="X119" s="181"/>
      <c r="Y119" s="181"/>
      <c r="Z119" s="181"/>
    </row>
    <row r="120" spans="2:26" x14ac:dyDescent="0.25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2"/>
      <c r="T120" s="183"/>
      <c r="U120" s="183"/>
      <c r="V120" s="183"/>
      <c r="W120" s="181"/>
      <c r="X120" s="181"/>
      <c r="Y120" s="181"/>
      <c r="Z120" s="181"/>
    </row>
    <row r="121" spans="2:26" x14ac:dyDescent="0.25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2"/>
      <c r="T121" s="183"/>
      <c r="U121" s="183"/>
      <c r="V121" s="183"/>
      <c r="W121" s="181"/>
      <c r="X121" s="181"/>
      <c r="Y121" s="181"/>
      <c r="Z121" s="181"/>
    </row>
    <row r="122" spans="2:26" x14ac:dyDescent="0.25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2"/>
      <c r="T122" s="183"/>
      <c r="U122" s="183"/>
      <c r="V122" s="183"/>
      <c r="W122" s="181"/>
      <c r="X122" s="181"/>
      <c r="Y122" s="181"/>
      <c r="Z122" s="181"/>
    </row>
    <row r="123" spans="2:26" x14ac:dyDescent="0.25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2"/>
      <c r="T123" s="183"/>
      <c r="U123" s="183"/>
      <c r="V123" s="183"/>
      <c r="W123" s="181"/>
      <c r="X123" s="181"/>
      <c r="Y123" s="181"/>
      <c r="Z123" s="181"/>
    </row>
    <row r="124" spans="2:26" x14ac:dyDescent="0.25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2"/>
      <c r="T124" s="183"/>
      <c r="U124" s="183"/>
      <c r="V124" s="183"/>
      <c r="W124" s="181"/>
      <c r="X124" s="181"/>
      <c r="Y124" s="181"/>
      <c r="Z124" s="181"/>
    </row>
    <row r="125" spans="2:26" x14ac:dyDescent="0.25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2"/>
      <c r="T125" s="183"/>
      <c r="U125" s="183"/>
      <c r="V125" s="183"/>
      <c r="W125" s="181"/>
      <c r="X125" s="181"/>
      <c r="Y125" s="181"/>
      <c r="Z125" s="181"/>
    </row>
    <row r="126" spans="2:26" x14ac:dyDescent="0.25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2"/>
      <c r="T126" s="183"/>
      <c r="U126" s="183"/>
      <c r="V126" s="183"/>
      <c r="W126" s="181"/>
      <c r="X126" s="181"/>
      <c r="Y126" s="181"/>
      <c r="Z126" s="181"/>
    </row>
    <row r="127" spans="2:26" x14ac:dyDescent="0.25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2"/>
      <c r="T127" s="183"/>
      <c r="U127" s="183"/>
      <c r="V127" s="183"/>
      <c r="W127" s="181"/>
      <c r="X127" s="181"/>
      <c r="Y127" s="181"/>
      <c r="Z127" s="181"/>
    </row>
    <row r="128" spans="2:26" x14ac:dyDescent="0.25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2"/>
      <c r="T128" s="183"/>
      <c r="U128" s="183"/>
      <c r="V128" s="183"/>
      <c r="W128" s="181"/>
      <c r="X128" s="181"/>
      <c r="Y128" s="181"/>
      <c r="Z128" s="181"/>
    </row>
    <row r="129" spans="2:26" x14ac:dyDescent="0.25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2"/>
      <c r="T129" s="183"/>
      <c r="U129" s="183"/>
      <c r="V129" s="183"/>
      <c r="W129" s="181"/>
      <c r="X129" s="181"/>
      <c r="Y129" s="181"/>
      <c r="Z129" s="181"/>
    </row>
    <row r="130" spans="2:26" x14ac:dyDescent="0.25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2"/>
      <c r="T130" s="183"/>
      <c r="U130" s="183"/>
      <c r="V130" s="183"/>
      <c r="W130" s="181"/>
      <c r="X130" s="181"/>
      <c r="Y130" s="181"/>
      <c r="Z130" s="181"/>
    </row>
    <row r="131" spans="2:26" x14ac:dyDescent="0.25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2"/>
      <c r="T131" s="183"/>
      <c r="U131" s="183"/>
      <c r="V131" s="183"/>
      <c r="W131" s="181"/>
      <c r="X131" s="181"/>
      <c r="Y131" s="181"/>
      <c r="Z131" s="181"/>
    </row>
    <row r="132" spans="2:26" x14ac:dyDescent="0.25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2"/>
      <c r="T132" s="183"/>
      <c r="U132" s="183"/>
      <c r="V132" s="183"/>
      <c r="W132" s="181"/>
      <c r="X132" s="181"/>
      <c r="Y132" s="181"/>
      <c r="Z132" s="181"/>
    </row>
    <row r="133" spans="2:26" x14ac:dyDescent="0.25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2"/>
      <c r="T133" s="183"/>
      <c r="U133" s="183"/>
      <c r="V133" s="183"/>
      <c r="W133" s="181"/>
      <c r="X133" s="181"/>
      <c r="Y133" s="181"/>
      <c r="Z133" s="181"/>
    </row>
    <row r="134" spans="2:26" x14ac:dyDescent="0.25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2"/>
      <c r="T134" s="183"/>
      <c r="U134" s="183"/>
      <c r="V134" s="183"/>
      <c r="W134" s="181"/>
      <c r="X134" s="181"/>
      <c r="Y134" s="181"/>
      <c r="Z134" s="181"/>
    </row>
    <row r="135" spans="2:26" x14ac:dyDescent="0.25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2"/>
      <c r="T135" s="183"/>
      <c r="U135" s="183"/>
      <c r="V135" s="183"/>
      <c r="W135" s="181"/>
      <c r="X135" s="181"/>
      <c r="Y135" s="181"/>
      <c r="Z135" s="181"/>
    </row>
    <row r="136" spans="2:26" x14ac:dyDescent="0.25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2"/>
      <c r="T136" s="183"/>
      <c r="U136" s="183"/>
      <c r="V136" s="183"/>
      <c r="W136" s="181"/>
      <c r="X136" s="181"/>
      <c r="Y136" s="181"/>
      <c r="Z136" s="181"/>
    </row>
    <row r="137" spans="2:26" x14ac:dyDescent="0.25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2"/>
      <c r="T137" s="183"/>
      <c r="U137" s="183"/>
      <c r="V137" s="183"/>
      <c r="W137" s="181"/>
      <c r="X137" s="181"/>
      <c r="Y137" s="181"/>
      <c r="Z137" s="181"/>
    </row>
    <row r="138" spans="2:26" x14ac:dyDescent="0.25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2"/>
      <c r="T138" s="183"/>
      <c r="U138" s="183"/>
      <c r="V138" s="183"/>
      <c r="W138" s="181"/>
      <c r="X138" s="181"/>
      <c r="Y138" s="181"/>
      <c r="Z138" s="181"/>
    </row>
    <row r="139" spans="2:26" x14ac:dyDescent="0.25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2"/>
      <c r="T139" s="183"/>
      <c r="U139" s="183"/>
      <c r="V139" s="183"/>
      <c r="W139" s="181"/>
      <c r="X139" s="181"/>
      <c r="Y139" s="181"/>
      <c r="Z139" s="181"/>
    </row>
    <row r="140" spans="2:26" x14ac:dyDescent="0.25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2"/>
      <c r="T140" s="183"/>
      <c r="U140" s="183"/>
      <c r="V140" s="183"/>
      <c r="W140" s="181"/>
      <c r="X140" s="181"/>
      <c r="Y140" s="181"/>
      <c r="Z140" s="181"/>
    </row>
    <row r="141" spans="2:26" x14ac:dyDescent="0.25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2"/>
      <c r="T141" s="183"/>
      <c r="U141" s="183"/>
      <c r="V141" s="183"/>
      <c r="W141" s="181"/>
      <c r="X141" s="181"/>
      <c r="Y141" s="181"/>
      <c r="Z141" s="181"/>
    </row>
    <row r="142" spans="2:26" x14ac:dyDescent="0.25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2"/>
      <c r="T142" s="183"/>
      <c r="U142" s="183"/>
      <c r="V142" s="183"/>
      <c r="W142" s="181"/>
      <c r="X142" s="181"/>
      <c r="Y142" s="181"/>
      <c r="Z142" s="181"/>
    </row>
    <row r="143" spans="2:26" x14ac:dyDescent="0.25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2"/>
      <c r="T143" s="183"/>
      <c r="U143" s="183"/>
      <c r="V143" s="183"/>
      <c r="W143" s="181"/>
      <c r="X143" s="181"/>
      <c r="Y143" s="181"/>
      <c r="Z143" s="181"/>
    </row>
    <row r="144" spans="2:26" x14ac:dyDescent="0.25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2"/>
      <c r="T144" s="183"/>
      <c r="U144" s="183"/>
      <c r="V144" s="183"/>
      <c r="W144" s="181"/>
      <c r="X144" s="181"/>
      <c r="Y144" s="181"/>
      <c r="Z144" s="181"/>
    </row>
    <row r="145" spans="2:26" x14ac:dyDescent="0.25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2"/>
      <c r="T145" s="183"/>
      <c r="U145" s="183"/>
      <c r="V145" s="183"/>
      <c r="W145" s="181"/>
      <c r="X145" s="181"/>
      <c r="Y145" s="181"/>
      <c r="Z145" s="181"/>
    </row>
    <row r="146" spans="2:26" x14ac:dyDescent="0.25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2"/>
      <c r="T146" s="183"/>
      <c r="U146" s="183"/>
      <c r="V146" s="183"/>
      <c r="W146" s="181"/>
      <c r="X146" s="181"/>
      <c r="Y146" s="181"/>
      <c r="Z146" s="181"/>
    </row>
    <row r="147" spans="2:26" x14ac:dyDescent="0.25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2"/>
      <c r="T147" s="183"/>
      <c r="U147" s="183"/>
      <c r="V147" s="183"/>
      <c r="W147" s="181"/>
      <c r="X147" s="181"/>
      <c r="Y147" s="181"/>
      <c r="Z147" s="181"/>
    </row>
    <row r="148" spans="2:26" x14ac:dyDescent="0.25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2"/>
      <c r="T148" s="183"/>
      <c r="U148" s="183"/>
      <c r="V148" s="183"/>
      <c r="W148" s="181"/>
      <c r="X148" s="181"/>
      <c r="Y148" s="181"/>
      <c r="Z148" s="181"/>
    </row>
    <row r="149" spans="2:26" x14ac:dyDescent="0.25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2"/>
      <c r="T149" s="183"/>
      <c r="U149" s="183"/>
      <c r="V149" s="183"/>
      <c r="W149" s="181"/>
      <c r="X149" s="181"/>
      <c r="Y149" s="181"/>
      <c r="Z149" s="181"/>
    </row>
    <row r="150" spans="2:26" x14ac:dyDescent="0.25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2"/>
      <c r="T150" s="183"/>
      <c r="U150" s="183"/>
      <c r="V150" s="183"/>
      <c r="W150" s="181"/>
      <c r="X150" s="181"/>
      <c r="Y150" s="181"/>
      <c r="Z150" s="181"/>
    </row>
    <row r="151" spans="2:26" x14ac:dyDescent="0.25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2"/>
      <c r="T151" s="183"/>
      <c r="U151" s="183"/>
      <c r="V151" s="183"/>
      <c r="W151" s="181"/>
      <c r="X151" s="181"/>
      <c r="Y151" s="181"/>
      <c r="Z151" s="181"/>
    </row>
    <row r="152" spans="2:26" x14ac:dyDescent="0.25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2"/>
      <c r="T152" s="183"/>
      <c r="U152" s="183"/>
      <c r="V152" s="183"/>
      <c r="W152" s="181"/>
      <c r="X152" s="181"/>
      <c r="Y152" s="181"/>
      <c r="Z152" s="181"/>
    </row>
    <row r="153" spans="2:26" x14ac:dyDescent="0.25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2"/>
      <c r="T153" s="183"/>
      <c r="U153" s="183"/>
      <c r="V153" s="183"/>
      <c r="W153" s="181"/>
      <c r="X153" s="181"/>
      <c r="Y153" s="181"/>
      <c r="Z153" s="181"/>
    </row>
    <row r="154" spans="2:26" x14ac:dyDescent="0.25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2"/>
      <c r="T154" s="183"/>
      <c r="U154" s="183"/>
      <c r="V154" s="183"/>
      <c r="W154" s="181"/>
      <c r="X154" s="181"/>
      <c r="Y154" s="181"/>
      <c r="Z154" s="181"/>
    </row>
    <row r="155" spans="2:26" x14ac:dyDescent="0.25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2"/>
      <c r="T155" s="183"/>
      <c r="U155" s="183"/>
      <c r="V155" s="183"/>
      <c r="W155" s="181"/>
      <c r="X155" s="181"/>
      <c r="Y155" s="181"/>
      <c r="Z155" s="181"/>
    </row>
    <row r="156" spans="2:26" x14ac:dyDescent="0.25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2"/>
      <c r="T156" s="183"/>
      <c r="U156" s="183"/>
      <c r="V156" s="183"/>
      <c r="W156" s="181"/>
      <c r="X156" s="181"/>
      <c r="Y156" s="181"/>
      <c r="Z156" s="181"/>
    </row>
    <row r="157" spans="2:26" x14ac:dyDescent="0.25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2"/>
      <c r="T157" s="183"/>
      <c r="U157" s="183"/>
      <c r="V157" s="183"/>
      <c r="W157" s="181"/>
      <c r="X157" s="181"/>
      <c r="Y157" s="181"/>
      <c r="Z157" s="181"/>
    </row>
    <row r="158" spans="2:26" x14ac:dyDescent="0.25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2"/>
      <c r="T158" s="183"/>
      <c r="U158" s="183"/>
      <c r="V158" s="183"/>
      <c r="W158" s="181"/>
      <c r="X158" s="181"/>
      <c r="Y158" s="181"/>
      <c r="Z158" s="181"/>
    </row>
    <row r="159" spans="2:26" x14ac:dyDescent="0.25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2"/>
      <c r="T159" s="183"/>
      <c r="U159" s="183"/>
      <c r="V159" s="183"/>
      <c r="W159" s="181"/>
      <c r="X159" s="181"/>
      <c r="Y159" s="181"/>
      <c r="Z159" s="181"/>
    </row>
    <row r="160" spans="2:26" x14ac:dyDescent="0.25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2"/>
      <c r="T160" s="183"/>
      <c r="U160" s="183"/>
      <c r="V160" s="183"/>
      <c r="W160" s="181"/>
      <c r="X160" s="181"/>
      <c r="Y160" s="181"/>
      <c r="Z160" s="181"/>
    </row>
    <row r="161" spans="2:26" x14ac:dyDescent="0.25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2"/>
      <c r="T161" s="183"/>
      <c r="U161" s="183"/>
      <c r="V161" s="183"/>
      <c r="W161" s="181"/>
      <c r="X161" s="181"/>
      <c r="Y161" s="181"/>
      <c r="Z161" s="181"/>
    </row>
    <row r="162" spans="2:26" x14ac:dyDescent="0.25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2"/>
      <c r="T162" s="183"/>
      <c r="U162" s="183"/>
      <c r="V162" s="183"/>
      <c r="W162" s="181"/>
      <c r="X162" s="181"/>
      <c r="Y162" s="181"/>
      <c r="Z162" s="181"/>
    </row>
    <row r="163" spans="2:26" x14ac:dyDescent="0.25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2"/>
      <c r="T163" s="183"/>
      <c r="U163" s="183"/>
      <c r="V163" s="183"/>
      <c r="W163" s="181"/>
      <c r="X163" s="181"/>
      <c r="Y163" s="181"/>
      <c r="Z163" s="181"/>
    </row>
    <row r="164" spans="2:26" x14ac:dyDescent="0.25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2"/>
      <c r="T164" s="183"/>
      <c r="U164" s="183"/>
      <c r="V164" s="183"/>
      <c r="W164" s="181"/>
      <c r="X164" s="181"/>
      <c r="Y164" s="181"/>
      <c r="Z164" s="181"/>
    </row>
    <row r="165" spans="2:26" x14ac:dyDescent="0.25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2"/>
      <c r="T165" s="183"/>
      <c r="U165" s="183"/>
      <c r="V165" s="183"/>
      <c r="W165" s="181"/>
      <c r="X165" s="181"/>
      <c r="Y165" s="181"/>
      <c r="Z165" s="181"/>
    </row>
    <row r="166" spans="2:26" x14ac:dyDescent="0.25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2"/>
      <c r="T166" s="183"/>
      <c r="U166" s="183"/>
      <c r="V166" s="183"/>
      <c r="W166" s="181"/>
      <c r="X166" s="181"/>
      <c r="Y166" s="181"/>
      <c r="Z166" s="181"/>
    </row>
    <row r="167" spans="2:26" x14ac:dyDescent="0.25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2"/>
      <c r="T167" s="183"/>
      <c r="U167" s="183"/>
      <c r="V167" s="183"/>
      <c r="W167" s="181"/>
      <c r="X167" s="181"/>
      <c r="Y167" s="181"/>
      <c r="Z167" s="181"/>
    </row>
    <row r="168" spans="2:26" x14ac:dyDescent="0.25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2"/>
      <c r="T168" s="183"/>
      <c r="U168" s="183"/>
      <c r="V168" s="183"/>
      <c r="W168" s="181"/>
      <c r="X168" s="181"/>
      <c r="Y168" s="181"/>
      <c r="Z168" s="181"/>
    </row>
    <row r="169" spans="2:26" x14ac:dyDescent="0.25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2"/>
      <c r="T169" s="183"/>
      <c r="U169" s="183"/>
      <c r="V169" s="183"/>
      <c r="W169" s="181"/>
      <c r="X169" s="181"/>
      <c r="Y169" s="181"/>
      <c r="Z169" s="181"/>
    </row>
    <row r="170" spans="2:26" x14ac:dyDescent="0.25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2"/>
      <c r="T170" s="183"/>
      <c r="U170" s="183"/>
      <c r="V170" s="183"/>
      <c r="W170" s="181"/>
      <c r="X170" s="181"/>
      <c r="Y170" s="181"/>
      <c r="Z170" s="181"/>
    </row>
    <row r="171" spans="2:26" x14ac:dyDescent="0.25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2"/>
      <c r="T171" s="183"/>
      <c r="U171" s="183"/>
      <c r="V171" s="183"/>
      <c r="W171" s="181"/>
      <c r="X171" s="181"/>
      <c r="Y171" s="181"/>
      <c r="Z171" s="181"/>
    </row>
    <row r="172" spans="2:26" x14ac:dyDescent="0.25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2"/>
      <c r="T172" s="183"/>
      <c r="U172" s="183"/>
      <c r="V172" s="183"/>
      <c r="W172" s="181"/>
      <c r="X172" s="181"/>
      <c r="Y172" s="181"/>
      <c r="Z172" s="181"/>
    </row>
    <row r="173" spans="2:26" x14ac:dyDescent="0.25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2"/>
      <c r="T173" s="183"/>
      <c r="U173" s="183"/>
      <c r="V173" s="183"/>
      <c r="W173" s="181"/>
      <c r="X173" s="181"/>
      <c r="Y173" s="181"/>
      <c r="Z173" s="181"/>
    </row>
    <row r="174" spans="2:26" x14ac:dyDescent="0.25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2"/>
      <c r="T174" s="183"/>
      <c r="U174" s="183"/>
      <c r="V174" s="183"/>
      <c r="W174" s="181"/>
      <c r="X174" s="181"/>
      <c r="Y174" s="181"/>
      <c r="Z174" s="181"/>
    </row>
    <row r="175" spans="2:26" x14ac:dyDescent="0.25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2"/>
      <c r="T175" s="183"/>
      <c r="U175" s="183"/>
      <c r="V175" s="183"/>
      <c r="W175" s="181"/>
      <c r="X175" s="181"/>
      <c r="Y175" s="181"/>
      <c r="Z175" s="181"/>
    </row>
    <row r="176" spans="2:26" x14ac:dyDescent="0.25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2"/>
      <c r="T176" s="183"/>
      <c r="U176" s="183"/>
      <c r="V176" s="183"/>
      <c r="W176" s="181"/>
      <c r="X176" s="181"/>
      <c r="Y176" s="181"/>
      <c r="Z176" s="181"/>
    </row>
    <row r="177" spans="2:26" x14ac:dyDescent="0.25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2"/>
      <c r="T177" s="183"/>
      <c r="U177" s="183"/>
      <c r="V177" s="183"/>
      <c r="W177" s="181"/>
      <c r="X177" s="181"/>
      <c r="Y177" s="181"/>
      <c r="Z177" s="181"/>
    </row>
    <row r="178" spans="2:26" x14ac:dyDescent="0.25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2"/>
      <c r="T178" s="183"/>
      <c r="U178" s="183"/>
      <c r="V178" s="183"/>
      <c r="W178" s="181"/>
      <c r="X178" s="181"/>
      <c r="Y178" s="181"/>
      <c r="Z178" s="181"/>
    </row>
    <row r="179" spans="2:26" x14ac:dyDescent="0.25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2"/>
      <c r="T179" s="183"/>
      <c r="U179" s="183"/>
      <c r="V179" s="183"/>
      <c r="W179" s="181"/>
      <c r="X179" s="181"/>
      <c r="Y179" s="181"/>
      <c r="Z179" s="181"/>
    </row>
    <row r="180" spans="2:26" x14ac:dyDescent="0.25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2"/>
      <c r="T180" s="183"/>
      <c r="U180" s="183"/>
      <c r="V180" s="183"/>
      <c r="W180" s="181"/>
      <c r="X180" s="181"/>
      <c r="Y180" s="181"/>
      <c r="Z180" s="181"/>
    </row>
    <row r="181" spans="2:26" x14ac:dyDescent="0.25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2"/>
      <c r="T181" s="183"/>
      <c r="U181" s="183"/>
      <c r="V181" s="183"/>
      <c r="W181" s="181"/>
      <c r="X181" s="181"/>
      <c r="Y181" s="181"/>
      <c r="Z181" s="181"/>
    </row>
    <row r="182" spans="2:26" x14ac:dyDescent="0.25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2"/>
      <c r="T182" s="183"/>
      <c r="U182" s="183"/>
      <c r="V182" s="183"/>
      <c r="W182" s="181"/>
      <c r="X182" s="181"/>
      <c r="Y182" s="181"/>
      <c r="Z182" s="181"/>
    </row>
    <row r="183" spans="2:26" x14ac:dyDescent="0.25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2"/>
      <c r="T183" s="183"/>
      <c r="U183" s="183"/>
      <c r="V183" s="183"/>
      <c r="W183" s="181"/>
      <c r="X183" s="181"/>
      <c r="Y183" s="181"/>
      <c r="Z183" s="181"/>
    </row>
    <row r="184" spans="2:26" x14ac:dyDescent="0.25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2"/>
      <c r="T184" s="183"/>
      <c r="U184" s="183"/>
      <c r="V184" s="183"/>
      <c r="W184" s="181"/>
      <c r="X184" s="181"/>
      <c r="Y184" s="181"/>
      <c r="Z184" s="181"/>
    </row>
    <row r="185" spans="2:26" x14ac:dyDescent="0.25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2"/>
      <c r="T185" s="183"/>
      <c r="U185" s="183"/>
      <c r="V185" s="183"/>
      <c r="W185" s="181"/>
      <c r="X185" s="181"/>
      <c r="Y185" s="181"/>
      <c r="Z185" s="181"/>
    </row>
    <row r="186" spans="2:26" x14ac:dyDescent="0.25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2"/>
      <c r="T186" s="183"/>
      <c r="U186" s="183"/>
      <c r="V186" s="183"/>
      <c r="W186" s="181"/>
      <c r="X186" s="181"/>
      <c r="Y186" s="181"/>
      <c r="Z186" s="181"/>
    </row>
    <row r="187" spans="2:26" x14ac:dyDescent="0.25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2"/>
      <c r="T187" s="183"/>
      <c r="U187" s="183"/>
      <c r="V187" s="183"/>
      <c r="W187" s="181"/>
      <c r="X187" s="181"/>
      <c r="Y187" s="181"/>
      <c r="Z187" s="181"/>
    </row>
    <row r="188" spans="2:26" x14ac:dyDescent="0.25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2"/>
      <c r="T188" s="183"/>
      <c r="U188" s="183"/>
      <c r="V188" s="183"/>
      <c r="W188" s="181"/>
      <c r="X188" s="181"/>
      <c r="Y188" s="181"/>
      <c r="Z188" s="181"/>
    </row>
    <row r="189" spans="2:26" x14ac:dyDescent="0.25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2"/>
      <c r="T189" s="183"/>
      <c r="U189" s="183"/>
      <c r="V189" s="183"/>
      <c r="W189" s="181"/>
      <c r="X189" s="181"/>
      <c r="Y189" s="181"/>
      <c r="Z189" s="181"/>
    </row>
    <row r="190" spans="2:26" x14ac:dyDescent="0.25"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2"/>
      <c r="T190" s="183"/>
      <c r="U190" s="183"/>
      <c r="V190" s="183"/>
      <c r="W190" s="181"/>
      <c r="X190" s="181"/>
      <c r="Y190" s="181"/>
      <c r="Z190" s="181"/>
    </row>
    <row r="191" spans="2:26" x14ac:dyDescent="0.25">
      <c r="B191" s="181"/>
      <c r="C191" s="181"/>
      <c r="D191" s="181"/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2"/>
      <c r="T191" s="183"/>
      <c r="U191" s="183"/>
      <c r="V191" s="183"/>
      <c r="W191" s="181"/>
      <c r="X191" s="181"/>
      <c r="Y191" s="181"/>
      <c r="Z191" s="181"/>
    </row>
    <row r="192" spans="2:26" x14ac:dyDescent="0.25">
      <c r="B192" s="181"/>
      <c r="C192" s="181"/>
      <c r="D192" s="181"/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2"/>
      <c r="T192" s="183"/>
      <c r="U192" s="183"/>
      <c r="V192" s="183"/>
      <c r="W192" s="181"/>
      <c r="X192" s="181"/>
      <c r="Y192" s="181"/>
      <c r="Z192" s="181"/>
    </row>
    <row r="193" spans="2:26" x14ac:dyDescent="0.25"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2"/>
      <c r="T193" s="183"/>
      <c r="U193" s="183"/>
      <c r="V193" s="183"/>
      <c r="W193" s="181"/>
      <c r="X193" s="181"/>
      <c r="Y193" s="181"/>
      <c r="Z193" s="181"/>
    </row>
    <row r="194" spans="2:26" x14ac:dyDescent="0.25">
      <c r="B194" s="181"/>
      <c r="C194" s="181"/>
      <c r="D194" s="181"/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2"/>
      <c r="T194" s="183"/>
      <c r="U194" s="183"/>
      <c r="V194" s="183"/>
      <c r="W194" s="181"/>
      <c r="X194" s="181"/>
      <c r="Y194" s="181"/>
      <c r="Z194" s="181"/>
    </row>
    <row r="195" spans="2:26" x14ac:dyDescent="0.25">
      <c r="B195" s="181"/>
      <c r="C195" s="181"/>
      <c r="D195" s="181"/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2"/>
      <c r="T195" s="183"/>
      <c r="U195" s="183"/>
      <c r="V195" s="183"/>
      <c r="W195" s="181"/>
      <c r="X195" s="181"/>
      <c r="Y195" s="181"/>
      <c r="Z195" s="181"/>
    </row>
    <row r="196" spans="2:26" x14ac:dyDescent="0.25">
      <c r="B196" s="181"/>
      <c r="C196" s="181"/>
      <c r="D196" s="181"/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2"/>
      <c r="T196" s="183"/>
      <c r="U196" s="183"/>
      <c r="V196" s="183"/>
      <c r="W196" s="181"/>
      <c r="X196" s="181"/>
      <c r="Y196" s="181"/>
      <c r="Z196" s="181"/>
    </row>
    <row r="197" spans="2:26" x14ac:dyDescent="0.25">
      <c r="B197" s="181"/>
      <c r="C197" s="181"/>
      <c r="D197" s="181"/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2"/>
      <c r="T197" s="183"/>
      <c r="U197" s="183"/>
      <c r="V197" s="183"/>
      <c r="W197" s="181"/>
      <c r="X197" s="181"/>
      <c r="Y197" s="181"/>
      <c r="Z197" s="181"/>
    </row>
    <row r="198" spans="2:26" x14ac:dyDescent="0.25"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2"/>
      <c r="T198" s="183"/>
      <c r="U198" s="183"/>
      <c r="V198" s="183"/>
      <c r="W198" s="181"/>
      <c r="X198" s="181"/>
      <c r="Y198" s="181"/>
      <c r="Z198" s="181"/>
    </row>
    <row r="199" spans="2:26" x14ac:dyDescent="0.25">
      <c r="B199" s="181"/>
      <c r="C199" s="181"/>
      <c r="D199" s="181"/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2"/>
      <c r="T199" s="183"/>
      <c r="U199" s="183"/>
      <c r="V199" s="183"/>
      <c r="W199" s="181"/>
      <c r="X199" s="181"/>
      <c r="Y199" s="181"/>
      <c r="Z199" s="181"/>
    </row>
    <row r="200" spans="2:26" x14ac:dyDescent="0.25"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2"/>
      <c r="T200" s="183"/>
      <c r="U200" s="183"/>
      <c r="V200" s="183"/>
      <c r="W200" s="181"/>
      <c r="X200" s="181"/>
      <c r="Y200" s="181"/>
      <c r="Z200" s="181"/>
    </row>
    <row r="201" spans="2:26" x14ac:dyDescent="0.25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2"/>
      <c r="T201" s="183"/>
      <c r="U201" s="183"/>
      <c r="V201" s="183"/>
      <c r="W201" s="181"/>
      <c r="X201" s="181"/>
      <c r="Y201" s="181"/>
      <c r="Z201" s="181"/>
    </row>
    <row r="202" spans="2:26" x14ac:dyDescent="0.25"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2"/>
      <c r="T202" s="183"/>
      <c r="U202" s="183"/>
      <c r="V202" s="183"/>
      <c r="W202" s="181"/>
      <c r="X202" s="181"/>
      <c r="Y202" s="181"/>
      <c r="Z202" s="181"/>
    </row>
    <row r="203" spans="2:26" x14ac:dyDescent="0.25"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2"/>
      <c r="T203" s="183"/>
      <c r="U203" s="183"/>
      <c r="V203" s="183"/>
      <c r="W203" s="181"/>
      <c r="X203" s="181"/>
      <c r="Y203" s="181"/>
      <c r="Z203" s="181"/>
    </row>
    <row r="204" spans="2:26" x14ac:dyDescent="0.25"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2"/>
      <c r="T204" s="183"/>
      <c r="U204" s="183"/>
      <c r="V204" s="183"/>
      <c r="W204" s="181"/>
      <c r="X204" s="181"/>
      <c r="Y204" s="181"/>
      <c r="Z204" s="181"/>
    </row>
    <row r="205" spans="2:26" x14ac:dyDescent="0.25">
      <c r="B205" s="181"/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2"/>
      <c r="T205" s="183"/>
      <c r="U205" s="183"/>
      <c r="V205" s="183"/>
      <c r="W205" s="181"/>
      <c r="X205" s="181"/>
      <c r="Y205" s="181"/>
      <c r="Z205" s="181"/>
    </row>
    <row r="206" spans="2:26" x14ac:dyDescent="0.25"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2"/>
      <c r="T206" s="183"/>
      <c r="U206" s="183"/>
      <c r="V206" s="183"/>
      <c r="W206" s="181"/>
      <c r="X206" s="181"/>
      <c r="Y206" s="181"/>
      <c r="Z206" s="181"/>
    </row>
    <row r="207" spans="2:26" x14ac:dyDescent="0.25">
      <c r="B207" s="181"/>
      <c r="C207" s="181"/>
      <c r="D207" s="181"/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2"/>
      <c r="T207" s="183"/>
      <c r="U207" s="183"/>
      <c r="V207" s="183"/>
      <c r="W207" s="181"/>
      <c r="X207" s="181"/>
      <c r="Y207" s="181"/>
      <c r="Z207" s="181"/>
    </row>
    <row r="208" spans="2:26" x14ac:dyDescent="0.25"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2"/>
      <c r="T208" s="183"/>
      <c r="U208" s="183"/>
      <c r="V208" s="183"/>
      <c r="W208" s="181"/>
      <c r="X208" s="181"/>
      <c r="Y208" s="181"/>
      <c r="Z208" s="181"/>
    </row>
    <row r="209" spans="2:26" x14ac:dyDescent="0.25"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2"/>
      <c r="T209" s="183"/>
      <c r="U209" s="183"/>
      <c r="V209" s="183"/>
      <c r="W209" s="181"/>
      <c r="X209" s="181"/>
      <c r="Y209" s="181"/>
      <c r="Z209" s="181"/>
    </row>
    <row r="210" spans="2:26" x14ac:dyDescent="0.25"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2"/>
      <c r="T210" s="183"/>
      <c r="U210" s="183"/>
      <c r="V210" s="183"/>
      <c r="W210" s="181"/>
      <c r="X210" s="181"/>
      <c r="Y210" s="181"/>
      <c r="Z210" s="181"/>
    </row>
    <row r="211" spans="2:26" x14ac:dyDescent="0.25"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2"/>
      <c r="T211" s="183"/>
      <c r="U211" s="183"/>
      <c r="V211" s="183"/>
      <c r="W211" s="181"/>
      <c r="X211" s="181"/>
      <c r="Y211" s="181"/>
      <c r="Z211" s="181"/>
    </row>
    <row r="212" spans="2:26" x14ac:dyDescent="0.25"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2"/>
      <c r="T212" s="183"/>
      <c r="U212" s="183"/>
      <c r="V212" s="183"/>
      <c r="W212" s="181"/>
      <c r="X212" s="181"/>
      <c r="Y212" s="181"/>
      <c r="Z212" s="181"/>
    </row>
    <row r="213" spans="2:26" x14ac:dyDescent="0.25"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2"/>
      <c r="T213" s="183"/>
      <c r="U213" s="183"/>
      <c r="V213" s="183"/>
      <c r="W213" s="181"/>
      <c r="X213" s="181"/>
      <c r="Y213" s="181"/>
      <c r="Z213" s="181"/>
    </row>
    <row r="214" spans="2:26" x14ac:dyDescent="0.25">
      <c r="B214" s="181"/>
      <c r="C214" s="181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2"/>
      <c r="T214" s="183"/>
      <c r="U214" s="183"/>
      <c r="V214" s="183"/>
      <c r="W214" s="181"/>
      <c r="X214" s="181"/>
      <c r="Y214" s="181"/>
      <c r="Z214" s="181"/>
    </row>
    <row r="215" spans="2:26" x14ac:dyDescent="0.25"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2"/>
      <c r="T215" s="183"/>
      <c r="U215" s="183"/>
      <c r="V215" s="183"/>
      <c r="W215" s="181"/>
      <c r="X215" s="181"/>
      <c r="Y215" s="181"/>
      <c r="Z215" s="181"/>
    </row>
    <row r="216" spans="2:26" x14ac:dyDescent="0.25">
      <c r="B216" s="181"/>
      <c r="C216" s="181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2"/>
      <c r="T216" s="183"/>
      <c r="U216" s="183"/>
      <c r="V216" s="183"/>
      <c r="W216" s="181"/>
      <c r="X216" s="181"/>
      <c r="Y216" s="181"/>
      <c r="Z216" s="181"/>
    </row>
    <row r="217" spans="2:26" x14ac:dyDescent="0.25"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2"/>
      <c r="T217" s="183"/>
      <c r="U217" s="183"/>
      <c r="V217" s="183"/>
      <c r="W217" s="181"/>
      <c r="X217" s="181"/>
      <c r="Y217" s="181"/>
      <c r="Z217" s="181"/>
    </row>
    <row r="218" spans="2:26" x14ac:dyDescent="0.25"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2"/>
      <c r="T218" s="183"/>
      <c r="U218" s="183"/>
      <c r="V218" s="183"/>
      <c r="W218" s="181"/>
      <c r="X218" s="181"/>
      <c r="Y218" s="181"/>
      <c r="Z218" s="181"/>
    </row>
    <row r="219" spans="2:26" x14ac:dyDescent="0.25"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2"/>
      <c r="T219" s="183"/>
      <c r="U219" s="183"/>
      <c r="V219" s="183"/>
      <c r="W219" s="181"/>
      <c r="X219" s="181"/>
      <c r="Y219" s="181"/>
      <c r="Z219" s="181"/>
    </row>
    <row r="220" spans="2:26" x14ac:dyDescent="0.25"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2"/>
      <c r="T220" s="183"/>
      <c r="U220" s="183"/>
      <c r="V220" s="183"/>
      <c r="W220" s="181"/>
      <c r="X220" s="181"/>
      <c r="Y220" s="181"/>
      <c r="Z220" s="181"/>
    </row>
    <row r="221" spans="2:26" x14ac:dyDescent="0.25"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2"/>
      <c r="T221" s="183"/>
      <c r="U221" s="183"/>
      <c r="V221" s="183"/>
      <c r="W221" s="181"/>
      <c r="X221" s="181"/>
      <c r="Y221" s="181"/>
      <c r="Z221" s="181"/>
    </row>
    <row r="222" spans="2:26" x14ac:dyDescent="0.25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2"/>
      <c r="T222" s="183"/>
      <c r="U222" s="183"/>
      <c r="V222" s="183"/>
      <c r="W222" s="181"/>
      <c r="X222" s="181"/>
      <c r="Y222" s="181"/>
      <c r="Z222" s="181"/>
    </row>
    <row r="223" spans="2:26" x14ac:dyDescent="0.25">
      <c r="B223" s="181"/>
      <c r="C223" s="181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2"/>
      <c r="T223" s="183"/>
      <c r="U223" s="183"/>
      <c r="V223" s="183"/>
      <c r="W223" s="181"/>
      <c r="X223" s="181"/>
      <c r="Y223" s="181"/>
      <c r="Z223" s="181"/>
    </row>
    <row r="224" spans="2:26" x14ac:dyDescent="0.25">
      <c r="B224" s="181"/>
      <c r="C224" s="181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2"/>
      <c r="T224" s="183"/>
      <c r="U224" s="183"/>
      <c r="V224" s="183"/>
      <c r="W224" s="181"/>
      <c r="X224" s="181"/>
      <c r="Y224" s="181"/>
      <c r="Z224" s="181"/>
    </row>
    <row r="225" spans="2:26" x14ac:dyDescent="0.25">
      <c r="B225" s="181"/>
      <c r="C225" s="181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2"/>
      <c r="T225" s="183"/>
      <c r="U225" s="183"/>
      <c r="V225" s="183"/>
      <c r="W225" s="181"/>
      <c r="X225" s="181"/>
      <c r="Y225" s="181"/>
      <c r="Z225" s="181"/>
    </row>
    <row r="226" spans="2:26" x14ac:dyDescent="0.25">
      <c r="B226" s="181"/>
      <c r="C226" s="181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2"/>
      <c r="T226" s="183"/>
      <c r="U226" s="183"/>
      <c r="V226" s="183"/>
      <c r="W226" s="181"/>
      <c r="X226" s="181"/>
      <c r="Y226" s="181"/>
      <c r="Z226" s="181"/>
    </row>
    <row r="227" spans="2:26" x14ac:dyDescent="0.25">
      <c r="B227" s="181"/>
      <c r="C227" s="181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2"/>
      <c r="T227" s="183"/>
      <c r="U227" s="183"/>
      <c r="V227" s="183"/>
      <c r="W227" s="181"/>
      <c r="X227" s="181"/>
      <c r="Y227" s="181"/>
      <c r="Z227" s="181"/>
    </row>
    <row r="228" spans="2:26" x14ac:dyDescent="0.25">
      <c r="B228" s="181"/>
      <c r="C228" s="181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2"/>
      <c r="T228" s="183"/>
      <c r="U228" s="183"/>
      <c r="V228" s="183"/>
      <c r="W228" s="181"/>
      <c r="X228" s="181"/>
      <c r="Y228" s="181"/>
      <c r="Z228" s="181"/>
    </row>
    <row r="229" spans="2:26" x14ac:dyDescent="0.25">
      <c r="B229" s="181"/>
      <c r="C229" s="181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2"/>
      <c r="T229" s="183"/>
      <c r="U229" s="183"/>
      <c r="V229" s="183"/>
      <c r="W229" s="181"/>
      <c r="X229" s="181"/>
      <c r="Y229" s="181"/>
      <c r="Z229" s="181"/>
    </row>
    <row r="230" spans="2:26" x14ac:dyDescent="0.25"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2"/>
      <c r="T230" s="183"/>
      <c r="U230" s="183"/>
      <c r="V230" s="183"/>
      <c r="W230" s="181"/>
      <c r="X230" s="181"/>
      <c r="Y230" s="181"/>
      <c r="Z230" s="181"/>
    </row>
    <row r="231" spans="2:26" x14ac:dyDescent="0.25">
      <c r="B231" s="181"/>
      <c r="C231" s="181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2"/>
      <c r="T231" s="183"/>
      <c r="U231" s="183"/>
      <c r="V231" s="183"/>
      <c r="W231" s="181"/>
      <c r="X231" s="181"/>
      <c r="Y231" s="181"/>
      <c r="Z231" s="181"/>
    </row>
    <row r="232" spans="2:26" x14ac:dyDescent="0.25">
      <c r="B232" s="181"/>
      <c r="C232" s="181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2"/>
      <c r="T232" s="183"/>
      <c r="U232" s="183"/>
      <c r="V232" s="183"/>
      <c r="W232" s="181"/>
      <c r="X232" s="181"/>
      <c r="Y232" s="181"/>
      <c r="Z232" s="181"/>
    </row>
    <row r="233" spans="2:26" x14ac:dyDescent="0.25">
      <c r="B233" s="181"/>
      <c r="C233" s="181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2"/>
      <c r="T233" s="183"/>
      <c r="U233" s="183"/>
      <c r="V233" s="183"/>
      <c r="W233" s="181"/>
      <c r="X233" s="181"/>
      <c r="Y233" s="181"/>
      <c r="Z233" s="181"/>
    </row>
    <row r="234" spans="2:26" x14ac:dyDescent="0.25">
      <c r="B234" s="181"/>
      <c r="C234" s="181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2"/>
      <c r="T234" s="183"/>
      <c r="U234" s="183"/>
      <c r="V234" s="183"/>
      <c r="W234" s="181"/>
      <c r="X234" s="181"/>
      <c r="Y234" s="181"/>
      <c r="Z234" s="181"/>
    </row>
    <row r="235" spans="2:26" x14ac:dyDescent="0.25">
      <c r="B235" s="181"/>
      <c r="C235" s="181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2"/>
      <c r="T235" s="183"/>
      <c r="U235" s="183"/>
      <c r="V235" s="183"/>
      <c r="W235" s="181"/>
      <c r="X235" s="181"/>
      <c r="Y235" s="181"/>
      <c r="Z235" s="181"/>
    </row>
    <row r="236" spans="2:26" x14ac:dyDescent="0.25">
      <c r="B236" s="181"/>
      <c r="C236" s="181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2"/>
      <c r="T236" s="183"/>
      <c r="U236" s="183"/>
      <c r="V236" s="183"/>
      <c r="W236" s="181"/>
      <c r="X236" s="181"/>
      <c r="Y236" s="181"/>
      <c r="Z236" s="181"/>
    </row>
    <row r="237" spans="2:26" x14ac:dyDescent="0.25">
      <c r="B237" s="181"/>
      <c r="C237" s="181"/>
      <c r="D237" s="181"/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2"/>
      <c r="T237" s="183"/>
      <c r="U237" s="183"/>
      <c r="V237" s="183"/>
      <c r="W237" s="181"/>
      <c r="X237" s="181"/>
      <c r="Y237" s="181"/>
      <c r="Z237" s="181"/>
    </row>
    <row r="238" spans="2:26" x14ac:dyDescent="0.25">
      <c r="B238" s="181"/>
      <c r="C238" s="181"/>
      <c r="D238" s="181"/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2"/>
      <c r="T238" s="183"/>
      <c r="U238" s="183"/>
      <c r="V238" s="183"/>
      <c r="W238" s="181"/>
      <c r="X238" s="181"/>
      <c r="Y238" s="181"/>
      <c r="Z238" s="181"/>
    </row>
    <row r="239" spans="2:26" x14ac:dyDescent="0.25">
      <c r="B239" s="181"/>
      <c r="C239" s="181"/>
      <c r="D239" s="181"/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2"/>
      <c r="T239" s="183"/>
      <c r="U239" s="183"/>
      <c r="V239" s="183"/>
      <c r="W239" s="181"/>
      <c r="X239" s="181"/>
      <c r="Y239" s="181"/>
      <c r="Z239" s="181"/>
    </row>
    <row r="240" spans="2:26" x14ac:dyDescent="0.25">
      <c r="B240" s="181"/>
      <c r="C240" s="181"/>
      <c r="D240" s="181"/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2"/>
      <c r="T240" s="183"/>
      <c r="U240" s="183"/>
      <c r="V240" s="183"/>
      <c r="W240" s="181"/>
      <c r="X240" s="181"/>
      <c r="Y240" s="181"/>
      <c r="Z240" s="181"/>
    </row>
    <row r="241" spans="2:26" x14ac:dyDescent="0.25">
      <c r="B241" s="181"/>
      <c r="C241" s="181"/>
      <c r="D241" s="181"/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2"/>
      <c r="T241" s="183"/>
      <c r="U241" s="183"/>
      <c r="V241" s="183"/>
      <c r="W241" s="181"/>
      <c r="X241" s="181"/>
      <c r="Y241" s="181"/>
      <c r="Z241" s="181"/>
    </row>
    <row r="242" spans="2:26" x14ac:dyDescent="0.25">
      <c r="B242" s="181"/>
      <c r="C242" s="181"/>
      <c r="D242" s="181"/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2"/>
      <c r="T242" s="183"/>
      <c r="U242" s="183"/>
      <c r="V242" s="183"/>
      <c r="W242" s="181"/>
      <c r="X242" s="181"/>
      <c r="Y242" s="181"/>
      <c r="Z242" s="181"/>
    </row>
    <row r="243" spans="2:26" x14ac:dyDescent="0.25">
      <c r="B243" s="181"/>
      <c r="C243" s="181"/>
      <c r="D243" s="181"/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2"/>
      <c r="T243" s="183"/>
      <c r="U243" s="183"/>
      <c r="V243" s="183"/>
      <c r="W243" s="181"/>
      <c r="X243" s="181"/>
      <c r="Y243" s="181"/>
      <c r="Z243" s="181"/>
    </row>
    <row r="244" spans="2:26" x14ac:dyDescent="0.25">
      <c r="B244" s="181"/>
      <c r="C244" s="181"/>
      <c r="D244" s="181"/>
      <c r="E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2"/>
      <c r="T244" s="183"/>
      <c r="U244" s="183"/>
      <c r="V244" s="183"/>
      <c r="W244" s="181"/>
      <c r="X244" s="181"/>
      <c r="Y244" s="181"/>
      <c r="Z244" s="181"/>
    </row>
    <row r="245" spans="2:26" x14ac:dyDescent="0.25"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2"/>
      <c r="T245" s="183"/>
      <c r="U245" s="183"/>
      <c r="V245" s="183"/>
      <c r="W245" s="181"/>
      <c r="X245" s="181"/>
      <c r="Y245" s="181"/>
      <c r="Z245" s="181"/>
    </row>
    <row r="246" spans="2:26" x14ac:dyDescent="0.25">
      <c r="B246" s="181"/>
      <c r="C246" s="181"/>
      <c r="D246" s="181"/>
      <c r="E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2"/>
      <c r="T246" s="183"/>
      <c r="U246" s="183"/>
      <c r="V246" s="183"/>
      <c r="W246" s="181"/>
      <c r="X246" s="181"/>
      <c r="Y246" s="181"/>
      <c r="Z246" s="181"/>
    </row>
    <row r="247" spans="2:26" x14ac:dyDescent="0.25">
      <c r="B247" s="181"/>
      <c r="C247" s="181"/>
      <c r="D247" s="181"/>
      <c r="E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2"/>
      <c r="T247" s="183"/>
      <c r="U247" s="183"/>
      <c r="V247" s="183"/>
      <c r="W247" s="181"/>
      <c r="X247" s="181"/>
      <c r="Y247" s="181"/>
      <c r="Z247" s="181"/>
    </row>
    <row r="248" spans="2:26" x14ac:dyDescent="0.25">
      <c r="B248" s="181"/>
      <c r="C248" s="181"/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2"/>
      <c r="T248" s="183"/>
      <c r="U248" s="183"/>
      <c r="V248" s="183"/>
      <c r="W248" s="181"/>
      <c r="X248" s="181"/>
      <c r="Y248" s="181"/>
      <c r="Z248" s="181"/>
    </row>
    <row r="249" spans="2:26" x14ac:dyDescent="0.25">
      <c r="B249" s="181"/>
      <c r="C249" s="181"/>
      <c r="D249" s="181"/>
      <c r="E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2"/>
      <c r="T249" s="183"/>
      <c r="U249" s="183"/>
      <c r="V249" s="183"/>
      <c r="W249" s="181"/>
      <c r="X249" s="181"/>
      <c r="Y249" s="181"/>
      <c r="Z249" s="181"/>
    </row>
    <row r="250" spans="2:26" x14ac:dyDescent="0.25">
      <c r="B250" s="181"/>
      <c r="C250" s="181"/>
      <c r="D250" s="181"/>
      <c r="E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2"/>
      <c r="T250" s="183"/>
      <c r="U250" s="183"/>
      <c r="V250" s="183"/>
      <c r="W250" s="181"/>
      <c r="X250" s="181"/>
      <c r="Y250" s="181"/>
      <c r="Z250" s="181"/>
    </row>
    <row r="251" spans="2:26" x14ac:dyDescent="0.25">
      <c r="B251" s="181"/>
      <c r="C251" s="181"/>
      <c r="D251" s="181"/>
      <c r="E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2"/>
      <c r="T251" s="183"/>
      <c r="U251" s="183"/>
      <c r="V251" s="183"/>
      <c r="W251" s="181"/>
      <c r="X251" s="181"/>
      <c r="Y251" s="181"/>
      <c r="Z251" s="181"/>
    </row>
    <row r="252" spans="2:26" x14ac:dyDescent="0.25">
      <c r="B252" s="181"/>
      <c r="C252" s="181"/>
      <c r="D252" s="181"/>
      <c r="E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2"/>
      <c r="T252" s="183"/>
      <c r="U252" s="183"/>
      <c r="V252" s="183"/>
      <c r="W252" s="181"/>
      <c r="X252" s="181"/>
      <c r="Y252" s="181"/>
      <c r="Z252" s="181"/>
    </row>
    <row r="253" spans="2:26" x14ac:dyDescent="0.25">
      <c r="B253" s="181"/>
      <c r="C253" s="181"/>
      <c r="D253" s="181"/>
      <c r="E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2"/>
      <c r="T253" s="183"/>
      <c r="U253" s="183"/>
      <c r="V253" s="183"/>
      <c r="W253" s="181"/>
      <c r="X253" s="181"/>
      <c r="Y253" s="181"/>
      <c r="Z253" s="181"/>
    </row>
    <row r="254" spans="2:26" x14ac:dyDescent="0.25">
      <c r="B254" s="181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2"/>
      <c r="T254" s="183"/>
      <c r="U254" s="183"/>
      <c r="V254" s="183"/>
      <c r="W254" s="181"/>
      <c r="X254" s="181"/>
      <c r="Y254" s="181"/>
      <c r="Z254" s="181"/>
    </row>
    <row r="255" spans="2:26" x14ac:dyDescent="0.25">
      <c r="B255" s="181"/>
      <c r="C255" s="181"/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2"/>
      <c r="T255" s="183"/>
      <c r="U255" s="183"/>
      <c r="V255" s="183"/>
      <c r="W255" s="181"/>
      <c r="X255" s="181"/>
      <c r="Y255" s="181"/>
      <c r="Z255" s="181"/>
    </row>
    <row r="256" spans="2:26" x14ac:dyDescent="0.25">
      <c r="B256" s="181"/>
      <c r="C256" s="181"/>
      <c r="D256" s="181"/>
      <c r="E256" s="181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  <c r="P256" s="181"/>
      <c r="Q256" s="181"/>
      <c r="R256" s="181"/>
      <c r="S256" s="182"/>
      <c r="T256" s="183"/>
      <c r="U256" s="183"/>
      <c r="V256" s="183"/>
      <c r="W256" s="181"/>
      <c r="X256" s="181"/>
      <c r="Y256" s="181"/>
      <c r="Z256" s="181"/>
    </row>
    <row r="257" spans="2:26" x14ac:dyDescent="0.25">
      <c r="B257" s="181"/>
      <c r="C257" s="181"/>
      <c r="D257" s="181"/>
      <c r="E257" s="181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  <c r="P257" s="181"/>
      <c r="Q257" s="181"/>
      <c r="R257" s="181"/>
      <c r="S257" s="182"/>
      <c r="T257" s="183"/>
      <c r="U257" s="183"/>
      <c r="V257" s="183"/>
      <c r="W257" s="181"/>
      <c r="X257" s="181"/>
      <c r="Y257" s="181"/>
      <c r="Z257" s="181"/>
    </row>
    <row r="258" spans="2:26" x14ac:dyDescent="0.25">
      <c r="B258" s="181"/>
      <c r="C258" s="181"/>
      <c r="D258" s="181"/>
      <c r="E258" s="181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  <c r="P258" s="181"/>
      <c r="Q258" s="181"/>
      <c r="R258" s="181"/>
      <c r="S258" s="182"/>
      <c r="T258" s="183"/>
      <c r="U258" s="183"/>
      <c r="V258" s="183"/>
      <c r="W258" s="181"/>
      <c r="X258" s="181"/>
      <c r="Y258" s="181"/>
      <c r="Z258" s="181"/>
    </row>
    <row r="259" spans="2:26" x14ac:dyDescent="0.25">
      <c r="B259" s="181"/>
      <c r="C259" s="181"/>
      <c r="D259" s="181"/>
      <c r="E259" s="181"/>
      <c r="F259" s="181"/>
      <c r="G259" s="181"/>
      <c r="H259" s="181"/>
      <c r="I259" s="181"/>
      <c r="J259" s="181"/>
      <c r="K259" s="181"/>
      <c r="L259" s="181"/>
      <c r="M259" s="181"/>
      <c r="N259" s="181"/>
      <c r="O259" s="181"/>
      <c r="P259" s="181"/>
      <c r="Q259" s="181"/>
      <c r="R259" s="181"/>
      <c r="S259" s="182"/>
      <c r="T259" s="183"/>
      <c r="U259" s="183"/>
      <c r="V259" s="183"/>
      <c r="W259" s="181"/>
      <c r="X259" s="181"/>
      <c r="Y259" s="181"/>
      <c r="Z259" s="181"/>
    </row>
    <row r="260" spans="2:26" x14ac:dyDescent="0.25">
      <c r="B260" s="181"/>
      <c r="C260" s="181"/>
      <c r="D260" s="181"/>
      <c r="E260" s="181"/>
      <c r="F260" s="181"/>
      <c r="G260" s="181"/>
      <c r="H260" s="181"/>
      <c r="I260" s="181"/>
      <c r="J260" s="181"/>
      <c r="K260" s="181"/>
      <c r="L260" s="181"/>
      <c r="M260" s="181"/>
      <c r="N260" s="181"/>
      <c r="O260" s="181"/>
      <c r="P260" s="181"/>
      <c r="Q260" s="181"/>
      <c r="R260" s="181"/>
      <c r="S260" s="182"/>
      <c r="T260" s="183"/>
      <c r="U260" s="183"/>
      <c r="V260" s="183"/>
      <c r="W260" s="181"/>
      <c r="X260" s="181"/>
      <c r="Y260" s="181"/>
      <c r="Z260" s="181"/>
    </row>
    <row r="261" spans="2:26" x14ac:dyDescent="0.25">
      <c r="B261" s="181"/>
      <c r="C261" s="181"/>
      <c r="D261" s="181"/>
      <c r="E261" s="181"/>
      <c r="F261" s="181"/>
      <c r="G261" s="181"/>
      <c r="H261" s="181"/>
      <c r="I261" s="181"/>
      <c r="J261" s="181"/>
      <c r="K261" s="181"/>
      <c r="L261" s="181"/>
      <c r="M261" s="181"/>
      <c r="N261" s="181"/>
      <c r="O261" s="181"/>
      <c r="P261" s="181"/>
      <c r="Q261" s="181"/>
      <c r="R261" s="181"/>
      <c r="S261" s="182"/>
      <c r="T261" s="183"/>
      <c r="U261" s="183"/>
      <c r="V261" s="183"/>
      <c r="W261" s="181"/>
      <c r="X261" s="181"/>
      <c r="Y261" s="181"/>
      <c r="Z261" s="181"/>
    </row>
    <row r="262" spans="2:26" x14ac:dyDescent="0.25">
      <c r="B262" s="181"/>
      <c r="C262" s="181"/>
      <c r="D262" s="181"/>
      <c r="E262" s="181"/>
      <c r="F262" s="181"/>
      <c r="G262" s="181"/>
      <c r="H262" s="181"/>
      <c r="I262" s="181"/>
      <c r="J262" s="181"/>
      <c r="K262" s="181"/>
      <c r="L262" s="181"/>
      <c r="M262" s="181"/>
      <c r="N262" s="181"/>
      <c r="O262" s="181"/>
      <c r="P262" s="181"/>
      <c r="Q262" s="181"/>
      <c r="R262" s="181"/>
      <c r="S262" s="182"/>
      <c r="T262" s="183"/>
      <c r="U262" s="183"/>
      <c r="V262" s="183"/>
      <c r="W262" s="181"/>
      <c r="X262" s="181"/>
      <c r="Y262" s="181"/>
      <c r="Z262" s="181"/>
    </row>
    <row r="263" spans="2:26" x14ac:dyDescent="0.25">
      <c r="B263" s="181"/>
      <c r="C263" s="181"/>
      <c r="D263" s="181"/>
      <c r="E263" s="181"/>
      <c r="F263" s="181"/>
      <c r="G263" s="181"/>
      <c r="H263" s="181"/>
      <c r="I263" s="181"/>
      <c r="J263" s="181"/>
      <c r="K263" s="181"/>
      <c r="L263" s="181"/>
      <c r="M263" s="181"/>
      <c r="N263" s="181"/>
      <c r="O263" s="181"/>
      <c r="P263" s="181"/>
      <c r="Q263" s="181"/>
      <c r="R263" s="181"/>
      <c r="S263" s="182"/>
      <c r="T263" s="183"/>
      <c r="U263" s="183"/>
      <c r="V263" s="183"/>
      <c r="W263" s="181"/>
      <c r="X263" s="181"/>
      <c r="Y263" s="181"/>
      <c r="Z263" s="181"/>
    </row>
    <row r="264" spans="2:26" x14ac:dyDescent="0.25">
      <c r="B264" s="181"/>
      <c r="C264" s="181"/>
      <c r="D264" s="181"/>
      <c r="E264" s="181"/>
      <c r="F264" s="181"/>
      <c r="G264" s="181"/>
      <c r="H264" s="181"/>
      <c r="I264" s="181"/>
      <c r="J264" s="181"/>
      <c r="K264" s="181"/>
      <c r="L264" s="181"/>
      <c r="M264" s="181"/>
      <c r="N264" s="181"/>
      <c r="O264" s="181"/>
      <c r="P264" s="181"/>
      <c r="Q264" s="181"/>
      <c r="R264" s="181"/>
      <c r="S264" s="182"/>
      <c r="T264" s="183"/>
      <c r="U264" s="183"/>
      <c r="V264" s="183"/>
      <c r="W264" s="181"/>
      <c r="X264" s="181"/>
      <c r="Y264" s="181"/>
      <c r="Z264" s="181"/>
    </row>
    <row r="265" spans="2:26" x14ac:dyDescent="0.25">
      <c r="B265" s="181"/>
      <c r="C265" s="181"/>
      <c r="D265" s="181"/>
      <c r="E265" s="181"/>
      <c r="F265" s="181"/>
      <c r="G265" s="181"/>
      <c r="H265" s="181"/>
      <c r="I265" s="181"/>
      <c r="J265" s="181"/>
      <c r="K265" s="181"/>
      <c r="L265" s="181"/>
      <c r="M265" s="181"/>
      <c r="N265" s="181"/>
      <c r="O265" s="181"/>
      <c r="P265" s="181"/>
      <c r="Q265" s="181"/>
      <c r="R265" s="181"/>
      <c r="S265" s="182"/>
      <c r="T265" s="183"/>
      <c r="U265" s="183"/>
      <c r="V265" s="183"/>
      <c r="W265" s="181"/>
      <c r="X265" s="181"/>
      <c r="Y265" s="181"/>
      <c r="Z265" s="181"/>
    </row>
    <row r="266" spans="2:26" x14ac:dyDescent="0.25">
      <c r="B266" s="181"/>
      <c r="C266" s="181"/>
      <c r="D266" s="181"/>
      <c r="E266" s="181"/>
      <c r="F266" s="181"/>
      <c r="G266" s="181"/>
      <c r="H266" s="181"/>
      <c r="I266" s="181"/>
      <c r="J266" s="181"/>
      <c r="K266" s="181"/>
      <c r="L266" s="181"/>
      <c r="M266" s="181"/>
      <c r="N266" s="181"/>
      <c r="O266" s="181"/>
      <c r="P266" s="181"/>
      <c r="Q266" s="181"/>
      <c r="R266" s="181"/>
      <c r="S266" s="182"/>
      <c r="T266" s="183"/>
      <c r="U266" s="183"/>
      <c r="V266" s="183"/>
      <c r="W266" s="181"/>
      <c r="X266" s="181"/>
      <c r="Y266" s="181"/>
      <c r="Z266" s="181"/>
    </row>
    <row r="267" spans="2:26" x14ac:dyDescent="0.25">
      <c r="B267" s="181"/>
      <c r="C267" s="181"/>
      <c r="D267" s="181"/>
      <c r="E267" s="181"/>
      <c r="F267" s="181"/>
      <c r="G267" s="181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2"/>
      <c r="T267" s="183"/>
      <c r="U267" s="183"/>
      <c r="V267" s="183"/>
      <c r="W267" s="181"/>
      <c r="X267" s="181"/>
      <c r="Y267" s="181"/>
      <c r="Z267" s="181"/>
    </row>
    <row r="268" spans="2:26" x14ac:dyDescent="0.25">
      <c r="B268" s="181"/>
      <c r="C268" s="181"/>
      <c r="D268" s="181"/>
      <c r="E268" s="181"/>
      <c r="F268" s="181"/>
      <c r="G268" s="181"/>
      <c r="H268" s="181"/>
      <c r="I268" s="181"/>
      <c r="J268" s="181"/>
      <c r="K268" s="181"/>
      <c r="L268" s="181"/>
      <c r="M268" s="181"/>
      <c r="N268" s="181"/>
      <c r="O268" s="181"/>
      <c r="P268" s="181"/>
      <c r="Q268" s="181"/>
      <c r="R268" s="181"/>
      <c r="S268" s="182"/>
      <c r="T268" s="183"/>
      <c r="U268" s="183"/>
      <c r="V268" s="183"/>
      <c r="W268" s="181"/>
      <c r="X268" s="181"/>
      <c r="Y268" s="181"/>
      <c r="Z268" s="181"/>
    </row>
    <row r="269" spans="2:26" x14ac:dyDescent="0.25">
      <c r="B269" s="181"/>
      <c r="C269" s="181"/>
      <c r="D269" s="181"/>
      <c r="E269" s="181"/>
      <c r="F269" s="181"/>
      <c r="G269" s="181"/>
      <c r="H269" s="181"/>
      <c r="I269" s="181"/>
      <c r="J269" s="181"/>
      <c r="K269" s="181"/>
      <c r="L269" s="181"/>
      <c r="M269" s="181"/>
      <c r="N269" s="181"/>
      <c r="O269" s="181"/>
      <c r="P269" s="181"/>
      <c r="Q269" s="181"/>
      <c r="R269" s="181"/>
      <c r="S269" s="182"/>
      <c r="T269" s="183"/>
      <c r="U269" s="183"/>
      <c r="V269" s="183"/>
      <c r="W269" s="181"/>
      <c r="X269" s="181"/>
      <c r="Y269" s="181"/>
      <c r="Z269" s="181"/>
    </row>
    <row r="270" spans="2:26" x14ac:dyDescent="0.25">
      <c r="B270" s="181"/>
      <c r="C270" s="181"/>
      <c r="D270" s="181"/>
      <c r="E270" s="181"/>
      <c r="F270" s="181"/>
      <c r="G270" s="181"/>
      <c r="H270" s="181"/>
      <c r="I270" s="181"/>
      <c r="J270" s="181"/>
      <c r="K270" s="181"/>
      <c r="L270" s="181"/>
      <c r="M270" s="181"/>
      <c r="N270" s="181"/>
      <c r="O270" s="181"/>
      <c r="P270" s="181"/>
      <c r="Q270" s="181"/>
      <c r="R270" s="181"/>
      <c r="S270" s="182"/>
      <c r="T270" s="183"/>
      <c r="U270" s="183"/>
      <c r="V270" s="183"/>
      <c r="W270" s="181"/>
      <c r="X270" s="181"/>
      <c r="Y270" s="181"/>
      <c r="Z270" s="181"/>
    </row>
    <row r="271" spans="2:26" x14ac:dyDescent="0.25">
      <c r="B271" s="181"/>
      <c r="C271" s="181"/>
      <c r="D271" s="181"/>
      <c r="E271" s="181"/>
      <c r="F271" s="181"/>
      <c r="G271" s="181"/>
      <c r="H271" s="181"/>
      <c r="I271" s="181"/>
      <c r="J271" s="181"/>
      <c r="K271" s="181"/>
      <c r="L271" s="181"/>
      <c r="M271" s="181"/>
      <c r="N271" s="181"/>
      <c r="O271" s="181"/>
      <c r="P271" s="181"/>
      <c r="Q271" s="181"/>
      <c r="R271" s="181"/>
      <c r="S271" s="182"/>
      <c r="T271" s="183"/>
      <c r="U271" s="183"/>
      <c r="V271" s="183"/>
      <c r="W271" s="181"/>
      <c r="X271" s="181"/>
      <c r="Y271" s="181"/>
      <c r="Z271" s="181"/>
    </row>
    <row r="272" spans="2:26" x14ac:dyDescent="0.25"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2"/>
      <c r="T272" s="183"/>
      <c r="U272" s="183"/>
      <c r="V272" s="183"/>
      <c r="W272" s="181"/>
      <c r="X272" s="181"/>
      <c r="Y272" s="181"/>
      <c r="Z272" s="181"/>
    </row>
    <row r="273" spans="2:26" x14ac:dyDescent="0.25"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2"/>
      <c r="T273" s="183"/>
      <c r="U273" s="183"/>
      <c r="V273" s="183"/>
      <c r="W273" s="181"/>
      <c r="X273" s="181"/>
      <c r="Y273" s="181"/>
      <c r="Z273" s="181"/>
    </row>
    <row r="274" spans="2:26" x14ac:dyDescent="0.25"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2"/>
      <c r="T274" s="183"/>
      <c r="U274" s="183"/>
      <c r="V274" s="183"/>
      <c r="W274" s="181"/>
      <c r="X274" s="181"/>
      <c r="Y274" s="181"/>
      <c r="Z274" s="181"/>
    </row>
    <row r="275" spans="2:26" x14ac:dyDescent="0.25"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  <c r="P275" s="181"/>
      <c r="Q275" s="181"/>
      <c r="R275" s="181"/>
      <c r="S275" s="182"/>
      <c r="T275" s="183"/>
      <c r="U275" s="183"/>
      <c r="V275" s="183"/>
      <c r="W275" s="181"/>
      <c r="X275" s="181"/>
      <c r="Y275" s="181"/>
      <c r="Z275" s="181"/>
    </row>
    <row r="276" spans="2:26" x14ac:dyDescent="0.25">
      <c r="B276" s="181"/>
      <c r="C276" s="181"/>
      <c r="D276" s="181"/>
      <c r="E276" s="181"/>
      <c r="F276" s="181"/>
      <c r="G276" s="181"/>
      <c r="H276" s="181"/>
      <c r="I276" s="181"/>
      <c r="J276" s="181"/>
      <c r="K276" s="181"/>
      <c r="L276" s="181"/>
      <c r="M276" s="181"/>
      <c r="N276" s="181"/>
      <c r="O276" s="181"/>
      <c r="P276" s="181"/>
      <c r="Q276" s="181"/>
      <c r="R276" s="181"/>
      <c r="S276" s="182"/>
      <c r="T276" s="183"/>
      <c r="U276" s="183"/>
      <c r="V276" s="183"/>
      <c r="W276" s="181"/>
      <c r="X276" s="181"/>
      <c r="Y276" s="181"/>
      <c r="Z276" s="181"/>
    </row>
    <row r="277" spans="2:26" x14ac:dyDescent="0.25">
      <c r="B277" s="181"/>
      <c r="C277" s="181"/>
      <c r="D277" s="181"/>
      <c r="E277" s="181"/>
      <c r="F277" s="181"/>
      <c r="G277" s="181"/>
      <c r="H277" s="181"/>
      <c r="I277" s="181"/>
      <c r="J277" s="181"/>
      <c r="K277" s="181"/>
      <c r="L277" s="181"/>
      <c r="M277" s="181"/>
      <c r="N277" s="181"/>
      <c r="O277" s="181"/>
      <c r="P277" s="181"/>
      <c r="Q277" s="181"/>
      <c r="R277" s="181"/>
      <c r="S277" s="182"/>
      <c r="T277" s="183"/>
      <c r="U277" s="183"/>
      <c r="V277" s="183"/>
      <c r="W277" s="181"/>
      <c r="X277" s="181"/>
      <c r="Y277" s="181"/>
      <c r="Z277" s="181"/>
    </row>
    <row r="278" spans="2:26" x14ac:dyDescent="0.25">
      <c r="B278" s="181"/>
      <c r="C278" s="181"/>
      <c r="D278" s="181"/>
      <c r="E278" s="181"/>
      <c r="F278" s="181"/>
      <c r="G278" s="181"/>
      <c r="H278" s="181"/>
      <c r="I278" s="181"/>
      <c r="J278" s="181"/>
      <c r="K278" s="181"/>
      <c r="L278" s="181"/>
      <c r="M278" s="181"/>
      <c r="N278" s="181"/>
      <c r="O278" s="181"/>
      <c r="P278" s="181"/>
      <c r="Q278" s="181"/>
      <c r="R278" s="181"/>
      <c r="S278" s="182"/>
      <c r="T278" s="183"/>
      <c r="U278" s="183"/>
      <c r="V278" s="183"/>
      <c r="W278" s="181"/>
      <c r="X278" s="181"/>
      <c r="Y278" s="181"/>
      <c r="Z278" s="181"/>
    </row>
    <row r="279" spans="2:26" x14ac:dyDescent="0.25">
      <c r="B279" s="181"/>
      <c r="C279" s="181"/>
      <c r="D279" s="181"/>
      <c r="E279" s="181"/>
      <c r="F279" s="181"/>
      <c r="G279" s="181"/>
      <c r="H279" s="181"/>
      <c r="I279" s="181"/>
      <c r="J279" s="181"/>
      <c r="K279" s="181"/>
      <c r="L279" s="181"/>
      <c r="M279" s="181"/>
      <c r="N279" s="181"/>
      <c r="O279" s="181"/>
      <c r="P279" s="181"/>
      <c r="Q279" s="181"/>
      <c r="R279" s="181"/>
      <c r="S279" s="182"/>
      <c r="T279" s="183"/>
      <c r="U279" s="183"/>
      <c r="V279" s="183"/>
      <c r="W279" s="181"/>
      <c r="X279" s="181"/>
      <c r="Y279" s="181"/>
      <c r="Z279" s="181"/>
    </row>
    <row r="280" spans="2:26" x14ac:dyDescent="0.25">
      <c r="B280" s="181"/>
      <c r="C280" s="181"/>
      <c r="D280" s="181"/>
      <c r="E280" s="181"/>
      <c r="F280" s="181"/>
      <c r="G280" s="181"/>
      <c r="H280" s="181"/>
      <c r="I280" s="181"/>
      <c r="J280" s="181"/>
      <c r="K280" s="181"/>
      <c r="L280" s="181"/>
      <c r="M280" s="181"/>
      <c r="N280" s="181"/>
      <c r="O280" s="181"/>
      <c r="P280" s="181"/>
      <c r="Q280" s="181"/>
      <c r="R280" s="181"/>
      <c r="S280" s="182"/>
      <c r="T280" s="183"/>
      <c r="U280" s="183"/>
      <c r="V280" s="183"/>
      <c r="W280" s="181"/>
      <c r="X280" s="181"/>
      <c r="Y280" s="181"/>
      <c r="Z280" s="181"/>
    </row>
    <row r="281" spans="2:26" x14ac:dyDescent="0.25">
      <c r="B281" s="181"/>
      <c r="C281" s="181"/>
      <c r="D281" s="181"/>
      <c r="E281" s="181"/>
      <c r="F281" s="181"/>
      <c r="G281" s="181"/>
      <c r="H281" s="181"/>
      <c r="I281" s="181"/>
      <c r="J281" s="181"/>
      <c r="K281" s="181"/>
      <c r="L281" s="181"/>
      <c r="M281" s="181"/>
      <c r="N281" s="181"/>
      <c r="O281" s="181"/>
      <c r="P281" s="181"/>
      <c r="Q281" s="181"/>
      <c r="R281" s="181"/>
      <c r="S281" s="182"/>
      <c r="T281" s="183"/>
      <c r="U281" s="183"/>
      <c r="V281" s="183"/>
      <c r="W281" s="181"/>
      <c r="X281" s="181"/>
      <c r="Y281" s="181"/>
      <c r="Z281" s="181"/>
    </row>
    <row r="282" spans="2:26" x14ac:dyDescent="0.25"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1"/>
      <c r="P282" s="181"/>
      <c r="Q282" s="181"/>
      <c r="R282" s="181"/>
      <c r="S282" s="182"/>
      <c r="T282" s="183"/>
      <c r="U282" s="183"/>
      <c r="V282" s="183"/>
      <c r="W282" s="181"/>
      <c r="X282" s="181"/>
      <c r="Y282" s="181"/>
      <c r="Z282" s="181"/>
    </row>
    <row r="283" spans="2:26" x14ac:dyDescent="0.25"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1"/>
      <c r="P283" s="181"/>
      <c r="Q283" s="181"/>
      <c r="R283" s="181"/>
      <c r="S283" s="182"/>
      <c r="T283" s="183"/>
      <c r="U283" s="183"/>
      <c r="V283" s="183"/>
      <c r="W283" s="181"/>
      <c r="X283" s="181"/>
      <c r="Y283" s="181"/>
      <c r="Z283" s="181"/>
    </row>
    <row r="284" spans="2:26" x14ac:dyDescent="0.25"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1"/>
      <c r="P284" s="181"/>
      <c r="Q284" s="181"/>
      <c r="R284" s="181"/>
      <c r="S284" s="182"/>
      <c r="T284" s="183"/>
      <c r="U284" s="183"/>
      <c r="V284" s="183"/>
      <c r="W284" s="181"/>
      <c r="X284" s="181"/>
      <c r="Y284" s="181"/>
      <c r="Z284" s="181"/>
    </row>
    <row r="285" spans="2:26" x14ac:dyDescent="0.25"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1"/>
      <c r="P285" s="181"/>
      <c r="Q285" s="181"/>
      <c r="R285" s="181"/>
      <c r="S285" s="182"/>
      <c r="T285" s="183"/>
      <c r="U285" s="183"/>
      <c r="V285" s="183"/>
      <c r="W285" s="181"/>
      <c r="X285" s="181"/>
      <c r="Y285" s="181"/>
      <c r="Z285" s="181"/>
    </row>
    <row r="286" spans="2:26" x14ac:dyDescent="0.25">
      <c r="B286" s="181"/>
      <c r="C286" s="181"/>
      <c r="D286" s="181"/>
      <c r="E286" s="181"/>
      <c r="F286" s="181"/>
      <c r="G286" s="181"/>
      <c r="H286" s="181"/>
      <c r="I286" s="181"/>
      <c r="J286" s="181"/>
      <c r="K286" s="181"/>
      <c r="L286" s="181"/>
      <c r="M286" s="181"/>
      <c r="N286" s="181"/>
      <c r="O286" s="181"/>
      <c r="P286" s="181"/>
      <c r="Q286" s="181"/>
      <c r="R286" s="181"/>
      <c r="S286" s="182"/>
      <c r="T286" s="183"/>
      <c r="U286" s="183"/>
      <c r="V286" s="183"/>
      <c r="W286" s="181"/>
      <c r="X286" s="181"/>
      <c r="Y286" s="181"/>
      <c r="Z286" s="181"/>
    </row>
    <row r="287" spans="2:26" x14ac:dyDescent="0.25">
      <c r="B287" s="181"/>
      <c r="C287" s="181"/>
      <c r="D287" s="181"/>
      <c r="E287" s="181"/>
      <c r="F287" s="181"/>
      <c r="G287" s="181"/>
      <c r="H287" s="181"/>
      <c r="I287" s="181"/>
      <c r="J287" s="181"/>
      <c r="K287" s="181"/>
      <c r="L287" s="181"/>
      <c r="M287" s="181"/>
      <c r="N287" s="181"/>
      <c r="O287" s="181"/>
      <c r="P287" s="181"/>
      <c r="Q287" s="181"/>
      <c r="R287" s="181"/>
      <c r="S287" s="182"/>
      <c r="T287" s="183"/>
      <c r="U287" s="183"/>
      <c r="V287" s="183"/>
      <c r="W287" s="181"/>
      <c r="X287" s="181"/>
      <c r="Y287" s="181"/>
      <c r="Z287" s="181"/>
    </row>
    <row r="288" spans="2:26" x14ac:dyDescent="0.25">
      <c r="B288" s="181"/>
      <c r="C288" s="181"/>
      <c r="D288" s="181"/>
      <c r="E288" s="181"/>
      <c r="F288" s="181"/>
      <c r="G288" s="181"/>
      <c r="H288" s="181"/>
      <c r="I288" s="181"/>
      <c r="J288" s="181"/>
      <c r="K288" s="181"/>
      <c r="L288" s="181"/>
      <c r="M288" s="181"/>
      <c r="N288" s="181"/>
      <c r="O288" s="181"/>
      <c r="P288" s="181"/>
      <c r="Q288" s="181"/>
      <c r="R288" s="181"/>
      <c r="S288" s="182"/>
      <c r="T288" s="183"/>
      <c r="U288" s="183"/>
      <c r="V288" s="183"/>
      <c r="W288" s="181"/>
      <c r="X288" s="181"/>
      <c r="Y288" s="181"/>
      <c r="Z288" s="181"/>
    </row>
    <row r="289" spans="2:26" x14ac:dyDescent="0.25">
      <c r="B289" s="181"/>
      <c r="C289" s="181"/>
      <c r="D289" s="181"/>
      <c r="E289" s="181"/>
      <c r="F289" s="181"/>
      <c r="G289" s="181"/>
      <c r="H289" s="181"/>
      <c r="I289" s="181"/>
      <c r="J289" s="181"/>
      <c r="K289" s="181"/>
      <c r="L289" s="181"/>
      <c r="M289" s="181"/>
      <c r="N289" s="181"/>
      <c r="O289" s="181"/>
      <c r="P289" s="181"/>
      <c r="Q289" s="181"/>
      <c r="R289" s="181"/>
      <c r="S289" s="182"/>
      <c r="T289" s="183"/>
      <c r="U289" s="183"/>
      <c r="V289" s="183"/>
      <c r="W289" s="181"/>
      <c r="X289" s="181"/>
      <c r="Y289" s="181"/>
      <c r="Z289" s="181"/>
    </row>
    <row r="290" spans="2:26" x14ac:dyDescent="0.25">
      <c r="B290" s="181"/>
      <c r="C290" s="181"/>
      <c r="D290" s="181"/>
      <c r="E290" s="181"/>
      <c r="F290" s="181"/>
      <c r="G290" s="181"/>
      <c r="H290" s="181"/>
      <c r="I290" s="181"/>
      <c r="J290" s="181"/>
      <c r="K290" s="181"/>
      <c r="L290" s="181"/>
      <c r="M290" s="181"/>
      <c r="N290" s="181"/>
      <c r="O290" s="181"/>
      <c r="P290" s="181"/>
      <c r="Q290" s="181"/>
      <c r="R290" s="181"/>
      <c r="S290" s="182"/>
      <c r="T290" s="183"/>
      <c r="U290" s="183"/>
      <c r="V290" s="183"/>
      <c r="W290" s="181"/>
      <c r="X290" s="181"/>
      <c r="Y290" s="181"/>
      <c r="Z290" s="181"/>
    </row>
    <row r="291" spans="2:26" x14ac:dyDescent="0.25">
      <c r="B291" s="181"/>
      <c r="C291" s="181"/>
      <c r="D291" s="181"/>
      <c r="E291" s="181"/>
      <c r="F291" s="181"/>
      <c r="G291" s="181"/>
      <c r="H291" s="181"/>
      <c r="I291" s="181"/>
      <c r="J291" s="181"/>
      <c r="K291" s="181"/>
      <c r="L291" s="181"/>
      <c r="M291" s="181"/>
      <c r="N291" s="181"/>
      <c r="O291" s="181"/>
      <c r="P291" s="181"/>
      <c r="Q291" s="181"/>
      <c r="R291" s="181"/>
      <c r="S291" s="182"/>
      <c r="T291" s="183"/>
      <c r="U291" s="183"/>
      <c r="V291" s="183"/>
      <c r="W291" s="181"/>
      <c r="X291" s="181"/>
      <c r="Y291" s="181"/>
      <c r="Z291" s="181"/>
    </row>
    <row r="292" spans="2:26" x14ac:dyDescent="0.25"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2"/>
      <c r="T292" s="183"/>
      <c r="U292" s="183"/>
      <c r="V292" s="183"/>
      <c r="W292" s="181"/>
      <c r="X292" s="181"/>
      <c r="Y292" s="181"/>
      <c r="Z292" s="181"/>
    </row>
    <row r="293" spans="2:26" x14ac:dyDescent="0.25">
      <c r="B293" s="181"/>
      <c r="C293" s="181"/>
      <c r="D293" s="181"/>
      <c r="E293" s="181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2"/>
      <c r="T293" s="183"/>
      <c r="U293" s="183"/>
      <c r="V293" s="183"/>
      <c r="W293" s="181"/>
      <c r="X293" s="181"/>
      <c r="Y293" s="181"/>
      <c r="Z293" s="181"/>
    </row>
    <row r="294" spans="2:26" x14ac:dyDescent="0.25">
      <c r="B294" s="181"/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2"/>
      <c r="T294" s="183"/>
      <c r="U294" s="183"/>
      <c r="V294" s="183"/>
      <c r="W294" s="181"/>
      <c r="X294" s="181"/>
      <c r="Y294" s="181"/>
      <c r="Z294" s="181"/>
    </row>
    <row r="295" spans="2:26" x14ac:dyDescent="0.25"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2"/>
      <c r="T295" s="183"/>
      <c r="U295" s="183"/>
      <c r="V295" s="183"/>
      <c r="W295" s="181"/>
      <c r="X295" s="181"/>
      <c r="Y295" s="181"/>
      <c r="Z295" s="181"/>
    </row>
    <row r="296" spans="2:26" x14ac:dyDescent="0.25"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2"/>
      <c r="T296" s="183"/>
      <c r="U296" s="183"/>
      <c r="V296" s="183"/>
      <c r="W296" s="181"/>
      <c r="X296" s="181"/>
      <c r="Y296" s="181"/>
      <c r="Z296" s="181"/>
    </row>
    <row r="297" spans="2:26" x14ac:dyDescent="0.25"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2"/>
      <c r="T297" s="183"/>
      <c r="U297" s="183"/>
      <c r="V297" s="183"/>
      <c r="W297" s="181"/>
      <c r="X297" s="181"/>
      <c r="Y297" s="181"/>
      <c r="Z297" s="181"/>
    </row>
    <row r="298" spans="2:26" x14ac:dyDescent="0.25">
      <c r="B298" s="181"/>
      <c r="C298" s="181"/>
      <c r="D298" s="181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2"/>
      <c r="T298" s="183"/>
      <c r="U298" s="183"/>
      <c r="V298" s="183"/>
      <c r="W298" s="181"/>
      <c r="X298" s="181"/>
      <c r="Y298" s="181"/>
      <c r="Z298" s="181"/>
    </row>
    <row r="299" spans="2:26" x14ac:dyDescent="0.25">
      <c r="B299" s="181"/>
      <c r="C299" s="181"/>
      <c r="D299" s="181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2"/>
      <c r="T299" s="183"/>
      <c r="U299" s="183"/>
      <c r="V299" s="183"/>
      <c r="W299" s="181"/>
      <c r="X299" s="181"/>
      <c r="Y299" s="181"/>
      <c r="Z299" s="181"/>
    </row>
    <row r="300" spans="2:26" x14ac:dyDescent="0.25">
      <c r="B300" s="181"/>
      <c r="C300" s="181"/>
      <c r="D300" s="181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2"/>
      <c r="T300" s="183"/>
      <c r="U300" s="183"/>
      <c r="V300" s="183"/>
      <c r="W300" s="181"/>
      <c r="X300" s="181"/>
      <c r="Y300" s="181"/>
      <c r="Z300" s="181"/>
    </row>
    <row r="301" spans="2:26" x14ac:dyDescent="0.25">
      <c r="B301" s="181"/>
      <c r="C301" s="181"/>
      <c r="D301" s="181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2"/>
      <c r="T301" s="183"/>
      <c r="U301" s="183"/>
      <c r="V301" s="183"/>
      <c r="W301" s="181"/>
      <c r="X301" s="181"/>
      <c r="Y301" s="181"/>
      <c r="Z301" s="181"/>
    </row>
    <row r="302" spans="2:26" x14ac:dyDescent="0.25"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2"/>
      <c r="T302" s="183"/>
      <c r="U302" s="183"/>
      <c r="V302" s="183"/>
      <c r="W302" s="181"/>
      <c r="X302" s="181"/>
      <c r="Y302" s="181"/>
      <c r="Z302" s="181"/>
    </row>
    <row r="303" spans="2:26" x14ac:dyDescent="0.25">
      <c r="B303" s="181"/>
      <c r="C303" s="181"/>
      <c r="D303" s="181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2"/>
      <c r="T303" s="183"/>
      <c r="U303" s="183"/>
      <c r="V303" s="183"/>
      <c r="W303" s="181"/>
      <c r="X303" s="181"/>
      <c r="Y303" s="181"/>
      <c r="Z303" s="181"/>
    </row>
    <row r="304" spans="2:26" x14ac:dyDescent="0.25"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2"/>
      <c r="T304" s="183"/>
      <c r="U304" s="183"/>
      <c r="V304" s="183"/>
      <c r="W304" s="181"/>
      <c r="X304" s="181"/>
      <c r="Y304" s="181"/>
      <c r="Z304" s="181"/>
    </row>
    <row r="305" spans="2:26" x14ac:dyDescent="0.25">
      <c r="B305" s="181"/>
      <c r="C305" s="181"/>
      <c r="D305" s="181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2"/>
      <c r="T305" s="183"/>
      <c r="U305" s="183"/>
      <c r="V305" s="183"/>
      <c r="W305" s="181"/>
      <c r="X305" s="181"/>
      <c r="Y305" s="181"/>
      <c r="Z305" s="181"/>
    </row>
    <row r="306" spans="2:26" x14ac:dyDescent="0.25">
      <c r="B306" s="181"/>
      <c r="C306" s="181"/>
      <c r="D306" s="181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2"/>
      <c r="T306" s="183"/>
      <c r="U306" s="183"/>
      <c r="V306" s="183"/>
      <c r="W306" s="181"/>
      <c r="X306" s="181"/>
      <c r="Y306" s="181"/>
      <c r="Z306" s="181"/>
    </row>
    <row r="307" spans="2:26" x14ac:dyDescent="0.25">
      <c r="B307" s="181"/>
      <c r="C307" s="181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2"/>
      <c r="T307" s="183"/>
      <c r="U307" s="183"/>
      <c r="V307" s="183"/>
      <c r="W307" s="181"/>
      <c r="X307" s="181"/>
      <c r="Y307" s="181"/>
      <c r="Z307" s="181"/>
    </row>
    <row r="308" spans="2:26" x14ac:dyDescent="0.25">
      <c r="B308" s="181"/>
      <c r="C308" s="181"/>
      <c r="D308" s="181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2"/>
      <c r="T308" s="183"/>
      <c r="U308" s="183"/>
      <c r="V308" s="183"/>
      <c r="W308" s="181"/>
      <c r="X308" s="181"/>
      <c r="Y308" s="181"/>
      <c r="Z308" s="181"/>
    </row>
    <row r="309" spans="2:26" x14ac:dyDescent="0.25">
      <c r="B309" s="181"/>
      <c r="C309" s="181"/>
      <c r="D309" s="181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2"/>
      <c r="T309" s="183"/>
      <c r="U309" s="183"/>
      <c r="V309" s="183"/>
      <c r="W309" s="181"/>
      <c r="X309" s="181"/>
      <c r="Y309" s="181"/>
      <c r="Z309" s="181"/>
    </row>
    <row r="310" spans="2:26" x14ac:dyDescent="0.25">
      <c r="B310" s="181"/>
      <c r="C310" s="181"/>
      <c r="D310" s="181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2"/>
      <c r="T310" s="183"/>
      <c r="U310" s="183"/>
      <c r="V310" s="183"/>
      <c r="W310" s="181"/>
      <c r="X310" s="181"/>
      <c r="Y310" s="181"/>
      <c r="Z310" s="181"/>
    </row>
    <row r="311" spans="2:26" x14ac:dyDescent="0.25">
      <c r="B311" s="181"/>
      <c r="C311" s="181"/>
      <c r="D311" s="181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2"/>
      <c r="T311" s="183"/>
      <c r="U311" s="183"/>
      <c r="V311" s="183"/>
      <c r="W311" s="181"/>
      <c r="X311" s="181"/>
      <c r="Y311" s="181"/>
      <c r="Z311" s="181"/>
    </row>
    <row r="312" spans="2:26" x14ac:dyDescent="0.25">
      <c r="B312" s="181"/>
      <c r="C312" s="181"/>
      <c r="D312" s="181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2"/>
      <c r="T312" s="183"/>
      <c r="U312" s="183"/>
      <c r="V312" s="183"/>
      <c r="W312" s="181"/>
      <c r="X312" s="181"/>
      <c r="Y312" s="181"/>
      <c r="Z312" s="181"/>
    </row>
    <row r="313" spans="2:26" x14ac:dyDescent="0.25">
      <c r="B313" s="181"/>
      <c r="C313" s="181"/>
      <c r="D313" s="181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2"/>
      <c r="T313" s="183"/>
      <c r="U313" s="183"/>
      <c r="V313" s="183"/>
      <c r="W313" s="181"/>
      <c r="X313" s="181"/>
      <c r="Y313" s="181"/>
      <c r="Z313" s="181"/>
    </row>
    <row r="314" spans="2:26" x14ac:dyDescent="0.25">
      <c r="B314" s="181"/>
      <c r="C314" s="181"/>
      <c r="D314" s="181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2"/>
      <c r="T314" s="183"/>
      <c r="U314" s="183"/>
      <c r="V314" s="183"/>
      <c r="W314" s="181"/>
      <c r="X314" s="181"/>
      <c r="Y314" s="181"/>
      <c r="Z314" s="181"/>
    </row>
    <row r="315" spans="2:26" x14ac:dyDescent="0.25">
      <c r="B315" s="181"/>
      <c r="C315" s="181"/>
      <c r="D315" s="181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2"/>
      <c r="T315" s="183"/>
      <c r="U315" s="183"/>
      <c r="V315" s="183"/>
      <c r="W315" s="181"/>
      <c r="X315" s="181"/>
      <c r="Y315" s="181"/>
      <c r="Z315" s="181"/>
    </row>
    <row r="316" spans="2:26" x14ac:dyDescent="0.25">
      <c r="B316" s="181"/>
      <c r="C316" s="181"/>
      <c r="D316" s="181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2"/>
      <c r="T316" s="183"/>
      <c r="U316" s="183"/>
      <c r="V316" s="183"/>
      <c r="W316" s="181"/>
      <c r="X316" s="181"/>
      <c r="Y316" s="181"/>
      <c r="Z316" s="181"/>
    </row>
    <row r="317" spans="2:26" x14ac:dyDescent="0.25">
      <c r="B317" s="181"/>
      <c r="C317" s="181"/>
      <c r="D317" s="181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2"/>
      <c r="T317" s="183"/>
      <c r="U317" s="183"/>
      <c r="V317" s="183"/>
      <c r="W317" s="181"/>
      <c r="X317" s="181"/>
      <c r="Y317" s="181"/>
      <c r="Z317" s="181"/>
    </row>
    <row r="318" spans="2:26" x14ac:dyDescent="0.25">
      <c r="B318" s="181"/>
      <c r="C318" s="181"/>
      <c r="D318" s="181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2"/>
      <c r="T318" s="183"/>
      <c r="U318" s="183"/>
      <c r="V318" s="183"/>
      <c r="W318" s="181"/>
      <c r="X318" s="181"/>
      <c r="Y318" s="181"/>
      <c r="Z318" s="181"/>
    </row>
    <row r="319" spans="2:26" x14ac:dyDescent="0.25">
      <c r="B319" s="181"/>
      <c r="C319" s="181"/>
      <c r="D319" s="181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2"/>
      <c r="T319" s="183"/>
      <c r="U319" s="183"/>
      <c r="V319" s="183"/>
      <c r="W319" s="181"/>
      <c r="X319" s="181"/>
      <c r="Y319" s="181"/>
      <c r="Z319" s="181"/>
    </row>
    <row r="320" spans="2:26" x14ac:dyDescent="0.25">
      <c r="B320" s="181"/>
      <c r="C320" s="181"/>
      <c r="D320" s="181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2"/>
      <c r="T320" s="183"/>
      <c r="U320" s="183"/>
      <c r="V320" s="183"/>
      <c r="W320" s="181"/>
      <c r="X320" s="181"/>
      <c r="Y320" s="181"/>
      <c r="Z320" s="181"/>
    </row>
    <row r="321" spans="2:26" x14ac:dyDescent="0.25">
      <c r="B321" s="181"/>
      <c r="C321" s="181"/>
      <c r="D321" s="181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2"/>
      <c r="T321" s="183"/>
      <c r="U321" s="183"/>
      <c r="V321" s="183"/>
      <c r="W321" s="181"/>
      <c r="X321" s="181"/>
      <c r="Y321" s="181"/>
      <c r="Z321" s="181"/>
    </row>
    <row r="322" spans="2:26" x14ac:dyDescent="0.25">
      <c r="B322" s="181"/>
      <c r="C322" s="181"/>
      <c r="D322" s="181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2"/>
      <c r="T322" s="183"/>
      <c r="U322" s="183"/>
      <c r="V322" s="183"/>
      <c r="W322" s="181"/>
      <c r="X322" s="181"/>
      <c r="Y322" s="181"/>
      <c r="Z322" s="181"/>
    </row>
    <row r="323" spans="2:26" x14ac:dyDescent="0.25">
      <c r="B323" s="181"/>
      <c r="C323" s="181"/>
      <c r="D323" s="181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2"/>
      <c r="T323" s="183"/>
      <c r="U323" s="183"/>
      <c r="V323" s="183"/>
      <c r="W323" s="181"/>
      <c r="X323" s="181"/>
      <c r="Y323" s="181"/>
      <c r="Z323" s="181"/>
    </row>
    <row r="324" spans="2:26" x14ac:dyDescent="0.25">
      <c r="B324" s="181"/>
      <c r="C324" s="181"/>
      <c r="D324" s="181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2"/>
      <c r="T324" s="183"/>
      <c r="U324" s="183"/>
      <c r="V324" s="183"/>
      <c r="W324" s="181"/>
      <c r="X324" s="181"/>
      <c r="Y324" s="181"/>
      <c r="Z324" s="181"/>
    </row>
    <row r="325" spans="2:26" x14ac:dyDescent="0.25">
      <c r="B325" s="181"/>
      <c r="C325" s="181"/>
      <c r="D325" s="181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2"/>
      <c r="T325" s="183"/>
      <c r="U325" s="183"/>
      <c r="V325" s="183"/>
      <c r="W325" s="181"/>
      <c r="X325" s="181"/>
      <c r="Y325" s="181"/>
      <c r="Z325" s="181"/>
    </row>
    <row r="326" spans="2:26" x14ac:dyDescent="0.25">
      <c r="B326" s="181"/>
      <c r="C326" s="181"/>
      <c r="D326" s="181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2"/>
      <c r="T326" s="183"/>
      <c r="U326" s="183"/>
      <c r="V326" s="183"/>
      <c r="W326" s="181"/>
      <c r="X326" s="181"/>
      <c r="Y326" s="181"/>
      <c r="Z326" s="181"/>
    </row>
    <row r="327" spans="2:26" x14ac:dyDescent="0.25">
      <c r="B327" s="181"/>
      <c r="C327" s="181"/>
      <c r="D327" s="181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2"/>
      <c r="T327" s="183"/>
      <c r="U327" s="183"/>
      <c r="V327" s="183"/>
      <c r="W327" s="181"/>
      <c r="X327" s="181"/>
      <c r="Y327" s="181"/>
      <c r="Z327" s="181"/>
    </row>
    <row r="328" spans="2:26" x14ac:dyDescent="0.25">
      <c r="B328" s="181"/>
      <c r="C328" s="181"/>
      <c r="D328" s="181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2"/>
      <c r="T328" s="183"/>
      <c r="U328" s="183"/>
      <c r="V328" s="183"/>
      <c r="W328" s="181"/>
      <c r="X328" s="181"/>
      <c r="Y328" s="181"/>
      <c r="Z328" s="181"/>
    </row>
    <row r="329" spans="2:26" x14ac:dyDescent="0.25">
      <c r="B329" s="181"/>
      <c r="C329" s="181"/>
      <c r="D329" s="181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2"/>
      <c r="T329" s="183"/>
      <c r="U329" s="183"/>
      <c r="V329" s="183"/>
      <c r="W329" s="181"/>
      <c r="X329" s="181"/>
      <c r="Y329" s="181"/>
      <c r="Z329" s="181"/>
    </row>
    <row r="330" spans="2:26" x14ac:dyDescent="0.25">
      <c r="B330" s="181"/>
      <c r="C330" s="181"/>
      <c r="D330" s="181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2"/>
      <c r="T330" s="183"/>
      <c r="U330" s="183"/>
      <c r="V330" s="183"/>
      <c r="W330" s="181"/>
      <c r="X330" s="181"/>
      <c r="Y330" s="181"/>
      <c r="Z330" s="181"/>
    </row>
    <row r="331" spans="2:26" x14ac:dyDescent="0.25"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2"/>
      <c r="T331" s="183"/>
      <c r="U331" s="183"/>
      <c r="V331" s="183"/>
      <c r="W331" s="181"/>
      <c r="X331" s="181"/>
      <c r="Y331" s="181"/>
      <c r="Z331" s="181"/>
    </row>
    <row r="332" spans="2:26" x14ac:dyDescent="0.25"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2"/>
      <c r="T332" s="183"/>
      <c r="U332" s="183"/>
      <c r="V332" s="183"/>
      <c r="W332" s="181"/>
      <c r="X332" s="181"/>
      <c r="Y332" s="181"/>
      <c r="Z332" s="181"/>
    </row>
    <row r="333" spans="2:26" x14ac:dyDescent="0.25">
      <c r="B333" s="181"/>
      <c r="C333" s="181"/>
      <c r="D333" s="181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2"/>
      <c r="T333" s="183"/>
      <c r="U333" s="183"/>
      <c r="V333" s="183"/>
      <c r="W333" s="181"/>
      <c r="X333" s="181"/>
      <c r="Y333" s="181"/>
      <c r="Z333" s="181"/>
    </row>
    <row r="334" spans="2:26" x14ac:dyDescent="0.25">
      <c r="B334" s="181"/>
      <c r="C334" s="181"/>
      <c r="D334" s="181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2"/>
      <c r="T334" s="183"/>
      <c r="U334" s="183"/>
      <c r="V334" s="183"/>
      <c r="W334" s="181"/>
      <c r="X334" s="181"/>
      <c r="Y334" s="181"/>
      <c r="Z334" s="181"/>
    </row>
    <row r="335" spans="2:26" x14ac:dyDescent="0.25">
      <c r="B335" s="181"/>
      <c r="C335" s="181"/>
      <c r="D335" s="181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2"/>
      <c r="T335" s="183"/>
      <c r="U335" s="183"/>
      <c r="V335" s="183"/>
      <c r="W335" s="181"/>
      <c r="X335" s="181"/>
      <c r="Y335" s="181"/>
      <c r="Z335" s="181"/>
    </row>
    <row r="336" spans="2:26" x14ac:dyDescent="0.25">
      <c r="B336" s="181"/>
      <c r="C336" s="181"/>
      <c r="D336" s="181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2"/>
      <c r="T336" s="183"/>
      <c r="U336" s="183"/>
      <c r="V336" s="183"/>
      <c r="W336" s="181"/>
      <c r="X336" s="181"/>
      <c r="Y336" s="181"/>
      <c r="Z336" s="181"/>
    </row>
    <row r="337" spans="2:26" x14ac:dyDescent="0.25">
      <c r="B337" s="181"/>
      <c r="C337" s="181"/>
      <c r="D337" s="181"/>
      <c r="E337" s="181"/>
      <c r="F337" s="181"/>
      <c r="G337" s="181"/>
      <c r="H337" s="181"/>
      <c r="I337" s="181"/>
      <c r="J337" s="181"/>
      <c r="K337" s="181"/>
      <c r="L337" s="181"/>
      <c r="M337" s="181"/>
      <c r="N337" s="181"/>
      <c r="O337" s="181"/>
      <c r="P337" s="181"/>
      <c r="Q337" s="181"/>
      <c r="R337" s="181"/>
      <c r="S337" s="182"/>
      <c r="T337" s="183"/>
      <c r="U337" s="183"/>
      <c r="V337" s="183"/>
      <c r="W337" s="181"/>
      <c r="X337" s="181"/>
      <c r="Y337" s="181"/>
      <c r="Z337" s="181"/>
    </row>
    <row r="338" spans="2:26" x14ac:dyDescent="0.25">
      <c r="B338" s="181"/>
      <c r="C338" s="181"/>
      <c r="D338" s="181"/>
      <c r="E338" s="181"/>
      <c r="F338" s="181"/>
      <c r="G338" s="181"/>
      <c r="H338" s="181"/>
      <c r="I338" s="181"/>
      <c r="J338" s="181"/>
      <c r="K338" s="181"/>
      <c r="L338" s="181"/>
      <c r="M338" s="181"/>
      <c r="N338" s="181"/>
      <c r="O338" s="181"/>
      <c r="P338" s="181"/>
      <c r="Q338" s="181"/>
      <c r="R338" s="181"/>
      <c r="S338" s="182"/>
      <c r="T338" s="183"/>
      <c r="U338" s="183"/>
      <c r="V338" s="183"/>
      <c r="W338" s="181"/>
      <c r="X338" s="181"/>
      <c r="Y338" s="181"/>
      <c r="Z338" s="181"/>
    </row>
    <row r="339" spans="2:26" x14ac:dyDescent="0.25">
      <c r="B339" s="181"/>
      <c r="C339" s="181"/>
      <c r="D339" s="181"/>
      <c r="E339" s="181"/>
      <c r="F339" s="181"/>
      <c r="G339" s="181"/>
      <c r="H339" s="181"/>
      <c r="I339" s="181"/>
      <c r="J339" s="181"/>
      <c r="K339" s="181"/>
      <c r="L339" s="181"/>
      <c r="M339" s="181"/>
      <c r="N339" s="181"/>
      <c r="O339" s="181"/>
      <c r="P339" s="181"/>
      <c r="Q339" s="181"/>
      <c r="R339" s="181"/>
      <c r="S339" s="182"/>
      <c r="T339" s="183"/>
      <c r="U339" s="183"/>
      <c r="V339" s="183"/>
      <c r="W339" s="181"/>
      <c r="X339" s="181"/>
      <c r="Y339" s="181"/>
      <c r="Z339" s="181"/>
    </row>
    <row r="340" spans="2:26" x14ac:dyDescent="0.25">
      <c r="B340" s="181"/>
      <c r="C340" s="181"/>
      <c r="D340" s="181"/>
      <c r="E340" s="181"/>
      <c r="F340" s="181"/>
      <c r="G340" s="181"/>
      <c r="H340" s="181"/>
      <c r="I340" s="181"/>
      <c r="J340" s="181"/>
      <c r="K340" s="181"/>
      <c r="L340" s="181"/>
      <c r="M340" s="181"/>
      <c r="N340" s="181"/>
      <c r="O340" s="181"/>
      <c r="P340" s="181"/>
      <c r="Q340" s="181"/>
      <c r="R340" s="181"/>
      <c r="S340" s="182"/>
      <c r="T340" s="183"/>
      <c r="U340" s="183"/>
      <c r="V340" s="183"/>
      <c r="W340" s="181"/>
      <c r="X340" s="181"/>
      <c r="Y340" s="181"/>
      <c r="Z340" s="181"/>
    </row>
    <row r="341" spans="2:26" x14ac:dyDescent="0.25">
      <c r="B341" s="181"/>
      <c r="C341" s="181"/>
      <c r="D341" s="181"/>
      <c r="E341" s="181"/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2"/>
      <c r="T341" s="183"/>
      <c r="U341" s="183"/>
      <c r="V341" s="183"/>
      <c r="W341" s="181"/>
      <c r="X341" s="181"/>
      <c r="Y341" s="181"/>
      <c r="Z341" s="181"/>
    </row>
    <row r="342" spans="2:26" x14ac:dyDescent="0.25">
      <c r="B342" s="181"/>
      <c r="C342" s="181"/>
      <c r="D342" s="181"/>
      <c r="E342" s="181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2"/>
      <c r="T342" s="183"/>
      <c r="U342" s="183"/>
      <c r="V342" s="183"/>
      <c r="W342" s="181"/>
      <c r="X342" s="181"/>
      <c r="Y342" s="181"/>
      <c r="Z342" s="181"/>
    </row>
    <row r="343" spans="2:26" x14ac:dyDescent="0.25">
      <c r="B343" s="181"/>
      <c r="C343" s="181"/>
      <c r="D343" s="181"/>
      <c r="E343" s="181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2"/>
      <c r="T343" s="183"/>
      <c r="U343" s="183"/>
      <c r="V343" s="183"/>
      <c r="W343" s="181"/>
      <c r="X343" s="181"/>
      <c r="Y343" s="181"/>
      <c r="Z343" s="181"/>
    </row>
    <row r="344" spans="2:26" x14ac:dyDescent="0.25">
      <c r="B344" s="181"/>
      <c r="C344" s="181"/>
      <c r="D344" s="181"/>
      <c r="E344" s="181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2"/>
      <c r="T344" s="183"/>
      <c r="U344" s="183"/>
      <c r="V344" s="183"/>
      <c r="W344" s="181"/>
      <c r="X344" s="181"/>
      <c r="Y344" s="181"/>
      <c r="Z344" s="181"/>
    </row>
    <row r="345" spans="2:26" x14ac:dyDescent="0.25">
      <c r="B345" s="181"/>
      <c r="C345" s="181"/>
      <c r="D345" s="181"/>
      <c r="E345" s="181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2"/>
      <c r="T345" s="183"/>
      <c r="U345" s="183"/>
      <c r="V345" s="183"/>
      <c r="W345" s="181"/>
      <c r="X345" s="181"/>
      <c r="Y345" s="181"/>
      <c r="Z345" s="181"/>
    </row>
    <row r="346" spans="2:26" x14ac:dyDescent="0.25">
      <c r="B346" s="181"/>
      <c r="C346" s="181"/>
      <c r="D346" s="181"/>
      <c r="E346" s="181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2"/>
      <c r="T346" s="183"/>
      <c r="U346" s="183"/>
      <c r="V346" s="183"/>
      <c r="W346" s="181"/>
      <c r="X346" s="181"/>
      <c r="Y346" s="181"/>
      <c r="Z346" s="181"/>
    </row>
    <row r="347" spans="2:26" x14ac:dyDescent="0.25">
      <c r="B347" s="181"/>
      <c r="C347" s="181"/>
      <c r="D347" s="181"/>
      <c r="E347" s="181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2"/>
      <c r="T347" s="183"/>
      <c r="U347" s="183"/>
      <c r="V347" s="183"/>
      <c r="W347" s="181"/>
      <c r="X347" s="181"/>
      <c r="Y347" s="181"/>
      <c r="Z347" s="181"/>
    </row>
    <row r="348" spans="2:26" x14ac:dyDescent="0.25">
      <c r="B348" s="181"/>
      <c r="C348" s="181"/>
      <c r="D348" s="181"/>
      <c r="E348" s="181"/>
      <c r="F348" s="181"/>
      <c r="G348" s="181"/>
      <c r="H348" s="181"/>
      <c r="I348" s="181"/>
      <c r="J348" s="181"/>
      <c r="K348" s="181"/>
      <c r="L348" s="181"/>
      <c r="M348" s="181"/>
      <c r="N348" s="181"/>
      <c r="O348" s="181"/>
      <c r="P348" s="181"/>
      <c r="Q348" s="181"/>
      <c r="R348" s="181"/>
      <c r="S348" s="182"/>
      <c r="T348" s="183"/>
      <c r="U348" s="183"/>
      <c r="V348" s="183"/>
      <c r="W348" s="181"/>
      <c r="X348" s="181"/>
      <c r="Y348" s="181"/>
      <c r="Z348" s="181"/>
    </row>
    <row r="349" spans="2:26" x14ac:dyDescent="0.25">
      <c r="B349" s="181"/>
      <c r="C349" s="181"/>
      <c r="D349" s="181"/>
      <c r="E349" s="181"/>
      <c r="F349" s="181"/>
      <c r="G349" s="181"/>
      <c r="H349" s="181"/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2"/>
      <c r="T349" s="183"/>
      <c r="U349" s="183"/>
      <c r="V349" s="183"/>
      <c r="W349" s="181"/>
      <c r="X349" s="181"/>
      <c r="Y349" s="181"/>
      <c r="Z349" s="181"/>
    </row>
    <row r="350" spans="2:26" x14ac:dyDescent="0.25">
      <c r="B350" s="181"/>
      <c r="C350" s="181"/>
      <c r="D350" s="181"/>
      <c r="E350" s="181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2"/>
      <c r="T350" s="183"/>
      <c r="U350" s="183"/>
      <c r="V350" s="183"/>
      <c r="W350" s="181"/>
      <c r="X350" s="181"/>
      <c r="Y350" s="181"/>
      <c r="Z350" s="181"/>
    </row>
    <row r="351" spans="2:26" x14ac:dyDescent="0.25">
      <c r="B351" s="181"/>
      <c r="C351" s="181"/>
      <c r="D351" s="181"/>
      <c r="E351" s="181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2"/>
      <c r="T351" s="183"/>
      <c r="U351" s="183"/>
      <c r="V351" s="183"/>
      <c r="W351" s="181"/>
      <c r="X351" s="181"/>
      <c r="Y351" s="181"/>
      <c r="Z351" s="181"/>
    </row>
    <row r="352" spans="2:26" x14ac:dyDescent="0.25">
      <c r="B352" s="181"/>
      <c r="C352" s="181"/>
      <c r="D352" s="181"/>
      <c r="E352" s="181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2"/>
      <c r="T352" s="183"/>
      <c r="U352" s="183"/>
      <c r="V352" s="183"/>
      <c r="W352" s="181"/>
      <c r="X352" s="181"/>
      <c r="Y352" s="181"/>
      <c r="Z352" s="181"/>
    </row>
    <row r="353" spans="2:26" x14ac:dyDescent="0.25">
      <c r="B353" s="181"/>
      <c r="C353" s="181"/>
      <c r="D353" s="181"/>
      <c r="E353" s="181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2"/>
      <c r="T353" s="183"/>
      <c r="U353" s="183"/>
      <c r="V353" s="183"/>
      <c r="W353" s="181"/>
      <c r="X353" s="181"/>
      <c r="Y353" s="181"/>
      <c r="Z353" s="181"/>
    </row>
    <row r="354" spans="2:26" x14ac:dyDescent="0.25"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2"/>
      <c r="T354" s="183"/>
      <c r="U354" s="183"/>
      <c r="V354" s="183"/>
      <c r="W354" s="181"/>
      <c r="X354" s="181"/>
      <c r="Y354" s="181"/>
      <c r="Z354" s="181"/>
    </row>
    <row r="355" spans="2:26" x14ac:dyDescent="0.25"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2"/>
      <c r="T355" s="183"/>
      <c r="U355" s="183"/>
      <c r="V355" s="183"/>
      <c r="W355" s="181"/>
      <c r="X355" s="181"/>
      <c r="Y355" s="181"/>
      <c r="Z355" s="181"/>
    </row>
    <row r="356" spans="2:26" x14ac:dyDescent="0.25"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O356" s="181"/>
      <c r="P356" s="181"/>
      <c r="Q356" s="181"/>
      <c r="R356" s="181"/>
      <c r="S356" s="182"/>
      <c r="T356" s="183"/>
      <c r="U356" s="183"/>
      <c r="V356" s="183"/>
      <c r="W356" s="181"/>
      <c r="X356" s="181"/>
      <c r="Y356" s="181"/>
      <c r="Z356" s="181"/>
    </row>
    <row r="357" spans="2:26" x14ac:dyDescent="0.25"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  <c r="L357" s="181"/>
      <c r="M357" s="181"/>
      <c r="N357" s="181"/>
      <c r="O357" s="181"/>
      <c r="P357" s="181"/>
      <c r="Q357" s="181"/>
      <c r="R357" s="181"/>
      <c r="S357" s="182"/>
      <c r="T357" s="183"/>
      <c r="U357" s="183"/>
      <c r="V357" s="183"/>
      <c r="W357" s="181"/>
      <c r="X357" s="181"/>
      <c r="Y357" s="181"/>
      <c r="Z357" s="181"/>
    </row>
    <row r="358" spans="2:26" x14ac:dyDescent="0.25">
      <c r="B358" s="181"/>
      <c r="C358" s="181"/>
      <c r="D358" s="181"/>
      <c r="E358" s="181"/>
      <c r="F358" s="181"/>
      <c r="G358" s="181"/>
      <c r="H358" s="181"/>
      <c r="I358" s="181"/>
      <c r="J358" s="181"/>
      <c r="K358" s="181"/>
      <c r="L358" s="181"/>
      <c r="M358" s="181"/>
      <c r="N358" s="181"/>
      <c r="O358" s="181"/>
      <c r="P358" s="181"/>
      <c r="Q358" s="181"/>
      <c r="R358" s="181"/>
      <c r="S358" s="182"/>
      <c r="T358" s="183"/>
      <c r="U358" s="183"/>
      <c r="V358" s="183"/>
      <c r="W358" s="181"/>
      <c r="X358" s="181"/>
      <c r="Y358" s="181"/>
      <c r="Z358" s="181"/>
    </row>
    <row r="359" spans="2:26" x14ac:dyDescent="0.25"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  <c r="P359" s="181"/>
      <c r="Q359" s="181"/>
      <c r="R359" s="181"/>
      <c r="S359" s="182"/>
      <c r="T359" s="183"/>
      <c r="U359" s="183"/>
      <c r="V359" s="183"/>
      <c r="W359" s="181"/>
      <c r="X359" s="181"/>
      <c r="Y359" s="181"/>
      <c r="Z359" s="181"/>
    </row>
    <row r="360" spans="2:26" x14ac:dyDescent="0.25"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  <c r="L360" s="181"/>
      <c r="M360" s="181"/>
      <c r="N360" s="181"/>
      <c r="O360" s="181"/>
      <c r="P360" s="181"/>
      <c r="Q360" s="181"/>
      <c r="R360" s="181"/>
      <c r="S360" s="182"/>
      <c r="T360" s="183"/>
      <c r="U360" s="183"/>
      <c r="V360" s="183"/>
      <c r="W360" s="181"/>
      <c r="X360" s="181"/>
      <c r="Y360" s="181"/>
      <c r="Z360" s="181"/>
    </row>
    <row r="361" spans="2:26" x14ac:dyDescent="0.25"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  <c r="L361" s="181"/>
      <c r="M361" s="181"/>
      <c r="N361" s="181"/>
      <c r="O361" s="181"/>
      <c r="P361" s="181"/>
      <c r="Q361" s="181"/>
      <c r="R361" s="181"/>
      <c r="S361" s="182"/>
      <c r="T361" s="183"/>
      <c r="U361" s="183"/>
      <c r="V361" s="183"/>
      <c r="W361" s="181"/>
      <c r="X361" s="181"/>
      <c r="Y361" s="181"/>
      <c r="Z361" s="181"/>
    </row>
    <row r="362" spans="2:26" x14ac:dyDescent="0.25"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  <c r="L362" s="181"/>
      <c r="M362" s="181"/>
      <c r="N362" s="181"/>
      <c r="O362" s="181"/>
      <c r="P362" s="181"/>
      <c r="Q362" s="181"/>
      <c r="R362" s="181"/>
      <c r="S362" s="182"/>
      <c r="T362" s="183"/>
      <c r="U362" s="183"/>
      <c r="V362" s="183"/>
      <c r="W362" s="181"/>
      <c r="X362" s="181"/>
      <c r="Y362" s="181"/>
      <c r="Z362" s="181"/>
    </row>
    <row r="363" spans="2:26" x14ac:dyDescent="0.25">
      <c r="B363" s="181"/>
      <c r="C363" s="181"/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181"/>
      <c r="S363" s="182"/>
      <c r="T363" s="183"/>
      <c r="U363" s="183"/>
      <c r="V363" s="183"/>
      <c r="W363" s="181"/>
      <c r="X363" s="181"/>
      <c r="Y363" s="181"/>
      <c r="Z363" s="181"/>
    </row>
    <row r="364" spans="2:26" x14ac:dyDescent="0.25">
      <c r="B364" s="181"/>
      <c r="C364" s="181"/>
      <c r="D364" s="181"/>
      <c r="E364" s="181"/>
      <c r="F364" s="181"/>
      <c r="G364" s="181"/>
      <c r="H364" s="181"/>
      <c r="I364" s="181"/>
      <c r="J364" s="181"/>
      <c r="K364" s="181"/>
      <c r="L364" s="181"/>
      <c r="M364" s="181"/>
      <c r="N364" s="181"/>
      <c r="O364" s="181"/>
      <c r="P364" s="181"/>
      <c r="Q364" s="181"/>
      <c r="R364" s="181"/>
      <c r="S364" s="182"/>
      <c r="T364" s="183"/>
      <c r="U364" s="183"/>
      <c r="V364" s="183"/>
      <c r="W364" s="181"/>
      <c r="X364" s="181"/>
      <c r="Y364" s="181"/>
      <c r="Z364" s="181"/>
    </row>
    <row r="365" spans="2:26" x14ac:dyDescent="0.25"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  <c r="L365" s="181"/>
      <c r="M365" s="181"/>
      <c r="N365" s="181"/>
      <c r="O365" s="181"/>
      <c r="P365" s="181"/>
      <c r="Q365" s="181"/>
      <c r="R365" s="181"/>
      <c r="S365" s="182"/>
      <c r="T365" s="183"/>
      <c r="U365" s="183"/>
      <c r="V365" s="183"/>
      <c r="W365" s="181"/>
      <c r="X365" s="181"/>
      <c r="Y365" s="181"/>
      <c r="Z365" s="181"/>
    </row>
    <row r="366" spans="2:26" x14ac:dyDescent="0.25">
      <c r="B366" s="181"/>
      <c r="C366" s="181"/>
      <c r="D366" s="181"/>
      <c r="E366" s="181"/>
      <c r="F366" s="181"/>
      <c r="G366" s="181"/>
      <c r="H366" s="181"/>
      <c r="I366" s="181"/>
      <c r="J366" s="181"/>
      <c r="K366" s="181"/>
      <c r="L366" s="181"/>
      <c r="M366" s="181"/>
      <c r="N366" s="181"/>
      <c r="O366" s="181"/>
      <c r="P366" s="181"/>
      <c r="Q366" s="181"/>
      <c r="R366" s="181"/>
      <c r="S366" s="182"/>
      <c r="T366" s="183"/>
      <c r="U366" s="183"/>
      <c r="V366" s="183"/>
      <c r="W366" s="181"/>
      <c r="X366" s="181"/>
      <c r="Y366" s="181"/>
      <c r="Z366" s="181"/>
    </row>
    <row r="367" spans="2:26" x14ac:dyDescent="0.25">
      <c r="B367" s="181"/>
      <c r="C367" s="181"/>
      <c r="D367" s="181"/>
      <c r="E367" s="181"/>
      <c r="F367" s="181"/>
      <c r="G367" s="181"/>
      <c r="H367" s="181"/>
      <c r="I367" s="181"/>
      <c r="J367" s="181"/>
      <c r="K367" s="181"/>
      <c r="L367" s="181"/>
      <c r="M367" s="181"/>
      <c r="N367" s="181"/>
      <c r="O367" s="181"/>
      <c r="P367" s="181"/>
      <c r="Q367" s="181"/>
      <c r="R367" s="181"/>
      <c r="S367" s="182"/>
      <c r="T367" s="183"/>
      <c r="U367" s="183"/>
      <c r="V367" s="183"/>
      <c r="W367" s="181"/>
      <c r="X367" s="181"/>
      <c r="Y367" s="181"/>
      <c r="Z367" s="181"/>
    </row>
    <row r="368" spans="2:26" x14ac:dyDescent="0.25">
      <c r="B368" s="181"/>
      <c r="C368" s="181"/>
      <c r="D368" s="181"/>
      <c r="E368" s="181"/>
      <c r="F368" s="181"/>
      <c r="G368" s="181"/>
      <c r="H368" s="181"/>
      <c r="I368" s="181"/>
      <c r="J368" s="181"/>
      <c r="K368" s="181"/>
      <c r="L368" s="181"/>
      <c r="M368" s="181"/>
      <c r="N368" s="181"/>
      <c r="O368" s="181"/>
      <c r="P368" s="181"/>
      <c r="Q368" s="181"/>
      <c r="R368" s="181"/>
      <c r="S368" s="182"/>
      <c r="T368" s="183"/>
      <c r="U368" s="183"/>
      <c r="V368" s="183"/>
      <c r="W368" s="181"/>
      <c r="X368" s="181"/>
      <c r="Y368" s="181"/>
      <c r="Z368" s="181"/>
    </row>
    <row r="369" spans="2:26" x14ac:dyDescent="0.25">
      <c r="B369" s="181"/>
      <c r="C369" s="181"/>
      <c r="D369" s="181"/>
      <c r="E369" s="181"/>
      <c r="F369" s="181"/>
      <c r="G369" s="181"/>
      <c r="H369" s="181"/>
      <c r="I369" s="181"/>
      <c r="J369" s="181"/>
      <c r="K369" s="181"/>
      <c r="L369" s="181"/>
      <c r="M369" s="181"/>
      <c r="N369" s="181"/>
      <c r="O369" s="181"/>
      <c r="P369" s="181"/>
      <c r="Q369" s="181"/>
      <c r="R369" s="181"/>
      <c r="S369" s="182"/>
      <c r="T369" s="183"/>
      <c r="U369" s="183"/>
      <c r="V369" s="183"/>
      <c r="W369" s="181"/>
      <c r="X369" s="181"/>
      <c r="Y369" s="181"/>
      <c r="Z369" s="181"/>
    </row>
    <row r="370" spans="2:26" x14ac:dyDescent="0.25">
      <c r="B370" s="181"/>
      <c r="C370" s="181"/>
      <c r="D370" s="181"/>
      <c r="E370" s="181"/>
      <c r="F370" s="181"/>
      <c r="G370" s="181"/>
      <c r="H370" s="181"/>
      <c r="I370" s="181"/>
      <c r="J370" s="181"/>
      <c r="K370" s="181"/>
      <c r="L370" s="181"/>
      <c r="M370" s="181"/>
      <c r="N370" s="181"/>
      <c r="O370" s="181"/>
      <c r="P370" s="181"/>
      <c r="Q370" s="181"/>
      <c r="R370" s="181"/>
      <c r="S370" s="182"/>
      <c r="T370" s="183"/>
      <c r="U370" s="183"/>
      <c r="V370" s="183"/>
      <c r="W370" s="181"/>
      <c r="X370" s="181"/>
      <c r="Y370" s="181"/>
      <c r="Z370" s="181"/>
    </row>
    <row r="371" spans="2:26" x14ac:dyDescent="0.25">
      <c r="B371" s="181"/>
      <c r="C371" s="181"/>
      <c r="D371" s="181"/>
      <c r="E371" s="181"/>
      <c r="F371" s="181"/>
      <c r="G371" s="181"/>
      <c r="H371" s="181"/>
      <c r="I371" s="181"/>
      <c r="J371" s="181"/>
      <c r="K371" s="181"/>
      <c r="L371" s="181"/>
      <c r="M371" s="181"/>
      <c r="N371" s="181"/>
      <c r="O371" s="181"/>
      <c r="P371" s="181"/>
      <c r="Q371" s="181"/>
      <c r="R371" s="181"/>
      <c r="S371" s="182"/>
      <c r="T371" s="183"/>
      <c r="U371" s="183"/>
      <c r="V371" s="183"/>
      <c r="W371" s="181"/>
      <c r="X371" s="181"/>
      <c r="Y371" s="181"/>
      <c r="Z371" s="181"/>
    </row>
    <row r="372" spans="2:26" x14ac:dyDescent="0.25">
      <c r="B372" s="181"/>
      <c r="C372" s="181"/>
      <c r="D372" s="181"/>
      <c r="E372" s="181"/>
      <c r="F372" s="181"/>
      <c r="G372" s="181"/>
      <c r="H372" s="181"/>
      <c r="I372" s="181"/>
      <c r="J372" s="181"/>
      <c r="K372" s="181"/>
      <c r="L372" s="181"/>
      <c r="M372" s="181"/>
      <c r="N372" s="181"/>
      <c r="O372" s="181"/>
      <c r="P372" s="181"/>
      <c r="Q372" s="181"/>
      <c r="R372" s="181"/>
      <c r="S372" s="182"/>
      <c r="T372" s="183"/>
      <c r="U372" s="183"/>
      <c r="V372" s="183"/>
      <c r="W372" s="181"/>
      <c r="X372" s="181"/>
      <c r="Y372" s="181"/>
      <c r="Z372" s="181"/>
    </row>
    <row r="373" spans="2:26" x14ac:dyDescent="0.25">
      <c r="B373" s="181"/>
      <c r="C373" s="181"/>
      <c r="D373" s="181"/>
      <c r="E373" s="181"/>
      <c r="F373" s="181"/>
      <c r="G373" s="181"/>
      <c r="H373" s="181"/>
      <c r="I373" s="181"/>
      <c r="J373" s="181"/>
      <c r="K373" s="181"/>
      <c r="L373" s="181"/>
      <c r="M373" s="181"/>
      <c r="N373" s="181"/>
      <c r="O373" s="181"/>
      <c r="P373" s="181"/>
      <c r="Q373" s="181"/>
      <c r="R373" s="181"/>
      <c r="S373" s="182"/>
      <c r="T373" s="183"/>
      <c r="U373" s="183"/>
      <c r="V373" s="183"/>
      <c r="W373" s="181"/>
      <c r="X373" s="181"/>
      <c r="Y373" s="181"/>
      <c r="Z373" s="181"/>
    </row>
    <row r="374" spans="2:26" x14ac:dyDescent="0.25">
      <c r="B374" s="181"/>
      <c r="C374" s="181"/>
      <c r="D374" s="181"/>
      <c r="E374" s="181"/>
      <c r="F374" s="181"/>
      <c r="G374" s="181"/>
      <c r="H374" s="181"/>
      <c r="I374" s="181"/>
      <c r="J374" s="181"/>
      <c r="K374" s="181"/>
      <c r="L374" s="181"/>
      <c r="M374" s="181"/>
      <c r="N374" s="181"/>
      <c r="O374" s="181"/>
      <c r="P374" s="181"/>
      <c r="Q374" s="181"/>
      <c r="R374" s="181"/>
      <c r="S374" s="182"/>
      <c r="T374" s="183"/>
      <c r="U374" s="183"/>
      <c r="V374" s="183"/>
      <c r="W374" s="181"/>
      <c r="X374" s="181"/>
      <c r="Y374" s="181"/>
      <c r="Z374" s="181"/>
    </row>
    <row r="375" spans="2:26" x14ac:dyDescent="0.25">
      <c r="B375" s="181"/>
      <c r="C375" s="181"/>
      <c r="D375" s="181"/>
      <c r="E375" s="181"/>
      <c r="F375" s="181"/>
      <c r="G375" s="181"/>
      <c r="H375" s="181"/>
      <c r="I375" s="181"/>
      <c r="J375" s="181"/>
      <c r="K375" s="181"/>
      <c r="L375" s="181"/>
      <c r="M375" s="181"/>
      <c r="N375" s="181"/>
      <c r="O375" s="181"/>
      <c r="P375" s="181"/>
      <c r="Q375" s="181"/>
      <c r="R375" s="181"/>
      <c r="S375" s="182"/>
      <c r="T375" s="183"/>
      <c r="U375" s="183"/>
      <c r="V375" s="183"/>
      <c r="W375" s="181"/>
      <c r="X375" s="181"/>
      <c r="Y375" s="181"/>
      <c r="Z375" s="181"/>
    </row>
    <row r="376" spans="2:26" x14ac:dyDescent="0.25">
      <c r="B376" s="181"/>
      <c r="C376" s="181"/>
      <c r="D376" s="181"/>
      <c r="E376" s="181"/>
      <c r="F376" s="181"/>
      <c r="G376" s="181"/>
      <c r="H376" s="181"/>
      <c r="I376" s="181"/>
      <c r="J376" s="181"/>
      <c r="K376" s="181"/>
      <c r="L376" s="181"/>
      <c r="M376" s="181"/>
      <c r="N376" s="181"/>
      <c r="O376" s="181"/>
      <c r="P376" s="181"/>
      <c r="Q376" s="181"/>
      <c r="R376" s="181"/>
      <c r="S376" s="182"/>
      <c r="T376" s="183"/>
      <c r="U376" s="183"/>
      <c r="V376" s="183"/>
      <c r="W376" s="181"/>
      <c r="X376" s="181"/>
      <c r="Y376" s="181"/>
      <c r="Z376" s="181"/>
    </row>
    <row r="377" spans="2:26" x14ac:dyDescent="0.25">
      <c r="B377" s="181"/>
      <c r="C377" s="181"/>
      <c r="D377" s="181"/>
      <c r="E377" s="181"/>
      <c r="F377" s="181"/>
      <c r="G377" s="181"/>
      <c r="H377" s="181"/>
      <c r="I377" s="181"/>
      <c r="J377" s="181"/>
      <c r="K377" s="181"/>
      <c r="L377" s="181"/>
      <c r="M377" s="181"/>
      <c r="N377" s="181"/>
      <c r="O377" s="181"/>
      <c r="P377" s="181"/>
      <c r="Q377" s="181"/>
      <c r="R377" s="181"/>
      <c r="S377" s="182"/>
      <c r="T377" s="183"/>
      <c r="U377" s="183"/>
      <c r="V377" s="183"/>
      <c r="W377" s="181"/>
      <c r="X377" s="181"/>
      <c r="Y377" s="181"/>
      <c r="Z377" s="181"/>
    </row>
    <row r="378" spans="2:26" x14ac:dyDescent="0.25">
      <c r="B378" s="181"/>
      <c r="C378" s="181"/>
      <c r="D378" s="181"/>
      <c r="E378" s="181"/>
      <c r="F378" s="181"/>
      <c r="G378" s="181"/>
      <c r="H378" s="181"/>
      <c r="I378" s="181"/>
      <c r="J378" s="181"/>
      <c r="K378" s="181"/>
      <c r="L378" s="181"/>
      <c r="M378" s="181"/>
      <c r="N378" s="181"/>
      <c r="O378" s="181"/>
      <c r="P378" s="181"/>
      <c r="Q378" s="181"/>
      <c r="R378" s="181"/>
      <c r="S378" s="182"/>
      <c r="T378" s="183"/>
      <c r="U378" s="183"/>
      <c r="V378" s="183"/>
      <c r="W378" s="181"/>
      <c r="X378" s="181"/>
      <c r="Y378" s="181"/>
      <c r="Z378" s="181"/>
    </row>
    <row r="379" spans="2:26" x14ac:dyDescent="0.25"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1"/>
      <c r="P379" s="181"/>
      <c r="Q379" s="181"/>
      <c r="R379" s="181"/>
      <c r="S379" s="182"/>
      <c r="T379" s="183"/>
      <c r="U379" s="183"/>
      <c r="V379" s="183"/>
      <c r="W379" s="181"/>
      <c r="X379" s="181"/>
      <c r="Y379" s="181"/>
      <c r="Z379" s="181"/>
    </row>
    <row r="380" spans="2:26" x14ac:dyDescent="0.25">
      <c r="B380" s="181"/>
      <c r="C380" s="181"/>
      <c r="D380" s="181"/>
      <c r="E380" s="181"/>
      <c r="F380" s="181"/>
      <c r="G380" s="181"/>
      <c r="H380" s="181"/>
      <c r="I380" s="181"/>
      <c r="J380" s="181"/>
      <c r="K380" s="181"/>
      <c r="L380" s="181"/>
      <c r="M380" s="181"/>
      <c r="N380" s="181"/>
      <c r="O380" s="181"/>
      <c r="P380" s="181"/>
      <c r="Q380" s="181"/>
      <c r="R380" s="181"/>
      <c r="S380" s="182"/>
      <c r="T380" s="183"/>
      <c r="U380" s="183"/>
      <c r="V380" s="183"/>
      <c r="W380" s="181"/>
      <c r="X380" s="181"/>
      <c r="Y380" s="181"/>
      <c r="Z380" s="181"/>
    </row>
    <row r="381" spans="2:26" x14ac:dyDescent="0.25">
      <c r="B381" s="181"/>
      <c r="C381" s="181"/>
      <c r="D381" s="181"/>
      <c r="E381" s="181"/>
      <c r="F381" s="181"/>
      <c r="G381" s="181"/>
      <c r="H381" s="181"/>
      <c r="I381" s="181"/>
      <c r="J381" s="181"/>
      <c r="K381" s="181"/>
      <c r="L381" s="181"/>
      <c r="M381" s="181"/>
      <c r="N381" s="181"/>
      <c r="O381" s="181"/>
      <c r="P381" s="181"/>
      <c r="Q381" s="181"/>
      <c r="R381" s="181"/>
      <c r="S381" s="182"/>
      <c r="T381" s="183"/>
      <c r="U381" s="183"/>
      <c r="V381" s="183"/>
      <c r="W381" s="181"/>
      <c r="X381" s="181"/>
      <c r="Y381" s="181"/>
      <c r="Z381" s="181"/>
    </row>
    <row r="382" spans="2:26" x14ac:dyDescent="0.25">
      <c r="B382" s="181"/>
      <c r="C382" s="181"/>
      <c r="D382" s="181"/>
      <c r="E382" s="181"/>
      <c r="F382" s="181"/>
      <c r="G382" s="181"/>
      <c r="H382" s="181"/>
      <c r="I382" s="181"/>
      <c r="J382" s="181"/>
      <c r="K382" s="181"/>
      <c r="L382" s="181"/>
      <c r="M382" s="181"/>
      <c r="N382" s="181"/>
      <c r="O382" s="181"/>
      <c r="P382" s="181"/>
      <c r="Q382" s="181"/>
      <c r="R382" s="181"/>
      <c r="S382" s="182"/>
      <c r="T382" s="183"/>
      <c r="U382" s="183"/>
      <c r="V382" s="183"/>
      <c r="W382" s="181"/>
      <c r="X382" s="181"/>
      <c r="Y382" s="181"/>
      <c r="Z382" s="181"/>
    </row>
    <row r="383" spans="2:26" x14ac:dyDescent="0.25">
      <c r="B383" s="181"/>
      <c r="C383" s="181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181"/>
      <c r="S383" s="182"/>
      <c r="T383" s="183"/>
      <c r="U383" s="183"/>
      <c r="V383" s="183"/>
      <c r="W383" s="181"/>
      <c r="X383" s="181"/>
      <c r="Y383" s="181"/>
      <c r="Z383" s="181"/>
    </row>
    <row r="384" spans="2:26" x14ac:dyDescent="0.25">
      <c r="B384" s="181"/>
      <c r="C384" s="181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181"/>
      <c r="S384" s="182"/>
      <c r="T384" s="183"/>
      <c r="U384" s="183"/>
      <c r="V384" s="183"/>
      <c r="W384" s="181"/>
      <c r="X384" s="181"/>
      <c r="Y384" s="181"/>
      <c r="Z384" s="181"/>
    </row>
    <row r="385" spans="2:26" x14ac:dyDescent="0.25">
      <c r="B385" s="181"/>
      <c r="C385" s="181"/>
      <c r="D385" s="181"/>
      <c r="E385" s="181"/>
      <c r="F385" s="181"/>
      <c r="G385" s="181"/>
      <c r="H385" s="181"/>
      <c r="I385" s="181"/>
      <c r="J385" s="181"/>
      <c r="K385" s="181"/>
      <c r="L385" s="181"/>
      <c r="M385" s="181"/>
      <c r="N385" s="181"/>
      <c r="O385" s="181"/>
      <c r="P385" s="181"/>
      <c r="Q385" s="181"/>
      <c r="R385" s="181"/>
      <c r="S385" s="182"/>
      <c r="T385" s="183"/>
      <c r="U385" s="183"/>
      <c r="V385" s="183"/>
      <c r="W385" s="181"/>
      <c r="X385" s="181"/>
      <c r="Y385" s="181"/>
      <c r="Z385" s="181"/>
    </row>
    <row r="386" spans="2:26" x14ac:dyDescent="0.25">
      <c r="B386" s="181"/>
      <c r="C386" s="181"/>
      <c r="D386" s="181"/>
      <c r="E386" s="181"/>
      <c r="F386" s="181"/>
      <c r="G386" s="181"/>
      <c r="H386" s="181"/>
      <c r="I386" s="181"/>
      <c r="J386" s="181"/>
      <c r="K386" s="181"/>
      <c r="L386" s="181"/>
      <c r="M386" s="181"/>
      <c r="N386" s="181"/>
      <c r="O386" s="181"/>
      <c r="P386" s="181"/>
      <c r="Q386" s="181"/>
      <c r="R386" s="181"/>
      <c r="S386" s="182"/>
      <c r="T386" s="183"/>
      <c r="U386" s="183"/>
      <c r="V386" s="183"/>
      <c r="W386" s="181"/>
      <c r="X386" s="181"/>
      <c r="Y386" s="181"/>
      <c r="Z386" s="181"/>
    </row>
    <row r="387" spans="2:26" x14ac:dyDescent="0.25"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  <c r="P387" s="181"/>
      <c r="Q387" s="181"/>
      <c r="R387" s="181"/>
      <c r="S387" s="182"/>
      <c r="T387" s="183"/>
      <c r="U387" s="183"/>
      <c r="V387" s="183"/>
      <c r="W387" s="181"/>
      <c r="X387" s="181"/>
      <c r="Y387" s="181"/>
      <c r="Z387" s="181"/>
    </row>
    <row r="388" spans="2:26" x14ac:dyDescent="0.25">
      <c r="B388" s="181"/>
      <c r="C388" s="181"/>
      <c r="D388" s="181"/>
      <c r="E388" s="181"/>
      <c r="F388" s="181"/>
      <c r="G388" s="181"/>
      <c r="H388" s="181"/>
      <c r="I388" s="181"/>
      <c r="J388" s="181"/>
      <c r="K388" s="181"/>
      <c r="L388" s="181"/>
      <c r="M388" s="181"/>
      <c r="N388" s="181"/>
      <c r="O388" s="181"/>
      <c r="P388" s="181"/>
      <c r="Q388" s="181"/>
      <c r="R388" s="181"/>
      <c r="S388" s="182"/>
      <c r="T388" s="183"/>
      <c r="U388" s="183"/>
      <c r="V388" s="183"/>
      <c r="W388" s="181"/>
      <c r="X388" s="181"/>
      <c r="Y388" s="181"/>
      <c r="Z388" s="181"/>
    </row>
    <row r="389" spans="2:26" x14ac:dyDescent="0.25">
      <c r="B389" s="181"/>
      <c r="C389" s="181"/>
      <c r="D389" s="181"/>
      <c r="E389" s="181"/>
      <c r="F389" s="181"/>
      <c r="G389" s="181"/>
      <c r="H389" s="181"/>
      <c r="I389" s="181"/>
      <c r="J389" s="181"/>
      <c r="K389" s="181"/>
      <c r="L389" s="181"/>
      <c r="M389" s="181"/>
      <c r="N389" s="181"/>
      <c r="O389" s="181"/>
      <c r="P389" s="181"/>
      <c r="Q389" s="181"/>
      <c r="R389" s="181"/>
      <c r="S389" s="182"/>
      <c r="T389" s="183"/>
      <c r="U389" s="183"/>
      <c r="V389" s="183"/>
      <c r="W389" s="181"/>
      <c r="X389" s="181"/>
      <c r="Y389" s="181"/>
      <c r="Z389" s="181"/>
    </row>
    <row r="390" spans="2:26" x14ac:dyDescent="0.25">
      <c r="B390" s="181"/>
      <c r="C390" s="181"/>
      <c r="D390" s="181"/>
      <c r="E390" s="181"/>
      <c r="F390" s="181"/>
      <c r="G390" s="181"/>
      <c r="H390" s="181"/>
      <c r="I390" s="181"/>
      <c r="J390" s="181"/>
      <c r="K390" s="181"/>
      <c r="L390" s="181"/>
      <c r="M390" s="181"/>
      <c r="N390" s="181"/>
      <c r="O390" s="181"/>
      <c r="P390" s="181"/>
      <c r="Q390" s="181"/>
      <c r="R390" s="181"/>
      <c r="S390" s="182"/>
      <c r="T390" s="183"/>
      <c r="U390" s="183"/>
      <c r="V390" s="183"/>
      <c r="W390" s="181"/>
      <c r="X390" s="181"/>
      <c r="Y390" s="181"/>
      <c r="Z390" s="181"/>
    </row>
    <row r="391" spans="2:26" x14ac:dyDescent="0.25">
      <c r="B391" s="181"/>
      <c r="C391" s="181"/>
      <c r="D391" s="181"/>
      <c r="E391" s="181"/>
      <c r="F391" s="181"/>
      <c r="G391" s="181"/>
      <c r="H391" s="181"/>
      <c r="I391" s="181"/>
      <c r="J391" s="181"/>
      <c r="K391" s="181"/>
      <c r="L391" s="181"/>
      <c r="M391" s="181"/>
      <c r="N391" s="181"/>
      <c r="O391" s="181"/>
      <c r="P391" s="181"/>
      <c r="Q391" s="181"/>
      <c r="R391" s="181"/>
      <c r="S391" s="182"/>
      <c r="T391" s="183"/>
      <c r="U391" s="183"/>
      <c r="V391" s="183"/>
      <c r="W391" s="181"/>
      <c r="X391" s="181"/>
      <c r="Y391" s="181"/>
      <c r="Z391" s="181"/>
    </row>
    <row r="392" spans="2:26" x14ac:dyDescent="0.25">
      <c r="B392" s="181"/>
      <c r="C392" s="181"/>
      <c r="D392" s="181"/>
      <c r="E392" s="181"/>
      <c r="F392" s="181"/>
      <c r="G392" s="181"/>
      <c r="H392" s="181"/>
      <c r="I392" s="181"/>
      <c r="J392" s="181"/>
      <c r="K392" s="181"/>
      <c r="L392" s="181"/>
      <c r="M392" s="181"/>
      <c r="N392" s="181"/>
      <c r="O392" s="181"/>
      <c r="P392" s="181"/>
      <c r="Q392" s="181"/>
      <c r="R392" s="181"/>
      <c r="S392" s="182"/>
      <c r="T392" s="183"/>
      <c r="U392" s="183"/>
      <c r="V392" s="183"/>
      <c r="W392" s="181"/>
      <c r="X392" s="181"/>
      <c r="Y392" s="181"/>
      <c r="Z392" s="181"/>
    </row>
    <row r="393" spans="2:26" x14ac:dyDescent="0.25">
      <c r="B393" s="181"/>
      <c r="C393" s="181"/>
      <c r="D393" s="181"/>
      <c r="E393" s="181"/>
      <c r="F393" s="181"/>
      <c r="G393" s="181"/>
      <c r="H393" s="181"/>
      <c r="I393" s="181"/>
      <c r="J393" s="181"/>
      <c r="K393" s="181"/>
      <c r="L393" s="181"/>
      <c r="M393" s="181"/>
      <c r="N393" s="181"/>
      <c r="O393" s="181"/>
      <c r="P393" s="181"/>
      <c r="Q393" s="181"/>
      <c r="R393" s="181"/>
      <c r="S393" s="182"/>
      <c r="T393" s="183"/>
      <c r="U393" s="183"/>
      <c r="V393" s="183"/>
      <c r="W393" s="181"/>
      <c r="X393" s="181"/>
      <c r="Y393" s="181"/>
      <c r="Z393" s="181"/>
    </row>
    <row r="394" spans="2:26" x14ac:dyDescent="0.25">
      <c r="B394" s="181"/>
      <c r="C394" s="181"/>
      <c r="D394" s="181"/>
      <c r="E394" s="181"/>
      <c r="F394" s="181"/>
      <c r="G394" s="181"/>
      <c r="H394" s="181"/>
      <c r="I394" s="181"/>
      <c r="J394" s="181"/>
      <c r="K394" s="181"/>
      <c r="L394" s="181"/>
      <c r="M394" s="181"/>
      <c r="N394" s="181"/>
      <c r="O394" s="181"/>
      <c r="P394" s="181"/>
      <c r="Q394" s="181"/>
      <c r="R394" s="181"/>
      <c r="S394" s="182"/>
      <c r="T394" s="183"/>
      <c r="U394" s="183"/>
      <c r="V394" s="183"/>
      <c r="W394" s="181"/>
      <c r="X394" s="181"/>
      <c r="Y394" s="181"/>
      <c r="Z394" s="181"/>
    </row>
    <row r="395" spans="2:26" x14ac:dyDescent="0.25">
      <c r="B395" s="181"/>
      <c r="C395" s="181"/>
      <c r="D395" s="181"/>
      <c r="E395" s="181"/>
      <c r="F395" s="181"/>
      <c r="G395" s="181"/>
      <c r="H395" s="181"/>
      <c r="I395" s="181"/>
      <c r="J395" s="181"/>
      <c r="K395" s="181"/>
      <c r="L395" s="181"/>
      <c r="M395" s="181"/>
      <c r="N395" s="181"/>
      <c r="O395" s="181"/>
      <c r="P395" s="181"/>
      <c r="Q395" s="181"/>
      <c r="R395" s="181"/>
      <c r="S395" s="182"/>
      <c r="T395" s="183"/>
      <c r="U395" s="183"/>
      <c r="V395" s="183"/>
      <c r="W395" s="181"/>
      <c r="X395" s="181"/>
      <c r="Y395" s="181"/>
      <c r="Z395" s="181"/>
    </row>
    <row r="396" spans="2:26" x14ac:dyDescent="0.25">
      <c r="B396" s="181"/>
      <c r="C396" s="181"/>
      <c r="D396" s="181"/>
      <c r="E396" s="181"/>
      <c r="F396" s="181"/>
      <c r="G396" s="181"/>
      <c r="H396" s="181"/>
      <c r="I396" s="181"/>
      <c r="J396" s="181"/>
      <c r="K396" s="181"/>
      <c r="L396" s="181"/>
      <c r="M396" s="181"/>
      <c r="N396" s="181"/>
      <c r="O396" s="181"/>
      <c r="P396" s="181"/>
      <c r="Q396" s="181"/>
      <c r="R396" s="181"/>
      <c r="S396" s="182"/>
      <c r="T396" s="183"/>
      <c r="U396" s="183"/>
      <c r="V396" s="183"/>
      <c r="W396" s="181"/>
      <c r="X396" s="181"/>
      <c r="Y396" s="181"/>
      <c r="Z396" s="181"/>
    </row>
    <row r="397" spans="2:26" x14ac:dyDescent="0.25">
      <c r="B397" s="181"/>
      <c r="C397" s="181"/>
      <c r="D397" s="181"/>
      <c r="E397" s="181"/>
      <c r="F397" s="181"/>
      <c r="G397" s="181"/>
      <c r="H397" s="181"/>
      <c r="I397" s="181"/>
      <c r="J397" s="181"/>
      <c r="K397" s="181"/>
      <c r="L397" s="181"/>
      <c r="M397" s="181"/>
      <c r="N397" s="181"/>
      <c r="O397" s="181"/>
      <c r="P397" s="181"/>
      <c r="Q397" s="181"/>
      <c r="R397" s="181"/>
      <c r="S397" s="182"/>
      <c r="T397" s="183"/>
      <c r="U397" s="183"/>
      <c r="V397" s="183"/>
      <c r="W397" s="181"/>
      <c r="X397" s="181"/>
      <c r="Y397" s="181"/>
      <c r="Z397" s="181"/>
    </row>
    <row r="398" spans="2:26" x14ac:dyDescent="0.25">
      <c r="B398" s="181"/>
      <c r="C398" s="181"/>
      <c r="D398" s="181"/>
      <c r="E398" s="181"/>
      <c r="F398" s="181"/>
      <c r="G398" s="181"/>
      <c r="H398" s="181"/>
      <c r="I398" s="181"/>
      <c r="J398" s="181"/>
      <c r="K398" s="181"/>
      <c r="L398" s="181"/>
      <c r="M398" s="181"/>
      <c r="N398" s="181"/>
      <c r="O398" s="181"/>
      <c r="P398" s="181"/>
      <c r="Q398" s="181"/>
      <c r="R398" s="181"/>
      <c r="S398" s="182"/>
      <c r="T398" s="183"/>
      <c r="U398" s="183"/>
      <c r="V398" s="183"/>
      <c r="W398" s="181"/>
      <c r="X398" s="181"/>
      <c r="Y398" s="181"/>
      <c r="Z398" s="181"/>
    </row>
    <row r="399" spans="2:26" x14ac:dyDescent="0.25">
      <c r="B399" s="181"/>
      <c r="C399" s="181"/>
      <c r="D399" s="181"/>
      <c r="E399" s="181"/>
      <c r="F399" s="181"/>
      <c r="G399" s="181"/>
      <c r="H399" s="181"/>
      <c r="I399" s="181"/>
      <c r="J399" s="181"/>
      <c r="K399" s="181"/>
      <c r="L399" s="181"/>
      <c r="M399" s="181"/>
      <c r="N399" s="181"/>
      <c r="O399" s="181"/>
      <c r="P399" s="181"/>
      <c r="Q399" s="181"/>
      <c r="R399" s="181"/>
      <c r="S399" s="182"/>
      <c r="T399" s="183"/>
      <c r="U399" s="183"/>
      <c r="V399" s="183"/>
      <c r="W399" s="181"/>
      <c r="X399" s="181"/>
      <c r="Y399" s="181"/>
      <c r="Z399" s="181"/>
    </row>
    <row r="400" spans="2:26" x14ac:dyDescent="0.25">
      <c r="B400" s="181"/>
      <c r="C400" s="181"/>
      <c r="D400" s="181"/>
      <c r="E400" s="181"/>
      <c r="F400" s="181"/>
      <c r="G400" s="181"/>
      <c r="H400" s="181"/>
      <c r="I400" s="181"/>
      <c r="J400" s="181"/>
      <c r="K400" s="181"/>
      <c r="L400" s="181"/>
      <c r="M400" s="181"/>
      <c r="N400" s="181"/>
      <c r="O400" s="181"/>
      <c r="P400" s="181"/>
      <c r="Q400" s="181"/>
      <c r="R400" s="181"/>
      <c r="S400" s="182"/>
      <c r="T400" s="183"/>
      <c r="U400" s="183"/>
      <c r="V400" s="183"/>
      <c r="W400" s="181"/>
      <c r="X400" s="181"/>
      <c r="Y400" s="181"/>
      <c r="Z400" s="181"/>
    </row>
    <row r="401" spans="2:26" x14ac:dyDescent="0.25">
      <c r="B401" s="181"/>
      <c r="C401" s="181"/>
      <c r="D401" s="181"/>
      <c r="E401" s="181"/>
      <c r="F401" s="181"/>
      <c r="G401" s="181"/>
      <c r="H401" s="181"/>
      <c r="I401" s="181"/>
      <c r="J401" s="181"/>
      <c r="K401" s="181"/>
      <c r="L401" s="181"/>
      <c r="M401" s="181"/>
      <c r="N401" s="181"/>
      <c r="O401" s="181"/>
      <c r="P401" s="181"/>
      <c r="Q401" s="181"/>
      <c r="R401" s="181"/>
      <c r="S401" s="182"/>
      <c r="T401" s="183"/>
      <c r="U401" s="183"/>
      <c r="V401" s="183"/>
      <c r="W401" s="181"/>
      <c r="X401" s="181"/>
      <c r="Y401" s="181"/>
      <c r="Z401" s="181"/>
    </row>
    <row r="402" spans="2:26" x14ac:dyDescent="0.25">
      <c r="B402" s="181"/>
      <c r="C402" s="181"/>
      <c r="D402" s="181"/>
      <c r="E402" s="181"/>
      <c r="F402" s="181"/>
      <c r="G402" s="181"/>
      <c r="H402" s="181"/>
      <c r="I402" s="181"/>
      <c r="J402" s="181"/>
      <c r="K402" s="181"/>
      <c r="L402" s="181"/>
      <c r="M402" s="181"/>
      <c r="N402" s="181"/>
      <c r="O402" s="181"/>
      <c r="P402" s="181"/>
      <c r="Q402" s="181"/>
      <c r="R402" s="181"/>
      <c r="S402" s="182"/>
      <c r="T402" s="183"/>
      <c r="U402" s="183"/>
      <c r="V402" s="183"/>
      <c r="W402" s="181"/>
      <c r="X402" s="181"/>
      <c r="Y402" s="181"/>
      <c r="Z402" s="181"/>
    </row>
    <row r="403" spans="2:26" x14ac:dyDescent="0.25">
      <c r="B403" s="181"/>
      <c r="C403" s="181"/>
      <c r="D403" s="181"/>
      <c r="E403" s="181"/>
      <c r="F403" s="181"/>
      <c r="G403" s="181"/>
      <c r="H403" s="181"/>
      <c r="I403" s="181"/>
      <c r="J403" s="181"/>
      <c r="K403" s="181"/>
      <c r="L403" s="181"/>
      <c r="M403" s="181"/>
      <c r="N403" s="181"/>
      <c r="O403" s="181"/>
      <c r="P403" s="181"/>
      <c r="Q403" s="181"/>
      <c r="R403" s="181"/>
      <c r="S403" s="182"/>
      <c r="T403" s="183"/>
      <c r="U403" s="183"/>
      <c r="V403" s="183"/>
      <c r="W403" s="181"/>
      <c r="X403" s="181"/>
      <c r="Y403" s="181"/>
      <c r="Z403" s="181"/>
    </row>
    <row r="404" spans="2:26" x14ac:dyDescent="0.25"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2"/>
      <c r="T404" s="183"/>
      <c r="U404" s="183"/>
      <c r="V404" s="183"/>
      <c r="W404" s="181"/>
      <c r="X404" s="181"/>
      <c r="Y404" s="181"/>
      <c r="Z404" s="181"/>
    </row>
    <row r="405" spans="2:26" x14ac:dyDescent="0.25"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2"/>
      <c r="T405" s="183"/>
      <c r="U405" s="183"/>
      <c r="V405" s="183"/>
      <c r="W405" s="181"/>
      <c r="X405" s="181"/>
      <c r="Y405" s="181"/>
      <c r="Z405" s="181"/>
    </row>
    <row r="406" spans="2:26" x14ac:dyDescent="0.25">
      <c r="B406" s="181"/>
      <c r="C406" s="181"/>
      <c r="D406" s="181"/>
      <c r="E406" s="181"/>
      <c r="F406" s="181"/>
      <c r="G406" s="181"/>
      <c r="H406" s="181"/>
      <c r="I406" s="181"/>
      <c r="J406" s="181"/>
      <c r="K406" s="181"/>
      <c r="L406" s="181"/>
      <c r="M406" s="181"/>
      <c r="N406" s="181"/>
      <c r="O406" s="181"/>
      <c r="P406" s="181"/>
      <c r="Q406" s="181"/>
      <c r="R406" s="181"/>
      <c r="S406" s="182"/>
      <c r="T406" s="183"/>
      <c r="U406" s="183"/>
      <c r="V406" s="183"/>
      <c r="W406" s="181"/>
      <c r="X406" s="181"/>
      <c r="Y406" s="181"/>
      <c r="Z406" s="181"/>
    </row>
    <row r="407" spans="2:26" x14ac:dyDescent="0.25">
      <c r="B407" s="181"/>
      <c r="C407" s="181"/>
      <c r="D407" s="181"/>
      <c r="E407" s="181"/>
      <c r="F407" s="181"/>
      <c r="G407" s="181"/>
      <c r="H407" s="181"/>
      <c r="I407" s="181"/>
      <c r="J407" s="181"/>
      <c r="K407" s="181"/>
      <c r="L407" s="181"/>
      <c r="M407" s="181"/>
      <c r="N407" s="181"/>
      <c r="O407" s="181"/>
      <c r="P407" s="181"/>
      <c r="Q407" s="181"/>
      <c r="R407" s="181"/>
      <c r="S407" s="182"/>
      <c r="T407" s="183"/>
      <c r="U407" s="183"/>
      <c r="V407" s="183"/>
      <c r="W407" s="181"/>
      <c r="X407" s="181"/>
      <c r="Y407" s="181"/>
      <c r="Z407" s="181"/>
    </row>
    <row r="408" spans="2:26" x14ac:dyDescent="0.25">
      <c r="B408" s="181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2"/>
      <c r="T408" s="183"/>
      <c r="U408" s="183"/>
      <c r="V408" s="183"/>
      <c r="W408" s="181"/>
      <c r="X408" s="181"/>
      <c r="Y408" s="181"/>
      <c r="Z408" s="181"/>
    </row>
    <row r="409" spans="2:26" x14ac:dyDescent="0.25">
      <c r="B409" s="181"/>
      <c r="C409" s="181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2"/>
      <c r="T409" s="183"/>
      <c r="U409" s="183"/>
      <c r="V409" s="183"/>
      <c r="W409" s="181"/>
      <c r="X409" s="181"/>
      <c r="Y409" s="181"/>
      <c r="Z409" s="181"/>
    </row>
  </sheetData>
  <mergeCells count="1">
    <mergeCell ref="J2:N2"/>
  </mergeCells>
  <conditionalFormatting sqref="B91:B677">
    <cfRule type="containsText" dxfId="133" priority="161" operator="containsText" text="на согласовании">
      <formula>NOT(ISERROR(SEARCH("на согласовании",B91)))</formula>
    </cfRule>
    <cfRule type="containsText" dxfId="132" priority="162" operator="containsText" text="не подписан">
      <formula>NOT(ISERROR(SEARCH("не подписан",B91)))</formula>
    </cfRule>
    <cfRule type="containsText" dxfId="131" priority="163" operator="containsText" text="подписан">
      <formula>NOT(ISERROR(SEARCH("подписан",B91)))</formula>
    </cfRule>
  </conditionalFormatting>
  <conditionalFormatting sqref="B16:B17 B10:B13">
    <cfRule type="containsText" dxfId="130" priority="150" operator="containsText" text="на согласовании">
      <formula>NOT(ISERROR(SEARCH("на согласовании",B10)))</formula>
    </cfRule>
    <cfRule type="containsText" dxfId="129" priority="151" operator="containsText" text="не подписан">
      <formula>NOT(ISERROR(SEARCH("не подписан",B10)))</formula>
    </cfRule>
    <cfRule type="containsText" dxfId="128" priority="152" operator="containsText" text="подписан">
      <formula>NOT(ISERROR(SEARCH("подписан",B10)))</formula>
    </cfRule>
  </conditionalFormatting>
  <conditionalFormatting sqref="B61">
    <cfRule type="containsText" dxfId="127" priority="41" operator="containsText" text="на согласовании">
      <formula>NOT(ISERROR(SEARCH("на согласовании",B61)))</formula>
    </cfRule>
    <cfRule type="containsText" dxfId="126" priority="42" operator="containsText" text="не подписан">
      <formula>NOT(ISERROR(SEARCH("не подписан",B61)))</formula>
    </cfRule>
    <cfRule type="containsText" dxfId="125" priority="43" operator="containsText" text="подписан">
      <formula>NOT(ISERROR(SEARCH("подписан",B61)))</formula>
    </cfRule>
  </conditionalFormatting>
  <conditionalFormatting sqref="B18:B22 B25:B26">
    <cfRule type="containsText" dxfId="124" priority="138" operator="containsText" text="на согласовании">
      <formula>NOT(ISERROR(SEARCH("на согласовании",B18)))</formula>
    </cfRule>
    <cfRule type="containsText" dxfId="123" priority="139" operator="containsText" text="не подписан">
      <formula>NOT(ISERROR(SEARCH("не подписан",B18)))</formula>
    </cfRule>
    <cfRule type="containsText" dxfId="122" priority="140" operator="containsText" text="подписан">
      <formula>NOT(ISERROR(SEARCH("подписан",B18)))</formula>
    </cfRule>
  </conditionalFormatting>
  <conditionalFormatting sqref="B69">
    <cfRule type="containsText" dxfId="121" priority="35" operator="containsText" text="на согласовании">
      <formula>NOT(ISERROR(SEARCH("на согласовании",B69)))</formula>
    </cfRule>
    <cfRule type="containsText" dxfId="120" priority="36" operator="containsText" text="не подписан">
      <formula>NOT(ISERROR(SEARCH("не подписан",B69)))</formula>
    </cfRule>
    <cfRule type="containsText" dxfId="119" priority="37" operator="containsText" text="подписан">
      <formula>NOT(ISERROR(SEARCH("подписан",B69)))</formula>
    </cfRule>
  </conditionalFormatting>
  <conditionalFormatting sqref="B14">
    <cfRule type="containsText" dxfId="115" priority="115" operator="containsText" text="на согласовании">
      <formula>NOT(ISERROR(SEARCH("на согласовании",B14)))</formula>
    </cfRule>
    <cfRule type="containsText" dxfId="114" priority="116" operator="containsText" text="не подписан">
      <formula>NOT(ISERROR(SEARCH("не подписан",B14)))</formula>
    </cfRule>
    <cfRule type="containsText" dxfId="113" priority="117" operator="containsText" text="подписан">
      <formula>NOT(ISERROR(SEARCH("подписан",B14)))</formula>
    </cfRule>
  </conditionalFormatting>
  <conditionalFormatting sqref="B15">
    <cfRule type="containsText" dxfId="112" priority="112" operator="containsText" text="на согласовании">
      <formula>NOT(ISERROR(SEARCH("на согласовании",B15)))</formula>
    </cfRule>
    <cfRule type="containsText" dxfId="111" priority="113" operator="containsText" text="не подписан">
      <formula>NOT(ISERROR(SEARCH("не подписан",B15)))</formula>
    </cfRule>
    <cfRule type="containsText" dxfId="110" priority="114" operator="containsText" text="подписан">
      <formula>NOT(ISERROR(SEARCH("подписан",B15)))</formula>
    </cfRule>
  </conditionalFormatting>
  <conditionalFormatting sqref="B88">
    <cfRule type="containsText" dxfId="109" priority="14" operator="containsText" text="на согласовании">
      <formula>NOT(ISERROR(SEARCH("на согласовании",B88)))</formula>
    </cfRule>
    <cfRule type="containsText" dxfId="108" priority="15" operator="containsText" text="не подписан">
      <formula>NOT(ISERROR(SEARCH("не подписан",B88)))</formula>
    </cfRule>
    <cfRule type="containsText" dxfId="107" priority="16" operator="containsText" text="подписан">
      <formula>NOT(ISERROR(SEARCH("подписан",B88)))</formula>
    </cfRule>
  </conditionalFormatting>
  <conditionalFormatting sqref="B27:B31 B34:B35">
    <cfRule type="containsText" dxfId="106" priority="100" operator="containsText" text="на согласовании">
      <formula>NOT(ISERROR(SEARCH("на согласовании",B27)))</formula>
    </cfRule>
    <cfRule type="containsText" dxfId="105" priority="101" operator="containsText" text="не подписан">
      <formula>NOT(ISERROR(SEARCH("не подписан",B27)))</formula>
    </cfRule>
    <cfRule type="containsText" dxfId="104" priority="102" operator="containsText" text="подписан">
      <formula>NOT(ISERROR(SEARCH("подписан",B27)))</formula>
    </cfRule>
  </conditionalFormatting>
  <conditionalFormatting sqref="B87">
    <cfRule type="containsText" dxfId="103" priority="17" operator="containsText" text="на согласовании">
      <formula>NOT(ISERROR(SEARCH("на согласовании",B87)))</formula>
    </cfRule>
    <cfRule type="containsText" dxfId="102" priority="18" operator="containsText" text="не подписан">
      <formula>NOT(ISERROR(SEARCH("не подписан",B87)))</formula>
    </cfRule>
    <cfRule type="containsText" dxfId="101" priority="19" operator="containsText" text="подписан">
      <formula>NOT(ISERROR(SEARCH("подписан",B87)))</formula>
    </cfRule>
  </conditionalFormatting>
  <conditionalFormatting sqref="B79">
    <cfRule type="containsText" dxfId="100" priority="23" operator="containsText" text="на согласовании">
      <formula>NOT(ISERROR(SEARCH("на согласовании",B79)))</formula>
    </cfRule>
    <cfRule type="containsText" dxfId="99" priority="24" operator="containsText" text="не подписан">
      <formula>NOT(ISERROR(SEARCH("не подписан",B79)))</formula>
    </cfRule>
    <cfRule type="containsText" dxfId="98" priority="25" operator="containsText" text="подписан">
      <formula>NOT(ISERROR(SEARCH("подписан",B79)))</formula>
    </cfRule>
  </conditionalFormatting>
  <conditionalFormatting sqref="B23">
    <cfRule type="containsText" dxfId="97" priority="84" operator="containsText" text="на согласовании">
      <formula>NOT(ISERROR(SEARCH("на согласовании",B23)))</formula>
    </cfRule>
    <cfRule type="containsText" dxfId="96" priority="85" operator="containsText" text="не подписан">
      <formula>NOT(ISERROR(SEARCH("не подписан",B23)))</formula>
    </cfRule>
    <cfRule type="containsText" dxfId="95" priority="86" operator="containsText" text="подписан">
      <formula>NOT(ISERROR(SEARCH("подписан",B23)))</formula>
    </cfRule>
  </conditionalFormatting>
  <conditionalFormatting sqref="B24">
    <cfRule type="containsText" dxfId="94" priority="81" operator="containsText" text="на согласовании">
      <formula>NOT(ISERROR(SEARCH("на согласовании",B24)))</formula>
    </cfRule>
    <cfRule type="containsText" dxfId="93" priority="82" operator="containsText" text="не подписан">
      <formula>NOT(ISERROR(SEARCH("не подписан",B24)))</formula>
    </cfRule>
    <cfRule type="containsText" dxfId="92" priority="83" operator="containsText" text="подписан">
      <formula>NOT(ISERROR(SEARCH("подписан",B24)))</formula>
    </cfRule>
  </conditionalFormatting>
  <conditionalFormatting sqref="B32">
    <cfRule type="containsText" dxfId="91" priority="78" operator="containsText" text="на согласовании">
      <formula>NOT(ISERROR(SEARCH("на согласовании",B32)))</formula>
    </cfRule>
    <cfRule type="containsText" dxfId="90" priority="79" operator="containsText" text="не подписан">
      <formula>NOT(ISERROR(SEARCH("не подписан",B32)))</formula>
    </cfRule>
    <cfRule type="containsText" dxfId="89" priority="80" operator="containsText" text="подписан">
      <formula>NOT(ISERROR(SEARCH("подписан",B32)))</formula>
    </cfRule>
  </conditionalFormatting>
  <conditionalFormatting sqref="B33">
    <cfRule type="containsText" dxfId="88" priority="75" operator="containsText" text="на согласовании">
      <formula>NOT(ISERROR(SEARCH("на согласовании",B33)))</formula>
    </cfRule>
    <cfRule type="containsText" dxfId="87" priority="76" operator="containsText" text="не подписан">
      <formula>NOT(ISERROR(SEARCH("не подписан",B33)))</formula>
    </cfRule>
    <cfRule type="containsText" dxfId="86" priority="77" operator="containsText" text="подписан">
      <formula>NOT(ISERROR(SEARCH("подписан",B33)))</formula>
    </cfRule>
  </conditionalFormatting>
  <conditionalFormatting sqref="B36:B40 B43:B44">
    <cfRule type="containsText" dxfId="85" priority="72" operator="containsText" text="на согласовании">
      <formula>NOT(ISERROR(SEARCH("на согласовании",B36)))</formula>
    </cfRule>
    <cfRule type="containsText" dxfId="84" priority="73" operator="containsText" text="не подписан">
      <formula>NOT(ISERROR(SEARCH("не подписан",B36)))</formula>
    </cfRule>
    <cfRule type="containsText" dxfId="83" priority="74" operator="containsText" text="подписан">
      <formula>NOT(ISERROR(SEARCH("подписан",B36)))</formula>
    </cfRule>
  </conditionalFormatting>
  <conditionalFormatting sqref="B41">
    <cfRule type="containsText" dxfId="82" priority="62" operator="containsText" text="на согласовании">
      <formula>NOT(ISERROR(SEARCH("на согласовании",B41)))</formula>
    </cfRule>
    <cfRule type="containsText" dxfId="81" priority="63" operator="containsText" text="не подписан">
      <formula>NOT(ISERROR(SEARCH("не подписан",B41)))</formula>
    </cfRule>
    <cfRule type="containsText" dxfId="80" priority="64" operator="containsText" text="подписан">
      <formula>NOT(ISERROR(SEARCH("подписан",B41)))</formula>
    </cfRule>
  </conditionalFormatting>
  <conditionalFormatting sqref="B42">
    <cfRule type="containsText" dxfId="79" priority="59" operator="containsText" text="на согласовании">
      <formula>NOT(ISERROR(SEARCH("на согласовании",B42)))</formula>
    </cfRule>
    <cfRule type="containsText" dxfId="78" priority="60" operator="containsText" text="не подписан">
      <formula>NOT(ISERROR(SEARCH("не подписан",B42)))</formula>
    </cfRule>
    <cfRule type="containsText" dxfId="77" priority="61" operator="containsText" text="подписан">
      <formula>NOT(ISERROR(SEARCH("подписан",B42)))</formula>
    </cfRule>
  </conditionalFormatting>
  <conditionalFormatting sqref="B45:B49 B52:B53">
    <cfRule type="containsText" dxfId="76" priority="56" operator="containsText" text="на согласовании">
      <formula>NOT(ISERROR(SEARCH("на согласовании",B45)))</formula>
    </cfRule>
    <cfRule type="containsText" dxfId="75" priority="57" operator="containsText" text="не подписан">
      <formula>NOT(ISERROR(SEARCH("не подписан",B45)))</formula>
    </cfRule>
    <cfRule type="containsText" dxfId="74" priority="58" operator="containsText" text="подписан">
      <formula>NOT(ISERROR(SEARCH("подписан",B45)))</formula>
    </cfRule>
  </conditionalFormatting>
  <conditionalFormatting sqref="B50">
    <cfRule type="containsText" dxfId="73" priority="53" operator="containsText" text="на согласовании">
      <formula>NOT(ISERROR(SEARCH("на согласовании",B50)))</formula>
    </cfRule>
    <cfRule type="containsText" dxfId="72" priority="54" operator="containsText" text="не подписан">
      <formula>NOT(ISERROR(SEARCH("не подписан",B50)))</formula>
    </cfRule>
    <cfRule type="containsText" dxfId="71" priority="55" operator="containsText" text="подписан">
      <formula>NOT(ISERROR(SEARCH("подписан",B50)))</formula>
    </cfRule>
  </conditionalFormatting>
  <conditionalFormatting sqref="B51">
    <cfRule type="containsText" dxfId="70" priority="50" operator="containsText" text="на согласовании">
      <formula>NOT(ISERROR(SEARCH("на согласовании",B51)))</formula>
    </cfRule>
    <cfRule type="containsText" dxfId="69" priority="51" operator="containsText" text="не подписан">
      <formula>NOT(ISERROR(SEARCH("не подписан",B51)))</formula>
    </cfRule>
    <cfRule type="containsText" dxfId="68" priority="52" operator="containsText" text="подписан">
      <formula>NOT(ISERROR(SEARCH("подписан",B51)))</formula>
    </cfRule>
  </conditionalFormatting>
  <conditionalFormatting sqref="B54 B62:B63 B56:B59">
    <cfRule type="containsText" dxfId="67" priority="47" operator="containsText" text="на согласовании">
      <formula>NOT(ISERROR(SEARCH("на согласовании",B54)))</formula>
    </cfRule>
    <cfRule type="containsText" dxfId="66" priority="48" operator="containsText" text="не подписан">
      <formula>NOT(ISERROR(SEARCH("не подписан",B54)))</formula>
    </cfRule>
    <cfRule type="containsText" dxfId="65" priority="49" operator="containsText" text="подписан">
      <formula>NOT(ISERROR(SEARCH("подписан",B54)))</formula>
    </cfRule>
  </conditionalFormatting>
  <conditionalFormatting sqref="B60">
    <cfRule type="containsText" dxfId="64" priority="44" operator="containsText" text="на согласовании">
      <formula>NOT(ISERROR(SEARCH("на согласовании",B60)))</formula>
    </cfRule>
    <cfRule type="containsText" dxfId="63" priority="45" operator="containsText" text="не подписан">
      <formula>NOT(ISERROR(SEARCH("не подписан",B60)))</formula>
    </cfRule>
    <cfRule type="containsText" dxfId="62" priority="46" operator="containsText" text="подписан">
      <formula>NOT(ISERROR(SEARCH("подписан",B60)))</formula>
    </cfRule>
  </conditionalFormatting>
  <conditionalFormatting sqref="B64:B68 B71:B72">
    <cfRule type="containsText" dxfId="61" priority="38" operator="containsText" text="на согласовании">
      <formula>NOT(ISERROR(SEARCH("на согласовании",B64)))</formula>
    </cfRule>
    <cfRule type="containsText" dxfId="60" priority="39" operator="containsText" text="не подписан">
      <formula>NOT(ISERROR(SEARCH("не подписан",B64)))</formula>
    </cfRule>
    <cfRule type="containsText" dxfId="59" priority="40" operator="containsText" text="подписан">
      <formula>NOT(ISERROR(SEARCH("подписан",B64)))</formula>
    </cfRule>
  </conditionalFormatting>
  <conditionalFormatting sqref="B70">
    <cfRule type="containsText" dxfId="58" priority="32" operator="containsText" text="на согласовании">
      <formula>NOT(ISERROR(SEARCH("на согласовании",B70)))</formula>
    </cfRule>
    <cfRule type="containsText" dxfId="57" priority="33" operator="containsText" text="не подписан">
      <formula>NOT(ISERROR(SEARCH("не подписан",B70)))</formula>
    </cfRule>
    <cfRule type="containsText" dxfId="56" priority="34" operator="containsText" text="подписан">
      <formula>NOT(ISERROR(SEARCH("подписан",B70)))</formula>
    </cfRule>
  </conditionalFormatting>
  <conditionalFormatting sqref="B73:B77 B80:B81">
    <cfRule type="containsText" dxfId="55" priority="29" operator="containsText" text="на согласовании">
      <formula>NOT(ISERROR(SEARCH("на согласовании",B73)))</formula>
    </cfRule>
    <cfRule type="containsText" dxfId="54" priority="30" operator="containsText" text="не подписан">
      <formula>NOT(ISERROR(SEARCH("не подписан",B73)))</formula>
    </cfRule>
    <cfRule type="containsText" dxfId="53" priority="31" operator="containsText" text="подписан">
      <formula>NOT(ISERROR(SEARCH("подписан",B73)))</formula>
    </cfRule>
  </conditionalFormatting>
  <conditionalFormatting sqref="B78">
    <cfRule type="containsText" dxfId="52" priority="26" operator="containsText" text="на согласовании">
      <formula>NOT(ISERROR(SEARCH("на согласовании",B78)))</formula>
    </cfRule>
    <cfRule type="containsText" dxfId="51" priority="27" operator="containsText" text="не подписан">
      <formula>NOT(ISERROR(SEARCH("не подписан",B78)))</formula>
    </cfRule>
    <cfRule type="containsText" dxfId="50" priority="28" operator="containsText" text="подписан">
      <formula>NOT(ISERROR(SEARCH("подписан",B78)))</formula>
    </cfRule>
  </conditionalFormatting>
  <conditionalFormatting sqref="B82:B86 B89:B90">
    <cfRule type="containsText" dxfId="49" priority="20" operator="containsText" text="на согласовании">
      <formula>NOT(ISERROR(SEARCH("на согласовании",B82)))</formula>
    </cfRule>
    <cfRule type="containsText" dxfId="48" priority="21" operator="containsText" text="не подписан">
      <formula>NOT(ISERROR(SEARCH("не подписан",B82)))</formula>
    </cfRule>
    <cfRule type="containsText" dxfId="47" priority="22" operator="containsText" text="подписан">
      <formula>NOT(ISERROR(SEARCH("подписан",B82)))</formula>
    </cfRule>
  </conditionalFormatting>
  <conditionalFormatting sqref="B55">
    <cfRule type="containsText" dxfId="46" priority="11" operator="containsText" text="на согласовании">
      <formula>NOT(ISERROR(SEARCH("на согласовании",B55)))</formula>
    </cfRule>
    <cfRule type="containsText" dxfId="45" priority="12" operator="containsText" text="не подписан">
      <formula>NOT(ISERROR(SEARCH("не подписан",B55)))</formula>
    </cfRule>
    <cfRule type="containsText" dxfId="44" priority="13" operator="containsText" text="подписан">
      <formula>NOT(ISERROR(SEARCH("подписан",B55)))</formula>
    </cfRule>
  </conditionalFormatting>
  <conditionalFormatting sqref="B3:B7">
    <cfRule type="containsText" dxfId="43" priority="8" operator="containsText" text="на согласовании">
      <formula>NOT(ISERROR(SEARCH("на согласовании",B3)))</formula>
    </cfRule>
    <cfRule type="containsText" dxfId="42" priority="9" operator="containsText" text="не подписан">
      <formula>NOT(ISERROR(SEARCH("не подписан",B3)))</formula>
    </cfRule>
    <cfRule type="containsText" dxfId="41" priority="10" operator="containsText" text="подписан">
      <formula>NOT(ISERROR(SEARCH("подписан",B3)))</formula>
    </cfRule>
  </conditionalFormatting>
  <conditionalFormatting sqref="B9">
    <cfRule type="containsText" dxfId="40" priority="4" operator="containsText" text="на согласовании">
      <formula>NOT(ISERROR(SEARCH("на согласовании",B9)))</formula>
    </cfRule>
    <cfRule type="containsText" dxfId="39" priority="5" operator="containsText" text="не подписан">
      <formula>NOT(ISERROR(SEARCH("не подписан",B9)))</formula>
    </cfRule>
    <cfRule type="containsText" dxfId="38" priority="6" operator="containsText" text="подписан">
      <formula>NOT(ISERROR(SEARCH("подписан",B9)))</formula>
    </cfRule>
  </conditionalFormatting>
  <conditionalFormatting sqref="B8">
    <cfRule type="containsText" dxfId="37" priority="1" operator="containsText" text="на согласовании">
      <formula>NOT(ISERROR(SEARCH("на согласовании",B8)))</formula>
    </cfRule>
    <cfRule type="containsText" dxfId="36" priority="2" operator="containsText" text="не подписан">
      <formula>NOT(ISERROR(SEARCH("не подписан",B8)))</formula>
    </cfRule>
    <cfRule type="containsText" dxfId="35" priority="3" operator="containsText" text="подписан">
      <formula>NOT(ISERROR(SEARCH("подписан",B8)))</formula>
    </cfRule>
  </conditionalFormatting>
  <dataValidations count="1">
    <dataValidation type="list" allowBlank="1" showInputMessage="1" showErrorMessage="1" sqref="P3:P409" xr:uid="{FBEB1154-7C92-473C-957D-CD63FCCBAB57}">
      <formula1>#REF!</formula1>
    </dataValidation>
  </dataValidations>
  <hyperlinks>
    <hyperlink ref="K3" r:id="rId1" xr:uid="{343BA654-B0E9-450F-8565-D079AFA1CB0C}"/>
    <hyperlink ref="L3" r:id="rId2" xr:uid="{1ACC8BBB-E328-4ECD-A362-8934F3ABDEF9}"/>
    <hyperlink ref="J5" r:id="rId3" xr:uid="{0152320E-CAD7-4FF4-BA91-93AEFF8C35BD}"/>
    <hyperlink ref="J6" r:id="rId4" xr:uid="{D21B8F24-BBC3-4CD4-B86C-9AE00804F3F1}"/>
    <hyperlink ref="K7" r:id="rId5" xr:uid="{B2674FB4-854A-49E3-B8BA-D35057D9EABF}"/>
    <hyperlink ref="J7" r:id="rId6" xr:uid="{C7A543CE-383E-45E6-AA4C-82879DC6F0A7}"/>
    <hyperlink ref="M3" r:id="rId7" xr:uid="{FAA63CE8-F1E3-4E7E-A99E-C5A3873110BD}"/>
    <hyperlink ref="J3" r:id="rId8" xr:uid="{7B03D522-0EE7-4FBD-9870-6D6BF33C6E93}"/>
  </hyperlinks>
  <pageMargins left="0.7" right="0.7" top="0.75" bottom="0.75" header="0.3" footer="0.3"/>
  <pageSetup paperSize="9" orientation="portrait" r:id="rId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1" id="{E4DDA1D4-6DB9-4505-9E54-BE2EF5D49BB6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137" id="{798CD06B-551D-40BC-A246-65A55B58C5E6}">
            <xm:f>$A19=подписанты!$H$29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99" id="{1C41A41D-4BF3-4D2B-925E-3C6C068C89A5}">
            <xm:f>$A28=подписанты!$H$29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7" id="{0D3D9E73-AF1D-4248-B812-6F9B38632288}">
            <xm:f>$A4=подписанты!$H$29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K4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A49F7B-FFA1-4A49-98CD-D683419486DD}">
          <x14:formula1>
            <xm:f>объекты!$E$59:$E$1240</xm:f>
          </x14:formula1>
          <xm:sqref>B3:B410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E4A7-7F40-41C9-A4D2-D49E407D9FF7}">
  <sheetPr>
    <pageSetUpPr fitToPage="1"/>
  </sheetPr>
  <dimension ref="A4:G14"/>
  <sheetViews>
    <sheetView zoomScale="70" zoomScaleNormal="70" workbookViewId="0">
      <selection activeCell="B5" sqref="B5"/>
    </sheetView>
  </sheetViews>
  <sheetFormatPr defaultRowHeight="13.2" x14ac:dyDescent="0.25"/>
  <cols>
    <col min="1" max="1" width="42.33203125" customWidth="1"/>
    <col min="2" max="2" width="47.88671875" customWidth="1"/>
    <col min="3" max="4" width="25.77734375" customWidth="1"/>
    <col min="5" max="5" width="36.109375" customWidth="1"/>
    <col min="6" max="6" width="35.5546875" customWidth="1"/>
    <col min="7" max="7" width="44.109375" customWidth="1"/>
  </cols>
  <sheetData>
    <row r="4" spans="1:7" ht="52.2" x14ac:dyDescent="0.25">
      <c r="B4" s="273" t="s">
        <v>92</v>
      </c>
      <c r="C4" s="273" t="s">
        <v>518</v>
      </c>
      <c r="D4" s="273" t="s">
        <v>514</v>
      </c>
      <c r="E4" s="273" t="s">
        <v>515</v>
      </c>
      <c r="F4" s="273" t="s">
        <v>516</v>
      </c>
      <c r="G4" s="273" t="s">
        <v>517</v>
      </c>
    </row>
    <row r="5" spans="1:7" s="240" customFormat="1" ht="150.6" customHeight="1" x14ac:dyDescent="0.25">
      <c r="A5" s="272"/>
      <c r="B5" s="274"/>
      <c r="C5" s="274"/>
      <c r="D5" s="274"/>
      <c r="E5" s="274"/>
      <c r="F5" s="274"/>
      <c r="G5" s="274"/>
    </row>
    <row r="6" spans="1:7" ht="150.6" customHeight="1" x14ac:dyDescent="0.25">
      <c r="B6" s="274"/>
      <c r="C6" s="274"/>
      <c r="D6" s="274"/>
      <c r="E6" s="274"/>
      <c r="F6" s="274"/>
      <c r="G6" s="274"/>
    </row>
    <row r="7" spans="1:7" ht="150.6" customHeight="1" x14ac:dyDescent="0.25">
      <c r="B7" s="274"/>
      <c r="C7" s="274"/>
      <c r="D7" s="274"/>
      <c r="E7" s="274"/>
      <c r="F7" s="274"/>
      <c r="G7" s="274"/>
    </row>
    <row r="8" spans="1:7" ht="150.6" customHeight="1" x14ac:dyDescent="0.25">
      <c r="B8" s="274"/>
      <c r="C8" s="274"/>
      <c r="D8" s="274"/>
      <c r="E8" s="274"/>
      <c r="F8" s="274"/>
      <c r="G8" s="274"/>
    </row>
    <row r="9" spans="1:7" ht="150.6" customHeight="1" x14ac:dyDescent="0.25">
      <c r="B9" s="274"/>
      <c r="C9" s="274"/>
      <c r="D9" s="274"/>
      <c r="E9" s="274"/>
      <c r="F9" s="274"/>
      <c r="G9" s="274"/>
    </row>
    <row r="10" spans="1:7" ht="150.6" customHeight="1" x14ac:dyDescent="0.25">
      <c r="B10" s="274"/>
      <c r="C10" s="274"/>
      <c r="D10" s="274"/>
      <c r="E10" s="274"/>
      <c r="F10" s="274"/>
      <c r="G10" s="274"/>
    </row>
    <row r="11" spans="1:7" ht="150.6" customHeight="1" x14ac:dyDescent="0.25">
      <c r="B11" s="274"/>
      <c r="C11" s="274"/>
      <c r="D11" s="274"/>
      <c r="E11" s="274"/>
      <c r="F11" s="274"/>
      <c r="G11" s="274"/>
    </row>
    <row r="12" spans="1:7" ht="150.6" customHeight="1" x14ac:dyDescent="0.25">
      <c r="B12" s="274"/>
      <c r="C12" s="274"/>
      <c r="D12" s="274"/>
      <c r="E12" s="274"/>
      <c r="F12" s="274"/>
      <c r="G12" s="274"/>
    </row>
    <row r="13" spans="1:7" ht="150.6" customHeight="1" x14ac:dyDescent="0.25">
      <c r="B13" s="274"/>
      <c r="C13" s="274"/>
      <c r="D13" s="274"/>
      <c r="E13" s="274"/>
      <c r="F13" s="274"/>
      <c r="G13" s="274"/>
    </row>
    <row r="14" spans="1:7" ht="150.6" customHeight="1" x14ac:dyDescent="0.25">
      <c r="B14" s="274"/>
      <c r="C14" s="274"/>
      <c r="D14" s="274"/>
      <c r="E14" s="274"/>
      <c r="F14" s="274"/>
      <c r="G14" s="274"/>
    </row>
  </sheetData>
  <pageMargins left="0.7" right="0.7" top="0.75" bottom="0.75" header="0.3" footer="0.3"/>
  <pageSetup paperSize="9" scale="50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1F621F19-B2E0-436F-B3C9-310409DAEBE3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B6:C6</xm:sqref>
        </x14:conditionalFormatting>
        <x14:conditionalFormatting xmlns:xm="http://schemas.microsoft.com/office/excel/2006/main">
          <x14:cfRule type="expression" priority="29" id="{0404131F-023E-4F8A-BC79-EE9FFCF20536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8" id="{FC665117-2659-4078-B8DE-294508D0735C}">
            <xm:f>$A6=подписанты!$H$29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E6:G6</xm:sqref>
        </x14:conditionalFormatting>
        <x14:conditionalFormatting xmlns:xm="http://schemas.microsoft.com/office/excel/2006/main">
          <x14:cfRule type="expression" priority="27" id="{EC066981-7078-41E4-877C-06FB6438265A}">
            <xm:f>$A5=подписанты!$H$29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B5:C5</xm:sqref>
        </x14:conditionalFormatting>
        <x14:conditionalFormatting xmlns:xm="http://schemas.microsoft.com/office/excel/2006/main">
          <x14:cfRule type="expression" priority="26" id="{7F4E198C-04B8-4476-96B5-7B4E9E61D622}">
            <xm:f>$A5=подписанты!$H$29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25" id="{CBABFB45-3555-434A-AE40-F41A9D0E30D5}">
            <xm:f>$A5=подписанты!$H$29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E5:G5</xm:sqref>
        </x14:conditionalFormatting>
        <x14:conditionalFormatting xmlns:xm="http://schemas.microsoft.com/office/excel/2006/main">
          <x14:cfRule type="expression" priority="24" id="{94724A44-62BE-4075-8EDC-8059FB0771FF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B7:C7</xm:sqref>
        </x14:conditionalFormatting>
        <x14:conditionalFormatting xmlns:xm="http://schemas.microsoft.com/office/excel/2006/main">
          <x14:cfRule type="expression" priority="23" id="{30767545-04F8-4F4B-8A80-EF91943EE364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22" id="{B21A67B0-E49E-4877-AA2E-35E7BF1A5962}">
            <xm:f>$A7=подписанты!$H$29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E7:G7</xm:sqref>
        </x14:conditionalFormatting>
        <x14:conditionalFormatting xmlns:xm="http://schemas.microsoft.com/office/excel/2006/main">
          <x14:cfRule type="expression" priority="21" id="{6239D3A8-C816-4B59-B033-1EF784BD4826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B8:C8</xm:sqref>
        </x14:conditionalFormatting>
        <x14:conditionalFormatting xmlns:xm="http://schemas.microsoft.com/office/excel/2006/main">
          <x14:cfRule type="expression" priority="20" id="{C1F08666-693F-41BF-8EF0-6ED138E123DB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19" id="{96F03D2A-A1FD-4B61-8489-6ABE7B2A8001}">
            <xm:f>$A8=подписанты!$H$29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E8:G8</xm:sqref>
        </x14:conditionalFormatting>
        <x14:conditionalFormatting xmlns:xm="http://schemas.microsoft.com/office/excel/2006/main">
          <x14:cfRule type="expression" priority="18" id="{BFAD434E-E052-4A1B-94CC-78E4CFC216AD}">
            <xm:f>$A9=подписанты!$H$29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B9:C9</xm:sqref>
        </x14:conditionalFormatting>
        <x14:conditionalFormatting xmlns:xm="http://schemas.microsoft.com/office/excel/2006/main">
          <x14:cfRule type="expression" priority="17" id="{F0F5F023-39A9-4D9F-AF74-36D91981E643}">
            <xm:f>$A9=подписанты!$H$29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16" id="{E542BB56-C101-4173-930A-6B3835DC1FFE}">
            <xm:f>$A9=подписанты!$H$29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E9:G9</xm:sqref>
        </x14:conditionalFormatting>
        <x14:conditionalFormatting xmlns:xm="http://schemas.microsoft.com/office/excel/2006/main">
          <x14:cfRule type="expression" priority="15" id="{EEC7E357-9B20-4C9B-ABE0-8CCB95D35FDB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B10:C10</xm:sqref>
        </x14:conditionalFormatting>
        <x14:conditionalFormatting xmlns:xm="http://schemas.microsoft.com/office/excel/2006/main">
          <x14:cfRule type="expression" priority="14" id="{DF06566D-5D77-4A07-93A1-F1B1924017B2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3" id="{B3F43C18-A432-4138-8921-375C1E39F9A6}">
            <xm:f>$A10=подписанты!$H$29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E10:G10</xm:sqref>
        </x14:conditionalFormatting>
        <x14:conditionalFormatting xmlns:xm="http://schemas.microsoft.com/office/excel/2006/main">
          <x14:cfRule type="expression" priority="12" id="{9F31411E-9E39-4AA9-9B45-393EA2124115}">
            <xm:f>$A11=подписанты!$H$29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1" id="{CF7E2E29-8423-46A9-BD5F-EA5B9AA89B62}">
            <xm:f>$A11=подписанты!$H$29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10" id="{DC4998D1-4774-4853-AB28-283776482BFB}">
            <xm:f>$A11=подписанты!$H$29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E11:G11</xm:sqref>
        </x14:conditionalFormatting>
        <x14:conditionalFormatting xmlns:xm="http://schemas.microsoft.com/office/excel/2006/main">
          <x14:cfRule type="expression" priority="9" id="{9EE944B1-28FD-49D3-98AC-702CF052C7F4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B12:C12</xm:sqref>
        </x14:conditionalFormatting>
        <x14:conditionalFormatting xmlns:xm="http://schemas.microsoft.com/office/excel/2006/main">
          <x14:cfRule type="expression" priority="8" id="{6AAA3242-EB3F-4C78-92F1-128A8C2B8187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7" id="{04CD0635-F0B4-46FC-8CE9-E8100E503E03}">
            <xm:f>$A12=подписанты!$H$29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E12:G12</xm:sqref>
        </x14:conditionalFormatting>
        <x14:conditionalFormatting xmlns:xm="http://schemas.microsoft.com/office/excel/2006/main">
          <x14:cfRule type="expression" priority="6" id="{94606918-C0B7-4A07-BA37-24FB6EEE2BE0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B13:C13</xm:sqref>
        </x14:conditionalFormatting>
        <x14:conditionalFormatting xmlns:xm="http://schemas.microsoft.com/office/excel/2006/main">
          <x14:cfRule type="expression" priority="5" id="{8567C011-F347-4C36-9561-77085C5074F7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" id="{0D3BAB40-EAE5-4C92-9529-D19E389F74A6}">
            <xm:f>$A13=подписанты!$H$29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E13:G13</xm:sqref>
        </x14:conditionalFormatting>
        <x14:conditionalFormatting xmlns:xm="http://schemas.microsoft.com/office/excel/2006/main">
          <x14:cfRule type="expression" priority="3" id="{3752B1DA-72E4-4F29-BE38-76F8A69F8E8D}">
            <xm:f>$A14=подписанты!$H$29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B14:C14</xm:sqref>
        </x14:conditionalFormatting>
        <x14:conditionalFormatting xmlns:xm="http://schemas.microsoft.com/office/excel/2006/main">
          <x14:cfRule type="expression" priority="2" id="{43315760-084F-4B5D-9531-B84D06D9CC5A}">
            <xm:f>$A14=подписанты!$H$29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51BD543B-B8AB-42AD-9E35-7E540B884937}">
            <xm:f>$A14=подписанты!$H$29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E14:G14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075E88-DFDC-42B8-B64D-ACBA3516DF16}">
          <x14:formula1>
            <xm:f>объекты!$E$26:$E$56</xm:f>
          </x14:formula1>
          <xm:sqref>B5:B14</xm:sqref>
        </x14:dataValidation>
        <x14:dataValidation type="list" allowBlank="1" showInputMessage="1" showErrorMessage="1" xr:uid="{2A9A8C5A-4177-4E0A-B05D-17EEB99CF770}">
          <x14:formula1>
            <xm:f>объекты!$E$59:$E$464</xm:f>
          </x14:formula1>
          <xm:sqref>C5:C14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C804-9FAC-4944-B617-766D0D20D2E9}">
  <dimension ref="E7:F354"/>
  <sheetViews>
    <sheetView topLeftCell="A4" workbookViewId="0">
      <selection activeCell="A4" sqref="A1:XFD1048576"/>
    </sheetView>
  </sheetViews>
  <sheetFormatPr defaultRowHeight="13.2" x14ac:dyDescent="0.25"/>
  <cols>
    <col min="5" max="5" width="42.33203125" customWidth="1"/>
    <col min="6" max="6" width="52.33203125" customWidth="1"/>
  </cols>
  <sheetData>
    <row r="7" spans="5:6" x14ac:dyDescent="0.25">
      <c r="E7" s="239"/>
      <c r="F7" s="240"/>
    </row>
    <row r="8" spans="5:6" x14ac:dyDescent="0.25">
      <c r="E8" s="239"/>
      <c r="F8" s="240"/>
    </row>
    <row r="9" spans="5:6" x14ac:dyDescent="0.25">
      <c r="E9" s="239"/>
      <c r="F9" s="240"/>
    </row>
    <row r="10" spans="5:6" x14ac:dyDescent="0.25">
      <c r="E10" s="239"/>
      <c r="F10" s="240"/>
    </row>
    <row r="11" spans="5:6" x14ac:dyDescent="0.25">
      <c r="E11" s="239"/>
      <c r="F11" s="240"/>
    </row>
    <row r="12" spans="5:6" x14ac:dyDescent="0.25">
      <c r="E12" s="239"/>
      <c r="F12" s="240"/>
    </row>
    <row r="13" spans="5:6" x14ac:dyDescent="0.25">
      <c r="E13" s="239"/>
      <c r="F13" s="240"/>
    </row>
    <row r="14" spans="5:6" x14ac:dyDescent="0.25">
      <c r="E14" s="239"/>
      <c r="F14" s="240"/>
    </row>
    <row r="15" spans="5:6" x14ac:dyDescent="0.25">
      <c r="E15" s="239"/>
      <c r="F15" s="240"/>
    </row>
    <row r="16" spans="5:6" x14ac:dyDescent="0.25">
      <c r="E16" s="239"/>
      <c r="F16" s="240"/>
    </row>
    <row r="17" spans="5:6" x14ac:dyDescent="0.25">
      <c r="E17" s="239"/>
      <c r="F17" s="240"/>
    </row>
    <row r="18" spans="5:6" x14ac:dyDescent="0.25">
      <c r="E18" s="239"/>
      <c r="F18" s="240"/>
    </row>
    <row r="19" spans="5:6" x14ac:dyDescent="0.25">
      <c r="E19" s="239"/>
      <c r="F19" s="240"/>
    </row>
    <row r="20" spans="5:6" x14ac:dyDescent="0.25">
      <c r="E20" s="239"/>
      <c r="F20" s="240"/>
    </row>
    <row r="21" spans="5:6" x14ac:dyDescent="0.25">
      <c r="E21" s="239"/>
      <c r="F21" s="240"/>
    </row>
    <row r="22" spans="5:6" x14ac:dyDescent="0.25">
      <c r="E22" s="239"/>
      <c r="F22" s="240"/>
    </row>
    <row r="23" spans="5:6" x14ac:dyDescent="0.25">
      <c r="E23" s="239"/>
      <c r="F23" s="240"/>
    </row>
    <row r="24" spans="5:6" x14ac:dyDescent="0.25">
      <c r="E24" s="239"/>
      <c r="F24" s="240"/>
    </row>
    <row r="25" spans="5:6" x14ac:dyDescent="0.25">
      <c r="E25" s="239"/>
      <c r="F25" s="240"/>
    </row>
    <row r="26" spans="5:6" x14ac:dyDescent="0.25">
      <c r="E26" s="239"/>
      <c r="F26" s="240"/>
    </row>
    <row r="27" spans="5:6" x14ac:dyDescent="0.25">
      <c r="E27" s="239"/>
      <c r="F27" s="240"/>
    </row>
    <row r="28" spans="5:6" x14ac:dyDescent="0.25">
      <c r="E28" s="239"/>
      <c r="F28" s="240"/>
    </row>
    <row r="29" spans="5:6" x14ac:dyDescent="0.25">
      <c r="E29" s="239"/>
      <c r="F29" s="240"/>
    </row>
    <row r="30" spans="5:6" x14ac:dyDescent="0.25">
      <c r="E30" s="239"/>
      <c r="F30" s="240"/>
    </row>
    <row r="31" spans="5:6" x14ac:dyDescent="0.25">
      <c r="E31" s="239"/>
      <c r="F31" s="240"/>
    </row>
    <row r="32" spans="5:6" x14ac:dyDescent="0.25">
      <c r="E32" s="239"/>
      <c r="F32" s="240"/>
    </row>
    <row r="33" spans="5:6" x14ac:dyDescent="0.25">
      <c r="E33" s="239"/>
      <c r="F33" s="240"/>
    </row>
    <row r="34" spans="5:6" x14ac:dyDescent="0.25">
      <c r="E34" s="239"/>
      <c r="F34" s="240"/>
    </row>
    <row r="35" spans="5:6" x14ac:dyDescent="0.25">
      <c r="E35" s="239"/>
      <c r="F35" s="240"/>
    </row>
    <row r="36" spans="5:6" x14ac:dyDescent="0.25">
      <c r="E36" s="239"/>
      <c r="F36" s="240"/>
    </row>
    <row r="37" spans="5:6" x14ac:dyDescent="0.25">
      <c r="E37" s="239"/>
      <c r="F37" s="240"/>
    </row>
    <row r="38" spans="5:6" x14ac:dyDescent="0.25">
      <c r="E38" s="239"/>
      <c r="F38" s="240"/>
    </row>
    <row r="39" spans="5:6" x14ac:dyDescent="0.25">
      <c r="E39" s="239"/>
      <c r="F39" s="240"/>
    </row>
    <row r="40" spans="5:6" x14ac:dyDescent="0.25">
      <c r="E40" s="239"/>
      <c r="F40" s="240"/>
    </row>
    <row r="41" spans="5:6" x14ac:dyDescent="0.25">
      <c r="E41" s="239"/>
      <c r="F41" s="240"/>
    </row>
    <row r="42" spans="5:6" x14ac:dyDescent="0.25">
      <c r="E42" s="239"/>
      <c r="F42" s="240"/>
    </row>
    <row r="43" spans="5:6" x14ac:dyDescent="0.25">
      <c r="E43" s="239"/>
      <c r="F43" s="240"/>
    </row>
    <row r="44" spans="5:6" x14ac:dyDescent="0.25">
      <c r="E44" s="239"/>
      <c r="F44" s="240"/>
    </row>
    <row r="45" spans="5:6" x14ac:dyDescent="0.25">
      <c r="E45" s="239"/>
      <c r="F45" s="240"/>
    </row>
    <row r="46" spans="5:6" x14ac:dyDescent="0.25">
      <c r="E46" s="239"/>
      <c r="F46" s="240"/>
    </row>
    <row r="47" spans="5:6" x14ac:dyDescent="0.25">
      <c r="E47" s="239"/>
      <c r="F47" s="240"/>
    </row>
    <row r="48" spans="5:6" x14ac:dyDescent="0.25">
      <c r="E48" s="239"/>
      <c r="F48" s="240"/>
    </row>
    <row r="49" spans="5:6" x14ac:dyDescent="0.25">
      <c r="E49" s="239"/>
      <c r="F49" s="240"/>
    </row>
    <row r="50" spans="5:6" x14ac:dyDescent="0.25">
      <c r="E50" s="239"/>
      <c r="F50" s="240"/>
    </row>
    <row r="51" spans="5:6" x14ac:dyDescent="0.25">
      <c r="E51" s="239"/>
      <c r="F51" s="240"/>
    </row>
    <row r="52" spans="5:6" x14ac:dyDescent="0.25">
      <c r="E52" s="239"/>
      <c r="F52" s="240"/>
    </row>
    <row r="53" spans="5:6" x14ac:dyDescent="0.25">
      <c r="E53" s="239"/>
      <c r="F53" s="240"/>
    </row>
    <row r="54" spans="5:6" x14ac:dyDescent="0.25">
      <c r="E54" s="239"/>
      <c r="F54" s="240"/>
    </row>
    <row r="55" spans="5:6" x14ac:dyDescent="0.25">
      <c r="E55" s="239"/>
      <c r="F55" s="240"/>
    </row>
    <row r="56" spans="5:6" x14ac:dyDescent="0.25">
      <c r="E56" s="239"/>
      <c r="F56" s="240"/>
    </row>
    <row r="57" spans="5:6" x14ac:dyDescent="0.25">
      <c r="E57" s="239"/>
      <c r="F57" s="240"/>
    </row>
    <row r="58" spans="5:6" x14ac:dyDescent="0.25">
      <c r="E58" s="239"/>
      <c r="F58" s="240"/>
    </row>
    <row r="59" spans="5:6" x14ac:dyDescent="0.25">
      <c r="E59" s="239"/>
      <c r="F59" s="240"/>
    </row>
    <row r="60" spans="5:6" x14ac:dyDescent="0.25">
      <c r="E60" s="239"/>
      <c r="F60" s="240"/>
    </row>
    <row r="61" spans="5:6" x14ac:dyDescent="0.25">
      <c r="E61" s="239"/>
      <c r="F61" s="240"/>
    </row>
    <row r="62" spans="5:6" x14ac:dyDescent="0.25">
      <c r="E62" s="239"/>
      <c r="F62" s="240"/>
    </row>
    <row r="63" spans="5:6" x14ac:dyDescent="0.25">
      <c r="E63" s="239"/>
      <c r="F63" s="240"/>
    </row>
    <row r="64" spans="5:6" x14ac:dyDescent="0.25">
      <c r="E64" s="239"/>
      <c r="F64" s="240"/>
    </row>
    <row r="65" spans="5:6" x14ac:dyDescent="0.25">
      <c r="E65" s="239"/>
      <c r="F65" s="240"/>
    </row>
    <row r="66" spans="5:6" x14ac:dyDescent="0.25">
      <c r="E66" s="239"/>
      <c r="F66" s="240"/>
    </row>
    <row r="67" spans="5:6" x14ac:dyDescent="0.25">
      <c r="E67" s="239"/>
      <c r="F67" s="240"/>
    </row>
    <row r="68" spans="5:6" x14ac:dyDescent="0.25">
      <c r="E68" s="239"/>
      <c r="F68" s="240"/>
    </row>
    <row r="69" spans="5:6" x14ac:dyDescent="0.25">
      <c r="E69" s="239"/>
      <c r="F69" s="240"/>
    </row>
    <row r="70" spans="5:6" x14ac:dyDescent="0.25">
      <c r="E70" s="239"/>
      <c r="F70" s="240"/>
    </row>
    <row r="71" spans="5:6" x14ac:dyDescent="0.25">
      <c r="E71" s="239"/>
      <c r="F71" s="240"/>
    </row>
    <row r="72" spans="5:6" x14ac:dyDescent="0.25">
      <c r="E72" s="239"/>
      <c r="F72" s="240"/>
    </row>
    <row r="73" spans="5:6" x14ac:dyDescent="0.25">
      <c r="E73" s="239"/>
      <c r="F73" s="240"/>
    </row>
    <row r="74" spans="5:6" x14ac:dyDescent="0.25">
      <c r="E74" s="239"/>
      <c r="F74" s="240"/>
    </row>
    <row r="75" spans="5:6" x14ac:dyDescent="0.25">
      <c r="E75" s="239"/>
      <c r="F75" s="240"/>
    </row>
    <row r="76" spans="5:6" x14ac:dyDescent="0.25">
      <c r="E76" s="239"/>
      <c r="F76" s="240"/>
    </row>
    <row r="77" spans="5:6" x14ac:dyDescent="0.25">
      <c r="E77" s="239"/>
      <c r="F77" s="240"/>
    </row>
    <row r="78" spans="5:6" x14ac:dyDescent="0.25">
      <c r="E78" s="239"/>
      <c r="F78" s="240"/>
    </row>
    <row r="79" spans="5:6" x14ac:dyDescent="0.25">
      <c r="E79" s="239"/>
      <c r="F79" s="240"/>
    </row>
    <row r="80" spans="5:6" x14ac:dyDescent="0.25">
      <c r="E80" s="239"/>
      <c r="F80" s="240"/>
    </row>
    <row r="81" spans="5:6" x14ac:dyDescent="0.25">
      <c r="E81" s="239"/>
      <c r="F81" s="240"/>
    </row>
    <row r="82" spans="5:6" x14ac:dyDescent="0.25">
      <c r="E82" s="239"/>
      <c r="F82" s="240"/>
    </row>
    <row r="83" spans="5:6" x14ac:dyDescent="0.25">
      <c r="E83" s="239"/>
      <c r="F83" s="240"/>
    </row>
    <row r="84" spans="5:6" x14ac:dyDescent="0.25">
      <c r="E84" s="239"/>
      <c r="F84" s="240"/>
    </row>
    <row r="85" spans="5:6" x14ac:dyDescent="0.25">
      <c r="E85" s="239"/>
      <c r="F85" s="240"/>
    </row>
    <row r="86" spans="5:6" x14ac:dyDescent="0.25">
      <c r="E86" s="239"/>
      <c r="F86" s="240"/>
    </row>
    <row r="87" spans="5:6" x14ac:dyDescent="0.25">
      <c r="E87" s="239"/>
      <c r="F87" s="240"/>
    </row>
    <row r="88" spans="5:6" x14ac:dyDescent="0.25">
      <c r="E88" s="239"/>
      <c r="F88" s="240"/>
    </row>
    <row r="89" spans="5:6" x14ac:dyDescent="0.25">
      <c r="E89" s="239"/>
      <c r="F89" s="240"/>
    </row>
    <row r="90" spans="5:6" x14ac:dyDescent="0.25">
      <c r="E90" s="239"/>
      <c r="F90" s="240"/>
    </row>
    <row r="91" spans="5:6" x14ac:dyDescent="0.25">
      <c r="E91" s="239"/>
      <c r="F91" s="240"/>
    </row>
    <row r="92" spans="5:6" x14ac:dyDescent="0.25">
      <c r="E92" s="239"/>
      <c r="F92" s="240"/>
    </row>
    <row r="93" spans="5:6" x14ac:dyDescent="0.25">
      <c r="E93" s="239"/>
      <c r="F93" s="240"/>
    </row>
    <row r="94" spans="5:6" x14ac:dyDescent="0.25">
      <c r="E94" s="239"/>
      <c r="F94" s="240"/>
    </row>
    <row r="95" spans="5:6" x14ac:dyDescent="0.25">
      <c r="E95" s="239"/>
      <c r="F95" s="240"/>
    </row>
    <row r="96" spans="5:6" x14ac:dyDescent="0.25">
      <c r="E96" s="239"/>
      <c r="F96" s="240"/>
    </row>
    <row r="97" spans="5:6" x14ac:dyDescent="0.25">
      <c r="E97" s="239"/>
      <c r="F97" s="240"/>
    </row>
    <row r="98" spans="5:6" x14ac:dyDescent="0.25">
      <c r="E98" s="239"/>
      <c r="F98" s="240"/>
    </row>
    <row r="99" spans="5:6" x14ac:dyDescent="0.25">
      <c r="E99" s="239"/>
      <c r="F99" s="240"/>
    </row>
    <row r="100" spans="5:6" x14ac:dyDescent="0.25">
      <c r="E100" s="239"/>
      <c r="F100" s="240"/>
    </row>
    <row r="101" spans="5:6" x14ac:dyDescent="0.25">
      <c r="E101" s="239"/>
      <c r="F101" s="240"/>
    </row>
    <row r="102" spans="5:6" x14ac:dyDescent="0.25">
      <c r="E102" s="239"/>
      <c r="F102" s="240"/>
    </row>
    <row r="103" spans="5:6" x14ac:dyDescent="0.25">
      <c r="E103" s="239"/>
      <c r="F103" s="240"/>
    </row>
    <row r="104" spans="5:6" x14ac:dyDescent="0.25">
      <c r="E104" s="239"/>
      <c r="F104" s="240"/>
    </row>
    <row r="105" spans="5:6" x14ac:dyDescent="0.25">
      <c r="E105" s="239"/>
      <c r="F105" s="240"/>
    </row>
    <row r="106" spans="5:6" x14ac:dyDescent="0.25">
      <c r="E106" s="239"/>
      <c r="F106" s="240"/>
    </row>
    <row r="107" spans="5:6" x14ac:dyDescent="0.25">
      <c r="E107" s="239"/>
      <c r="F107" s="240"/>
    </row>
    <row r="108" spans="5:6" x14ac:dyDescent="0.25">
      <c r="E108" s="239"/>
      <c r="F108" s="240"/>
    </row>
    <row r="109" spans="5:6" x14ac:dyDescent="0.25">
      <c r="E109" s="239"/>
      <c r="F109" s="240"/>
    </row>
    <row r="110" spans="5:6" x14ac:dyDescent="0.25">
      <c r="E110" s="239"/>
      <c r="F110" s="240"/>
    </row>
    <row r="111" spans="5:6" x14ac:dyDescent="0.25">
      <c r="E111" s="239"/>
      <c r="F111" s="240"/>
    </row>
    <row r="112" spans="5:6" x14ac:dyDescent="0.25">
      <c r="E112" s="239"/>
      <c r="F112" s="240"/>
    </row>
    <row r="113" spans="5:6" x14ac:dyDescent="0.25">
      <c r="E113" s="239"/>
      <c r="F113" s="240"/>
    </row>
    <row r="114" spans="5:6" x14ac:dyDescent="0.25">
      <c r="E114" s="239"/>
      <c r="F114" s="240"/>
    </row>
    <row r="115" spans="5:6" x14ac:dyDescent="0.25">
      <c r="E115" s="239"/>
      <c r="F115" s="240"/>
    </row>
    <row r="116" spans="5:6" x14ac:dyDescent="0.25">
      <c r="E116" s="239"/>
      <c r="F116" s="240"/>
    </row>
    <row r="117" spans="5:6" x14ac:dyDescent="0.25">
      <c r="E117" s="239"/>
      <c r="F117" s="240"/>
    </row>
    <row r="118" spans="5:6" x14ac:dyDescent="0.25">
      <c r="E118" s="239"/>
      <c r="F118" s="240"/>
    </row>
    <row r="119" spans="5:6" x14ac:dyDescent="0.25">
      <c r="E119" s="239"/>
      <c r="F119" s="240"/>
    </row>
    <row r="120" spans="5:6" x14ac:dyDescent="0.25">
      <c r="E120" s="239"/>
      <c r="F120" s="240"/>
    </row>
    <row r="121" spans="5:6" x14ac:dyDescent="0.25">
      <c r="E121" s="239"/>
      <c r="F121" s="240"/>
    </row>
    <row r="122" spans="5:6" x14ac:dyDescent="0.25">
      <c r="E122" s="239"/>
      <c r="F122" s="240"/>
    </row>
    <row r="123" spans="5:6" x14ac:dyDescent="0.25">
      <c r="E123" s="239"/>
      <c r="F123" s="240"/>
    </row>
    <row r="124" spans="5:6" x14ac:dyDescent="0.25">
      <c r="E124" s="239"/>
      <c r="F124" s="240"/>
    </row>
    <row r="125" spans="5:6" x14ac:dyDescent="0.25">
      <c r="E125" s="239"/>
      <c r="F125" s="240"/>
    </row>
    <row r="126" spans="5:6" x14ac:dyDescent="0.25">
      <c r="E126" s="239"/>
      <c r="F126" s="240"/>
    </row>
    <row r="127" spans="5:6" x14ac:dyDescent="0.25">
      <c r="E127" s="239"/>
      <c r="F127" s="240"/>
    </row>
    <row r="128" spans="5:6" x14ac:dyDescent="0.25">
      <c r="E128" s="239"/>
      <c r="F128" s="240"/>
    </row>
    <row r="129" spans="5:6" x14ac:dyDescent="0.25">
      <c r="E129" s="239"/>
      <c r="F129" s="240"/>
    </row>
    <row r="130" spans="5:6" x14ac:dyDescent="0.25">
      <c r="E130" s="239"/>
      <c r="F130" s="240"/>
    </row>
    <row r="131" spans="5:6" x14ac:dyDescent="0.25">
      <c r="E131" s="239"/>
      <c r="F131" s="240"/>
    </row>
    <row r="132" spans="5:6" x14ac:dyDescent="0.25">
      <c r="E132" s="239"/>
      <c r="F132" s="240"/>
    </row>
    <row r="133" spans="5:6" x14ac:dyDescent="0.25">
      <c r="E133" s="239"/>
      <c r="F133" s="240"/>
    </row>
    <row r="134" spans="5:6" x14ac:dyDescent="0.25">
      <c r="E134" s="239"/>
      <c r="F134" s="240"/>
    </row>
    <row r="135" spans="5:6" x14ac:dyDescent="0.25">
      <c r="E135" s="239"/>
      <c r="F135" s="240"/>
    </row>
    <row r="136" spans="5:6" x14ac:dyDescent="0.25">
      <c r="E136" s="239"/>
      <c r="F136" s="240"/>
    </row>
    <row r="137" spans="5:6" x14ac:dyDescent="0.25">
      <c r="E137" s="239"/>
      <c r="F137" s="240"/>
    </row>
    <row r="138" spans="5:6" x14ac:dyDescent="0.25">
      <c r="E138" s="239"/>
      <c r="F138" s="240"/>
    </row>
    <row r="139" spans="5:6" x14ac:dyDescent="0.25">
      <c r="E139" s="239"/>
      <c r="F139" s="240"/>
    </row>
    <row r="140" spans="5:6" x14ac:dyDescent="0.25">
      <c r="E140" s="239"/>
      <c r="F140" s="240"/>
    </row>
    <row r="141" spans="5:6" x14ac:dyDescent="0.25">
      <c r="E141" s="239"/>
      <c r="F141" s="240"/>
    </row>
    <row r="142" spans="5:6" x14ac:dyDescent="0.25">
      <c r="E142" s="239"/>
      <c r="F142" s="240"/>
    </row>
    <row r="143" spans="5:6" x14ac:dyDescent="0.25">
      <c r="E143" s="239"/>
      <c r="F143" s="240"/>
    </row>
    <row r="144" spans="5:6" x14ac:dyDescent="0.25">
      <c r="E144" s="239"/>
      <c r="F144" s="240"/>
    </row>
    <row r="145" spans="5:6" x14ac:dyDescent="0.25">
      <c r="E145" s="239"/>
      <c r="F145" s="240"/>
    </row>
    <row r="146" spans="5:6" x14ac:dyDescent="0.25">
      <c r="E146" s="239"/>
      <c r="F146" s="240"/>
    </row>
    <row r="147" spans="5:6" x14ac:dyDescent="0.25">
      <c r="E147" s="239"/>
      <c r="F147" s="240"/>
    </row>
    <row r="148" spans="5:6" x14ac:dyDescent="0.25">
      <c r="E148" s="239"/>
      <c r="F148" s="240"/>
    </row>
    <row r="149" spans="5:6" x14ac:dyDescent="0.25">
      <c r="E149" s="239"/>
      <c r="F149" s="240"/>
    </row>
    <row r="150" spans="5:6" x14ac:dyDescent="0.25">
      <c r="E150" s="239"/>
      <c r="F150" s="240"/>
    </row>
    <row r="151" spans="5:6" x14ac:dyDescent="0.25">
      <c r="E151" s="239"/>
      <c r="F151" s="240"/>
    </row>
    <row r="152" spans="5:6" x14ac:dyDescent="0.25">
      <c r="E152" s="239"/>
      <c r="F152" s="240"/>
    </row>
    <row r="153" spans="5:6" x14ac:dyDescent="0.25">
      <c r="E153" s="239"/>
      <c r="F153" s="240"/>
    </row>
    <row r="154" spans="5:6" x14ac:dyDescent="0.25">
      <c r="E154" s="239"/>
      <c r="F154" s="240"/>
    </row>
    <row r="155" spans="5:6" x14ac:dyDescent="0.25">
      <c r="E155" s="239"/>
      <c r="F155" s="240"/>
    </row>
    <row r="156" spans="5:6" x14ac:dyDescent="0.25">
      <c r="E156" s="239"/>
      <c r="F156" s="240"/>
    </row>
    <row r="157" spans="5:6" x14ac:dyDescent="0.25">
      <c r="E157" s="239"/>
      <c r="F157" s="240"/>
    </row>
    <row r="158" spans="5:6" x14ac:dyDescent="0.25">
      <c r="E158" s="239"/>
      <c r="F158" s="240"/>
    </row>
    <row r="159" spans="5:6" x14ac:dyDescent="0.25">
      <c r="E159" s="239"/>
      <c r="F159" s="240"/>
    </row>
    <row r="160" spans="5:6" x14ac:dyDescent="0.25">
      <c r="E160" s="239"/>
      <c r="F160" s="240"/>
    </row>
    <row r="161" spans="5:6" x14ac:dyDescent="0.25">
      <c r="E161" s="239"/>
      <c r="F161" s="240"/>
    </row>
    <row r="162" spans="5:6" x14ac:dyDescent="0.25">
      <c r="E162" s="239"/>
      <c r="F162" s="240"/>
    </row>
    <row r="163" spans="5:6" x14ac:dyDescent="0.25">
      <c r="E163" s="239"/>
      <c r="F163" s="240"/>
    </row>
    <row r="164" spans="5:6" x14ac:dyDescent="0.25">
      <c r="E164" s="239"/>
      <c r="F164" s="240"/>
    </row>
    <row r="165" spans="5:6" x14ac:dyDescent="0.25">
      <c r="E165" s="239"/>
      <c r="F165" s="240"/>
    </row>
    <row r="166" spans="5:6" x14ac:dyDescent="0.25">
      <c r="E166" s="239"/>
      <c r="F166" s="240"/>
    </row>
    <row r="167" spans="5:6" x14ac:dyDescent="0.25">
      <c r="E167" s="239"/>
      <c r="F167" s="240"/>
    </row>
    <row r="168" spans="5:6" x14ac:dyDescent="0.25">
      <c r="E168" s="239"/>
      <c r="F168" s="240"/>
    </row>
    <row r="169" spans="5:6" x14ac:dyDescent="0.25">
      <c r="E169" s="239"/>
      <c r="F169" s="240"/>
    </row>
    <row r="170" spans="5:6" x14ac:dyDescent="0.25">
      <c r="E170" s="239"/>
      <c r="F170" s="240"/>
    </row>
    <row r="171" spans="5:6" x14ac:dyDescent="0.25">
      <c r="E171" s="239"/>
      <c r="F171" s="240"/>
    </row>
    <row r="172" spans="5:6" x14ac:dyDescent="0.25">
      <c r="E172" s="239"/>
      <c r="F172" s="240"/>
    </row>
    <row r="173" spans="5:6" x14ac:dyDescent="0.25">
      <c r="E173" s="239"/>
      <c r="F173" s="240"/>
    </row>
    <row r="174" spans="5:6" x14ac:dyDescent="0.25">
      <c r="E174" s="239"/>
      <c r="F174" s="240"/>
    </row>
    <row r="175" spans="5:6" x14ac:dyDescent="0.25">
      <c r="E175" s="239"/>
      <c r="F175" s="240"/>
    </row>
    <row r="176" spans="5:6" x14ac:dyDescent="0.25">
      <c r="E176" s="239"/>
      <c r="F176" s="240"/>
    </row>
    <row r="177" spans="5:6" x14ac:dyDescent="0.25">
      <c r="E177" s="239"/>
      <c r="F177" s="240"/>
    </row>
    <row r="178" spans="5:6" x14ac:dyDescent="0.25">
      <c r="E178" s="239"/>
      <c r="F178" s="240"/>
    </row>
    <row r="179" spans="5:6" x14ac:dyDescent="0.25">
      <c r="E179" s="239"/>
      <c r="F179" s="240"/>
    </row>
    <row r="180" spans="5:6" x14ac:dyDescent="0.25">
      <c r="E180" s="239"/>
      <c r="F180" s="240"/>
    </row>
    <row r="181" spans="5:6" x14ac:dyDescent="0.25">
      <c r="E181" s="239"/>
      <c r="F181" s="240"/>
    </row>
    <row r="182" spans="5:6" x14ac:dyDescent="0.25">
      <c r="E182" s="239"/>
      <c r="F182" s="240"/>
    </row>
    <row r="183" spans="5:6" x14ac:dyDescent="0.25">
      <c r="E183" s="239"/>
      <c r="F183" s="240"/>
    </row>
    <row r="184" spans="5:6" x14ac:dyDescent="0.25">
      <c r="E184" s="239"/>
      <c r="F184" s="240"/>
    </row>
    <row r="185" spans="5:6" x14ac:dyDescent="0.25">
      <c r="E185" s="239"/>
      <c r="F185" s="240"/>
    </row>
    <row r="186" spans="5:6" x14ac:dyDescent="0.25">
      <c r="E186" s="239"/>
      <c r="F186" s="240"/>
    </row>
    <row r="187" spans="5:6" x14ac:dyDescent="0.25">
      <c r="E187" s="239"/>
      <c r="F187" s="240"/>
    </row>
    <row r="188" spans="5:6" x14ac:dyDescent="0.25">
      <c r="E188" s="239"/>
      <c r="F188" s="240"/>
    </row>
    <row r="189" spans="5:6" x14ac:dyDescent="0.25">
      <c r="E189" s="239"/>
      <c r="F189" s="240"/>
    </row>
    <row r="190" spans="5:6" x14ac:dyDescent="0.25">
      <c r="E190" s="239"/>
      <c r="F190" s="240"/>
    </row>
    <row r="191" spans="5:6" x14ac:dyDescent="0.25">
      <c r="E191" s="239"/>
      <c r="F191" s="240"/>
    </row>
    <row r="192" spans="5:6" x14ac:dyDescent="0.25">
      <c r="E192" s="239"/>
      <c r="F192" s="240"/>
    </row>
    <row r="193" spans="5:6" x14ac:dyDescent="0.25">
      <c r="E193" s="239"/>
      <c r="F193" s="240"/>
    </row>
    <row r="194" spans="5:6" x14ac:dyDescent="0.25">
      <c r="E194" s="239"/>
      <c r="F194" s="240"/>
    </row>
    <row r="195" spans="5:6" x14ac:dyDescent="0.25">
      <c r="E195" s="239"/>
      <c r="F195" s="240"/>
    </row>
    <row r="196" spans="5:6" x14ac:dyDescent="0.25">
      <c r="E196" s="239"/>
      <c r="F196" s="240"/>
    </row>
    <row r="197" spans="5:6" x14ac:dyDescent="0.25">
      <c r="E197" s="239"/>
      <c r="F197" s="240"/>
    </row>
    <row r="198" spans="5:6" x14ac:dyDescent="0.25">
      <c r="E198" s="239"/>
      <c r="F198" s="240"/>
    </row>
    <row r="199" spans="5:6" x14ac:dyDescent="0.25">
      <c r="E199" s="239"/>
      <c r="F199" s="240"/>
    </row>
    <row r="200" spans="5:6" x14ac:dyDescent="0.25">
      <c r="E200" s="239"/>
      <c r="F200" s="240"/>
    </row>
    <row r="201" spans="5:6" x14ac:dyDescent="0.25">
      <c r="E201" s="239"/>
      <c r="F201" s="240"/>
    </row>
    <row r="202" spans="5:6" x14ac:dyDescent="0.25">
      <c r="E202" s="239"/>
      <c r="F202" s="240"/>
    </row>
    <row r="203" spans="5:6" x14ac:dyDescent="0.25">
      <c r="E203" s="239"/>
      <c r="F203" s="240"/>
    </row>
    <row r="204" spans="5:6" x14ac:dyDescent="0.25">
      <c r="E204" s="239"/>
      <c r="F204" s="240"/>
    </row>
    <row r="205" spans="5:6" x14ac:dyDescent="0.25">
      <c r="E205" s="239"/>
      <c r="F205" s="240"/>
    </row>
    <row r="206" spans="5:6" x14ac:dyDescent="0.25">
      <c r="E206" s="239"/>
      <c r="F206" s="240"/>
    </row>
    <row r="207" spans="5:6" x14ac:dyDescent="0.25">
      <c r="E207" s="239"/>
      <c r="F207" s="240"/>
    </row>
    <row r="208" spans="5:6" x14ac:dyDescent="0.25">
      <c r="E208" s="239"/>
      <c r="F208" s="240"/>
    </row>
    <row r="209" spans="5:6" x14ac:dyDescent="0.25">
      <c r="E209" s="239"/>
      <c r="F209" s="240"/>
    </row>
    <row r="210" spans="5:6" x14ac:dyDescent="0.25">
      <c r="E210" s="239"/>
      <c r="F210" s="240"/>
    </row>
    <row r="211" spans="5:6" x14ac:dyDescent="0.25">
      <c r="E211" s="239"/>
      <c r="F211" s="240"/>
    </row>
    <row r="212" spans="5:6" x14ac:dyDescent="0.25">
      <c r="E212" s="239"/>
      <c r="F212" s="240"/>
    </row>
    <row r="213" spans="5:6" x14ac:dyDescent="0.25">
      <c r="E213" s="239"/>
      <c r="F213" s="240"/>
    </row>
    <row r="214" spans="5:6" x14ac:dyDescent="0.25">
      <c r="E214" s="239"/>
      <c r="F214" s="240"/>
    </row>
    <row r="215" spans="5:6" x14ac:dyDescent="0.25">
      <c r="E215" s="239"/>
      <c r="F215" s="240"/>
    </row>
    <row r="216" spans="5:6" x14ac:dyDescent="0.25">
      <c r="E216" s="239"/>
      <c r="F216" s="240"/>
    </row>
    <row r="217" spans="5:6" x14ac:dyDescent="0.25">
      <c r="E217" s="239"/>
      <c r="F217" s="240"/>
    </row>
    <row r="218" spans="5:6" x14ac:dyDescent="0.25">
      <c r="E218" s="239"/>
      <c r="F218" s="240"/>
    </row>
    <row r="219" spans="5:6" x14ac:dyDescent="0.25">
      <c r="E219" s="239"/>
      <c r="F219" s="240"/>
    </row>
    <row r="220" spans="5:6" x14ac:dyDescent="0.25">
      <c r="E220" s="239"/>
      <c r="F220" s="240"/>
    </row>
    <row r="221" spans="5:6" x14ac:dyDescent="0.25">
      <c r="E221" s="239"/>
      <c r="F221" s="240"/>
    </row>
    <row r="222" spans="5:6" x14ac:dyDescent="0.25">
      <c r="E222" s="239"/>
      <c r="F222" s="240"/>
    </row>
    <row r="223" spans="5:6" x14ac:dyDescent="0.25">
      <c r="E223" s="239"/>
      <c r="F223" s="240"/>
    </row>
    <row r="224" spans="5:6" x14ac:dyDescent="0.25">
      <c r="E224" s="239"/>
      <c r="F224" s="240"/>
    </row>
    <row r="225" spans="5:6" x14ac:dyDescent="0.25">
      <c r="E225" s="239"/>
      <c r="F225" s="240"/>
    </row>
    <row r="226" spans="5:6" x14ac:dyDescent="0.25">
      <c r="E226" s="239"/>
      <c r="F226" s="240"/>
    </row>
    <row r="227" spans="5:6" x14ac:dyDescent="0.25">
      <c r="E227" s="239"/>
      <c r="F227" s="240"/>
    </row>
    <row r="228" spans="5:6" x14ac:dyDescent="0.25">
      <c r="E228" s="239"/>
      <c r="F228" s="240"/>
    </row>
    <row r="229" spans="5:6" x14ac:dyDescent="0.25">
      <c r="E229" s="239"/>
      <c r="F229" s="240"/>
    </row>
    <row r="230" spans="5:6" x14ac:dyDescent="0.25">
      <c r="E230" s="239"/>
      <c r="F230" s="240"/>
    </row>
    <row r="231" spans="5:6" x14ac:dyDescent="0.25">
      <c r="E231" s="239"/>
      <c r="F231" s="240"/>
    </row>
    <row r="232" spans="5:6" x14ac:dyDescent="0.25">
      <c r="E232" s="239"/>
      <c r="F232" s="240"/>
    </row>
    <row r="233" spans="5:6" x14ac:dyDescent="0.25">
      <c r="E233" s="239"/>
      <c r="F233" s="240"/>
    </row>
    <row r="234" spans="5:6" x14ac:dyDescent="0.25">
      <c r="E234" s="239"/>
      <c r="F234" s="240"/>
    </row>
    <row r="235" spans="5:6" x14ac:dyDescent="0.25">
      <c r="E235" s="239"/>
      <c r="F235" s="240"/>
    </row>
    <row r="236" spans="5:6" x14ac:dyDescent="0.25">
      <c r="E236" s="239"/>
      <c r="F236" s="240"/>
    </row>
    <row r="237" spans="5:6" x14ac:dyDescent="0.25">
      <c r="E237" s="239"/>
      <c r="F237" s="240"/>
    </row>
    <row r="238" spans="5:6" x14ac:dyDescent="0.25">
      <c r="E238" s="239"/>
      <c r="F238" s="240"/>
    </row>
    <row r="239" spans="5:6" x14ac:dyDescent="0.25">
      <c r="E239" s="239"/>
      <c r="F239" s="240"/>
    </row>
    <row r="240" spans="5:6" x14ac:dyDescent="0.25">
      <c r="E240" s="239"/>
      <c r="F240" s="240"/>
    </row>
    <row r="241" spans="5:6" x14ac:dyDescent="0.25">
      <c r="E241" s="239"/>
      <c r="F241" s="240"/>
    </row>
    <row r="242" spans="5:6" x14ac:dyDescent="0.25">
      <c r="E242" s="239"/>
      <c r="F242" s="240"/>
    </row>
    <row r="243" spans="5:6" x14ac:dyDescent="0.25">
      <c r="E243" s="239"/>
      <c r="F243" s="240"/>
    </row>
    <row r="244" spans="5:6" x14ac:dyDescent="0.25">
      <c r="E244" s="239"/>
      <c r="F244" s="240"/>
    </row>
    <row r="245" spans="5:6" x14ac:dyDescent="0.25">
      <c r="E245" s="239"/>
      <c r="F245" s="240"/>
    </row>
    <row r="246" spans="5:6" x14ac:dyDescent="0.25">
      <c r="E246" s="239"/>
      <c r="F246" s="240"/>
    </row>
    <row r="247" spans="5:6" x14ac:dyDescent="0.25">
      <c r="E247" s="239"/>
      <c r="F247" s="240"/>
    </row>
    <row r="248" spans="5:6" x14ac:dyDescent="0.25">
      <c r="E248" s="239"/>
      <c r="F248" s="240"/>
    </row>
    <row r="249" spans="5:6" x14ac:dyDescent="0.25">
      <c r="E249" s="239"/>
      <c r="F249" s="240"/>
    </row>
    <row r="250" spans="5:6" x14ac:dyDescent="0.25">
      <c r="E250" s="239"/>
      <c r="F250" s="240"/>
    </row>
    <row r="251" spans="5:6" x14ac:dyDescent="0.25">
      <c r="E251" s="239"/>
      <c r="F251" s="240"/>
    </row>
    <row r="252" spans="5:6" x14ac:dyDescent="0.25">
      <c r="E252" s="239"/>
      <c r="F252" s="240"/>
    </row>
    <row r="253" spans="5:6" x14ac:dyDescent="0.25">
      <c r="E253" s="239"/>
      <c r="F253" s="240"/>
    </row>
    <row r="254" spans="5:6" x14ac:dyDescent="0.25">
      <c r="E254" s="239"/>
      <c r="F254" s="240"/>
    </row>
    <row r="255" spans="5:6" x14ac:dyDescent="0.25">
      <c r="E255" s="239"/>
      <c r="F255" s="240"/>
    </row>
    <row r="256" spans="5:6" x14ac:dyDescent="0.25">
      <c r="E256" s="239"/>
      <c r="F256" s="240"/>
    </row>
    <row r="257" spans="5:6" x14ac:dyDescent="0.25">
      <c r="E257" s="239"/>
      <c r="F257" s="240"/>
    </row>
    <row r="258" spans="5:6" x14ac:dyDescent="0.25">
      <c r="E258" s="239"/>
      <c r="F258" s="240"/>
    </row>
    <row r="259" spans="5:6" x14ac:dyDescent="0.25">
      <c r="E259" s="239"/>
      <c r="F259" s="240"/>
    </row>
    <row r="260" spans="5:6" x14ac:dyDescent="0.25">
      <c r="E260" s="239"/>
      <c r="F260" s="240"/>
    </row>
    <row r="261" spans="5:6" x14ac:dyDescent="0.25">
      <c r="E261" s="239"/>
      <c r="F261" s="240"/>
    </row>
    <row r="262" spans="5:6" x14ac:dyDescent="0.25">
      <c r="E262" s="239"/>
      <c r="F262" s="240"/>
    </row>
    <row r="263" spans="5:6" x14ac:dyDescent="0.25">
      <c r="E263" s="239"/>
      <c r="F263" s="240"/>
    </row>
    <row r="264" spans="5:6" x14ac:dyDescent="0.25">
      <c r="E264" s="239"/>
      <c r="F264" s="240"/>
    </row>
    <row r="265" spans="5:6" x14ac:dyDescent="0.25">
      <c r="E265" s="239"/>
      <c r="F265" s="240"/>
    </row>
    <row r="266" spans="5:6" x14ac:dyDescent="0.25">
      <c r="E266" s="239"/>
      <c r="F266" s="240"/>
    </row>
    <row r="267" spans="5:6" x14ac:dyDescent="0.25">
      <c r="E267" s="239"/>
      <c r="F267" s="240"/>
    </row>
    <row r="268" spans="5:6" x14ac:dyDescent="0.25">
      <c r="E268" s="239"/>
      <c r="F268" s="240"/>
    </row>
    <row r="269" spans="5:6" x14ac:dyDescent="0.25">
      <c r="E269" s="239"/>
      <c r="F269" s="240"/>
    </row>
    <row r="270" spans="5:6" x14ac:dyDescent="0.25">
      <c r="E270" s="239"/>
      <c r="F270" s="240"/>
    </row>
    <row r="271" spans="5:6" x14ac:dyDescent="0.25">
      <c r="E271" s="239"/>
      <c r="F271" s="240"/>
    </row>
    <row r="272" spans="5:6" x14ac:dyDescent="0.25">
      <c r="E272" s="239"/>
      <c r="F272" s="240"/>
    </row>
    <row r="273" spans="5:6" x14ac:dyDescent="0.25">
      <c r="E273" s="239"/>
      <c r="F273" s="240"/>
    </row>
    <row r="274" spans="5:6" x14ac:dyDescent="0.25">
      <c r="E274" s="239"/>
      <c r="F274" s="240"/>
    </row>
    <row r="275" spans="5:6" x14ac:dyDescent="0.25">
      <c r="E275" s="239"/>
      <c r="F275" s="240"/>
    </row>
    <row r="276" spans="5:6" x14ac:dyDescent="0.25">
      <c r="E276" s="239"/>
      <c r="F276" s="240"/>
    </row>
    <row r="277" spans="5:6" x14ac:dyDescent="0.25">
      <c r="E277" s="239"/>
      <c r="F277" s="240"/>
    </row>
    <row r="278" spans="5:6" x14ac:dyDescent="0.25">
      <c r="E278" s="239"/>
      <c r="F278" s="240"/>
    </row>
    <row r="279" spans="5:6" x14ac:dyDescent="0.25">
      <c r="E279" s="239"/>
      <c r="F279" s="240"/>
    </row>
    <row r="280" spans="5:6" x14ac:dyDescent="0.25">
      <c r="E280" s="239"/>
      <c r="F280" s="240"/>
    </row>
    <row r="281" spans="5:6" x14ac:dyDescent="0.25">
      <c r="E281" s="239"/>
      <c r="F281" s="240"/>
    </row>
    <row r="282" spans="5:6" x14ac:dyDescent="0.25">
      <c r="E282" s="239"/>
      <c r="F282" s="240"/>
    </row>
    <row r="283" spans="5:6" x14ac:dyDescent="0.25">
      <c r="E283" s="239"/>
      <c r="F283" s="240"/>
    </row>
    <row r="284" spans="5:6" x14ac:dyDescent="0.25">
      <c r="E284" s="239"/>
      <c r="F284" s="240"/>
    </row>
    <row r="285" spans="5:6" x14ac:dyDescent="0.25">
      <c r="E285" s="239"/>
      <c r="F285" s="240"/>
    </row>
    <row r="286" spans="5:6" x14ac:dyDescent="0.25">
      <c r="E286" s="239"/>
      <c r="F286" s="240"/>
    </row>
    <row r="287" spans="5:6" x14ac:dyDescent="0.25">
      <c r="E287" s="239"/>
      <c r="F287" s="240"/>
    </row>
    <row r="288" spans="5:6" x14ac:dyDescent="0.25">
      <c r="E288" s="239"/>
      <c r="F288" s="240"/>
    </row>
    <row r="289" spans="5:6" x14ac:dyDescent="0.25">
      <c r="E289" s="239"/>
      <c r="F289" s="240"/>
    </row>
    <row r="290" spans="5:6" x14ac:dyDescent="0.25">
      <c r="E290" s="239"/>
      <c r="F290" s="240"/>
    </row>
    <row r="291" spans="5:6" x14ac:dyDescent="0.25">
      <c r="E291" s="239"/>
      <c r="F291" s="240"/>
    </row>
    <row r="292" spans="5:6" x14ac:dyDescent="0.25">
      <c r="E292" s="239"/>
      <c r="F292" s="240"/>
    </row>
    <row r="293" spans="5:6" x14ac:dyDescent="0.25">
      <c r="E293" s="239"/>
      <c r="F293" s="240"/>
    </row>
    <row r="294" spans="5:6" x14ac:dyDescent="0.25">
      <c r="E294" s="239"/>
      <c r="F294" s="240"/>
    </row>
    <row r="295" spans="5:6" x14ac:dyDescent="0.25">
      <c r="E295" s="239"/>
      <c r="F295" s="240"/>
    </row>
    <row r="296" spans="5:6" x14ac:dyDescent="0.25">
      <c r="E296" s="239"/>
      <c r="F296" s="240"/>
    </row>
    <row r="297" spans="5:6" x14ac:dyDescent="0.25">
      <c r="E297" s="239"/>
      <c r="F297" s="240"/>
    </row>
    <row r="298" spans="5:6" x14ac:dyDescent="0.25">
      <c r="E298" s="239"/>
      <c r="F298" s="240"/>
    </row>
    <row r="299" spans="5:6" x14ac:dyDescent="0.25">
      <c r="E299" s="239"/>
      <c r="F299" s="240"/>
    </row>
    <row r="300" spans="5:6" x14ac:dyDescent="0.25">
      <c r="E300" s="239"/>
      <c r="F300" s="240"/>
    </row>
    <row r="301" spans="5:6" x14ac:dyDescent="0.25">
      <c r="E301" s="239"/>
      <c r="F301" s="240"/>
    </row>
    <row r="302" spans="5:6" x14ac:dyDescent="0.25">
      <c r="E302" s="239"/>
      <c r="F302" s="240"/>
    </row>
    <row r="303" spans="5:6" x14ac:dyDescent="0.25">
      <c r="E303" s="239"/>
      <c r="F303" s="240"/>
    </row>
    <row r="304" spans="5:6" x14ac:dyDescent="0.25">
      <c r="E304" s="239"/>
      <c r="F304" s="240"/>
    </row>
    <row r="305" spans="5:6" x14ac:dyDescent="0.25">
      <c r="E305" s="239"/>
      <c r="F305" s="240"/>
    </row>
    <row r="306" spans="5:6" x14ac:dyDescent="0.25">
      <c r="E306" s="239"/>
      <c r="F306" s="240"/>
    </row>
    <row r="307" spans="5:6" x14ac:dyDescent="0.25">
      <c r="E307" s="239"/>
      <c r="F307" s="240"/>
    </row>
    <row r="308" spans="5:6" x14ac:dyDescent="0.25">
      <c r="E308" s="239"/>
      <c r="F308" s="240"/>
    </row>
    <row r="309" spans="5:6" x14ac:dyDescent="0.25">
      <c r="E309" s="239"/>
      <c r="F309" s="240"/>
    </row>
    <row r="310" spans="5:6" x14ac:dyDescent="0.25">
      <c r="E310" s="239"/>
      <c r="F310" s="240"/>
    </row>
    <row r="311" spans="5:6" x14ac:dyDescent="0.25">
      <c r="E311" s="239"/>
      <c r="F311" s="240"/>
    </row>
    <row r="312" spans="5:6" x14ac:dyDescent="0.25">
      <c r="E312" s="239"/>
      <c r="F312" s="240"/>
    </row>
    <row r="313" spans="5:6" x14ac:dyDescent="0.25">
      <c r="E313" s="239"/>
      <c r="F313" s="240"/>
    </row>
    <row r="314" spans="5:6" x14ac:dyDescent="0.25">
      <c r="E314" s="239"/>
      <c r="F314" s="240"/>
    </row>
    <row r="315" spans="5:6" x14ac:dyDescent="0.25">
      <c r="E315" s="239"/>
      <c r="F315" s="240"/>
    </row>
    <row r="316" spans="5:6" x14ac:dyDescent="0.25">
      <c r="E316" s="239"/>
      <c r="F316" s="240"/>
    </row>
    <row r="317" spans="5:6" x14ac:dyDescent="0.25">
      <c r="E317" s="239"/>
      <c r="F317" s="240"/>
    </row>
    <row r="318" spans="5:6" x14ac:dyDescent="0.25">
      <c r="E318" s="239"/>
      <c r="F318" s="240"/>
    </row>
    <row r="319" spans="5:6" x14ac:dyDescent="0.25">
      <c r="E319" s="239"/>
      <c r="F319" s="240"/>
    </row>
    <row r="320" spans="5:6" x14ac:dyDescent="0.25">
      <c r="E320" s="239"/>
      <c r="F320" s="240"/>
    </row>
    <row r="321" spans="5:6" x14ac:dyDescent="0.25">
      <c r="E321" s="239"/>
      <c r="F321" s="240"/>
    </row>
    <row r="322" spans="5:6" x14ac:dyDescent="0.25">
      <c r="E322" s="239"/>
      <c r="F322" s="240"/>
    </row>
    <row r="323" spans="5:6" x14ac:dyDescent="0.25">
      <c r="E323" s="239"/>
      <c r="F323" s="240"/>
    </row>
    <row r="324" spans="5:6" x14ac:dyDescent="0.25">
      <c r="E324" s="239"/>
      <c r="F324" s="240"/>
    </row>
    <row r="325" spans="5:6" x14ac:dyDescent="0.25">
      <c r="E325" s="239"/>
      <c r="F325" s="240"/>
    </row>
    <row r="326" spans="5:6" x14ac:dyDescent="0.25">
      <c r="E326" s="239"/>
      <c r="F326" s="240"/>
    </row>
    <row r="327" spans="5:6" x14ac:dyDescent="0.25">
      <c r="E327" s="239"/>
      <c r="F327" s="240"/>
    </row>
    <row r="328" spans="5:6" x14ac:dyDescent="0.25">
      <c r="E328" s="239"/>
      <c r="F328" s="240"/>
    </row>
    <row r="329" spans="5:6" x14ac:dyDescent="0.25">
      <c r="E329" s="239"/>
      <c r="F329" s="240"/>
    </row>
    <row r="330" spans="5:6" x14ac:dyDescent="0.25">
      <c r="E330" s="239"/>
      <c r="F330" s="240"/>
    </row>
    <row r="331" spans="5:6" x14ac:dyDescent="0.25">
      <c r="E331" s="239"/>
      <c r="F331" s="240"/>
    </row>
    <row r="332" spans="5:6" x14ac:dyDescent="0.25">
      <c r="E332" s="239"/>
      <c r="F332" s="240"/>
    </row>
    <row r="333" spans="5:6" x14ac:dyDescent="0.25">
      <c r="E333" s="239"/>
      <c r="F333" s="240"/>
    </row>
    <row r="334" spans="5:6" x14ac:dyDescent="0.25">
      <c r="E334" s="239"/>
      <c r="F334" s="240"/>
    </row>
    <row r="335" spans="5:6" x14ac:dyDescent="0.25">
      <c r="E335" s="239"/>
      <c r="F335" s="240"/>
    </row>
    <row r="336" spans="5:6" x14ac:dyDescent="0.25">
      <c r="E336" s="239"/>
      <c r="F336" s="240"/>
    </row>
    <row r="337" spans="5:6" x14ac:dyDescent="0.25">
      <c r="E337" s="239"/>
      <c r="F337" s="240"/>
    </row>
    <row r="338" spans="5:6" x14ac:dyDescent="0.25">
      <c r="E338" s="239"/>
      <c r="F338" s="240"/>
    </row>
    <row r="339" spans="5:6" x14ac:dyDescent="0.25">
      <c r="E339" s="239"/>
      <c r="F339" s="240"/>
    </row>
    <row r="340" spans="5:6" x14ac:dyDescent="0.25">
      <c r="E340" s="239"/>
      <c r="F340" s="240"/>
    </row>
    <row r="341" spans="5:6" x14ac:dyDescent="0.25">
      <c r="E341" s="239"/>
      <c r="F341" s="240"/>
    </row>
    <row r="342" spans="5:6" x14ac:dyDescent="0.25">
      <c r="E342" s="239"/>
      <c r="F342" s="240"/>
    </row>
    <row r="343" spans="5:6" x14ac:dyDescent="0.25">
      <c r="E343" s="239"/>
      <c r="F343" s="240"/>
    </row>
    <row r="344" spans="5:6" x14ac:dyDescent="0.25">
      <c r="E344" s="239"/>
      <c r="F344" s="240"/>
    </row>
    <row r="345" spans="5:6" x14ac:dyDescent="0.25">
      <c r="E345" s="239"/>
      <c r="F345" s="240"/>
    </row>
    <row r="346" spans="5:6" x14ac:dyDescent="0.25">
      <c r="E346" s="239"/>
      <c r="F346" s="240"/>
    </row>
    <row r="347" spans="5:6" x14ac:dyDescent="0.25">
      <c r="E347" s="239"/>
      <c r="F347" s="240"/>
    </row>
    <row r="348" spans="5:6" x14ac:dyDescent="0.25">
      <c r="E348" s="239"/>
      <c r="F348" s="240"/>
    </row>
    <row r="349" spans="5:6" x14ac:dyDescent="0.25">
      <c r="E349" s="239"/>
      <c r="F349" s="240"/>
    </row>
    <row r="350" spans="5:6" x14ac:dyDescent="0.25">
      <c r="E350" s="239"/>
      <c r="F350" s="240"/>
    </row>
    <row r="351" spans="5:6" x14ac:dyDescent="0.25">
      <c r="E351" s="239"/>
      <c r="F351" s="240"/>
    </row>
    <row r="352" spans="5:6" x14ac:dyDescent="0.25">
      <c r="E352" s="239"/>
      <c r="F352" s="240"/>
    </row>
    <row r="353" spans="5:6" x14ac:dyDescent="0.25">
      <c r="E353" s="239"/>
      <c r="F353" s="240"/>
    </row>
    <row r="354" spans="5:6" x14ac:dyDescent="0.25">
      <c r="E354" s="239"/>
      <c r="F354" s="240"/>
    </row>
  </sheetData>
  <sortState ref="E7:F124">
    <sortCondition ref="E7"/>
  </sortState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A64"/>
  <sheetViews>
    <sheetView topLeftCell="H1" zoomScale="70" zoomScaleNormal="70" workbookViewId="0">
      <selection activeCell="O22" sqref="O22"/>
    </sheetView>
  </sheetViews>
  <sheetFormatPr defaultRowHeight="13.8" x14ac:dyDescent="0.25"/>
  <cols>
    <col min="1" max="1" width="4.6640625" style="38" customWidth="1"/>
    <col min="2" max="2" width="15.5546875" style="38" hidden="1" customWidth="1"/>
    <col min="3" max="3" width="8.88671875" style="38" hidden="1" customWidth="1"/>
    <col min="4" max="4" width="15.33203125" style="38" hidden="1" customWidth="1"/>
    <col min="5" max="5" width="19.109375" style="38" hidden="1" customWidth="1"/>
    <col min="6" max="6" width="4.21875" style="38" customWidth="1"/>
    <col min="7" max="7" width="3.21875" style="38" customWidth="1"/>
    <col min="8" max="8" width="19" style="38" customWidth="1"/>
    <col min="9" max="9" width="2.33203125" style="38" customWidth="1"/>
    <col min="10" max="10" width="15.88671875" style="38" customWidth="1"/>
    <col min="11" max="11" width="14.77734375" style="38" customWidth="1"/>
    <col min="12" max="12" width="20.33203125" style="38" customWidth="1"/>
    <col min="13" max="13" width="15.6640625" style="38" customWidth="1"/>
    <col min="14" max="14" width="2.77734375" style="38" customWidth="1"/>
    <col min="15" max="15" width="15.21875" style="38" customWidth="1"/>
    <col min="16" max="16" width="19" style="38" customWidth="1"/>
    <col min="17" max="17" width="17.21875" style="38" customWidth="1"/>
    <col min="18" max="18" width="16.88671875" style="38" customWidth="1"/>
    <col min="19" max="19" width="2.33203125" style="38" customWidth="1"/>
    <col min="20" max="20" width="15.6640625" style="38" customWidth="1"/>
    <col min="21" max="21" width="20.44140625" style="38" customWidth="1"/>
    <col min="22" max="22" width="18.109375" style="38" customWidth="1"/>
    <col min="23" max="23" width="14.33203125" style="38" customWidth="1"/>
    <col min="24" max="24" width="2.5546875" style="38" customWidth="1"/>
    <col min="25" max="25" width="13.33203125" style="38" customWidth="1"/>
    <col min="26" max="26" width="16.5546875" style="38" customWidth="1"/>
    <col min="27" max="27" width="13.77734375" style="38" customWidth="1"/>
    <col min="28" max="16384" width="8.88671875" style="38"/>
  </cols>
  <sheetData>
    <row r="2" ht="1.2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8:27" hidden="1" x14ac:dyDescent="0.25"/>
    <row r="18" spans="8:27" hidden="1" x14ac:dyDescent="0.25"/>
    <row r="19" spans="8:27" ht="15.6" customHeight="1" x14ac:dyDescent="0.25"/>
    <row r="20" spans="8:27" ht="13.8" customHeight="1" x14ac:dyDescent="0.25">
      <c r="H20" s="497" t="s">
        <v>535</v>
      </c>
      <c r="I20" s="497"/>
      <c r="J20" s="497"/>
      <c r="K20" s="497"/>
      <c r="L20" s="503" t="s">
        <v>317</v>
      </c>
      <c r="M20" s="503"/>
      <c r="N20" s="191"/>
      <c r="O20" s="208">
        <v>43853</v>
      </c>
      <c r="P20" s="208">
        <v>43908</v>
      </c>
    </row>
    <row r="21" spans="8:27" ht="14.4" customHeight="1" x14ac:dyDescent="0.25">
      <c r="H21" s="498" t="s">
        <v>536</v>
      </c>
      <c r="I21" s="498"/>
      <c r="J21" s="498"/>
      <c r="K21" s="497" t="s">
        <v>93</v>
      </c>
      <c r="L21" s="497"/>
      <c r="M21" s="497"/>
      <c r="O21" s="38" t="s">
        <v>564</v>
      </c>
    </row>
    <row r="23" spans="8:27" ht="13.8" customHeight="1" x14ac:dyDescent="0.25">
      <c r="H23" s="39" t="s">
        <v>53</v>
      </c>
      <c r="J23" s="512" t="s">
        <v>54</v>
      </c>
      <c r="K23" s="513"/>
      <c r="L23" s="513"/>
      <c r="M23" s="514"/>
      <c r="O23" s="502" t="s">
        <v>55</v>
      </c>
      <c r="P23" s="502"/>
      <c r="Q23" s="502"/>
      <c r="R23" s="502"/>
      <c r="T23" s="502" t="s">
        <v>56</v>
      </c>
      <c r="U23" s="502"/>
      <c r="V23" s="502"/>
      <c r="W23" s="502"/>
      <c r="Y23" s="502" t="s">
        <v>73</v>
      </c>
      <c r="Z23" s="502"/>
      <c r="AA23" s="502"/>
    </row>
    <row r="24" spans="8:27" ht="27.6" x14ac:dyDescent="0.25">
      <c r="H24" s="40" t="s">
        <v>209</v>
      </c>
      <c r="I24" s="41"/>
      <c r="J24" s="39" t="s">
        <v>57</v>
      </c>
      <c r="K24" s="39" t="s">
        <v>58</v>
      </c>
      <c r="L24" s="39" t="s">
        <v>59</v>
      </c>
      <c r="M24" s="43" t="s">
        <v>76</v>
      </c>
      <c r="N24" s="42"/>
      <c r="O24" s="39" t="s">
        <v>57</v>
      </c>
      <c r="P24" s="39" t="s">
        <v>58</v>
      </c>
      <c r="Q24" s="39" t="s">
        <v>59</v>
      </c>
      <c r="R24" s="43" t="s">
        <v>76</v>
      </c>
      <c r="T24" s="39" t="s">
        <v>57</v>
      </c>
      <c r="U24" s="39" t="s">
        <v>58</v>
      </c>
      <c r="V24" s="39" t="s">
        <v>59</v>
      </c>
      <c r="W24" s="43" t="s">
        <v>76</v>
      </c>
      <c r="Y24" s="39" t="s">
        <v>57</v>
      </c>
      <c r="Z24" s="39" t="s">
        <v>58</v>
      </c>
      <c r="AA24" s="39" t="s">
        <v>59</v>
      </c>
    </row>
    <row r="25" spans="8:27" ht="41.4" customHeight="1" x14ac:dyDescent="0.25">
      <c r="H25" s="40" t="s">
        <v>105</v>
      </c>
      <c r="I25" s="41"/>
      <c r="J25" s="40" t="s">
        <v>43</v>
      </c>
      <c r="K25" s="40" t="s">
        <v>60</v>
      </c>
      <c r="L25" s="40" t="s">
        <v>61</v>
      </c>
      <c r="M25" s="40"/>
      <c r="N25" s="41"/>
      <c r="O25" s="40" t="s">
        <v>51</v>
      </c>
      <c r="P25" s="40" t="s">
        <v>62</v>
      </c>
      <c r="Q25" s="40" t="s">
        <v>474</v>
      </c>
      <c r="R25" s="40"/>
      <c r="T25" s="44" t="s">
        <v>50</v>
      </c>
      <c r="U25" s="44" t="s">
        <v>63</v>
      </c>
      <c r="V25" s="44" t="s">
        <v>473</v>
      </c>
      <c r="W25" s="44"/>
      <c r="Y25" s="44" t="s">
        <v>380</v>
      </c>
      <c r="Z25" s="225" t="s">
        <v>330</v>
      </c>
      <c r="AA25" s="44" t="s">
        <v>329</v>
      </c>
    </row>
    <row r="26" spans="8:27" ht="47.4" customHeight="1" x14ac:dyDescent="0.25">
      <c r="H26" s="40" t="s">
        <v>64</v>
      </c>
      <c r="I26" s="41"/>
      <c r="J26" s="40" t="s">
        <v>65</v>
      </c>
      <c r="K26" s="40" t="s">
        <v>364</v>
      </c>
      <c r="L26" s="40" t="s">
        <v>61</v>
      </c>
      <c r="M26" s="40"/>
      <c r="N26" s="41"/>
      <c r="O26" s="40" t="s">
        <v>75</v>
      </c>
      <c r="P26" s="40" t="s">
        <v>62</v>
      </c>
      <c r="Q26" s="40" t="s">
        <v>474</v>
      </c>
      <c r="R26" s="40" t="s">
        <v>77</v>
      </c>
      <c r="T26" s="44"/>
      <c r="U26" s="44"/>
      <c r="V26" s="44"/>
      <c r="W26" s="44"/>
      <c r="Y26" s="44"/>
      <c r="Z26" s="44"/>
      <c r="AA26" s="44"/>
    </row>
    <row r="27" spans="8:27" ht="13.2" customHeight="1" x14ac:dyDescent="0.25">
      <c r="H27" s="40" t="s">
        <v>106</v>
      </c>
      <c r="I27" s="41"/>
      <c r="J27" s="40" t="s">
        <v>44</v>
      </c>
      <c r="K27" s="40" t="s">
        <v>66</v>
      </c>
      <c r="L27" s="40" t="s">
        <v>67</v>
      </c>
      <c r="M27" s="40"/>
      <c r="N27" s="41"/>
      <c r="O27" s="276" t="s">
        <v>520</v>
      </c>
      <c r="P27" s="276" t="s">
        <v>62</v>
      </c>
      <c r="Q27" s="276" t="s">
        <v>474</v>
      </c>
      <c r="R27" s="276" t="s">
        <v>77</v>
      </c>
      <c r="T27" s="44"/>
      <c r="U27" s="44"/>
      <c r="V27" s="44"/>
      <c r="W27" s="44"/>
      <c r="Y27" s="44"/>
      <c r="Z27" s="44"/>
      <c r="AA27" s="44"/>
    </row>
    <row r="28" spans="8:27" ht="13.2" customHeight="1" x14ac:dyDescent="0.25">
      <c r="H28" s="40" t="s">
        <v>107</v>
      </c>
      <c r="I28" s="41"/>
      <c r="J28" s="40" t="s">
        <v>68</v>
      </c>
      <c r="K28" s="40" t="s">
        <v>66</v>
      </c>
      <c r="L28" s="40" t="s">
        <v>67</v>
      </c>
      <c r="M28" s="40"/>
      <c r="N28" s="41"/>
      <c r="O28" s="40"/>
      <c r="P28" s="40"/>
      <c r="Q28" s="40"/>
      <c r="R28" s="40"/>
      <c r="T28" s="44"/>
      <c r="U28" s="44"/>
      <c r="V28" s="44"/>
      <c r="W28" s="44"/>
      <c r="Y28" s="44"/>
      <c r="Z28" s="44"/>
      <c r="AA28" s="44"/>
    </row>
    <row r="29" spans="8:27" ht="13.2" customHeight="1" x14ac:dyDescent="0.25">
      <c r="H29" s="40" t="s">
        <v>196</v>
      </c>
      <c r="I29" s="41"/>
      <c r="J29" s="40" t="s">
        <v>69</v>
      </c>
      <c r="K29" s="40" t="s">
        <v>70</v>
      </c>
      <c r="L29" s="40"/>
      <c r="M29" s="40"/>
      <c r="N29" s="41"/>
      <c r="O29" s="40"/>
      <c r="P29" s="40"/>
      <c r="Q29" s="40"/>
      <c r="R29" s="40"/>
      <c r="T29" s="44"/>
      <c r="U29" s="44"/>
      <c r="V29" s="44"/>
      <c r="W29" s="44"/>
      <c r="Y29" s="44"/>
      <c r="Z29" s="44"/>
      <c r="AA29" s="44"/>
    </row>
    <row r="30" spans="8:27" ht="40.200000000000003" customHeight="1" x14ac:dyDescent="0.25">
      <c r="H30" s="40"/>
      <c r="I30" s="41"/>
      <c r="J30" s="40" t="s">
        <v>42</v>
      </c>
      <c r="K30" s="40" t="s">
        <v>71</v>
      </c>
      <c r="L30" s="40" t="s">
        <v>72</v>
      </c>
      <c r="M30" s="47" t="s">
        <v>237</v>
      </c>
      <c r="N30" s="41"/>
      <c r="O30" s="40"/>
      <c r="P30" s="40"/>
      <c r="Q30" s="40"/>
      <c r="R30" s="40"/>
      <c r="T30" s="44"/>
      <c r="U30" s="44"/>
      <c r="V30" s="44"/>
      <c r="W30" s="44"/>
      <c r="Y30" s="44"/>
      <c r="Z30" s="44"/>
      <c r="AA30" s="44"/>
    </row>
    <row r="31" spans="8:27" ht="13.2" customHeight="1" x14ac:dyDescent="0.25">
      <c r="H31" s="40"/>
      <c r="I31" s="41"/>
      <c r="J31" s="211" t="s">
        <v>43</v>
      </c>
      <c r="K31" s="211" t="s">
        <v>60</v>
      </c>
      <c r="L31" s="211" t="s">
        <v>61</v>
      </c>
      <c r="M31" s="40"/>
      <c r="N31" s="41"/>
      <c r="O31" s="40"/>
      <c r="P31" s="40"/>
      <c r="Q31" s="40"/>
      <c r="R31" s="40"/>
      <c r="T31" s="44"/>
      <c r="U31" s="44"/>
      <c r="V31" s="44"/>
      <c r="W31" s="44"/>
      <c r="Y31" s="44"/>
      <c r="Z31" s="44"/>
      <c r="AA31" s="44"/>
    </row>
    <row r="32" spans="8:27" ht="13.2" customHeight="1" x14ac:dyDescent="0.25">
      <c r="H32" s="41"/>
      <c r="I32" s="41"/>
      <c r="J32" s="40"/>
      <c r="K32" s="40"/>
      <c r="L32" s="40"/>
      <c r="M32" s="40"/>
      <c r="N32" s="41"/>
      <c r="O32" s="40"/>
      <c r="P32" s="40"/>
      <c r="Q32" s="40"/>
      <c r="R32" s="40"/>
      <c r="T32" s="44"/>
      <c r="U32" s="44"/>
      <c r="V32" s="44"/>
      <c r="W32" s="44"/>
      <c r="Y32" s="44"/>
      <c r="Z32" s="44"/>
      <c r="AA32" s="44"/>
    </row>
    <row r="33" spans="8:27" ht="13.2" customHeight="1" x14ac:dyDescent="0.25">
      <c r="H33" s="41"/>
      <c r="I33" s="41"/>
      <c r="J33" s="40"/>
      <c r="K33" s="40"/>
      <c r="L33" s="40"/>
      <c r="M33" s="40"/>
      <c r="N33" s="41"/>
      <c r="O33" s="40"/>
      <c r="P33" s="40"/>
      <c r="Q33" s="40"/>
      <c r="R33" s="40"/>
      <c r="T33" s="44"/>
      <c r="U33" s="44"/>
      <c r="V33" s="44"/>
      <c r="W33" s="44"/>
      <c r="Y33" s="44"/>
      <c r="Z33" s="44"/>
      <c r="AA33" s="44"/>
    </row>
    <row r="34" spans="8:27" ht="13.2" customHeight="1" x14ac:dyDescent="0.25">
      <c r="H34" s="41"/>
      <c r="I34" s="41"/>
      <c r="J34" s="40"/>
      <c r="K34" s="40"/>
      <c r="L34" s="40"/>
      <c r="M34" s="40"/>
      <c r="N34" s="41"/>
      <c r="O34" s="40"/>
      <c r="P34" s="40"/>
      <c r="Q34" s="40"/>
      <c r="R34" s="40"/>
      <c r="T34" s="44"/>
      <c r="U34" s="44"/>
      <c r="V34" s="44"/>
      <c r="W34" s="44"/>
      <c r="Y34" s="44"/>
      <c r="Z34" s="44"/>
      <c r="AA34" s="44"/>
    </row>
    <row r="35" spans="8:27" ht="13.2" customHeight="1" x14ac:dyDescent="0.25">
      <c r="H35" s="41"/>
      <c r="I35" s="41"/>
      <c r="J35" s="40"/>
      <c r="K35" s="40"/>
      <c r="L35" s="40"/>
      <c r="M35" s="40"/>
      <c r="N35" s="41"/>
      <c r="O35" s="40"/>
      <c r="P35" s="40"/>
      <c r="Q35" s="40"/>
      <c r="R35" s="40"/>
      <c r="T35" s="44"/>
      <c r="U35" s="44"/>
      <c r="V35" s="44"/>
      <c r="W35" s="44"/>
      <c r="Y35" s="44"/>
      <c r="Z35" s="44"/>
      <c r="AA35" s="44"/>
    </row>
    <row r="36" spans="8:27" ht="13.2" customHeight="1" x14ac:dyDescent="0.25">
      <c r="H36" s="41"/>
      <c r="I36" s="41"/>
      <c r="J36" s="40"/>
      <c r="K36" s="40"/>
      <c r="L36" s="40"/>
      <c r="M36" s="40"/>
      <c r="N36" s="41"/>
      <c r="O36" s="40"/>
      <c r="P36" s="40"/>
      <c r="Q36" s="40"/>
      <c r="R36" s="40"/>
      <c r="T36" s="44"/>
      <c r="U36" s="44"/>
      <c r="V36" s="44"/>
      <c r="W36" s="44"/>
      <c r="Y36" s="44"/>
      <c r="Z36" s="44"/>
      <c r="AA36" s="44"/>
    </row>
    <row r="37" spans="8:27" ht="13.2" customHeight="1" x14ac:dyDescent="0.25">
      <c r="H37" s="41"/>
      <c r="I37" s="41"/>
      <c r="J37" s="40"/>
      <c r="K37" s="40"/>
      <c r="L37" s="40"/>
      <c r="M37" s="40"/>
      <c r="N37" s="41"/>
      <c r="O37" s="40"/>
      <c r="P37" s="40"/>
      <c r="Q37" s="40"/>
      <c r="R37" s="40"/>
      <c r="T37" s="44"/>
      <c r="U37" s="44"/>
      <c r="V37" s="44"/>
      <c r="W37" s="44"/>
      <c r="Y37" s="44"/>
      <c r="Z37" s="44"/>
      <c r="AA37" s="44"/>
    </row>
    <row r="38" spans="8:27" ht="13.2" customHeight="1" x14ac:dyDescent="0.25">
      <c r="H38" s="45"/>
      <c r="I38" s="41"/>
      <c r="J38" s="40"/>
      <c r="K38" s="40"/>
      <c r="L38" s="40"/>
      <c r="M38" s="40"/>
      <c r="N38" s="41"/>
      <c r="O38" s="40"/>
      <c r="P38" s="40"/>
      <c r="Q38" s="40"/>
      <c r="R38" s="40"/>
      <c r="T38" s="44"/>
      <c r="U38" s="44"/>
      <c r="V38" s="44"/>
      <c r="W38" s="44"/>
      <c r="Y38" s="44"/>
      <c r="Z38" s="44"/>
      <c r="AA38" s="44"/>
    </row>
    <row r="39" spans="8:27" x14ac:dyDescent="0.25">
      <c r="H39" s="46"/>
      <c r="I39" s="41"/>
      <c r="J39" s="41"/>
      <c r="K39" s="41"/>
      <c r="L39" s="41"/>
      <c r="M39" s="41"/>
      <c r="N39" s="41"/>
      <c r="O39" s="41"/>
      <c r="P39" s="41"/>
      <c r="Q39" s="41"/>
      <c r="R39" s="41"/>
    </row>
    <row r="40" spans="8:27" ht="1.2" customHeight="1" x14ac:dyDescent="0.25">
      <c r="H40" s="45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8:27" hidden="1" x14ac:dyDescent="0.25">
      <c r="H41" s="45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8:27" hidden="1" x14ac:dyDescent="0.25">
      <c r="H42" s="45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8:27" hidden="1" x14ac:dyDescent="0.25">
      <c r="H43" s="45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8:27" hidden="1" x14ac:dyDescent="0.25">
      <c r="H44" s="45"/>
      <c r="I44" s="41"/>
      <c r="J44" s="41"/>
      <c r="K44" s="41"/>
      <c r="L44" s="41"/>
      <c r="M44" s="41"/>
      <c r="N44" s="41"/>
      <c r="O44" s="41"/>
      <c r="P44" s="41"/>
      <c r="Q44" s="41"/>
      <c r="R44" s="41"/>
    </row>
    <row r="45" spans="8:27" hidden="1" x14ac:dyDescent="0.25">
      <c r="H45" s="45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8:27" hidden="1" x14ac:dyDescent="0.25">
      <c r="H46" s="45"/>
      <c r="I46" s="41"/>
      <c r="J46" s="41"/>
      <c r="K46" s="41"/>
      <c r="L46" s="41"/>
      <c r="M46" s="41"/>
      <c r="N46" s="41"/>
      <c r="O46" s="41"/>
      <c r="P46" s="41"/>
      <c r="Q46" s="41"/>
      <c r="R46" s="41"/>
    </row>
    <row r="47" spans="8:27" ht="14.4" thickBot="1" x14ac:dyDescent="0.3">
      <c r="H47" s="45"/>
      <c r="I47" s="41"/>
      <c r="J47" s="41"/>
      <c r="K47" s="41"/>
      <c r="L47" s="41"/>
      <c r="M47" s="41"/>
      <c r="N47" s="41"/>
      <c r="O47" s="41"/>
      <c r="P47" s="41"/>
      <c r="Q47" s="41"/>
      <c r="R47" s="41"/>
    </row>
    <row r="48" spans="8:27" x14ac:dyDescent="0.25">
      <c r="H48" s="499" t="s">
        <v>54</v>
      </c>
      <c r="I48" s="500"/>
      <c r="J48" s="500"/>
      <c r="K48" s="500"/>
      <c r="L48" s="500"/>
      <c r="M48" s="501"/>
      <c r="N48" s="62"/>
      <c r="O48" s="499" t="s">
        <v>55</v>
      </c>
      <c r="P48" s="500"/>
      <c r="Q48" s="500"/>
      <c r="R48" s="501"/>
      <c r="S48" s="42"/>
      <c r="T48" s="499" t="s">
        <v>81</v>
      </c>
      <c r="U48" s="500"/>
      <c r="V48" s="500"/>
      <c r="W48" s="501"/>
      <c r="X48" s="42"/>
      <c r="Y48" s="499" t="s">
        <v>73</v>
      </c>
      <c r="Z48" s="500"/>
      <c r="AA48" s="501"/>
    </row>
    <row r="49" spans="8:27" ht="33" customHeight="1" x14ac:dyDescent="0.25">
      <c r="H49" s="506" t="s">
        <v>78</v>
      </c>
      <c r="I49" s="505"/>
      <c r="J49" s="505"/>
      <c r="K49" s="505"/>
      <c r="L49" s="505"/>
      <c r="M49" s="507"/>
      <c r="O49" s="506" t="s">
        <v>83</v>
      </c>
      <c r="P49" s="505"/>
      <c r="Q49" s="505"/>
      <c r="R49" s="507"/>
      <c r="T49" s="506" t="s">
        <v>80</v>
      </c>
      <c r="U49" s="505"/>
      <c r="V49" s="505"/>
      <c r="W49" s="507"/>
      <c r="Y49" s="506" t="s">
        <v>79</v>
      </c>
      <c r="Z49" s="505"/>
      <c r="AA49" s="507"/>
    </row>
    <row r="50" spans="8:27" ht="28.2" customHeight="1" x14ac:dyDescent="0.25">
      <c r="H50" s="506" t="s">
        <v>37</v>
      </c>
      <c r="I50" s="505"/>
      <c r="J50" s="505"/>
      <c r="K50" s="505"/>
      <c r="L50" s="505"/>
      <c r="M50" s="507"/>
      <c r="O50" s="506" t="s">
        <v>82</v>
      </c>
      <c r="P50" s="505"/>
      <c r="Q50" s="505"/>
      <c r="R50" s="507"/>
      <c r="T50" s="506" t="s">
        <v>38</v>
      </c>
      <c r="U50" s="505"/>
      <c r="V50" s="505"/>
      <c r="W50" s="507"/>
      <c r="Y50" s="506" t="s">
        <v>33</v>
      </c>
      <c r="Z50" s="505"/>
      <c r="AA50" s="507"/>
    </row>
    <row r="51" spans="8:27" ht="39" customHeight="1" thickBot="1" x14ac:dyDescent="0.3">
      <c r="H51" s="508" t="s">
        <v>32</v>
      </c>
      <c r="I51" s="509"/>
      <c r="J51" s="509"/>
      <c r="K51" s="509"/>
      <c r="L51" s="509"/>
      <c r="M51" s="510"/>
      <c r="O51" s="508"/>
      <c r="P51" s="509"/>
      <c r="Q51" s="509"/>
      <c r="R51" s="510"/>
      <c r="T51" s="508" t="s">
        <v>45</v>
      </c>
      <c r="U51" s="509"/>
      <c r="V51" s="509"/>
      <c r="W51" s="510"/>
      <c r="Y51" s="508" t="s">
        <v>34</v>
      </c>
      <c r="Z51" s="509"/>
      <c r="AA51" s="510"/>
    </row>
    <row r="52" spans="8:27" x14ac:dyDescent="0.25">
      <c r="H52" s="46"/>
    </row>
    <row r="53" spans="8:27" ht="3" customHeight="1" x14ac:dyDescent="0.25">
      <c r="H53" s="46"/>
    </row>
    <row r="54" spans="8:27" hidden="1" x14ac:dyDescent="0.25">
      <c r="H54" s="46"/>
    </row>
    <row r="55" spans="8:27" hidden="1" x14ac:dyDescent="0.25">
      <c r="H55" s="46"/>
    </row>
    <row r="56" spans="8:27" hidden="1" x14ac:dyDescent="0.25">
      <c r="H56" s="46"/>
    </row>
    <row r="57" spans="8:27" hidden="1" x14ac:dyDescent="0.25">
      <c r="H57" s="46"/>
    </row>
    <row r="58" spans="8:27" hidden="1" x14ac:dyDescent="0.25"/>
    <row r="59" spans="8:27" ht="10.199999999999999" customHeight="1" x14ac:dyDescent="0.25"/>
    <row r="60" spans="8:27" ht="16.2" x14ac:dyDescent="0.25">
      <c r="H60" s="511" t="s">
        <v>87</v>
      </c>
      <c r="I60" s="511"/>
      <c r="J60" s="511"/>
      <c r="K60" s="511"/>
      <c r="L60" s="511"/>
      <c r="M60" s="511"/>
      <c r="N60" s="511"/>
      <c r="O60" s="511"/>
      <c r="P60" s="511"/>
      <c r="Q60" s="511"/>
      <c r="R60" s="511"/>
    </row>
    <row r="62" spans="8:27" ht="13.8" customHeight="1" x14ac:dyDescent="0.25">
      <c r="H62" s="44">
        <v>1</v>
      </c>
      <c r="I62" s="504" t="s">
        <v>40</v>
      </c>
      <c r="J62" s="504"/>
      <c r="K62" s="504"/>
      <c r="L62" s="504"/>
      <c r="M62" s="504"/>
      <c r="N62" s="504"/>
      <c r="O62" s="504"/>
      <c r="P62" s="504"/>
      <c r="Q62" s="504"/>
      <c r="R62" s="504"/>
    </row>
    <row r="63" spans="8:27" x14ac:dyDescent="0.25">
      <c r="H63" s="44">
        <v>2</v>
      </c>
      <c r="I63" s="504" t="s">
        <v>41</v>
      </c>
      <c r="J63" s="504"/>
      <c r="K63" s="504"/>
      <c r="L63" s="504"/>
      <c r="M63" s="504"/>
      <c r="N63" s="504"/>
      <c r="O63" s="504"/>
      <c r="P63" s="504"/>
      <c r="Q63" s="504"/>
      <c r="R63" s="504"/>
    </row>
    <row r="64" spans="8:27" x14ac:dyDescent="0.25">
      <c r="H64" s="44">
        <v>3</v>
      </c>
      <c r="I64" s="505"/>
      <c r="J64" s="505"/>
      <c r="K64" s="505"/>
      <c r="L64" s="505"/>
      <c r="M64" s="505"/>
      <c r="N64" s="505"/>
      <c r="O64" s="505"/>
      <c r="P64" s="505"/>
      <c r="Q64" s="505"/>
      <c r="R64" s="505"/>
    </row>
  </sheetData>
  <mergeCells count="28">
    <mergeCell ref="T23:W23"/>
    <mergeCell ref="J23:M23"/>
    <mergeCell ref="Y23:AA23"/>
    <mergeCell ref="H48:M48"/>
    <mergeCell ref="T48:W48"/>
    <mergeCell ref="Y48:AA48"/>
    <mergeCell ref="Y49:AA49"/>
    <mergeCell ref="Y50:AA50"/>
    <mergeCell ref="T51:W51"/>
    <mergeCell ref="Y51:AA51"/>
    <mergeCell ref="I62:R62"/>
    <mergeCell ref="I63:R63"/>
    <mergeCell ref="I64:R64"/>
    <mergeCell ref="T49:W49"/>
    <mergeCell ref="T50:W50"/>
    <mergeCell ref="H49:M49"/>
    <mergeCell ref="H50:M50"/>
    <mergeCell ref="O49:R49"/>
    <mergeCell ref="H51:M51"/>
    <mergeCell ref="O50:R50"/>
    <mergeCell ref="O51:R51"/>
    <mergeCell ref="H60:R60"/>
    <mergeCell ref="H20:K20"/>
    <mergeCell ref="H21:J21"/>
    <mergeCell ref="K21:M21"/>
    <mergeCell ref="O48:R48"/>
    <mergeCell ref="O23:R23"/>
    <mergeCell ref="L20:M20"/>
  </mergeCells>
  <dataValidations disablePrompts="1" count="2">
    <dataValidation type="list" allowBlank="1" showInputMessage="1" showErrorMessage="1" sqref="M44:N44" xr:uid="{00000000-0002-0000-0800-000000000000}">
      <formula1>$J$25:$J$28</formula1>
    </dataValidation>
    <dataValidation type="list" errorStyle="information" allowBlank="1" showErrorMessage="1" sqref="K40" xr:uid="{00000000-0002-0000-0800-000001000000}">
      <formula1>$J$25:$J$29</formula1>
    </dataValidation>
  </dataValidation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BE4A-EF86-4BFD-9EC8-6066606F736A}">
  <sheetPr>
    <pageSetUpPr fitToPage="1"/>
  </sheetPr>
  <dimension ref="A1:O1048576"/>
  <sheetViews>
    <sheetView view="pageBreakPreview" zoomScaleSheetLayoutView="100" workbookViewId="0">
      <selection activeCell="B11" sqref="B11"/>
    </sheetView>
  </sheetViews>
  <sheetFormatPr defaultColWidth="9.109375" defaultRowHeight="13.2" x14ac:dyDescent="0.25"/>
  <cols>
    <col min="1" max="1" width="4.109375" style="74" customWidth="1"/>
    <col min="2" max="2" width="46" style="74" customWidth="1"/>
    <col min="3" max="3" width="24.21875" style="94" customWidth="1"/>
    <col min="4" max="4" width="23.88671875" style="74" customWidth="1"/>
    <col min="5" max="5" width="13" style="74" customWidth="1"/>
    <col min="6" max="6" width="10.33203125" style="95" customWidth="1"/>
    <col min="7" max="7" width="15.88671875" style="74" customWidth="1"/>
    <col min="8" max="16384" width="9.109375" style="74"/>
  </cols>
  <sheetData>
    <row r="1" spans="1:6" ht="97.8" customHeight="1" x14ac:dyDescent="0.25">
      <c r="A1" s="71"/>
      <c r="B1" s="72" t="s">
        <v>108</v>
      </c>
      <c r="C1" s="73"/>
      <c r="D1" s="521" t="s">
        <v>179</v>
      </c>
      <c r="E1" s="522"/>
      <c r="F1" s="522"/>
    </row>
    <row r="2" spans="1:6" s="78" customFormat="1" ht="20.399999999999999" customHeight="1" x14ac:dyDescent="0.3">
      <c r="A2" s="75"/>
      <c r="B2" s="76"/>
      <c r="C2" s="77"/>
      <c r="D2" s="523"/>
      <c r="E2" s="523"/>
      <c r="F2" s="523"/>
    </row>
    <row r="3" spans="1:6" ht="16.5" customHeight="1" x14ac:dyDescent="0.35">
      <c r="A3" s="79"/>
      <c r="B3" s="80"/>
      <c r="C3" s="81"/>
      <c r="D3" s="524" t="s">
        <v>178</v>
      </c>
      <c r="E3" s="524"/>
      <c r="F3" s="524"/>
    </row>
    <row r="4" spans="1:6" ht="32.4" customHeight="1" x14ac:dyDescent="0.25">
      <c r="A4" s="525" t="s">
        <v>109</v>
      </c>
      <c r="B4" s="525"/>
      <c r="C4" s="525"/>
      <c r="D4" s="525"/>
      <c r="E4" s="525"/>
      <c r="F4" s="525"/>
    </row>
    <row r="5" spans="1:6" ht="31.8" customHeight="1" x14ac:dyDescent="0.25">
      <c r="A5" s="526" t="s">
        <v>110</v>
      </c>
      <c r="B5" s="526"/>
      <c r="C5" s="526"/>
      <c r="D5" s="526"/>
      <c r="E5" s="526"/>
      <c r="F5" s="526"/>
    </row>
    <row r="6" spans="1:6" ht="46.8" x14ac:dyDescent="0.25">
      <c r="A6" s="82" t="s">
        <v>52</v>
      </c>
      <c r="B6" s="82" t="s">
        <v>111</v>
      </c>
      <c r="C6" s="83" t="s">
        <v>112</v>
      </c>
      <c r="D6" s="82" t="s">
        <v>113</v>
      </c>
      <c r="E6" s="82" t="s">
        <v>114</v>
      </c>
      <c r="F6" s="82" t="s">
        <v>115</v>
      </c>
    </row>
    <row r="7" spans="1:6" ht="15.6" x14ac:dyDescent="0.25">
      <c r="A7" s="82">
        <v>1</v>
      </c>
      <c r="B7" s="82">
        <v>2</v>
      </c>
      <c r="C7" s="83">
        <v>3</v>
      </c>
      <c r="D7" s="82">
        <v>4</v>
      </c>
      <c r="E7" s="82">
        <v>5</v>
      </c>
      <c r="F7" s="82">
        <v>6</v>
      </c>
    </row>
    <row r="8" spans="1:6" ht="62.4" x14ac:dyDescent="0.25">
      <c r="A8" s="82">
        <v>1</v>
      </c>
      <c r="B8" s="84" t="s">
        <v>145</v>
      </c>
      <c r="C8" s="83" t="s">
        <v>122</v>
      </c>
      <c r="D8" s="82" t="s">
        <v>54</v>
      </c>
      <c r="E8" s="82">
        <v>1</v>
      </c>
      <c r="F8" s="82">
        <v>1</v>
      </c>
    </row>
    <row r="9" spans="1:6" ht="31.2" x14ac:dyDescent="0.25">
      <c r="A9" s="82">
        <v>2</v>
      </c>
      <c r="B9" s="84" t="s">
        <v>123</v>
      </c>
      <c r="C9" s="82" t="s">
        <v>124</v>
      </c>
      <c r="D9" s="82" t="s">
        <v>54</v>
      </c>
      <c r="E9" s="82">
        <v>1</v>
      </c>
      <c r="F9" s="82">
        <v>2</v>
      </c>
    </row>
    <row r="10" spans="1:6" ht="64.2" customHeight="1" x14ac:dyDescent="0.25">
      <c r="A10" s="82">
        <v>3</v>
      </c>
      <c r="B10" s="84" t="s">
        <v>125</v>
      </c>
      <c r="C10" s="82" t="s">
        <v>126</v>
      </c>
      <c r="D10" s="82" t="s">
        <v>54</v>
      </c>
      <c r="E10" s="82">
        <v>1</v>
      </c>
      <c r="F10" s="82">
        <v>3</v>
      </c>
    </row>
    <row r="11" spans="1:6" ht="31.2" x14ac:dyDescent="0.25">
      <c r="A11" s="82">
        <v>4</v>
      </c>
      <c r="B11" s="84" t="s">
        <v>127</v>
      </c>
      <c r="C11" s="82" t="s">
        <v>128</v>
      </c>
      <c r="D11" s="82" t="s">
        <v>54</v>
      </c>
      <c r="E11" s="82">
        <v>1</v>
      </c>
      <c r="F11" s="82">
        <v>4</v>
      </c>
    </row>
    <row r="12" spans="1:6" ht="31.2" x14ac:dyDescent="0.25">
      <c r="A12" s="82">
        <v>5</v>
      </c>
      <c r="B12" s="84" t="s">
        <v>129</v>
      </c>
      <c r="C12" s="82" t="s">
        <v>130</v>
      </c>
      <c r="D12" s="82" t="s">
        <v>131</v>
      </c>
      <c r="E12" s="82">
        <v>1</v>
      </c>
      <c r="F12" s="82">
        <v>5</v>
      </c>
    </row>
    <row r="13" spans="1:6" ht="78" x14ac:dyDescent="0.25">
      <c r="A13" s="82">
        <v>6</v>
      </c>
      <c r="B13" s="84" t="s">
        <v>152</v>
      </c>
      <c r="C13" s="82" t="s">
        <v>132</v>
      </c>
      <c r="D13" s="82" t="s">
        <v>54</v>
      </c>
      <c r="E13" s="82">
        <v>1</v>
      </c>
      <c r="F13" s="82">
        <v>6</v>
      </c>
    </row>
    <row r="14" spans="1:6" ht="46.8" x14ac:dyDescent="0.25">
      <c r="A14" s="82">
        <v>7</v>
      </c>
      <c r="B14" s="84" t="s">
        <v>133</v>
      </c>
      <c r="C14" s="82" t="s">
        <v>134</v>
      </c>
      <c r="D14" s="82" t="s">
        <v>54</v>
      </c>
      <c r="E14" s="82">
        <v>1</v>
      </c>
      <c r="F14" s="82">
        <v>7</v>
      </c>
    </row>
    <row r="15" spans="1:6" ht="31.2" x14ac:dyDescent="0.25">
      <c r="A15" s="82">
        <v>8</v>
      </c>
      <c r="B15" s="84" t="s">
        <v>162</v>
      </c>
      <c r="C15" s="82" t="s">
        <v>135</v>
      </c>
      <c r="D15" s="82" t="s">
        <v>54</v>
      </c>
      <c r="E15" s="85">
        <v>1</v>
      </c>
      <c r="F15" s="82">
        <v>8</v>
      </c>
    </row>
    <row r="16" spans="1:6" ht="31.2" x14ac:dyDescent="0.25">
      <c r="A16" s="82">
        <v>9</v>
      </c>
      <c r="B16" s="84" t="s">
        <v>136</v>
      </c>
      <c r="C16" s="85" t="s">
        <v>137</v>
      </c>
      <c r="D16" s="82" t="s">
        <v>56</v>
      </c>
      <c r="E16" s="85">
        <v>1</v>
      </c>
      <c r="F16" s="82">
        <v>9</v>
      </c>
    </row>
    <row r="17" spans="1:15" s="78" customFormat="1" ht="35.4" customHeight="1" x14ac:dyDescent="0.25">
      <c r="A17" s="82">
        <v>10</v>
      </c>
      <c r="B17" s="84" t="s">
        <v>138</v>
      </c>
      <c r="C17" s="83" t="s">
        <v>139</v>
      </c>
      <c r="D17" s="82" t="s">
        <v>140</v>
      </c>
      <c r="E17" s="82">
        <v>1</v>
      </c>
      <c r="F17" s="85">
        <v>10</v>
      </c>
      <c r="G17" s="86"/>
      <c r="H17" s="86"/>
      <c r="I17" s="86"/>
      <c r="J17" s="86"/>
      <c r="K17" s="86"/>
      <c r="L17" s="86"/>
      <c r="M17" s="86"/>
      <c r="N17" s="86"/>
      <c r="O17" s="86"/>
    </row>
    <row r="18" spans="1:15" s="78" customFormat="1" ht="49.5" customHeight="1" x14ac:dyDescent="0.25">
      <c r="A18" s="82">
        <v>11</v>
      </c>
      <c r="B18" s="87" t="s">
        <v>142</v>
      </c>
      <c r="C18" s="82" t="s">
        <v>141</v>
      </c>
      <c r="D18" s="82" t="s">
        <v>56</v>
      </c>
      <c r="E18" s="85">
        <v>1</v>
      </c>
      <c r="F18" s="85">
        <v>11</v>
      </c>
      <c r="G18" s="86"/>
      <c r="H18" s="86"/>
      <c r="I18" s="86"/>
      <c r="J18" s="86"/>
      <c r="K18" s="86"/>
      <c r="L18" s="86"/>
      <c r="M18" s="86"/>
      <c r="N18" s="86"/>
      <c r="O18" s="86"/>
    </row>
    <row r="19" spans="1:15" s="78" customFormat="1" ht="36" customHeight="1" x14ac:dyDescent="0.25">
      <c r="A19" s="82">
        <v>12</v>
      </c>
      <c r="B19" s="84" t="s">
        <v>143</v>
      </c>
      <c r="C19" s="82" t="s">
        <v>144</v>
      </c>
      <c r="D19" s="82" t="s">
        <v>56</v>
      </c>
      <c r="E19" s="85">
        <v>1</v>
      </c>
      <c r="F19" s="85">
        <v>12</v>
      </c>
      <c r="G19" s="86"/>
      <c r="H19" s="86"/>
      <c r="I19" s="86"/>
      <c r="J19" s="86"/>
      <c r="K19" s="86"/>
      <c r="L19" s="86"/>
      <c r="M19" s="86"/>
      <c r="N19" s="86"/>
      <c r="O19" s="86"/>
    </row>
    <row r="20" spans="1:15" s="78" customFormat="1" ht="65.400000000000006" customHeight="1" x14ac:dyDescent="0.25">
      <c r="A20" s="82">
        <v>13</v>
      </c>
      <c r="B20" s="84" t="s">
        <v>146</v>
      </c>
      <c r="C20" s="82" t="s">
        <v>147</v>
      </c>
      <c r="D20" s="82" t="s">
        <v>54</v>
      </c>
      <c r="E20" s="85">
        <v>1</v>
      </c>
      <c r="F20" s="85">
        <v>13</v>
      </c>
      <c r="G20" s="86"/>
      <c r="H20" s="86"/>
      <c r="I20" s="86"/>
      <c r="J20" s="86"/>
      <c r="K20" s="86"/>
      <c r="L20" s="86"/>
      <c r="M20" s="86"/>
      <c r="N20" s="86"/>
      <c r="O20" s="86"/>
    </row>
    <row r="21" spans="1:15" s="78" customFormat="1" ht="55.8" customHeight="1" x14ac:dyDescent="0.25">
      <c r="A21" s="82">
        <v>14</v>
      </c>
      <c r="B21" s="84" t="s">
        <v>148</v>
      </c>
      <c r="C21" s="83" t="s">
        <v>149</v>
      </c>
      <c r="D21" s="82" t="s">
        <v>54</v>
      </c>
      <c r="E21" s="82">
        <v>1</v>
      </c>
      <c r="F21" s="85">
        <v>14</v>
      </c>
      <c r="G21" s="86"/>
      <c r="H21" s="86"/>
      <c r="I21" s="86"/>
      <c r="J21" s="86"/>
      <c r="K21" s="86"/>
      <c r="L21" s="86"/>
      <c r="M21" s="86"/>
      <c r="N21" s="86"/>
      <c r="O21" s="86"/>
    </row>
    <row r="22" spans="1:15" ht="62.4" x14ac:dyDescent="0.25">
      <c r="A22" s="82">
        <v>15</v>
      </c>
      <c r="B22" s="87" t="s">
        <v>150</v>
      </c>
      <c r="C22" s="82" t="s">
        <v>151</v>
      </c>
      <c r="D22" s="82" t="s">
        <v>54</v>
      </c>
      <c r="E22" s="85">
        <v>1</v>
      </c>
      <c r="F22" s="82">
        <v>15</v>
      </c>
    </row>
    <row r="23" spans="1:15" ht="76.2" customHeight="1" x14ac:dyDescent="0.25">
      <c r="A23" s="82">
        <v>16</v>
      </c>
      <c r="B23" s="84" t="s">
        <v>153</v>
      </c>
      <c r="C23" s="82" t="s">
        <v>154</v>
      </c>
      <c r="D23" s="82" t="s">
        <v>54</v>
      </c>
      <c r="E23" s="85">
        <v>1</v>
      </c>
      <c r="F23" s="82">
        <v>16</v>
      </c>
    </row>
    <row r="24" spans="1:15" ht="62.4" x14ac:dyDescent="0.25">
      <c r="A24" s="82">
        <v>17</v>
      </c>
      <c r="B24" s="84" t="s">
        <v>155</v>
      </c>
      <c r="C24" s="82" t="s">
        <v>156</v>
      </c>
      <c r="D24" s="82" t="s">
        <v>54</v>
      </c>
      <c r="E24" s="82">
        <v>1</v>
      </c>
      <c r="F24" s="82">
        <v>17</v>
      </c>
    </row>
    <row r="25" spans="1:15" ht="63.6" customHeight="1" x14ac:dyDescent="0.25">
      <c r="A25" s="82">
        <v>18</v>
      </c>
      <c r="B25" s="84" t="s">
        <v>157</v>
      </c>
      <c r="C25" s="82" t="s">
        <v>158</v>
      </c>
      <c r="D25" s="82" t="s">
        <v>54</v>
      </c>
      <c r="E25" s="85">
        <v>1</v>
      </c>
      <c r="F25" s="82">
        <v>18</v>
      </c>
    </row>
    <row r="26" spans="1:15" ht="46.8" x14ac:dyDescent="0.25">
      <c r="A26" s="82">
        <v>19</v>
      </c>
      <c r="B26" s="84" t="s">
        <v>159</v>
      </c>
      <c r="C26" s="82" t="s">
        <v>160</v>
      </c>
      <c r="D26" s="82" t="s">
        <v>54</v>
      </c>
      <c r="E26" s="82">
        <v>1</v>
      </c>
      <c r="F26" s="82">
        <v>19</v>
      </c>
    </row>
    <row r="27" spans="1:15" ht="31.2" x14ac:dyDescent="0.25">
      <c r="A27" s="82">
        <v>20</v>
      </c>
      <c r="B27" s="84" t="s">
        <v>103</v>
      </c>
      <c r="C27" s="83" t="s">
        <v>161</v>
      </c>
      <c r="D27" s="82" t="s">
        <v>54</v>
      </c>
      <c r="E27" s="82">
        <v>1</v>
      </c>
      <c r="F27" s="82">
        <v>20</v>
      </c>
    </row>
    <row r="28" spans="1:15" ht="62.4" x14ac:dyDescent="0.3">
      <c r="A28" s="82">
        <v>21</v>
      </c>
      <c r="B28" s="96" t="s">
        <v>163</v>
      </c>
      <c r="C28" s="83" t="s">
        <v>164</v>
      </c>
      <c r="D28" s="82" t="s">
        <v>54</v>
      </c>
      <c r="E28" s="82">
        <v>1</v>
      </c>
      <c r="F28" s="82">
        <v>21</v>
      </c>
    </row>
    <row r="29" spans="1:15" ht="62.4" x14ac:dyDescent="0.3">
      <c r="A29" s="82">
        <v>22</v>
      </c>
      <c r="B29" s="96" t="s">
        <v>165</v>
      </c>
      <c r="C29" s="83" t="s">
        <v>166</v>
      </c>
      <c r="D29" s="82" t="s">
        <v>54</v>
      </c>
      <c r="E29" s="82">
        <v>1</v>
      </c>
      <c r="F29" s="82">
        <v>22</v>
      </c>
    </row>
    <row r="30" spans="1:15" ht="62.4" x14ac:dyDescent="0.3">
      <c r="A30" s="82">
        <v>23</v>
      </c>
      <c r="B30" s="96" t="s">
        <v>167</v>
      </c>
      <c r="C30" s="83" t="s">
        <v>168</v>
      </c>
      <c r="D30" s="82" t="s">
        <v>54</v>
      </c>
      <c r="E30" s="82">
        <v>1</v>
      </c>
      <c r="F30" s="82">
        <v>23</v>
      </c>
    </row>
    <row r="31" spans="1:15" ht="46.8" x14ac:dyDescent="0.3">
      <c r="A31" s="82">
        <v>24</v>
      </c>
      <c r="B31" s="96" t="s">
        <v>169</v>
      </c>
      <c r="C31" s="83" t="s">
        <v>170</v>
      </c>
      <c r="D31" s="82" t="s">
        <v>54</v>
      </c>
      <c r="E31" s="82">
        <v>1</v>
      </c>
      <c r="F31" s="82">
        <v>24</v>
      </c>
    </row>
    <row r="32" spans="1:15" ht="62.4" x14ac:dyDescent="0.3">
      <c r="A32" s="82">
        <v>25</v>
      </c>
      <c r="B32" s="96" t="s">
        <v>171</v>
      </c>
      <c r="C32" s="83" t="s">
        <v>172</v>
      </c>
      <c r="D32" s="82" t="s">
        <v>54</v>
      </c>
      <c r="E32" s="82">
        <v>1</v>
      </c>
      <c r="F32" s="82">
        <v>25</v>
      </c>
    </row>
    <row r="33" spans="1:6" ht="62.4" x14ac:dyDescent="0.3">
      <c r="A33" s="82">
        <v>26</v>
      </c>
      <c r="B33" s="96" t="s">
        <v>173</v>
      </c>
      <c r="C33" s="83" t="s">
        <v>174</v>
      </c>
      <c r="D33" s="82" t="s">
        <v>54</v>
      </c>
      <c r="E33" s="82">
        <v>1</v>
      </c>
      <c r="F33" s="82">
        <v>26</v>
      </c>
    </row>
    <row r="34" spans="1:6" ht="62.4" x14ac:dyDescent="0.3">
      <c r="A34" s="82">
        <v>27</v>
      </c>
      <c r="B34" s="96" t="s">
        <v>175</v>
      </c>
      <c r="C34" s="83" t="s">
        <v>176</v>
      </c>
      <c r="D34" s="82" t="s">
        <v>54</v>
      </c>
      <c r="E34" s="82">
        <v>1</v>
      </c>
      <c r="F34" s="82">
        <v>27</v>
      </c>
    </row>
    <row r="35" spans="1:6" ht="15.6" x14ac:dyDescent="0.3">
      <c r="A35" s="90"/>
      <c r="B35" s="90"/>
      <c r="C35" s="81"/>
      <c r="D35" s="88"/>
      <c r="E35" s="88"/>
      <c r="F35" s="88"/>
    </row>
    <row r="36" spans="1:6" ht="15.6" x14ac:dyDescent="0.3">
      <c r="A36" s="90"/>
      <c r="B36" s="90"/>
      <c r="C36" s="90"/>
      <c r="D36" s="90"/>
      <c r="E36" s="90"/>
      <c r="F36" s="90"/>
    </row>
    <row r="37" spans="1:6" ht="15.6" x14ac:dyDescent="0.3">
      <c r="A37" s="516" t="s">
        <v>116</v>
      </c>
      <c r="B37" s="516"/>
      <c r="C37" s="81"/>
      <c r="D37" s="79"/>
      <c r="E37" s="88"/>
      <c r="F37" s="88"/>
    </row>
    <row r="38" spans="1:6" ht="15.6" x14ac:dyDescent="0.3">
      <c r="A38" s="517" t="s">
        <v>117</v>
      </c>
      <c r="B38" s="517"/>
      <c r="C38" s="518" t="s">
        <v>177</v>
      </c>
      <c r="D38" s="518"/>
      <c r="E38" s="518"/>
      <c r="F38" s="518"/>
    </row>
    <row r="39" spans="1:6" ht="18.600000000000001" x14ac:dyDescent="0.3">
      <c r="A39" s="89" t="s">
        <v>118</v>
      </c>
      <c r="B39" s="89"/>
      <c r="C39" s="515" t="s">
        <v>119</v>
      </c>
      <c r="D39" s="515"/>
      <c r="E39" s="515"/>
      <c r="F39" s="515"/>
    </row>
    <row r="40" spans="1:6" ht="15.6" x14ac:dyDescent="0.3">
      <c r="A40" s="516" t="s">
        <v>120</v>
      </c>
      <c r="B40" s="516"/>
      <c r="C40" s="81"/>
      <c r="D40" s="79"/>
      <c r="E40" s="88"/>
      <c r="F40" s="88"/>
    </row>
    <row r="41" spans="1:6" ht="15.6" x14ac:dyDescent="0.3">
      <c r="A41" s="519" t="s">
        <v>121</v>
      </c>
      <c r="B41" s="519"/>
      <c r="C41" s="520"/>
      <c r="D41" s="520"/>
      <c r="E41" s="520"/>
      <c r="F41" s="520"/>
    </row>
    <row r="42" spans="1:6" ht="18.600000000000001" x14ac:dyDescent="0.3">
      <c r="A42" s="89" t="s">
        <v>118</v>
      </c>
      <c r="B42" s="89"/>
      <c r="C42" s="515" t="s">
        <v>119</v>
      </c>
      <c r="D42" s="515"/>
      <c r="E42" s="515"/>
      <c r="F42" s="515"/>
    </row>
    <row r="43" spans="1:6" ht="15.6" x14ac:dyDescent="0.3">
      <c r="A43" s="516"/>
      <c r="B43" s="516"/>
      <c r="C43" s="516"/>
      <c r="D43" s="516"/>
      <c r="E43" s="516"/>
      <c r="F43" s="516"/>
    </row>
    <row r="44" spans="1:6" x14ac:dyDescent="0.25">
      <c r="A44" s="91"/>
      <c r="B44" s="92"/>
      <c r="C44" s="93"/>
      <c r="D44" s="91"/>
      <c r="E44" s="91"/>
      <c r="F44" s="91"/>
    </row>
    <row r="56" spans="3:6" x14ac:dyDescent="0.25">
      <c r="C56" s="74"/>
      <c r="F56" s="74"/>
    </row>
    <row r="57" spans="3:6" ht="33" customHeight="1" x14ac:dyDescent="0.25">
      <c r="C57" s="74"/>
      <c r="F57" s="74"/>
    </row>
    <row r="58" spans="3:6" x14ac:dyDescent="0.25">
      <c r="C58" s="74"/>
      <c r="F58" s="74"/>
    </row>
    <row r="59" spans="3:6" x14ac:dyDescent="0.25">
      <c r="C59" s="74"/>
      <c r="F59" s="74"/>
    </row>
    <row r="60" spans="3:6" ht="33" customHeight="1" x14ac:dyDescent="0.25">
      <c r="C60" s="74"/>
      <c r="F60" s="74"/>
    </row>
    <row r="61" spans="3:6" x14ac:dyDescent="0.25">
      <c r="C61" s="74"/>
      <c r="F61" s="74"/>
    </row>
    <row r="62" spans="3:6" x14ac:dyDescent="0.25">
      <c r="C62" s="74"/>
      <c r="F62" s="74"/>
    </row>
    <row r="1048576" spans="4:4" ht="31.2" x14ac:dyDescent="0.25">
      <c r="D1048576" s="82" t="s">
        <v>54</v>
      </c>
    </row>
  </sheetData>
  <mergeCells count="14">
    <mergeCell ref="A37:B37"/>
    <mergeCell ref="D1:F1"/>
    <mergeCell ref="D2:F2"/>
    <mergeCell ref="D3:F3"/>
    <mergeCell ref="A4:F4"/>
    <mergeCell ref="A5:F5"/>
    <mergeCell ref="C42:F42"/>
    <mergeCell ref="A43:F43"/>
    <mergeCell ref="A38:B38"/>
    <mergeCell ref="C38:F38"/>
    <mergeCell ref="C39:F39"/>
    <mergeCell ref="A40:B40"/>
    <mergeCell ref="A41:B41"/>
    <mergeCell ref="C41:F41"/>
  </mergeCells>
  <pageMargins left="0.91" right="0.21" top="0.24" bottom="0.21" header="0.27" footer="0.28000000000000003"/>
  <pageSetup paperSize="9" scale="7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АРО</vt:lpstr>
      <vt:lpstr>АОСР</vt:lpstr>
      <vt:lpstr>АООК</vt:lpstr>
      <vt:lpstr>АКТ на фундаменты</vt:lpstr>
      <vt:lpstr>Данные АОСР</vt:lpstr>
      <vt:lpstr>АВК</vt:lpstr>
      <vt:lpstr>объекты</vt:lpstr>
      <vt:lpstr>База АВК</vt:lpstr>
      <vt:lpstr>Лист2</vt:lpstr>
      <vt:lpstr>Лист1</vt:lpstr>
      <vt:lpstr>подписанты</vt:lpstr>
      <vt:lpstr>Реестр общ</vt:lpstr>
      <vt:lpstr>'АКТ на фундаменты'!Print_Area</vt:lpstr>
      <vt:lpstr>АООК!Print_Area</vt:lpstr>
      <vt:lpstr>АОСР!Print_Area</vt:lpstr>
      <vt:lpstr>АРО!Print_Area</vt:lpstr>
      <vt:lpstr>АВК!Область_печати</vt:lpstr>
      <vt:lpstr>'АКТ на фундаменты'!Область_печати</vt:lpstr>
      <vt:lpstr>АООК!Область_печати</vt:lpstr>
      <vt:lpstr>АОСР!Область_печати</vt:lpstr>
      <vt:lpstr>АРО!Область_печати</vt:lpstr>
      <vt:lpstr>'Реестр общ'!Область_печати</vt:lpstr>
    </vt:vector>
  </TitlesOfParts>
  <Company>СМУ-2 РАМОС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acer</cp:lastModifiedBy>
  <cp:lastPrinted>2020-05-01T16:48:25Z</cp:lastPrinted>
  <dcterms:created xsi:type="dcterms:W3CDTF">2007-06-04T15:05:03Z</dcterms:created>
  <dcterms:modified xsi:type="dcterms:W3CDTF">2020-05-01T17:18:30Z</dcterms:modified>
</cp:coreProperties>
</file>