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updateLinks="never" codeName="ЭтаКнига" defaultThemeVersion="124226"/>
  <bookViews>
    <workbookView xWindow="0" yWindow="0" windowWidth="28800" windowHeight="10875" tabRatio="694" activeTab="5"/>
  </bookViews>
  <sheets>
    <sheet name="Табель" sheetId="6" r:id="rId1"/>
    <sheet name="DATA" sheetId="70" r:id="rId2"/>
    <sheet name="Январь" sheetId="110" r:id="rId3"/>
    <sheet name="Февраль" sheetId="90" r:id="rId4"/>
    <sheet name="Март" sheetId="91" r:id="rId5"/>
    <sheet name="Апрель" sheetId="101" r:id="rId6"/>
  </sheets>
  <definedNames>
    <definedName name="_xlnm.Print_Area" localSheetId="5">Апрель!$A$1:$AS$50</definedName>
    <definedName name="_xlnm.Print_Area" localSheetId="4">Март!$A$1:$AS$50</definedName>
    <definedName name="_xlnm.Print_Area" localSheetId="3">Февраль!$A$1:$AS$50</definedName>
    <definedName name="_xlnm.Print_Area" localSheetId="2">Январь!$A$1:$AS$50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4" i="101" l="1"/>
  <c r="AK4" i="101"/>
  <c r="AL4" i="101"/>
  <c r="AV4" i="101"/>
  <c r="AK8" i="101"/>
  <c r="AK6" i="101"/>
  <c r="H3" i="70"/>
  <c r="H4" i="70"/>
  <c r="H5" i="70"/>
  <c r="H6" i="70"/>
  <c r="H7" i="70"/>
  <c r="H8" i="70"/>
  <c r="H9" i="70"/>
  <c r="H10" i="70"/>
  <c r="H11" i="70"/>
  <c r="H12" i="70"/>
  <c r="H13" i="70"/>
  <c r="H14" i="70"/>
  <c r="H2" i="70"/>
  <c r="AI3" i="101" l="1"/>
  <c r="AH3" i="101"/>
  <c r="AG3" i="101"/>
  <c r="AK20" i="101" l="1"/>
  <c r="AL20" i="101" s="1"/>
  <c r="C1" i="110" l="1"/>
  <c r="E3" i="110" s="1"/>
  <c r="AS48" i="110"/>
  <c r="AR48" i="110"/>
  <c r="AQ48" i="110"/>
  <c r="AP48" i="110"/>
  <c r="AO48" i="110"/>
  <c r="AM48" i="110"/>
  <c r="AK48" i="110"/>
  <c r="AL48" i="110" s="1"/>
  <c r="AJ48" i="110"/>
  <c r="A48" i="110"/>
  <c r="AS46" i="110"/>
  <c r="AR46" i="110"/>
  <c r="AQ46" i="110"/>
  <c r="AP46" i="110"/>
  <c r="AO46" i="110"/>
  <c r="AM46" i="110"/>
  <c r="AK46" i="110"/>
  <c r="AL46" i="110" s="1"/>
  <c r="AJ46" i="110"/>
  <c r="A46" i="110"/>
  <c r="AS44" i="110"/>
  <c r="AR44" i="110"/>
  <c r="AQ44" i="110"/>
  <c r="AP44" i="110"/>
  <c r="AO44" i="110"/>
  <c r="AM44" i="110"/>
  <c r="AK44" i="110"/>
  <c r="AL44" i="110" s="1"/>
  <c r="AJ44" i="110"/>
  <c r="A44" i="110"/>
  <c r="AS42" i="110"/>
  <c r="AR42" i="110"/>
  <c r="AQ42" i="110"/>
  <c r="AP42" i="110"/>
  <c r="AO42" i="110"/>
  <c r="AM42" i="110"/>
  <c r="AK42" i="110"/>
  <c r="AL42" i="110" s="1"/>
  <c r="AJ42" i="110"/>
  <c r="A42" i="110"/>
  <c r="AS40" i="110"/>
  <c r="AR40" i="110"/>
  <c r="AQ40" i="110"/>
  <c r="AP40" i="110"/>
  <c r="AO40" i="110"/>
  <c r="AM40" i="110"/>
  <c r="AK40" i="110"/>
  <c r="AL40" i="110" s="1"/>
  <c r="AJ40" i="110"/>
  <c r="A40" i="110"/>
  <c r="AS38" i="110"/>
  <c r="AR38" i="110"/>
  <c r="AQ38" i="110"/>
  <c r="AP38" i="110"/>
  <c r="AO38" i="110"/>
  <c r="AM38" i="110"/>
  <c r="AK38" i="110"/>
  <c r="AL38" i="110" s="1"/>
  <c r="AJ38" i="110"/>
  <c r="A38" i="110"/>
  <c r="AS36" i="110"/>
  <c r="AR36" i="110"/>
  <c r="AQ36" i="110"/>
  <c r="AP36" i="110"/>
  <c r="AO36" i="110"/>
  <c r="AM36" i="110"/>
  <c r="AK36" i="110"/>
  <c r="AL36" i="110" s="1"/>
  <c r="AJ36" i="110"/>
  <c r="A36" i="110"/>
  <c r="AS34" i="110"/>
  <c r="AR34" i="110"/>
  <c r="AQ34" i="110"/>
  <c r="AP34" i="110"/>
  <c r="AO34" i="110"/>
  <c r="AM34" i="110"/>
  <c r="AK34" i="110"/>
  <c r="AL34" i="110" s="1"/>
  <c r="AJ34" i="110"/>
  <c r="A34" i="110"/>
  <c r="AS32" i="110"/>
  <c r="AR32" i="110"/>
  <c r="AQ32" i="110"/>
  <c r="AP32" i="110"/>
  <c r="AO32" i="110"/>
  <c r="AM32" i="110"/>
  <c r="AK32" i="110"/>
  <c r="AL32" i="110" s="1"/>
  <c r="AJ32" i="110"/>
  <c r="A32" i="110"/>
  <c r="AS30" i="110"/>
  <c r="AR30" i="110"/>
  <c r="AQ30" i="110"/>
  <c r="AP30" i="110"/>
  <c r="AO30" i="110"/>
  <c r="AM30" i="110"/>
  <c r="AK30" i="110"/>
  <c r="AL30" i="110" s="1"/>
  <c r="AJ30" i="110"/>
  <c r="A30" i="110"/>
  <c r="AS28" i="110"/>
  <c r="AR28" i="110"/>
  <c r="AQ28" i="110"/>
  <c r="AP28" i="110"/>
  <c r="AO28" i="110"/>
  <c r="AM28" i="110"/>
  <c r="AK28" i="110"/>
  <c r="AL28" i="110" s="1"/>
  <c r="AJ28" i="110"/>
  <c r="A28" i="110"/>
  <c r="AS26" i="110"/>
  <c r="AR26" i="110"/>
  <c r="AQ26" i="110"/>
  <c r="AP26" i="110"/>
  <c r="AO26" i="110"/>
  <c r="AM26" i="110"/>
  <c r="AK26" i="110"/>
  <c r="AL26" i="110" s="1"/>
  <c r="AJ26" i="110"/>
  <c r="A26" i="110"/>
  <c r="AS24" i="110"/>
  <c r="AR24" i="110"/>
  <c r="AQ24" i="110"/>
  <c r="AP24" i="110"/>
  <c r="AO24" i="110"/>
  <c r="AM24" i="110"/>
  <c r="AK24" i="110"/>
  <c r="AL24" i="110" s="1"/>
  <c r="AJ24" i="110"/>
  <c r="A24" i="110"/>
  <c r="AS22" i="110"/>
  <c r="AR22" i="110"/>
  <c r="AQ22" i="110"/>
  <c r="AP22" i="110"/>
  <c r="AO22" i="110"/>
  <c r="AM22" i="110"/>
  <c r="AK22" i="110"/>
  <c r="AL22" i="110" s="1"/>
  <c r="AJ22" i="110"/>
  <c r="A22" i="110"/>
  <c r="AS20" i="110"/>
  <c r="AR20" i="110"/>
  <c r="AQ20" i="110"/>
  <c r="AP20" i="110"/>
  <c r="AO20" i="110"/>
  <c r="AM20" i="110"/>
  <c r="AK20" i="110"/>
  <c r="AL20" i="110" s="1"/>
  <c r="AJ20" i="110"/>
  <c r="A20" i="110"/>
  <c r="AS18" i="110"/>
  <c r="AR18" i="110"/>
  <c r="AQ18" i="110"/>
  <c r="AP18" i="110"/>
  <c r="AO18" i="110"/>
  <c r="AM18" i="110"/>
  <c r="AK18" i="110"/>
  <c r="AL18" i="110" s="1"/>
  <c r="AJ18" i="110"/>
  <c r="A18" i="110"/>
  <c r="AS16" i="110"/>
  <c r="AR16" i="110"/>
  <c r="AQ16" i="110"/>
  <c r="AP16" i="110"/>
  <c r="AO16" i="110"/>
  <c r="AM16" i="110"/>
  <c r="AK16" i="110"/>
  <c r="AL16" i="110" s="1"/>
  <c r="AJ16" i="110"/>
  <c r="A16" i="110"/>
  <c r="AS14" i="110"/>
  <c r="AR14" i="110"/>
  <c r="AQ14" i="110"/>
  <c r="AP14" i="110"/>
  <c r="AO14" i="110"/>
  <c r="AM14" i="110"/>
  <c r="AK14" i="110"/>
  <c r="AL14" i="110" s="1"/>
  <c r="AJ14" i="110"/>
  <c r="A14" i="110"/>
  <c r="AS12" i="110"/>
  <c r="AR12" i="110"/>
  <c r="AQ12" i="110"/>
  <c r="AP12" i="110"/>
  <c r="AO12" i="110"/>
  <c r="AM12" i="110"/>
  <c r="AK12" i="110"/>
  <c r="AL12" i="110" s="1"/>
  <c r="AJ12" i="110"/>
  <c r="A12" i="110"/>
  <c r="AS10" i="110"/>
  <c r="AR10" i="110"/>
  <c r="AQ10" i="110"/>
  <c r="AP10" i="110"/>
  <c r="AO10" i="110"/>
  <c r="AM10" i="110"/>
  <c r="AK10" i="110"/>
  <c r="AL10" i="110" s="1"/>
  <c r="AJ10" i="110"/>
  <c r="A10" i="110"/>
  <c r="AS8" i="110"/>
  <c r="AR8" i="110"/>
  <c r="AQ8" i="110"/>
  <c r="AP8" i="110"/>
  <c r="AO8" i="110"/>
  <c r="AM8" i="110"/>
  <c r="AK8" i="110"/>
  <c r="AL8" i="110" s="1"/>
  <c r="AJ8" i="110"/>
  <c r="A8" i="110"/>
  <c r="AS6" i="110"/>
  <c r="AR6" i="110"/>
  <c r="AQ6" i="110"/>
  <c r="AP6" i="110"/>
  <c r="AO6" i="110"/>
  <c r="AM6" i="110"/>
  <c r="AK6" i="110"/>
  <c r="AL6" i="110" s="1"/>
  <c r="AJ6" i="110"/>
  <c r="A6" i="110"/>
  <c r="AS4" i="110"/>
  <c r="AR4" i="110"/>
  <c r="AQ4" i="110"/>
  <c r="AP4" i="110"/>
  <c r="AO4" i="110"/>
  <c r="AM4" i="110"/>
  <c r="AK4" i="110"/>
  <c r="AJ4" i="110"/>
  <c r="A4" i="110"/>
  <c r="AP50" i="110" l="1"/>
  <c r="AM50" i="110"/>
  <c r="AR50" i="110"/>
  <c r="AK50" i="110"/>
  <c r="AQ50" i="110"/>
  <c r="AO50" i="110"/>
  <c r="AS50" i="110"/>
  <c r="AJ50" i="110"/>
  <c r="F3" i="110"/>
  <c r="E2" i="110"/>
  <c r="AL4" i="110"/>
  <c r="AL50" i="110" s="1"/>
  <c r="C1" i="101"/>
  <c r="E3" i="101" s="1"/>
  <c r="AS48" i="101"/>
  <c r="AR48" i="101"/>
  <c r="AQ48" i="101"/>
  <c r="AP48" i="101"/>
  <c r="AO48" i="101"/>
  <c r="AM48" i="101"/>
  <c r="AK48" i="101"/>
  <c r="AL48" i="101" s="1"/>
  <c r="AJ48" i="101"/>
  <c r="A48" i="101"/>
  <c r="AS46" i="101"/>
  <c r="AR46" i="101"/>
  <c r="AQ46" i="101"/>
  <c r="AP46" i="101"/>
  <c r="AO46" i="101"/>
  <c r="AM46" i="101"/>
  <c r="AK46" i="101"/>
  <c r="AL46" i="101" s="1"/>
  <c r="AJ46" i="101"/>
  <c r="A46" i="101"/>
  <c r="AS44" i="101"/>
  <c r="AR44" i="101"/>
  <c r="AQ44" i="101"/>
  <c r="AP44" i="101"/>
  <c r="AO44" i="101"/>
  <c r="AM44" i="101"/>
  <c r="AK44" i="101"/>
  <c r="AL44" i="101" s="1"/>
  <c r="AJ44" i="101"/>
  <c r="A44" i="101"/>
  <c r="AS42" i="101"/>
  <c r="AR42" i="101"/>
  <c r="AQ42" i="101"/>
  <c r="AP42" i="101"/>
  <c r="AO42" i="101"/>
  <c r="AM42" i="101"/>
  <c r="AK42" i="101"/>
  <c r="AL42" i="101" s="1"/>
  <c r="AJ42" i="101"/>
  <c r="A42" i="101"/>
  <c r="AS40" i="101"/>
  <c r="AR40" i="101"/>
  <c r="AQ40" i="101"/>
  <c r="AP40" i="101"/>
  <c r="AO40" i="101"/>
  <c r="AM40" i="101"/>
  <c r="AK40" i="101"/>
  <c r="AL40" i="101" s="1"/>
  <c r="AJ40" i="101"/>
  <c r="A40" i="101"/>
  <c r="AS38" i="101"/>
  <c r="AR38" i="101"/>
  <c r="AQ38" i="101"/>
  <c r="AP38" i="101"/>
  <c r="AO38" i="101"/>
  <c r="AM38" i="101"/>
  <c r="AK38" i="101"/>
  <c r="AL38" i="101" s="1"/>
  <c r="AJ38" i="101"/>
  <c r="A38" i="101"/>
  <c r="AS36" i="101"/>
  <c r="AR36" i="101"/>
  <c r="AQ36" i="101"/>
  <c r="AP36" i="101"/>
  <c r="AO36" i="101"/>
  <c r="AM36" i="101"/>
  <c r="AK36" i="101"/>
  <c r="AL36" i="101" s="1"/>
  <c r="AJ36" i="101"/>
  <c r="A36" i="101"/>
  <c r="AS34" i="101"/>
  <c r="AR34" i="101"/>
  <c r="AQ34" i="101"/>
  <c r="AP34" i="101"/>
  <c r="AO34" i="101"/>
  <c r="AM34" i="101"/>
  <c r="AK34" i="101"/>
  <c r="AL34" i="101" s="1"/>
  <c r="AJ34" i="101"/>
  <c r="A34" i="101"/>
  <c r="AS32" i="101"/>
  <c r="AR32" i="101"/>
  <c r="AQ32" i="101"/>
  <c r="AP32" i="101"/>
  <c r="AO32" i="101"/>
  <c r="AM32" i="101"/>
  <c r="AK32" i="101"/>
  <c r="AL32" i="101" s="1"/>
  <c r="AJ32" i="101"/>
  <c r="A32" i="101"/>
  <c r="AS30" i="101"/>
  <c r="AR30" i="101"/>
  <c r="AQ30" i="101"/>
  <c r="AP30" i="101"/>
  <c r="AO30" i="101"/>
  <c r="AM30" i="101"/>
  <c r="AK30" i="101"/>
  <c r="AL30" i="101" s="1"/>
  <c r="AJ30" i="101"/>
  <c r="A30" i="101"/>
  <c r="AS28" i="101"/>
  <c r="AR28" i="101"/>
  <c r="AQ28" i="101"/>
  <c r="AP28" i="101"/>
  <c r="AO28" i="101"/>
  <c r="AM28" i="101"/>
  <c r="AK28" i="101"/>
  <c r="AL28" i="101" s="1"/>
  <c r="AJ28" i="101"/>
  <c r="A28" i="101"/>
  <c r="AS26" i="101"/>
  <c r="AR26" i="101"/>
  <c r="AQ26" i="101"/>
  <c r="AP26" i="101"/>
  <c r="AO26" i="101"/>
  <c r="AM26" i="101"/>
  <c r="AK26" i="101"/>
  <c r="AL26" i="101" s="1"/>
  <c r="AJ26" i="101"/>
  <c r="A26" i="101"/>
  <c r="AS24" i="101"/>
  <c r="AR24" i="101"/>
  <c r="AQ24" i="101"/>
  <c r="AP24" i="101"/>
  <c r="AO24" i="101"/>
  <c r="AM24" i="101"/>
  <c r="AK24" i="101"/>
  <c r="AL24" i="101" s="1"/>
  <c r="AJ24" i="101"/>
  <c r="A24" i="101"/>
  <c r="AS22" i="101"/>
  <c r="AR22" i="101"/>
  <c r="AQ22" i="101"/>
  <c r="AP22" i="101"/>
  <c r="AO22" i="101"/>
  <c r="AM22" i="101"/>
  <c r="AK22" i="101"/>
  <c r="AL22" i="101" s="1"/>
  <c r="AJ22" i="101"/>
  <c r="A22" i="101"/>
  <c r="AS20" i="101"/>
  <c r="AR20" i="101"/>
  <c r="AQ20" i="101"/>
  <c r="AP20" i="101"/>
  <c r="AO20" i="101"/>
  <c r="AM20" i="101"/>
  <c r="AJ20" i="101"/>
  <c r="A20" i="101"/>
  <c r="AS18" i="101"/>
  <c r="AR18" i="101"/>
  <c r="AQ18" i="101"/>
  <c r="AP18" i="101"/>
  <c r="AO18" i="101"/>
  <c r="AM18" i="101"/>
  <c r="AK18" i="101"/>
  <c r="AL18" i="101" s="1"/>
  <c r="AJ18" i="101"/>
  <c r="A18" i="101"/>
  <c r="AS16" i="101"/>
  <c r="AR16" i="101"/>
  <c r="AQ16" i="101"/>
  <c r="AP16" i="101"/>
  <c r="AO16" i="101"/>
  <c r="AM16" i="101"/>
  <c r="AK16" i="101"/>
  <c r="AL16" i="101" s="1"/>
  <c r="AJ16" i="101"/>
  <c r="A16" i="101"/>
  <c r="AS14" i="101"/>
  <c r="AR14" i="101"/>
  <c r="AQ14" i="101"/>
  <c r="AP14" i="101"/>
  <c r="AO14" i="101"/>
  <c r="AM14" i="101"/>
  <c r="AK14" i="101"/>
  <c r="AL14" i="101" s="1"/>
  <c r="AJ14" i="101"/>
  <c r="A14" i="101"/>
  <c r="AS12" i="101"/>
  <c r="AR12" i="101"/>
  <c r="AQ12" i="101"/>
  <c r="AP12" i="101"/>
  <c r="AO12" i="101"/>
  <c r="AM12" i="101"/>
  <c r="AK12" i="101"/>
  <c r="AL12" i="101" s="1"/>
  <c r="AJ12" i="101"/>
  <c r="A12" i="101"/>
  <c r="AS10" i="101"/>
  <c r="AR10" i="101"/>
  <c r="AQ10" i="101"/>
  <c r="AP10" i="101"/>
  <c r="AO10" i="101"/>
  <c r="AM10" i="101"/>
  <c r="AK10" i="101"/>
  <c r="AL10" i="101" s="1"/>
  <c r="AJ10" i="101"/>
  <c r="A10" i="101"/>
  <c r="AS8" i="101"/>
  <c r="AR8" i="101"/>
  <c r="AQ8" i="101"/>
  <c r="AP8" i="101"/>
  <c r="AO8" i="101"/>
  <c r="AM8" i="101"/>
  <c r="AL8" i="101"/>
  <c r="AJ8" i="101"/>
  <c r="A8" i="101"/>
  <c r="AS6" i="101"/>
  <c r="AR6" i="101"/>
  <c r="AQ6" i="101"/>
  <c r="AP6" i="101"/>
  <c r="AO6" i="101"/>
  <c r="AM6" i="101"/>
  <c r="AL6" i="101"/>
  <c r="AJ6" i="101"/>
  <c r="A6" i="101"/>
  <c r="AS4" i="101"/>
  <c r="AR4" i="101"/>
  <c r="AQ4" i="101"/>
  <c r="AP4" i="101"/>
  <c r="AO4" i="101"/>
  <c r="AM4" i="101"/>
  <c r="AJ4" i="101"/>
  <c r="A4" i="101"/>
  <c r="AM50" i="101" l="1"/>
  <c r="AR50" i="101"/>
  <c r="G3" i="110"/>
  <c r="F2" i="110"/>
  <c r="AQ50" i="101"/>
  <c r="AP50" i="101"/>
  <c r="AO50" i="101"/>
  <c r="AJ50" i="101"/>
  <c r="AS50" i="101"/>
  <c r="AK50" i="101"/>
  <c r="E2" i="101"/>
  <c r="F3" i="101"/>
  <c r="AL50" i="101"/>
  <c r="C1" i="91"/>
  <c r="E3" i="91" s="1"/>
  <c r="AS48" i="91"/>
  <c r="AR48" i="91"/>
  <c r="AQ48" i="91"/>
  <c r="AP48" i="91"/>
  <c r="AO48" i="91"/>
  <c r="AM48" i="91"/>
  <c r="AK48" i="91"/>
  <c r="AL48" i="91" s="1"/>
  <c r="AJ48" i="91"/>
  <c r="A48" i="91"/>
  <c r="AS46" i="91"/>
  <c r="AR46" i="91"/>
  <c r="AQ46" i="91"/>
  <c r="AP46" i="91"/>
  <c r="AO46" i="91"/>
  <c r="AM46" i="91"/>
  <c r="AK46" i="91"/>
  <c r="AL46" i="91" s="1"/>
  <c r="AJ46" i="91"/>
  <c r="A46" i="91"/>
  <c r="AS44" i="91"/>
  <c r="AR44" i="91"/>
  <c r="AQ44" i="91"/>
  <c r="AP44" i="91"/>
  <c r="AO44" i="91"/>
  <c r="AM44" i="91"/>
  <c r="AK44" i="91"/>
  <c r="AL44" i="91" s="1"/>
  <c r="AJ44" i="91"/>
  <c r="A44" i="91"/>
  <c r="AS42" i="91"/>
  <c r="AR42" i="91"/>
  <c r="AQ42" i="91"/>
  <c r="AP42" i="91"/>
  <c r="AO42" i="91"/>
  <c r="AM42" i="91"/>
  <c r="AK42" i="91"/>
  <c r="AL42" i="91" s="1"/>
  <c r="AJ42" i="91"/>
  <c r="A42" i="91"/>
  <c r="AS40" i="91"/>
  <c r="AR40" i="91"/>
  <c r="AQ40" i="91"/>
  <c r="AP40" i="91"/>
  <c r="AO40" i="91"/>
  <c r="AM40" i="91"/>
  <c r="AK40" i="91"/>
  <c r="AL40" i="91" s="1"/>
  <c r="AJ40" i="91"/>
  <c r="A40" i="91"/>
  <c r="AS38" i="91"/>
  <c r="AR38" i="91"/>
  <c r="AQ38" i="91"/>
  <c r="AP38" i="91"/>
  <c r="AO38" i="91"/>
  <c r="AM38" i="91"/>
  <c r="AK38" i="91"/>
  <c r="AJ38" i="91"/>
  <c r="A38" i="91"/>
  <c r="AS36" i="91"/>
  <c r="AR36" i="91"/>
  <c r="AQ36" i="91"/>
  <c r="AP36" i="91"/>
  <c r="AO36" i="91"/>
  <c r="AM36" i="91"/>
  <c r="AK36" i="91"/>
  <c r="AL36" i="91" s="1"/>
  <c r="AJ36" i="91"/>
  <c r="A36" i="91"/>
  <c r="AS34" i="91"/>
  <c r="AR34" i="91"/>
  <c r="AQ34" i="91"/>
  <c r="AP34" i="91"/>
  <c r="AO34" i="91"/>
  <c r="AM34" i="91"/>
  <c r="AK34" i="91"/>
  <c r="AL34" i="91" s="1"/>
  <c r="AJ34" i="91"/>
  <c r="A34" i="91"/>
  <c r="AS32" i="91"/>
  <c r="AR32" i="91"/>
  <c r="AQ32" i="91"/>
  <c r="AP32" i="91"/>
  <c r="AO32" i="91"/>
  <c r="AM32" i="91"/>
  <c r="AK32" i="91"/>
  <c r="AL32" i="91" s="1"/>
  <c r="AJ32" i="91"/>
  <c r="A32" i="91"/>
  <c r="AS30" i="91"/>
  <c r="AR30" i="91"/>
  <c r="AQ30" i="91"/>
  <c r="AP30" i="91"/>
  <c r="AO30" i="91"/>
  <c r="AM30" i="91"/>
  <c r="AK30" i="91"/>
  <c r="AL30" i="91" s="1"/>
  <c r="AJ30" i="91"/>
  <c r="A30" i="91"/>
  <c r="AS28" i="91"/>
  <c r="AR28" i="91"/>
  <c r="AQ28" i="91"/>
  <c r="AP28" i="91"/>
  <c r="AO28" i="91"/>
  <c r="AM28" i="91"/>
  <c r="AK28" i="91"/>
  <c r="AL28" i="91" s="1"/>
  <c r="AJ28" i="91"/>
  <c r="A28" i="91"/>
  <c r="AS26" i="91"/>
  <c r="AR26" i="91"/>
  <c r="AQ26" i="91"/>
  <c r="AP26" i="91"/>
  <c r="AO26" i="91"/>
  <c r="AM26" i="91"/>
  <c r="AK26" i="91"/>
  <c r="AL26" i="91" s="1"/>
  <c r="AJ26" i="91"/>
  <c r="A26" i="91"/>
  <c r="AS24" i="91"/>
  <c r="AR24" i="91"/>
  <c r="AQ24" i="91"/>
  <c r="AP24" i="91"/>
  <c r="AO24" i="91"/>
  <c r="AM24" i="91"/>
  <c r="AK24" i="91"/>
  <c r="AL24" i="91" s="1"/>
  <c r="AJ24" i="91"/>
  <c r="A24" i="91"/>
  <c r="AS22" i="91"/>
  <c r="AR22" i="91"/>
  <c r="AQ22" i="91"/>
  <c r="AP22" i="91"/>
  <c r="AO22" i="91"/>
  <c r="AM22" i="91"/>
  <c r="AK22" i="91"/>
  <c r="AL22" i="91" s="1"/>
  <c r="AJ22" i="91"/>
  <c r="A22" i="91"/>
  <c r="AS20" i="91"/>
  <c r="AR20" i="91"/>
  <c r="AQ20" i="91"/>
  <c r="AP20" i="91"/>
  <c r="AO20" i="91"/>
  <c r="AM20" i="91"/>
  <c r="AK20" i="91"/>
  <c r="AL20" i="91" s="1"/>
  <c r="AJ20" i="91"/>
  <c r="A20" i="91"/>
  <c r="AS18" i="91"/>
  <c r="AR18" i="91"/>
  <c r="AQ18" i="91"/>
  <c r="AP18" i="91"/>
  <c r="AO18" i="91"/>
  <c r="AM18" i="91"/>
  <c r="AK18" i="91"/>
  <c r="AL18" i="91" s="1"/>
  <c r="AJ18" i="91"/>
  <c r="A18" i="91"/>
  <c r="AS16" i="91"/>
  <c r="AR16" i="91"/>
  <c r="AQ16" i="91"/>
  <c r="AP16" i="91"/>
  <c r="AO16" i="91"/>
  <c r="AM16" i="91"/>
  <c r="AK16" i="91"/>
  <c r="AL16" i="91" s="1"/>
  <c r="AJ16" i="91"/>
  <c r="A16" i="91"/>
  <c r="AS14" i="91"/>
  <c r="AR14" i="91"/>
  <c r="AQ14" i="91"/>
  <c r="AP14" i="91"/>
  <c r="AO14" i="91"/>
  <c r="AM14" i="91"/>
  <c r="AK14" i="91"/>
  <c r="AL14" i="91" s="1"/>
  <c r="AJ14" i="91"/>
  <c r="A14" i="91"/>
  <c r="AS12" i="91"/>
  <c r="AR12" i="91"/>
  <c r="AQ12" i="91"/>
  <c r="AP12" i="91"/>
  <c r="AO12" i="91"/>
  <c r="AM12" i="91"/>
  <c r="AK12" i="91"/>
  <c r="AL12" i="91" s="1"/>
  <c r="AJ12" i="91"/>
  <c r="A12" i="91"/>
  <c r="AS10" i="91"/>
  <c r="AR10" i="91"/>
  <c r="AQ10" i="91"/>
  <c r="AP10" i="91"/>
  <c r="AO10" i="91"/>
  <c r="AM10" i="91"/>
  <c r="AK10" i="91"/>
  <c r="AL10" i="91" s="1"/>
  <c r="AJ10" i="91"/>
  <c r="A10" i="91"/>
  <c r="AS8" i="91"/>
  <c r="AR8" i="91"/>
  <c r="AQ8" i="91"/>
  <c r="AP8" i="91"/>
  <c r="AO8" i="91"/>
  <c r="AM8" i="91"/>
  <c r="AK8" i="91"/>
  <c r="AL8" i="91" s="1"/>
  <c r="AJ8" i="91"/>
  <c r="A8" i="91"/>
  <c r="AS6" i="91"/>
  <c r="AR6" i="91"/>
  <c r="AQ6" i="91"/>
  <c r="AP6" i="91"/>
  <c r="AO6" i="91"/>
  <c r="AM6" i="91"/>
  <c r="AK6" i="91"/>
  <c r="AL6" i="91" s="1"/>
  <c r="AJ6" i="91"/>
  <c r="A6" i="91"/>
  <c r="AS4" i="91"/>
  <c r="AR4" i="91"/>
  <c r="AQ4" i="91"/>
  <c r="AP4" i="91"/>
  <c r="AO4" i="91"/>
  <c r="AM4" i="91"/>
  <c r="AK4" i="91"/>
  <c r="AJ4" i="91"/>
  <c r="A4" i="91"/>
  <c r="H3" i="110" l="1"/>
  <c r="G2" i="110"/>
  <c r="G3" i="101"/>
  <c r="F2" i="101"/>
  <c r="AS50" i="91"/>
  <c r="AO50" i="91"/>
  <c r="AJ50" i="91"/>
  <c r="AP50" i="91"/>
  <c r="AL4" i="91"/>
  <c r="AK50" i="91"/>
  <c r="AQ50" i="91"/>
  <c r="AM50" i="91"/>
  <c r="AR50" i="91"/>
  <c r="AL38" i="91"/>
  <c r="F3" i="91"/>
  <c r="E2" i="91"/>
  <c r="C1" i="90"/>
  <c r="E3" i="90" s="1"/>
  <c r="A50" i="90"/>
  <c r="AS48" i="90"/>
  <c r="AR48" i="90"/>
  <c r="AQ48" i="90"/>
  <c r="AP48" i="90"/>
  <c r="AO48" i="90"/>
  <c r="AM48" i="90"/>
  <c r="AK48" i="90"/>
  <c r="AL48" i="90" s="1"/>
  <c r="AJ48" i="90"/>
  <c r="A48" i="90"/>
  <c r="AS46" i="90"/>
  <c r="AR46" i="90"/>
  <c r="AQ46" i="90"/>
  <c r="AP46" i="90"/>
  <c r="AO46" i="90"/>
  <c r="AM46" i="90"/>
  <c r="AK46" i="90"/>
  <c r="AL46" i="90" s="1"/>
  <c r="AJ46" i="90"/>
  <c r="A46" i="90"/>
  <c r="AS44" i="90"/>
  <c r="AR44" i="90"/>
  <c r="AQ44" i="90"/>
  <c r="AP44" i="90"/>
  <c r="AO44" i="90"/>
  <c r="AM44" i="90"/>
  <c r="AK44" i="90"/>
  <c r="AL44" i="90" s="1"/>
  <c r="AJ44" i="90"/>
  <c r="A44" i="90"/>
  <c r="AS42" i="90"/>
  <c r="AR42" i="90"/>
  <c r="AQ42" i="90"/>
  <c r="AP42" i="90"/>
  <c r="AO42" i="90"/>
  <c r="AM42" i="90"/>
  <c r="AK42" i="90"/>
  <c r="AL42" i="90" s="1"/>
  <c r="AJ42" i="90"/>
  <c r="A42" i="90"/>
  <c r="AS40" i="90"/>
  <c r="AR40" i="90"/>
  <c r="AQ40" i="90"/>
  <c r="AP40" i="90"/>
  <c r="AO40" i="90"/>
  <c r="AM40" i="90"/>
  <c r="AK40" i="90"/>
  <c r="AL40" i="90" s="1"/>
  <c r="AJ40" i="90"/>
  <c r="A40" i="90"/>
  <c r="AS38" i="90"/>
  <c r="AR38" i="90"/>
  <c r="AQ38" i="90"/>
  <c r="AP38" i="90"/>
  <c r="AO38" i="90"/>
  <c r="AM38" i="90"/>
  <c r="AK38" i="90"/>
  <c r="AL38" i="90" s="1"/>
  <c r="AJ38" i="90"/>
  <c r="A38" i="90"/>
  <c r="AS36" i="90"/>
  <c r="AR36" i="90"/>
  <c r="AQ36" i="90"/>
  <c r="AP36" i="90"/>
  <c r="AO36" i="90"/>
  <c r="AM36" i="90"/>
  <c r="AK36" i="90"/>
  <c r="AL36" i="90" s="1"/>
  <c r="AJ36" i="90"/>
  <c r="A36" i="90"/>
  <c r="AS34" i="90"/>
  <c r="AR34" i="90"/>
  <c r="AQ34" i="90"/>
  <c r="AP34" i="90"/>
  <c r="AO34" i="90"/>
  <c r="AM34" i="90"/>
  <c r="AK34" i="90"/>
  <c r="AL34" i="90" s="1"/>
  <c r="AJ34" i="90"/>
  <c r="A34" i="90"/>
  <c r="AS32" i="90"/>
  <c r="AR32" i="90"/>
  <c r="AQ32" i="90"/>
  <c r="AP32" i="90"/>
  <c r="AO32" i="90"/>
  <c r="AM32" i="90"/>
  <c r="AK32" i="90"/>
  <c r="AL32" i="90" s="1"/>
  <c r="AJ32" i="90"/>
  <c r="A32" i="90"/>
  <c r="AS30" i="90"/>
  <c r="AR30" i="90"/>
  <c r="AQ30" i="90"/>
  <c r="AP30" i="90"/>
  <c r="AO30" i="90"/>
  <c r="AM30" i="90"/>
  <c r="AK30" i="90"/>
  <c r="AL30" i="90" s="1"/>
  <c r="AJ30" i="90"/>
  <c r="A30" i="90"/>
  <c r="AS28" i="90"/>
  <c r="AR28" i="90"/>
  <c r="AQ28" i="90"/>
  <c r="AP28" i="90"/>
  <c r="AO28" i="90"/>
  <c r="AM28" i="90"/>
  <c r="AK28" i="90"/>
  <c r="AL28" i="90" s="1"/>
  <c r="AJ28" i="90"/>
  <c r="A28" i="90"/>
  <c r="AS26" i="90"/>
  <c r="AR26" i="90"/>
  <c r="AQ26" i="90"/>
  <c r="AP26" i="90"/>
  <c r="AO26" i="90"/>
  <c r="AM26" i="90"/>
  <c r="AK26" i="90"/>
  <c r="AL26" i="90" s="1"/>
  <c r="AJ26" i="90"/>
  <c r="A26" i="90"/>
  <c r="AS24" i="90"/>
  <c r="AR24" i="90"/>
  <c r="AQ24" i="90"/>
  <c r="AP24" i="90"/>
  <c r="AO24" i="90"/>
  <c r="AM24" i="90"/>
  <c r="AK24" i="90"/>
  <c r="AL24" i="90" s="1"/>
  <c r="AJ24" i="90"/>
  <c r="A24" i="90"/>
  <c r="AS22" i="90"/>
  <c r="AR22" i="90"/>
  <c r="AQ22" i="90"/>
  <c r="AP22" i="90"/>
  <c r="AO22" i="90"/>
  <c r="AM22" i="90"/>
  <c r="AK22" i="90"/>
  <c r="AL22" i="90" s="1"/>
  <c r="AJ22" i="90"/>
  <c r="A22" i="90"/>
  <c r="AS20" i="90"/>
  <c r="AR20" i="90"/>
  <c r="AQ20" i="90"/>
  <c r="AP20" i="90"/>
  <c r="AO20" i="90"/>
  <c r="AM20" i="90"/>
  <c r="AK20" i="90"/>
  <c r="AL20" i="90" s="1"/>
  <c r="AJ20" i="90"/>
  <c r="A20" i="90"/>
  <c r="AS18" i="90"/>
  <c r="AR18" i="90"/>
  <c r="AQ18" i="90"/>
  <c r="AP18" i="90"/>
  <c r="AO18" i="90"/>
  <c r="AM18" i="90"/>
  <c r="AK18" i="90"/>
  <c r="AL18" i="90" s="1"/>
  <c r="AJ18" i="90"/>
  <c r="A18" i="90"/>
  <c r="AS16" i="90"/>
  <c r="AR16" i="90"/>
  <c r="AQ16" i="90"/>
  <c r="AP16" i="90"/>
  <c r="AO16" i="90"/>
  <c r="AM16" i="90"/>
  <c r="AK16" i="90"/>
  <c r="AL16" i="90" s="1"/>
  <c r="AJ16" i="90"/>
  <c r="A16" i="90"/>
  <c r="AS14" i="90"/>
  <c r="AR14" i="90"/>
  <c r="AQ14" i="90"/>
  <c r="AP14" i="90"/>
  <c r="AO14" i="90"/>
  <c r="AM14" i="90"/>
  <c r="AK14" i="90"/>
  <c r="AL14" i="90" s="1"/>
  <c r="AJ14" i="90"/>
  <c r="A14" i="90"/>
  <c r="AS12" i="90"/>
  <c r="AR12" i="90"/>
  <c r="AQ12" i="90"/>
  <c r="AP12" i="90"/>
  <c r="AO12" i="90"/>
  <c r="AM12" i="90"/>
  <c r="AK12" i="90"/>
  <c r="AL12" i="90" s="1"/>
  <c r="AJ12" i="90"/>
  <c r="A12" i="90"/>
  <c r="AS10" i="90"/>
  <c r="AR10" i="90"/>
  <c r="AQ10" i="90"/>
  <c r="AP10" i="90"/>
  <c r="AO10" i="90"/>
  <c r="AM10" i="90"/>
  <c r="AK10" i="90"/>
  <c r="AL10" i="90" s="1"/>
  <c r="AJ10" i="90"/>
  <c r="A10" i="90"/>
  <c r="AS8" i="90"/>
  <c r="AR8" i="90"/>
  <c r="AQ8" i="90"/>
  <c r="AP8" i="90"/>
  <c r="AO8" i="90"/>
  <c r="AM8" i="90"/>
  <c r="AK8" i="90"/>
  <c r="AL8" i="90" s="1"/>
  <c r="AJ8" i="90"/>
  <c r="A8" i="90"/>
  <c r="AS6" i="90"/>
  <c r="AR6" i="90"/>
  <c r="AQ6" i="90"/>
  <c r="AP6" i="90"/>
  <c r="AO6" i="90"/>
  <c r="AM6" i="90"/>
  <c r="AK6" i="90"/>
  <c r="AL6" i="90" s="1"/>
  <c r="AJ6" i="90"/>
  <c r="A6" i="90"/>
  <c r="AS4" i="90"/>
  <c r="AR4" i="90"/>
  <c r="AQ4" i="90"/>
  <c r="AP4" i="90"/>
  <c r="AO4" i="90"/>
  <c r="AM4" i="90"/>
  <c r="AK4" i="90"/>
  <c r="AL4" i="90" s="1"/>
  <c r="AJ4" i="90"/>
  <c r="A4" i="90"/>
  <c r="I3" i="110" l="1"/>
  <c r="H2" i="110"/>
  <c r="H3" i="101"/>
  <c r="G2" i="101"/>
  <c r="AL50" i="91"/>
  <c r="G3" i="91"/>
  <c r="F2" i="91"/>
  <c r="AQ50" i="90"/>
  <c r="AR50" i="90"/>
  <c r="AM50" i="90"/>
  <c r="AO50" i="90"/>
  <c r="AS50" i="90"/>
  <c r="AJ50" i="90"/>
  <c r="AP50" i="90"/>
  <c r="AL50" i="90"/>
  <c r="F3" i="90"/>
  <c r="E2" i="90"/>
  <c r="AK50" i="90"/>
  <c r="J3" i="110" l="1"/>
  <c r="I2" i="110"/>
  <c r="I3" i="101"/>
  <c r="H2" i="101"/>
  <c r="H3" i="91"/>
  <c r="G2" i="91"/>
  <c r="G3" i="90"/>
  <c r="F2" i="90"/>
  <c r="K3" i="110" l="1"/>
  <c r="J2" i="110"/>
  <c r="J3" i="101"/>
  <c r="I2" i="101"/>
  <c r="I3" i="91"/>
  <c r="H2" i="91"/>
  <c r="H3" i="90"/>
  <c r="G2" i="90"/>
  <c r="L3" i="110" l="1"/>
  <c r="K2" i="110"/>
  <c r="J2" i="101"/>
  <c r="K3" i="101"/>
  <c r="J3" i="91"/>
  <c r="I2" i="91"/>
  <c r="H2" i="90"/>
  <c r="I3" i="90"/>
  <c r="M3" i="110" l="1"/>
  <c r="L2" i="110"/>
  <c r="L3" i="101"/>
  <c r="K2" i="101"/>
  <c r="J2" i="91"/>
  <c r="K3" i="91"/>
  <c r="J3" i="90"/>
  <c r="I2" i="90"/>
  <c r="N3" i="110" l="1"/>
  <c r="M2" i="110"/>
  <c r="M3" i="101"/>
  <c r="L2" i="101"/>
  <c r="L3" i="91"/>
  <c r="K2" i="91"/>
  <c r="K3" i="90"/>
  <c r="J2" i="90"/>
  <c r="O3" i="110" l="1"/>
  <c r="N2" i="110"/>
  <c r="N3" i="101"/>
  <c r="M2" i="101"/>
  <c r="M3" i="91"/>
  <c r="L2" i="91"/>
  <c r="L3" i="90"/>
  <c r="K2" i="90"/>
  <c r="P3" i="110" l="1"/>
  <c r="O2" i="110"/>
  <c r="O3" i="101"/>
  <c r="N2" i="101"/>
  <c r="N3" i="91"/>
  <c r="M2" i="91"/>
  <c r="L2" i="90"/>
  <c r="M3" i="90"/>
  <c r="B1" i="70"/>
  <c r="Q3" i="110" l="1"/>
  <c r="P2" i="110"/>
  <c r="P3" i="101"/>
  <c r="O2" i="101"/>
  <c r="O3" i="91"/>
  <c r="N2" i="91"/>
  <c r="N3" i="90"/>
  <c r="M2" i="90"/>
  <c r="C1" i="70"/>
  <c r="R3" i="110" l="1"/>
  <c r="Q2" i="110"/>
  <c r="Q3" i="101"/>
  <c r="P2" i="101"/>
  <c r="P3" i="91"/>
  <c r="O2" i="91"/>
  <c r="O3" i="90"/>
  <c r="N2" i="90"/>
  <c r="S3" i="110" l="1"/>
  <c r="R2" i="110"/>
  <c r="R3" i="101"/>
  <c r="Q2" i="101"/>
  <c r="Q3" i="91"/>
  <c r="P2" i="91"/>
  <c r="P3" i="90"/>
  <c r="O2" i="90"/>
  <c r="T3" i="110" l="1"/>
  <c r="S2" i="110"/>
  <c r="S3" i="101"/>
  <c r="R2" i="101"/>
  <c r="R3" i="91"/>
  <c r="Q2" i="91"/>
  <c r="Q3" i="90"/>
  <c r="P2" i="90"/>
  <c r="U3" i="110" l="1"/>
  <c r="T2" i="110"/>
  <c r="T3" i="101"/>
  <c r="S2" i="101"/>
  <c r="S3" i="91"/>
  <c r="R2" i="91"/>
  <c r="R3" i="90"/>
  <c r="Q2" i="90"/>
  <c r="V3" i="110" l="1"/>
  <c r="U2" i="110"/>
  <c r="U3" i="101"/>
  <c r="T2" i="101"/>
  <c r="T3" i="91"/>
  <c r="S2" i="91"/>
  <c r="S3" i="90"/>
  <c r="R2" i="90"/>
  <c r="W3" i="110" l="1"/>
  <c r="V2" i="110"/>
  <c r="V3" i="101"/>
  <c r="U2" i="101"/>
  <c r="U3" i="91"/>
  <c r="T2" i="91"/>
  <c r="T3" i="90"/>
  <c r="S2" i="90"/>
  <c r="X3" i="110" l="1"/>
  <c r="W2" i="110"/>
  <c r="W3" i="101"/>
  <c r="V2" i="101"/>
  <c r="V3" i="91"/>
  <c r="U2" i="91"/>
  <c r="T2" i="90"/>
  <c r="U3" i="90"/>
  <c r="Y3" i="110" l="1"/>
  <c r="X2" i="110"/>
  <c r="X3" i="101"/>
  <c r="W2" i="101"/>
  <c r="W3" i="91"/>
  <c r="V2" i="91"/>
  <c r="V3" i="90"/>
  <c r="U2" i="90"/>
  <c r="Z3" i="110" l="1"/>
  <c r="Y2" i="110"/>
  <c r="Y3" i="101"/>
  <c r="X2" i="101"/>
  <c r="W2" i="91"/>
  <c r="X3" i="91"/>
  <c r="W3" i="90"/>
  <c r="V2" i="90"/>
  <c r="AA3" i="110" l="1"/>
  <c r="Z2" i="110"/>
  <c r="Z3" i="101"/>
  <c r="Y2" i="101"/>
  <c r="Y3" i="91"/>
  <c r="X2" i="91"/>
  <c r="X3" i="90"/>
  <c r="W2" i="90"/>
  <c r="AB3" i="110" l="1"/>
  <c r="AA2" i="110"/>
  <c r="AA3" i="101"/>
  <c r="Z2" i="101"/>
  <c r="Z3" i="91"/>
  <c r="Y2" i="91"/>
  <c r="Y3" i="90"/>
  <c r="X2" i="90"/>
  <c r="AC3" i="110" l="1"/>
  <c r="AB2" i="110"/>
  <c r="AB3" i="101"/>
  <c r="AA2" i="101"/>
  <c r="AA3" i="91"/>
  <c r="Z2" i="91"/>
  <c r="Z3" i="90"/>
  <c r="Y2" i="90"/>
  <c r="AD3" i="110" l="1"/>
  <c r="AC2" i="110"/>
  <c r="AC3" i="101"/>
  <c r="AB2" i="101"/>
  <c r="AA2" i="91"/>
  <c r="AB3" i="91"/>
  <c r="AA3" i="90"/>
  <c r="Z2" i="90"/>
  <c r="AE3" i="110" l="1"/>
  <c r="AD2" i="110"/>
  <c r="AD3" i="101"/>
  <c r="AC2" i="101"/>
  <c r="AC3" i="91"/>
  <c r="AB2" i="91"/>
  <c r="AB3" i="90"/>
  <c r="AA2" i="90"/>
  <c r="AF3" i="110" l="1"/>
  <c r="AE2" i="110"/>
  <c r="AE3" i="101"/>
  <c r="AD2" i="101"/>
  <c r="AD3" i="91"/>
  <c r="AC2" i="91"/>
  <c r="AC3" i="90"/>
  <c r="AB2" i="90"/>
  <c r="AG3" i="110" l="1"/>
  <c r="AG2" i="110" s="1"/>
  <c r="AF2" i="110"/>
  <c r="AI3" i="110"/>
  <c r="AH3" i="110"/>
  <c r="AH2" i="110" s="1"/>
  <c r="AF3" i="101"/>
  <c r="AE2" i="101"/>
  <c r="AE3" i="91"/>
  <c r="AD2" i="91"/>
  <c r="AD3" i="90"/>
  <c r="AC2" i="90"/>
  <c r="AI2" i="110" l="1"/>
  <c r="AN30" i="110" a="1"/>
  <c r="AN30" i="110" s="1"/>
  <c r="AN22" i="110" a="1"/>
  <c r="AN22" i="110" s="1"/>
  <c r="AN18" i="110" a="1"/>
  <c r="AN18" i="110" s="1"/>
  <c r="AN10" i="110" a="1"/>
  <c r="AN10" i="110" s="1"/>
  <c r="AN34" i="110" a="1"/>
  <c r="AN34" i="110" s="1"/>
  <c r="AN48" i="110" a="1"/>
  <c r="AN48" i="110" s="1"/>
  <c r="AN28" i="110" a="1"/>
  <c r="AN28" i="110" s="1"/>
  <c r="AN36" i="110" a="1"/>
  <c r="AN36" i="110" s="1"/>
  <c r="AN4" i="110" a="1"/>
  <c r="AN4" i="110" s="1"/>
  <c r="AN32" i="110" a="1"/>
  <c r="AN32" i="110" s="1"/>
  <c r="AN38" i="110" a="1"/>
  <c r="AN38" i="110" s="1"/>
  <c r="AN46" i="110" a="1"/>
  <c r="AN46" i="110" s="1"/>
  <c r="AN12" i="110" a="1"/>
  <c r="AN12" i="110" s="1"/>
  <c r="AN6" i="110" a="1"/>
  <c r="AN6" i="110" s="1"/>
  <c r="AN26" i="110" a="1"/>
  <c r="AN26" i="110" s="1"/>
  <c r="AN24" i="110" a="1"/>
  <c r="AN24" i="110" s="1"/>
  <c r="AN14" i="110" a="1"/>
  <c r="AN14" i="110" s="1"/>
  <c r="AN16" i="110" a="1"/>
  <c r="AN16" i="110" s="1"/>
  <c r="AN8" i="110" a="1"/>
  <c r="AN8" i="110" s="1"/>
  <c r="AN20" i="110" a="1"/>
  <c r="AN20" i="110" s="1"/>
  <c r="AN44" i="110" a="1"/>
  <c r="AN44" i="110" s="1"/>
  <c r="AN40" i="110" a="1"/>
  <c r="AN40" i="110" s="1"/>
  <c r="AN42" i="110" a="1"/>
  <c r="AN42" i="110" s="1"/>
  <c r="AG2" i="101"/>
  <c r="AF2" i="101"/>
  <c r="AH2" i="101"/>
  <c r="AF3" i="91"/>
  <c r="AE2" i="91"/>
  <c r="AE3" i="90"/>
  <c r="AD2" i="90"/>
  <c r="AN50" i="110" l="1"/>
  <c r="AI2" i="101"/>
  <c r="AN24" i="101" a="1"/>
  <c r="AN24" i="101" s="1"/>
  <c r="AN26" i="101" a="1"/>
  <c r="AN26" i="101" s="1"/>
  <c r="AN46" i="101" a="1"/>
  <c r="AN46" i="101" s="1"/>
  <c r="AN28" i="101" a="1"/>
  <c r="AN28" i="101" s="1"/>
  <c r="AN40" i="101" a="1"/>
  <c r="AN40" i="101" s="1"/>
  <c r="AN30" i="101" a="1"/>
  <c r="AN30" i="101" s="1"/>
  <c r="AN6" i="101" a="1"/>
  <c r="AN6" i="101" s="1"/>
  <c r="AN22" i="101" a="1"/>
  <c r="AN22" i="101" s="1"/>
  <c r="AN38" i="101" a="1"/>
  <c r="AN38" i="101" s="1"/>
  <c r="AN32" i="101" a="1"/>
  <c r="AN32" i="101" s="1"/>
  <c r="AN14" i="101" a="1"/>
  <c r="AN14" i="101" s="1"/>
  <c r="AN36" i="101" a="1"/>
  <c r="AN36" i="101" s="1"/>
  <c r="AN20" i="101" a="1"/>
  <c r="AN20" i="101" s="1"/>
  <c r="AN48" i="101" a="1"/>
  <c r="AN48" i="101" s="1"/>
  <c r="AN16" i="101" a="1"/>
  <c r="AN16" i="101" s="1"/>
  <c r="AN8" i="101" a="1"/>
  <c r="AN8" i="101" s="1"/>
  <c r="AN44" i="101" a="1"/>
  <c r="AN44" i="101" s="1"/>
  <c r="AN34" i="101" a="1"/>
  <c r="AN34" i="101" s="1"/>
  <c r="AN12" i="101" a="1"/>
  <c r="AN12" i="101" s="1"/>
  <c r="AN4" i="101" a="1"/>
  <c r="AN4" i="101" s="1"/>
  <c r="AN10" i="101" a="1"/>
  <c r="AN10" i="101" s="1"/>
  <c r="AN42" i="101" a="1"/>
  <c r="AN42" i="101" s="1"/>
  <c r="AN18" i="101" a="1"/>
  <c r="AN18" i="101" s="1"/>
  <c r="AH3" i="91"/>
  <c r="AH2" i="91" s="1"/>
  <c r="AG3" i="91"/>
  <c r="AG2" i="91" s="1"/>
  <c r="AI3" i="91"/>
  <c r="AF2" i="91"/>
  <c r="AF3" i="90"/>
  <c r="AE2" i="90"/>
  <c r="AN50" i="101" l="1"/>
  <c r="AI2" i="91"/>
  <c r="AN8" i="91" a="1"/>
  <c r="AN8" i="91" s="1"/>
  <c r="AN6" i="91" a="1"/>
  <c r="AN6" i="91" s="1"/>
  <c r="AN42" i="91" a="1"/>
  <c r="AN42" i="91" s="1"/>
  <c r="AN14" i="91" a="1"/>
  <c r="AN14" i="91" s="1"/>
  <c r="AN44" i="91" a="1"/>
  <c r="AN44" i="91" s="1"/>
  <c r="AN40" i="91" a="1"/>
  <c r="AN40" i="91" s="1"/>
  <c r="AN16" i="91" a="1"/>
  <c r="AN16" i="91" s="1"/>
  <c r="AN4" i="91" a="1"/>
  <c r="AN4" i="91" s="1"/>
  <c r="AN26" i="91" a="1"/>
  <c r="AN26" i="91" s="1"/>
  <c r="AN48" i="91" a="1"/>
  <c r="AN48" i="91" s="1"/>
  <c r="AN20" i="91" a="1"/>
  <c r="AN20" i="91" s="1"/>
  <c r="AN34" i="91" a="1"/>
  <c r="AN34" i="91" s="1"/>
  <c r="AN24" i="91" a="1"/>
  <c r="AN24" i="91" s="1"/>
  <c r="AN12" i="91" a="1"/>
  <c r="AN12" i="91" s="1"/>
  <c r="AN36" i="91" a="1"/>
  <c r="AN36" i="91" s="1"/>
  <c r="AN22" i="91" a="1"/>
  <c r="AN22" i="91" s="1"/>
  <c r="AN28" i="91" a="1"/>
  <c r="AN28" i="91" s="1"/>
  <c r="AN32" i="91" a="1"/>
  <c r="AN32" i="91" s="1"/>
  <c r="AN46" i="91" a="1"/>
  <c r="AN46" i="91" s="1"/>
  <c r="AN10" i="91" a="1"/>
  <c r="AN10" i="91" s="1"/>
  <c r="AN38" i="91" a="1"/>
  <c r="AN38" i="91" s="1"/>
  <c r="AN30" i="91" a="1"/>
  <c r="AN30" i="91" s="1"/>
  <c r="AN18" i="91" a="1"/>
  <c r="AN18" i="91" s="1"/>
  <c r="AI3" i="90"/>
  <c r="AH3" i="90"/>
  <c r="AH2" i="90" s="1"/>
  <c r="AG3" i="90"/>
  <c r="AG2" i="90" s="1"/>
  <c r="AF2" i="90"/>
  <c r="AN50" i="91" l="1"/>
  <c r="AI2" i="90"/>
  <c r="AN6" i="90" a="1"/>
  <c r="AN6" i="90" s="1"/>
  <c r="AN36" i="90" a="1"/>
  <c r="AN36" i="90" s="1"/>
  <c r="AN48" i="90" a="1"/>
  <c r="AN48" i="90" s="1"/>
  <c r="AN26" i="90" a="1"/>
  <c r="AN26" i="90" s="1"/>
  <c r="AN10" i="90" a="1"/>
  <c r="AN10" i="90" s="1"/>
  <c r="AN44" i="90" a="1"/>
  <c r="AN44" i="90" s="1"/>
  <c r="AN4" i="90" a="1"/>
  <c r="AN4" i="90" s="1"/>
  <c r="AN30" i="90" a="1"/>
  <c r="AN30" i="90" s="1"/>
  <c r="AN32" i="90" a="1"/>
  <c r="AN32" i="90" s="1"/>
  <c r="AN14" i="90" a="1"/>
  <c r="AN14" i="90" s="1"/>
  <c r="AN18" i="90" a="1"/>
  <c r="AN18" i="90" s="1"/>
  <c r="AN40" i="90" a="1"/>
  <c r="AN40" i="90" s="1"/>
  <c r="AN8" i="90" a="1"/>
  <c r="AN8" i="90" s="1"/>
  <c r="AN46" i="90" a="1"/>
  <c r="AN46" i="90" s="1"/>
  <c r="AN42" i="90" a="1"/>
  <c r="AN42" i="90" s="1"/>
  <c r="AN28" i="90" a="1"/>
  <c r="AN28" i="90" s="1"/>
  <c r="AN34" i="90" a="1"/>
  <c r="AN34" i="90" s="1"/>
  <c r="AN22" i="90" a="1"/>
  <c r="AN22" i="90" s="1"/>
  <c r="AN12" i="90" a="1"/>
  <c r="AN12" i="90" s="1"/>
  <c r="AN16" i="90" a="1"/>
  <c r="AN16" i="90" s="1"/>
  <c r="AN38" i="90" a="1"/>
  <c r="AN38" i="90" s="1"/>
  <c r="AN20" i="90" a="1"/>
  <c r="AN20" i="90" s="1"/>
  <c r="AN24" i="90" a="1"/>
  <c r="AN24" i="90" s="1"/>
  <c r="AN50" i="90" l="1"/>
</calcChain>
</file>

<file path=xl/sharedStrings.xml><?xml version="1.0" encoding="utf-8"?>
<sst xmlns="http://schemas.openxmlformats.org/spreadsheetml/2006/main" count="211" uniqueCount="72">
  <si>
    <t>Отпуск</t>
  </si>
  <si>
    <t>В</t>
  </si>
  <si>
    <t>Больничн.</t>
  </si>
  <si>
    <t>№   П/П</t>
  </si>
  <si>
    <t>Уч. отп.</t>
  </si>
  <si>
    <t>Выходной</t>
  </si>
  <si>
    <t>О</t>
  </si>
  <si>
    <t>Больничный</t>
  </si>
  <si>
    <t>ИТОГО:</t>
  </si>
  <si>
    <t>Не отработано</t>
  </si>
  <si>
    <t>Должность</t>
  </si>
  <si>
    <t>Учебный отпуск</t>
  </si>
  <si>
    <t>У</t>
  </si>
  <si>
    <t>Табель</t>
  </si>
  <si>
    <t>Учёта использования рабочего времени</t>
  </si>
  <si>
    <t>Форма № 421 по ОКУД</t>
  </si>
  <si>
    <t>за</t>
  </si>
  <si>
    <t>года</t>
  </si>
  <si>
    <t>дата</t>
  </si>
  <si>
    <t>Коды</t>
  </si>
  <si>
    <t>Учреждение (централизованная бухгалтерия)</t>
  </si>
  <si>
    <t>Раздел</t>
  </si>
  <si>
    <t>Отделение</t>
  </si>
  <si>
    <t>Контрольная сумма</t>
  </si>
  <si>
    <t>подпись</t>
  </si>
  <si>
    <t xml:space="preserve">Учреждение </t>
  </si>
  <si>
    <t>Ответственный за ведение табеля:</t>
  </si>
  <si>
    <t>Количество рабочих дней в месяце</t>
  </si>
  <si>
    <t>Директор:</t>
  </si>
  <si>
    <t>Б</t>
  </si>
  <si>
    <t>Табельный №</t>
  </si>
  <si>
    <t>ФИО</t>
  </si>
  <si>
    <t>Н</t>
  </si>
  <si>
    <t>Ночные</t>
  </si>
  <si>
    <t>Специалист по кадрам:</t>
  </si>
  <si>
    <t>ВВ</t>
  </si>
  <si>
    <t>Вызов в выходной</t>
  </si>
  <si>
    <t>Выходные и праздничные часы</t>
  </si>
  <si>
    <t>Отработано</t>
  </si>
  <si>
    <t>Профессия/разряд</t>
  </si>
  <si>
    <t>Водитель 4 разр.</t>
  </si>
  <si>
    <t>Водитель 5 разр.</t>
  </si>
  <si>
    <t>Тракторист 6 разр.</t>
  </si>
  <si>
    <t>Маш. экск. 6 разр.</t>
  </si>
  <si>
    <t>Маш. бар.уст. 5 разр.</t>
  </si>
  <si>
    <t>Всего дней</t>
  </si>
  <si>
    <t>Всего часов</t>
  </si>
  <si>
    <t>Сверх урочные часы</t>
  </si>
  <si>
    <t>Ночные часы</t>
  </si>
  <si>
    <t>А</t>
  </si>
  <si>
    <t>Выходные дни</t>
  </si>
  <si>
    <t>С разрешения администрации</t>
  </si>
  <si>
    <t>Головин Дминтрий Александрович</t>
  </si>
  <si>
    <t>Механник гаража</t>
  </si>
  <si>
    <t>Слесарь по ремонту авто.</t>
  </si>
  <si>
    <t>Мед. Сестра</t>
  </si>
  <si>
    <t>в</t>
  </si>
  <si>
    <t>Праздничные дни</t>
  </si>
  <si>
    <t>Дата</t>
  </si>
  <si>
    <t>Новый год</t>
  </si>
  <si>
    <t>День защитника отечества</t>
  </si>
  <si>
    <t>8 марта</t>
  </si>
  <si>
    <t>Отпуск с разрешения администрации</t>
  </si>
  <si>
    <t>День Победы</t>
  </si>
  <si>
    <t>День России</t>
  </si>
  <si>
    <t>1 Мая</t>
  </si>
  <si>
    <t>Механик гаража</t>
  </si>
  <si>
    <t xml:space="preserve">Автотранспортный участок </t>
  </si>
  <si>
    <t>Иванов Иван Иванович</t>
  </si>
  <si>
    <t>Петров Петр Петрович</t>
  </si>
  <si>
    <t>Короткие раб. Дни</t>
  </si>
  <si>
    <t xml:space="preserve">Дата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</si>
</sst>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9]mmmm\ yyyy;@"/>
    <numFmt numFmtId="165" formatCode="ddd"/>
    <numFmt numFmtId="166" formatCode="yyyy"/>
    <numFmt numFmtId="167" formatCode="d;;"/>
    <numFmt numFmtId="168" formatCode="0;;;@"/>
    <numFmt numFmtId="179" formatCode="dd/mm/yyyy\ \(ddd\)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60"/>
      <name val="Calibri"/>
      <family val="2"/>
      <charset val="204"/>
    </font>
    <font>
      <b/>
      <sz val="20"/>
      <color indexed="60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u/>
      <sz val="20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2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3" xfId="0" applyFont="1" applyBorder="1"/>
    <xf numFmtId="164" fontId="7" fillId="0" borderId="0" xfId="0" applyNumberFormat="1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7" fillId="0" borderId="0" xfId="0" applyFont="1" applyBorder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3" xfId="0" applyFont="1" applyBorder="1"/>
    <xf numFmtId="0" fontId="7" fillId="0" borderId="0" xfId="0" applyFont="1" applyProtection="1"/>
    <xf numFmtId="0" fontId="6" fillId="0" borderId="0" xfId="0" applyFont="1" applyProtection="1"/>
    <xf numFmtId="0" fontId="6" fillId="0" borderId="3" xfId="0" applyFont="1" applyBorder="1" applyProtection="1"/>
    <xf numFmtId="0" fontId="9" fillId="0" borderId="7" xfId="0" applyFont="1" applyBorder="1" applyAlignment="1"/>
    <xf numFmtId="0" fontId="6" fillId="0" borderId="7" xfId="0" applyFont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/>
    <xf numFmtId="165" fontId="2" fillId="0" borderId="8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0" fillId="0" borderId="0" xfId="0" applyFill="1"/>
    <xf numFmtId="0" fontId="0" fillId="0" borderId="0" xfId="0" applyFill="1" applyProtection="1">
      <protection hidden="1"/>
    </xf>
    <xf numFmtId="0" fontId="2" fillId="0" borderId="15" xfId="0" applyFont="1" applyFill="1" applyBorder="1" applyAlignment="1" applyProtection="1">
      <alignment horizontal="center" vertical="center"/>
      <protection hidden="1"/>
    </xf>
    <xf numFmtId="0" fontId="12" fillId="0" borderId="16" xfId="0" applyFont="1" applyFill="1" applyBorder="1" applyAlignment="1" applyProtection="1">
      <alignment horizontal="left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/>
    <xf numFmtId="0" fontId="0" fillId="0" borderId="0" xfId="0" applyFill="1" applyBorder="1" applyProtection="1">
      <protection hidden="1"/>
    </xf>
    <xf numFmtId="0" fontId="12" fillId="0" borderId="17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/>
    <xf numFmtId="0" fontId="1" fillId="0" borderId="7" xfId="0" applyFont="1" applyFill="1" applyBorder="1"/>
    <xf numFmtId="0" fontId="1" fillId="0" borderId="3" xfId="0" applyFont="1" applyFill="1" applyBorder="1" applyAlignment="1" applyProtection="1">
      <alignment vertical="center"/>
      <protection hidden="1"/>
    </xf>
    <xf numFmtId="0" fontId="0" fillId="0" borderId="3" xfId="0" applyFill="1" applyBorder="1"/>
    <xf numFmtId="0" fontId="1" fillId="0" borderId="0" xfId="0" applyFont="1" applyFill="1" applyBorder="1" applyAlignment="1" applyProtection="1">
      <protection hidden="1"/>
    </xf>
    <xf numFmtId="14" fontId="0" fillId="0" borderId="0" xfId="0" applyNumberFormat="1"/>
    <xf numFmtId="166" fontId="13" fillId="0" borderId="8" xfId="0" applyNumberFormat="1" applyFont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7" xfId="0" applyFill="1" applyBorder="1" applyProtection="1">
      <protection hidden="1"/>
    </xf>
    <xf numFmtId="14" fontId="16" fillId="0" borderId="0" xfId="0" applyNumberFormat="1" applyFont="1" applyAlignment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  <protection hidden="1"/>
    </xf>
    <xf numFmtId="167" fontId="2" fillId="0" borderId="8" xfId="0" applyNumberFormat="1" applyFont="1" applyFill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/>
      <protection hidden="1"/>
    </xf>
    <xf numFmtId="0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5" borderId="23" xfId="0" applyNumberFormat="1" applyFont="1" applyFill="1" applyBorder="1" applyAlignment="1" applyProtection="1">
      <alignment horizontal="center" vertical="center"/>
      <protection locked="0"/>
    </xf>
    <xf numFmtId="0" fontId="1" fillId="5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19" xfId="0" applyNumberFormat="1" applyFont="1" applyFill="1" applyBorder="1" applyAlignment="1" applyProtection="1">
      <alignment horizontal="center" vertical="center"/>
      <protection locked="0"/>
    </xf>
    <xf numFmtId="0" fontId="1" fillId="5" borderId="27" xfId="0" applyNumberFormat="1" applyFont="1" applyFill="1" applyBorder="1" applyAlignment="1" applyProtection="1">
      <alignment horizontal="center" vertical="center"/>
      <protection locked="0"/>
    </xf>
    <xf numFmtId="0" fontId="1" fillId="5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2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2" fillId="5" borderId="34" xfId="0" applyFont="1" applyFill="1" applyBorder="1" applyAlignment="1" applyProtection="1">
      <alignment horizontal="center" vertical="center" textRotation="90"/>
      <protection hidden="1"/>
    </xf>
    <xf numFmtId="164" fontId="4" fillId="0" borderId="0" xfId="0" applyNumberFormat="1" applyFont="1" applyFill="1" applyBorder="1" applyAlignment="1" applyProtection="1">
      <alignment horizontal="center" vertical="center"/>
      <protection hidden="1"/>
    </xf>
    <xf numFmtId="0" fontId="1" fillId="0" borderId="45" xfId="0" applyNumberFormat="1" applyFont="1" applyFill="1" applyBorder="1" applyAlignment="1" applyProtection="1">
      <alignment horizontal="center" vertical="center"/>
      <protection locked="0"/>
    </xf>
    <xf numFmtId="0" fontId="1" fillId="5" borderId="46" xfId="0" applyNumberFormat="1" applyFont="1" applyFill="1" applyBorder="1" applyAlignment="1" applyProtection="1">
      <alignment horizontal="center" vertical="center"/>
      <protection locked="0"/>
    </xf>
    <xf numFmtId="0" fontId="1" fillId="0" borderId="47" xfId="0" applyNumberFormat="1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168" fontId="2" fillId="0" borderId="8" xfId="0" applyNumberFormat="1" applyFont="1" applyFill="1" applyBorder="1" applyAlignment="1" applyProtection="1">
      <alignment horizontal="center" vertical="center"/>
      <protection hidden="1"/>
    </xf>
    <xf numFmtId="168" fontId="2" fillId="5" borderId="8" xfId="0" applyNumberFormat="1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>
      <alignment horizontal="center" vertical="center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7" fillId="0" borderId="21" xfId="0" applyNumberFormat="1" applyFont="1" applyFill="1" applyBorder="1" applyAlignment="1" applyProtection="1">
      <alignment horizontal="center" vertical="center"/>
      <protection locked="0"/>
    </xf>
    <xf numFmtId="0" fontId="17" fillId="0" borderId="25" xfId="0" applyNumberFormat="1" applyFont="1" applyFill="1" applyBorder="1" applyAlignment="1" applyProtection="1">
      <alignment horizontal="center" vertical="center"/>
      <protection locked="0"/>
    </xf>
    <xf numFmtId="0" fontId="17" fillId="5" borderId="23" xfId="0" applyNumberFormat="1" applyFont="1" applyFill="1" applyBorder="1" applyAlignment="1" applyProtection="1">
      <alignment horizontal="center" vertical="center"/>
      <protection locked="0"/>
    </xf>
    <xf numFmtId="0" fontId="17" fillId="5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45" xfId="0" applyNumberFormat="1" applyFont="1" applyFill="1" applyBorder="1" applyAlignment="1" applyProtection="1">
      <alignment horizontal="center" vertical="center"/>
      <protection locked="0"/>
    </xf>
    <xf numFmtId="0" fontId="17" fillId="0" borderId="49" xfId="0" applyNumberFormat="1" applyFont="1" applyFill="1" applyBorder="1" applyAlignment="1" applyProtection="1">
      <alignment horizontal="center" vertical="center"/>
      <protection locked="0"/>
    </xf>
    <xf numFmtId="0" fontId="17" fillId="5" borderId="46" xfId="0" applyNumberFormat="1" applyFont="1" applyFill="1" applyBorder="1" applyAlignment="1" applyProtection="1">
      <alignment horizontal="center" vertical="center"/>
      <protection locked="0"/>
    </xf>
    <xf numFmtId="0" fontId="17" fillId="5" borderId="50" xfId="0" applyNumberFormat="1" applyFont="1" applyFill="1" applyBorder="1" applyAlignment="1" applyProtection="1">
      <alignment horizontal="center" vertical="center"/>
      <protection locked="0"/>
    </xf>
    <xf numFmtId="0" fontId="17" fillId="0" borderId="47" xfId="0" applyNumberFormat="1" applyFont="1" applyFill="1" applyBorder="1" applyAlignment="1" applyProtection="1">
      <alignment horizontal="center" vertical="center"/>
      <protection locked="0"/>
    </xf>
    <xf numFmtId="0" fontId="17" fillId="0" borderId="51" xfId="0" applyNumberFormat="1" applyFont="1" applyFill="1" applyBorder="1" applyAlignment="1" applyProtection="1">
      <alignment horizontal="center" vertical="center"/>
      <protection locked="0"/>
    </xf>
    <xf numFmtId="0" fontId="17" fillId="5" borderId="19" xfId="0" applyNumberFormat="1" applyFont="1" applyFill="1" applyBorder="1" applyAlignment="1" applyProtection="1">
      <alignment horizontal="center" vertical="center"/>
      <protection locked="0"/>
    </xf>
    <xf numFmtId="0" fontId="17" fillId="5" borderId="52" xfId="0" applyNumberFormat="1" applyFont="1" applyFill="1" applyBorder="1" applyAlignment="1" applyProtection="1">
      <alignment horizontal="center" vertical="center"/>
      <protection locked="0"/>
    </xf>
    <xf numFmtId="0" fontId="17" fillId="0" borderId="19" xfId="0" applyNumberFormat="1" applyFont="1" applyFill="1" applyBorder="1" applyAlignment="1" applyProtection="1">
      <alignment horizontal="center" vertical="center"/>
      <protection locked="0"/>
    </xf>
    <xf numFmtId="0" fontId="17" fillId="0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7" xfId="0" applyNumberFormat="1" applyFont="1" applyFill="1" applyBorder="1" applyAlignment="1" applyProtection="1">
      <alignment horizontal="center" vertical="center"/>
      <protection locked="0"/>
    </xf>
    <xf numFmtId="0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17" fillId="5" borderId="28" xfId="0" applyNumberFormat="1" applyFont="1" applyFill="1" applyBorder="1" applyAlignment="1" applyProtection="1">
      <alignment horizontal="center" vertical="center"/>
      <protection locked="0"/>
    </xf>
    <xf numFmtId="168" fontId="18" fillId="0" borderId="8" xfId="0" applyNumberFormat="1" applyFont="1" applyFill="1" applyBorder="1" applyAlignment="1" applyProtection="1">
      <alignment horizontal="center" vertical="center"/>
      <protection hidden="1"/>
    </xf>
    <xf numFmtId="168" fontId="18" fillId="5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5" fillId="4" borderId="53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7" fillId="0" borderId="52" xfId="0" applyNumberFormat="1" applyFont="1" applyFill="1" applyBorder="1" applyAlignment="1" applyProtection="1">
      <alignment horizontal="center" vertical="center"/>
      <protection locked="0"/>
    </xf>
    <xf numFmtId="0" fontId="17" fillId="5" borderId="54" xfId="0" applyNumberFormat="1" applyFont="1" applyFill="1" applyBorder="1" applyAlignment="1" applyProtection="1">
      <alignment horizontal="center" vertical="center"/>
      <protection locked="0"/>
    </xf>
    <xf numFmtId="168" fontId="18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16" fillId="7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 applyProtection="1">
      <alignment horizontal="center" vertical="top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left"/>
      <protection locked="0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top"/>
    </xf>
    <xf numFmtId="0" fontId="6" fillId="0" borderId="10" xfId="0" applyFont="1" applyBorder="1" applyAlignment="1" applyProtection="1">
      <alignment horizontal="center" vertical="top"/>
    </xf>
    <xf numFmtId="0" fontId="9" fillId="0" borderId="7" xfId="0" applyFont="1" applyBorder="1" applyAlignment="1" applyProtection="1">
      <alignment horizontal="left"/>
      <protection hidden="1"/>
    </xf>
    <xf numFmtId="0" fontId="7" fillId="0" borderId="10" xfId="0" applyFont="1" applyBorder="1" applyAlignment="1" applyProtection="1">
      <alignment horizontal="left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alignment horizontal="center" vertical="center"/>
      <protection hidden="1"/>
    </xf>
    <xf numFmtId="0" fontId="17" fillId="0" borderId="21" xfId="0" applyFont="1" applyFill="1" applyBorder="1" applyAlignment="1" applyProtection="1">
      <alignment horizontal="center" vertical="center"/>
      <protection hidden="1"/>
    </xf>
    <xf numFmtId="0" fontId="17" fillId="0" borderId="20" xfId="0" applyFont="1" applyFill="1" applyBorder="1" applyAlignment="1" applyProtection="1">
      <alignment horizontal="center" vertical="center"/>
      <protection locked="0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left" vertical="center"/>
      <protection locked="0"/>
    </xf>
    <xf numFmtId="168" fontId="18" fillId="0" borderId="36" xfId="0" applyNumberFormat="1" applyFont="1" applyFill="1" applyBorder="1" applyAlignment="1" applyProtection="1">
      <alignment horizontal="center" vertical="center"/>
      <protection hidden="1"/>
    </xf>
    <xf numFmtId="168" fontId="18" fillId="0" borderId="38" xfId="0" applyNumberFormat="1" applyFont="1" applyFill="1" applyBorder="1" applyAlignment="1" applyProtection="1">
      <alignment horizontal="center" vertical="center"/>
      <protection hidden="1"/>
    </xf>
    <xf numFmtId="168" fontId="18" fillId="0" borderId="1" xfId="0" applyNumberFormat="1" applyFont="1" applyFill="1" applyBorder="1" applyAlignment="1" applyProtection="1">
      <alignment horizontal="center" vertical="center"/>
      <protection hidden="1"/>
    </xf>
    <xf numFmtId="168" fontId="18" fillId="0" borderId="39" xfId="0" applyNumberFormat="1" applyFont="1" applyFill="1" applyBorder="1" applyAlignment="1" applyProtection="1">
      <alignment horizontal="center" vertical="center"/>
      <protection hidden="1"/>
    </xf>
    <xf numFmtId="168" fontId="18" fillId="0" borderId="37" xfId="0" applyNumberFormat="1" applyFont="1" applyFill="1" applyBorder="1" applyAlignment="1" applyProtection="1">
      <alignment horizontal="center" vertical="center"/>
      <protection hidden="1"/>
    </xf>
    <xf numFmtId="168" fontId="18" fillId="0" borderId="40" xfId="0" applyNumberFormat="1" applyFont="1" applyFill="1" applyBorder="1" applyAlignment="1" applyProtection="1">
      <alignment horizontal="center" vertical="center"/>
      <protection hidden="1"/>
    </xf>
    <xf numFmtId="0" fontId="18" fillId="0" borderId="2" xfId="0" applyNumberFormat="1" applyFont="1" applyFill="1" applyBorder="1" applyAlignment="1" applyProtection="1">
      <alignment horizontal="center" vertical="center"/>
      <protection hidden="1"/>
    </xf>
    <xf numFmtId="0" fontId="18" fillId="0" borderId="18" xfId="0" applyNumberFormat="1" applyFont="1" applyFill="1" applyBorder="1" applyAlignment="1" applyProtection="1">
      <alignment horizontal="center" vertical="center"/>
      <protection hidden="1"/>
    </xf>
    <xf numFmtId="0" fontId="18" fillId="0" borderId="35" xfId="0" applyNumberFormat="1" applyFont="1" applyFill="1" applyBorder="1" applyAlignment="1" applyProtection="1">
      <alignment horizontal="center" vertical="center"/>
      <protection hidden="1"/>
    </xf>
    <xf numFmtId="168" fontId="18" fillId="5" borderId="1" xfId="0" applyNumberFormat="1" applyFont="1" applyFill="1" applyBorder="1" applyAlignment="1" applyProtection="1">
      <alignment horizontal="center" vertical="center"/>
      <protection hidden="1"/>
    </xf>
    <xf numFmtId="168" fontId="18" fillId="5" borderId="39" xfId="0" applyNumberFormat="1" applyFont="1" applyFill="1" applyBorder="1" applyAlignment="1" applyProtection="1">
      <alignment horizontal="center" vertical="center"/>
      <protection hidden="1"/>
    </xf>
    <xf numFmtId="168" fontId="18" fillId="0" borderId="33" xfId="0" applyNumberFormat="1" applyFont="1" applyFill="1" applyBorder="1" applyAlignment="1" applyProtection="1">
      <alignment horizontal="center" vertical="center"/>
      <protection hidden="1"/>
    </xf>
    <xf numFmtId="168" fontId="18" fillId="0" borderId="24" xfId="0" applyNumberFormat="1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hidden="1"/>
    </xf>
    <xf numFmtId="0" fontId="17" fillId="0" borderId="44" xfId="0" applyFont="1" applyFill="1" applyBorder="1" applyAlignment="1" applyProtection="1">
      <alignment horizontal="center" vertical="center"/>
      <protection hidden="1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4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168" fontId="18" fillId="0" borderId="42" xfId="0" applyNumberFormat="1" applyFont="1" applyFill="1" applyBorder="1" applyAlignment="1" applyProtection="1">
      <alignment horizontal="center" vertical="center"/>
      <protection hidden="1"/>
    </xf>
    <xf numFmtId="168" fontId="18" fillId="0" borderId="43" xfId="0" applyNumberFormat="1" applyFont="1" applyFill="1" applyBorder="1" applyAlignment="1" applyProtection="1">
      <alignment horizontal="center" vertical="center"/>
      <protection hidden="1"/>
    </xf>
    <xf numFmtId="168" fontId="18" fillId="0" borderId="41" xfId="0" applyNumberFormat="1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hidden="1"/>
    </xf>
    <xf numFmtId="0" fontId="17" fillId="0" borderId="48" xfId="0" applyFont="1" applyFill="1" applyBorder="1" applyAlignment="1" applyProtection="1">
      <alignment horizontal="center" vertical="center"/>
      <protection locked="0"/>
    </xf>
    <xf numFmtId="0" fontId="1" fillId="0" borderId="48" xfId="0" applyFont="1" applyFill="1" applyBorder="1" applyAlignment="1" applyProtection="1">
      <alignment horizontal="left" vertical="center"/>
      <protection locked="0"/>
    </xf>
    <xf numFmtId="0" fontId="1" fillId="2" borderId="48" xfId="0" applyFont="1" applyFill="1" applyBorder="1" applyAlignment="1" applyProtection="1">
      <alignment horizontal="left" vertical="center"/>
      <protection locked="0"/>
    </xf>
    <xf numFmtId="168" fontId="18" fillId="5" borderId="33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left" vertical="center"/>
      <protection locked="0"/>
    </xf>
    <xf numFmtId="164" fontId="11" fillId="0" borderId="0" xfId="0" applyNumberFormat="1" applyFont="1" applyFill="1" applyBorder="1" applyAlignment="1" applyProtection="1">
      <alignment horizontal="left" vertical="center"/>
      <protection hidden="1"/>
    </xf>
    <xf numFmtId="0" fontId="2" fillId="0" borderId="8" xfId="0" applyFont="1" applyFill="1" applyBorder="1" applyAlignment="1" applyProtection="1">
      <alignment horizontal="center" vertical="center" textRotation="90" wrapText="1"/>
      <protection hidden="1"/>
    </xf>
    <xf numFmtId="0" fontId="2" fillId="0" borderId="34" xfId="0" applyFont="1" applyFill="1" applyBorder="1" applyAlignment="1" applyProtection="1">
      <alignment horizontal="center" vertical="center" textRotation="90" wrapText="1"/>
      <protection hidden="1"/>
    </xf>
    <xf numFmtId="0" fontId="2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4" xfId="0" applyFont="1" applyFill="1" applyBorder="1" applyAlignment="1" applyProtection="1">
      <alignment horizontal="center" vertical="center" wrapText="1"/>
      <protection hidden="1"/>
    </xf>
    <xf numFmtId="168" fontId="18" fillId="0" borderId="29" xfId="0" applyNumberFormat="1" applyFont="1" applyFill="1" applyBorder="1" applyAlignment="1" applyProtection="1">
      <alignment horizontal="center" vertical="center"/>
      <protection hidden="1"/>
    </xf>
    <xf numFmtId="168" fontId="18" fillId="0" borderId="31" xfId="0" applyNumberFormat="1" applyFont="1" applyFill="1" applyBorder="1" applyAlignment="1" applyProtection="1">
      <alignment horizontal="center" vertical="center"/>
      <protection hidden="1"/>
    </xf>
    <xf numFmtId="168" fontId="18" fillId="0" borderId="22" xfId="0" applyNumberFormat="1" applyFont="1" applyFill="1" applyBorder="1" applyAlignment="1" applyProtection="1">
      <alignment horizontal="center" vertical="center"/>
      <protection hidden="1"/>
    </xf>
    <xf numFmtId="168" fontId="18" fillId="5" borderId="22" xfId="0" applyNumberFormat="1" applyFont="1" applyFill="1" applyBorder="1" applyAlignment="1" applyProtection="1">
      <alignment horizontal="center" vertical="center"/>
      <protection hidden="1"/>
    </xf>
    <xf numFmtId="168" fontId="18" fillId="5" borderId="24" xfId="0" applyNumberFormat="1" applyFont="1" applyFill="1" applyBorder="1" applyAlignment="1" applyProtection="1">
      <alignment horizontal="center" vertical="center"/>
      <protection hidden="1"/>
    </xf>
    <xf numFmtId="168" fontId="18" fillId="0" borderId="30" xfId="0" applyNumberFormat="1" applyFont="1" applyFill="1" applyBorder="1" applyAlignment="1" applyProtection="1">
      <alignment horizontal="center" vertical="center"/>
      <protection hidden="1"/>
    </xf>
    <xf numFmtId="168" fontId="18" fillId="0" borderId="32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168" fontId="2" fillId="0" borderId="36" xfId="0" applyNumberFormat="1" applyFont="1" applyFill="1" applyBorder="1" applyAlignment="1" applyProtection="1">
      <alignment horizontal="center" vertical="center"/>
      <protection hidden="1"/>
    </xf>
    <xf numFmtId="168" fontId="2" fillId="0" borderId="38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39" xfId="0" applyNumberFormat="1" applyFont="1" applyFill="1" applyBorder="1" applyAlignment="1" applyProtection="1">
      <alignment horizontal="center" vertical="center"/>
      <protection hidden="1"/>
    </xf>
    <xf numFmtId="168" fontId="2" fillId="0" borderId="37" xfId="0" applyNumberFormat="1" applyFont="1" applyFill="1" applyBorder="1" applyAlignment="1" applyProtection="1">
      <alignment horizontal="center" vertical="center"/>
      <protection hidden="1"/>
    </xf>
    <xf numFmtId="168" fontId="2" fillId="0" borderId="40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/>
      <protection hidden="1"/>
    </xf>
    <xf numFmtId="0" fontId="2" fillId="0" borderId="18" xfId="0" applyNumberFormat="1" applyFont="1" applyFill="1" applyBorder="1" applyAlignment="1" applyProtection="1">
      <alignment horizontal="left" vertical="center"/>
      <protection hidden="1"/>
    </xf>
    <xf numFmtId="0" fontId="2" fillId="0" borderId="35" xfId="0" applyNumberFormat="1" applyFont="1" applyFill="1" applyBorder="1" applyAlignment="1" applyProtection="1">
      <alignment horizontal="left" vertical="center"/>
      <protection hidden="1"/>
    </xf>
    <xf numFmtId="168" fontId="2" fillId="5" borderId="1" xfId="0" applyNumberFormat="1" applyFont="1" applyFill="1" applyBorder="1" applyAlignment="1" applyProtection="1">
      <alignment horizontal="center" vertical="center"/>
      <protection hidden="1"/>
    </xf>
    <xf numFmtId="168" fontId="2" fillId="5" borderId="39" xfId="0" applyNumberFormat="1" applyFont="1" applyFill="1" applyBorder="1" applyAlignment="1" applyProtection="1">
      <alignment horizontal="center" vertical="center"/>
      <protection hidden="1"/>
    </xf>
    <xf numFmtId="168" fontId="2" fillId="0" borderId="33" xfId="0" applyNumberFormat="1" applyFont="1" applyFill="1" applyBorder="1" applyAlignment="1" applyProtection="1">
      <alignment horizontal="center" vertical="center"/>
      <protection hidden="1"/>
    </xf>
    <xf numFmtId="168" fontId="2" fillId="0" borderId="2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44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168" fontId="2" fillId="0" borderId="42" xfId="0" applyNumberFormat="1" applyFont="1" applyFill="1" applyBorder="1" applyAlignment="1" applyProtection="1">
      <alignment horizontal="center" vertical="center"/>
      <protection hidden="1"/>
    </xf>
    <xf numFmtId="168" fontId="2" fillId="0" borderId="43" xfId="0" applyNumberFormat="1" applyFont="1" applyFill="1" applyBorder="1" applyAlignment="1" applyProtection="1">
      <alignment horizontal="center" vertical="center"/>
      <protection hidden="1"/>
    </xf>
    <xf numFmtId="168" fontId="2" fillId="0" borderId="41" xfId="0" applyNumberFormat="1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locked="0"/>
    </xf>
    <xf numFmtId="168" fontId="2" fillId="5" borderId="33" xfId="0" applyNumberFormat="1" applyFont="1" applyFill="1" applyBorder="1" applyAlignment="1" applyProtection="1">
      <alignment horizontal="center" vertical="center"/>
      <protection hidden="1"/>
    </xf>
    <xf numFmtId="168" fontId="2" fillId="0" borderId="29" xfId="0" applyNumberFormat="1" applyFont="1" applyFill="1" applyBorder="1" applyAlignment="1" applyProtection="1">
      <alignment horizontal="center" vertical="center"/>
      <protection hidden="1"/>
    </xf>
    <xf numFmtId="168" fontId="2" fillId="0" borderId="31" xfId="0" applyNumberFormat="1" applyFont="1" applyFill="1" applyBorder="1" applyAlignment="1" applyProtection="1">
      <alignment horizontal="center" vertical="center"/>
      <protection hidden="1"/>
    </xf>
    <xf numFmtId="168" fontId="2" fillId="0" borderId="22" xfId="0" applyNumberFormat="1" applyFont="1" applyFill="1" applyBorder="1" applyAlignment="1" applyProtection="1">
      <alignment horizontal="center" vertical="center"/>
      <protection hidden="1"/>
    </xf>
    <xf numFmtId="168" fontId="2" fillId="5" borderId="22" xfId="0" applyNumberFormat="1" applyFont="1" applyFill="1" applyBorder="1" applyAlignment="1" applyProtection="1">
      <alignment horizontal="center" vertical="center"/>
      <protection hidden="1"/>
    </xf>
    <xf numFmtId="168" fontId="2" fillId="5" borderId="24" xfId="0" applyNumberFormat="1" applyFont="1" applyFill="1" applyBorder="1" applyAlignment="1" applyProtection="1">
      <alignment horizontal="center" vertical="center"/>
      <protection hidden="1"/>
    </xf>
    <xf numFmtId="168" fontId="2" fillId="0" borderId="30" xfId="0" applyNumberFormat="1" applyFont="1" applyFill="1" applyBorder="1" applyAlignment="1" applyProtection="1">
      <alignment horizontal="center" vertical="center"/>
      <protection hidden="1"/>
    </xf>
    <xf numFmtId="168" fontId="2" fillId="0" borderId="32" xfId="0" applyNumberFormat="1" applyFont="1" applyFill="1" applyBorder="1" applyAlignment="1" applyProtection="1">
      <alignment horizontal="center" vertical="center"/>
      <protection hidden="1"/>
    </xf>
    <xf numFmtId="179" fontId="0" fillId="0" borderId="0" xfId="0" applyNumberFormat="1"/>
    <xf numFmtId="179" fontId="0" fillId="8" borderId="0" xfId="0" applyNumberFormat="1" applyFill="1"/>
    <xf numFmtId="168" fontId="18" fillId="8" borderId="22" xfId="0" applyNumberFormat="1" applyFont="1" applyFill="1" applyBorder="1" applyAlignment="1" applyProtection="1">
      <alignment horizontal="center" vertical="center"/>
      <protection hidden="1"/>
    </xf>
    <xf numFmtId="168" fontId="18" fillId="8" borderId="24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65"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color auto="1"/>
      </font>
      <fill>
        <patternFill>
          <bgColor rgb="FF99FF99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gradientFill degree="45">
          <stop position="0">
            <color theme="3" tint="0.59999389629810485"/>
          </stop>
          <stop position="1">
            <color theme="9" tint="0.59999389629810485"/>
          </stop>
        </gradientFill>
      </fill>
    </dxf>
    <dxf>
      <font>
        <b/>
        <i val="0"/>
        <color rgb="FFFF0000"/>
      </font>
      <fill>
        <patternFill patternType="solid">
          <bgColor theme="9" tint="0.59996337778862885"/>
        </patternFill>
      </fill>
    </dxf>
    <dxf>
      <font>
        <b/>
        <i val="0"/>
      </font>
      <numFmt numFmtId="169" formatCode=";;;&quot;ОГ&quot;"/>
    </dxf>
    <dxf>
      <font>
        <b/>
        <i val="0"/>
      </font>
      <numFmt numFmtId="170" formatCode=";;;&quot;У&quot;"/>
    </dxf>
    <dxf>
      <font>
        <b/>
        <i val="0"/>
      </font>
      <numFmt numFmtId="171" formatCode=";;;&quot;О&quot;"/>
    </dxf>
    <dxf>
      <font>
        <b/>
        <i val="0"/>
      </font>
      <numFmt numFmtId="172" formatCode=";;;&quot;Н&quot;"/>
    </dxf>
    <dxf>
      <font>
        <b/>
        <i val="0"/>
      </font>
      <numFmt numFmtId="173" formatCode=";;;&quot;К&quot;"/>
    </dxf>
    <dxf>
      <font>
        <b/>
        <i val="0"/>
      </font>
      <numFmt numFmtId="174" formatCode=";;;&quot;В/В&quot;"/>
    </dxf>
    <dxf>
      <font>
        <b/>
        <i val="0"/>
      </font>
      <numFmt numFmtId="175" formatCode=";;;&quot;А&quot;"/>
    </dxf>
    <dxf>
      <font>
        <b/>
        <i val="0"/>
      </font>
      <numFmt numFmtId="176" formatCode=";;;&quot;Б&quot;"/>
    </dxf>
    <dxf>
      <font>
        <b/>
        <i val="0"/>
        <color auto="1"/>
      </font>
      <numFmt numFmtId="177" formatCode=";;;&quot;В&quot;"/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99FF99"/>
      <color rgb="FF99FF66"/>
      <color rgb="FFFFFF99"/>
      <color rgb="FF66FF99"/>
      <color rgb="FF00FF00"/>
      <color rgb="FFFF8080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C4:AM29"/>
  <sheetViews>
    <sheetView topLeftCell="B1" zoomScale="60" zoomScaleNormal="60" zoomScalePageLayoutView="60" workbookViewId="0">
      <selection activeCell="Z20" sqref="Z20:AG20"/>
    </sheetView>
  </sheetViews>
  <sheetFormatPr defaultRowHeight="15" x14ac:dyDescent="0.25"/>
  <cols>
    <col min="1" max="1" width="6.28515625" customWidth="1"/>
    <col min="2" max="2" width="27" customWidth="1"/>
    <col min="3" max="3" width="14.42578125" bestFit="1" customWidth="1"/>
    <col min="4" max="4" width="4.28515625" bestFit="1" customWidth="1"/>
    <col min="5" max="5" width="4.42578125" bestFit="1" customWidth="1"/>
    <col min="6" max="6" width="5" customWidth="1"/>
    <col min="7" max="9" width="5" bestFit="1" customWidth="1"/>
    <col min="10" max="10" width="4.5703125" customWidth="1"/>
    <col min="11" max="11" width="4.42578125" customWidth="1"/>
    <col min="12" max="12" width="4.85546875" customWidth="1"/>
    <col min="13" max="13" width="4.42578125" bestFit="1" customWidth="1"/>
    <col min="14" max="14" width="4.85546875" customWidth="1"/>
    <col min="15" max="15" width="4.28515625" bestFit="1" customWidth="1"/>
    <col min="16" max="17" width="5" bestFit="1" customWidth="1"/>
    <col min="18" max="18" width="4.28515625" bestFit="1" customWidth="1"/>
    <col min="19" max="23" width="5" bestFit="1" customWidth="1"/>
    <col min="24" max="24" width="5" customWidth="1"/>
    <col min="25" max="32" width="5" bestFit="1" customWidth="1"/>
    <col min="33" max="33" width="5" customWidth="1"/>
    <col min="34" max="34" width="5" bestFit="1" customWidth="1"/>
    <col min="36" max="36" width="9.140625" hidden="1" customWidth="1"/>
    <col min="43" max="50" width="0" hidden="1" customWidth="1"/>
  </cols>
  <sheetData>
    <row r="4" spans="3:39" ht="34.5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0" t="s">
        <v>13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3:39" ht="34.5" x14ac:dyDescent="0.2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0" t="s">
        <v>14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3:39" ht="81.75" customHeight="1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3:39" ht="34.5" customHeight="1" x14ac:dyDescent="0.4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1"/>
      <c r="AB7" s="1"/>
      <c r="AC7" s="1"/>
      <c r="AD7" s="1"/>
      <c r="AE7" s="1"/>
      <c r="AF7" s="1"/>
      <c r="AG7" s="1"/>
      <c r="AH7" s="1"/>
      <c r="AI7" s="104" t="s">
        <v>19</v>
      </c>
      <c r="AJ7" s="105"/>
      <c r="AK7" s="105"/>
      <c r="AL7" s="105"/>
      <c r="AM7" s="106"/>
    </row>
    <row r="8" spans="3:39" ht="47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 t="s">
        <v>15</v>
      </c>
      <c r="AA8" s="1"/>
      <c r="AB8" s="1"/>
      <c r="AC8" s="1"/>
      <c r="AD8" s="1"/>
      <c r="AE8" s="1"/>
      <c r="AF8" s="1"/>
      <c r="AG8" s="1"/>
      <c r="AH8" s="1"/>
      <c r="AI8" s="107">
        <v>504017</v>
      </c>
      <c r="AJ8" s="108"/>
      <c r="AK8" s="108"/>
      <c r="AL8" s="108"/>
      <c r="AM8" s="109"/>
    </row>
    <row r="9" spans="3:39" ht="30" customHeight="1" x14ac:dyDescent="0.2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1" t="s">
        <v>16</v>
      </c>
      <c r="O9" s="103">
        <v>43922</v>
      </c>
      <c r="P9" s="103"/>
      <c r="Q9" s="103"/>
      <c r="R9" s="103"/>
      <c r="S9" s="103"/>
      <c r="T9" s="103"/>
      <c r="U9" s="103"/>
      <c r="V9" s="12" t="s">
        <v>17</v>
      </c>
      <c r="W9" s="1"/>
      <c r="X9" s="1"/>
      <c r="Y9" s="1"/>
      <c r="Z9" s="1"/>
      <c r="AA9" s="1"/>
      <c r="AB9" s="1"/>
      <c r="AC9" s="1"/>
      <c r="AD9" s="3" t="s">
        <v>18</v>
      </c>
      <c r="AE9" s="1"/>
      <c r="AF9" s="1"/>
      <c r="AG9" s="1"/>
      <c r="AH9" s="1"/>
      <c r="AI9" s="110"/>
      <c r="AJ9" s="111"/>
      <c r="AK9" s="111"/>
      <c r="AL9" s="111"/>
      <c r="AM9" s="112"/>
    </row>
    <row r="10" spans="3:39" ht="24.75" customHeight="1" x14ac:dyDescent="0.4">
      <c r="C10" s="102" t="s">
        <v>20</v>
      </c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6"/>
      <c r="T10" s="6"/>
      <c r="U10" s="7"/>
      <c r="V10" s="7"/>
      <c r="W10" s="7"/>
      <c r="X10" s="7"/>
      <c r="Y10" s="7"/>
      <c r="Z10" s="8"/>
      <c r="AA10" s="8"/>
      <c r="AB10" s="8"/>
      <c r="AC10" s="8"/>
      <c r="AD10" s="9"/>
      <c r="AE10" s="8"/>
      <c r="AF10" s="8"/>
      <c r="AG10" s="8"/>
      <c r="AH10" s="1"/>
      <c r="AI10" s="113"/>
      <c r="AJ10" s="114"/>
      <c r="AK10" s="114"/>
      <c r="AL10" s="114"/>
      <c r="AM10" s="115"/>
    </row>
    <row r="11" spans="3:39" ht="9" customHeight="1" x14ac:dyDescent="0.25"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1"/>
      <c r="AI11" s="110"/>
      <c r="AJ11" s="111"/>
      <c r="AK11" s="111"/>
      <c r="AL11" s="111"/>
      <c r="AM11" s="112"/>
    </row>
    <row r="12" spans="3:39" ht="21" customHeight="1" x14ac:dyDescent="0.4"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"/>
      <c r="AI12" s="116"/>
      <c r="AJ12" s="117"/>
      <c r="AK12" s="117"/>
      <c r="AL12" s="117"/>
      <c r="AM12" s="118"/>
    </row>
    <row r="13" spans="3:39" ht="25.5" customHeight="1" x14ac:dyDescent="0.4">
      <c r="C13" s="4" t="s">
        <v>21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"/>
      <c r="AI13" s="113"/>
      <c r="AJ13" s="114"/>
      <c r="AK13" s="114"/>
      <c r="AL13" s="114"/>
      <c r="AM13" s="115"/>
    </row>
    <row r="14" spans="3:39" ht="47.25" customHeight="1" x14ac:dyDescent="0.4">
      <c r="C14" s="4" t="s">
        <v>25</v>
      </c>
      <c r="D14" s="1"/>
      <c r="E14" s="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"/>
      <c r="AI14" s="120"/>
      <c r="AJ14" s="121"/>
      <c r="AK14" s="121"/>
      <c r="AL14" s="121"/>
      <c r="AM14" s="122"/>
    </row>
    <row r="15" spans="3:39" ht="47.25" customHeight="1" x14ac:dyDescent="0.4">
      <c r="C15" s="4" t="s">
        <v>22</v>
      </c>
      <c r="D15" s="1"/>
      <c r="E15" s="1"/>
      <c r="F15" s="123" t="s">
        <v>67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"/>
      <c r="AI15" s="120"/>
      <c r="AJ15" s="121"/>
      <c r="AK15" s="121"/>
      <c r="AL15" s="121"/>
      <c r="AM15" s="122"/>
    </row>
    <row r="16" spans="3:39" ht="47.25" customHeight="1" x14ac:dyDescent="0.4">
      <c r="C16" s="102" t="s">
        <v>27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7"/>
      <c r="Q16" s="133"/>
      <c r="R16" s="133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"/>
      <c r="AI16" s="124"/>
      <c r="AJ16" s="125"/>
      <c r="AK16" s="125"/>
      <c r="AL16" s="125"/>
      <c r="AM16" s="126"/>
    </row>
    <row r="17" spans="3:39" ht="47.25" customHeight="1" x14ac:dyDescent="0.4">
      <c r="C17" s="2" t="s">
        <v>23</v>
      </c>
      <c r="D17" s="1"/>
      <c r="E17" s="1"/>
      <c r="F17" s="1"/>
      <c r="G17" s="1"/>
      <c r="H17" s="1"/>
      <c r="I17" s="5"/>
      <c r="J17" s="5"/>
      <c r="K17" s="5"/>
      <c r="L17" s="5"/>
      <c r="M17" s="5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"/>
      <c r="AI17" s="119"/>
      <c r="AJ17" s="119"/>
      <c r="AK17" s="119"/>
      <c r="AL17" s="119"/>
      <c r="AM17" s="119"/>
    </row>
    <row r="18" spans="3:39" ht="47.25" customHeight="1" x14ac:dyDescent="0.4">
      <c r="C18" s="127" t="s">
        <v>28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8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32"/>
      <c r="AA18" s="132"/>
      <c r="AB18" s="132"/>
      <c r="AC18" s="132"/>
      <c r="AD18" s="132"/>
      <c r="AE18" s="132"/>
      <c r="AF18" s="132"/>
      <c r="AG18" s="132"/>
      <c r="AH18" s="1"/>
      <c r="AI18" s="1"/>
      <c r="AJ18" s="1"/>
      <c r="AK18" s="1"/>
      <c r="AL18" s="1"/>
    </row>
    <row r="19" spans="3:39" ht="18" customHeight="1" x14ac:dyDescent="0.4"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30" t="s">
        <v>24</v>
      </c>
      <c r="Q19" s="130"/>
      <c r="R19" s="130"/>
      <c r="S19" s="130"/>
      <c r="T19" s="130"/>
      <c r="U19" s="130"/>
      <c r="V19" s="130"/>
      <c r="W19" s="130"/>
      <c r="X19" s="130"/>
      <c r="Y19" s="130"/>
      <c r="Z19" s="15"/>
      <c r="AA19" s="14"/>
      <c r="AB19" s="15"/>
      <c r="AC19" s="15"/>
      <c r="AD19" s="15"/>
      <c r="AE19" s="15"/>
      <c r="AF19" s="15"/>
      <c r="AG19" s="1"/>
      <c r="AH19" s="1"/>
      <c r="AI19" s="1"/>
      <c r="AJ19" s="1"/>
      <c r="AK19" s="1"/>
      <c r="AL19" s="1"/>
    </row>
    <row r="20" spans="3:39" ht="27.75" x14ac:dyDescent="0.4">
      <c r="C20" s="127" t="s">
        <v>34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28"/>
      <c r="AA20" s="128"/>
      <c r="AB20" s="128"/>
      <c r="AC20" s="128"/>
      <c r="AD20" s="128"/>
      <c r="AE20" s="128"/>
      <c r="AF20" s="128"/>
      <c r="AG20" s="128"/>
      <c r="AH20" s="1"/>
      <c r="AI20" s="1"/>
      <c r="AJ20" s="1"/>
      <c r="AK20" s="1"/>
      <c r="AL20" s="1"/>
    </row>
    <row r="21" spans="3:39" x14ac:dyDescent="0.25"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29" t="s">
        <v>24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5"/>
      <c r="AA21" s="15"/>
      <c r="AB21" s="15"/>
      <c r="AC21" s="15"/>
      <c r="AD21" s="15"/>
      <c r="AE21" s="15"/>
      <c r="AF21" s="15"/>
      <c r="AG21" s="1"/>
      <c r="AH21" s="1"/>
      <c r="AI21" s="1"/>
      <c r="AJ21" s="1"/>
      <c r="AK21" s="1"/>
      <c r="AL21" s="1"/>
    </row>
    <row r="22" spans="3:39" ht="27.75" x14ac:dyDescent="0.4">
      <c r="C22" s="127" t="s">
        <v>26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28"/>
      <c r="AA22" s="128"/>
      <c r="AB22" s="128"/>
      <c r="AC22" s="128"/>
      <c r="AD22" s="128"/>
      <c r="AE22" s="128"/>
      <c r="AF22" s="128"/>
      <c r="AG22" s="128"/>
      <c r="AH22" s="1"/>
      <c r="AI22" s="1"/>
      <c r="AJ22" s="1"/>
      <c r="AK22" s="1"/>
      <c r="AL22" s="1"/>
    </row>
    <row r="23" spans="3:39" x14ac:dyDescent="0.25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29" t="s">
        <v>24</v>
      </c>
      <c r="Q23" s="130"/>
      <c r="R23" s="130"/>
      <c r="S23" s="130"/>
      <c r="T23" s="130"/>
      <c r="U23" s="130"/>
      <c r="V23" s="130"/>
      <c r="W23" s="130"/>
      <c r="X23" s="130"/>
      <c r="Y23" s="130"/>
      <c r="Z23" s="15"/>
      <c r="AA23" s="15"/>
      <c r="AB23" s="15"/>
      <c r="AC23" s="15"/>
      <c r="AD23" s="15"/>
      <c r="AE23" s="15"/>
      <c r="AF23" s="15"/>
      <c r="AG23" s="1"/>
      <c r="AH23" s="1"/>
      <c r="AI23" s="1"/>
      <c r="AJ23" s="1"/>
      <c r="AK23" s="1"/>
      <c r="AL23" s="1"/>
    </row>
    <row r="24" spans="3:39" x14ac:dyDescent="0.25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3:39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3:39" x14ac:dyDescent="0.2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3:39" x14ac:dyDescent="0.2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3:39" x14ac:dyDescent="0.2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3:39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</sheetData>
  <sheetProtection selectLockedCells="1"/>
  <mergeCells count="24">
    <mergeCell ref="C22:N22"/>
    <mergeCell ref="Z22:AG22"/>
    <mergeCell ref="P23:Y23"/>
    <mergeCell ref="P21:Y21"/>
    <mergeCell ref="F14:AG14"/>
    <mergeCell ref="Z20:AG20"/>
    <mergeCell ref="Z18:AG18"/>
    <mergeCell ref="C18:N18"/>
    <mergeCell ref="C20:N20"/>
    <mergeCell ref="Q16:R16"/>
    <mergeCell ref="P19:Y19"/>
    <mergeCell ref="AI17:AM17"/>
    <mergeCell ref="AI14:AM14"/>
    <mergeCell ref="F15:AG15"/>
    <mergeCell ref="AI15:AM15"/>
    <mergeCell ref="AI16:AM16"/>
    <mergeCell ref="C16:O16"/>
    <mergeCell ref="D13:AG13"/>
    <mergeCell ref="C10:R11"/>
    <mergeCell ref="O9:U9"/>
    <mergeCell ref="AI7:AM7"/>
    <mergeCell ref="AI8:AM8"/>
    <mergeCell ref="AI9:AM10"/>
    <mergeCell ref="AI11:AM13"/>
  </mergeCells>
  <phoneticPr fontId="0" type="noConversion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21"/>
  <sheetViews>
    <sheetView zoomScale="106" zoomScaleNormal="106" workbookViewId="0">
      <selection activeCell="E24" sqref="D24:E26"/>
    </sheetView>
  </sheetViews>
  <sheetFormatPr defaultRowHeight="15" x14ac:dyDescent="0.25"/>
  <cols>
    <col min="1" max="1" width="9.5703125" bestFit="1" customWidth="1"/>
    <col min="2" max="2" width="11" hidden="1" customWidth="1"/>
    <col min="3" max="3" width="10.5703125" hidden="1" customWidth="1"/>
    <col min="4" max="4" width="34.7109375" bestFit="1" customWidth="1"/>
    <col min="5" max="5" width="26.28515625" bestFit="1" customWidth="1"/>
    <col min="6" max="6" width="15.28515625" bestFit="1" customWidth="1"/>
    <col min="7" max="7" width="19.28515625" bestFit="1" customWidth="1"/>
    <col min="8" max="8" width="14.7109375" bestFit="1" customWidth="1"/>
  </cols>
  <sheetData>
    <row r="1" spans="1:9" ht="27" thickBot="1" x14ac:dyDescent="0.3">
      <c r="A1" s="45">
        <v>43831</v>
      </c>
      <c r="B1" s="48">
        <f>A1+MOD(2-A1,7)</f>
        <v>43836</v>
      </c>
      <c r="C1" s="48">
        <f>B1+7</f>
        <v>43843</v>
      </c>
      <c r="D1" s="46" t="s">
        <v>39</v>
      </c>
      <c r="E1" s="71" t="s">
        <v>57</v>
      </c>
      <c r="F1" s="71" t="s">
        <v>58</v>
      </c>
      <c r="G1" s="100" t="s">
        <v>70</v>
      </c>
      <c r="H1" s="100" t="s">
        <v>71</v>
      </c>
      <c r="I1" s="31"/>
    </row>
    <row r="2" spans="1:9" x14ac:dyDescent="0.25">
      <c r="B2" s="44">
        <v>43831</v>
      </c>
      <c r="D2" t="s">
        <v>40</v>
      </c>
      <c r="E2" t="s">
        <v>59</v>
      </c>
      <c r="F2" s="218">
        <v>43831</v>
      </c>
      <c r="G2" s="218"/>
      <c r="H2" s="219" t="str">
        <f>IF((WEEKDAY(F2)&gt;2)*(MONTH(F2)&lt;&gt;1),F2-1,"")</f>
        <v/>
      </c>
    </row>
    <row r="3" spans="1:9" x14ac:dyDescent="0.25">
      <c r="B3" s="44">
        <v>44197</v>
      </c>
      <c r="D3" t="s">
        <v>41</v>
      </c>
      <c r="E3" t="s">
        <v>59</v>
      </c>
      <c r="F3" s="218">
        <v>43832</v>
      </c>
      <c r="G3" s="218"/>
      <c r="H3" s="219" t="str">
        <f t="shared" ref="H3:H14" si="0">IF((WEEKDAY(F3)&gt;2)*(MONTH(F3)&lt;&gt;1),F3-1,"")</f>
        <v/>
      </c>
    </row>
    <row r="4" spans="1:9" x14ac:dyDescent="0.25">
      <c r="B4" s="44">
        <v>44562</v>
      </c>
      <c r="D4" t="s">
        <v>43</v>
      </c>
      <c r="E4" t="s">
        <v>59</v>
      </c>
      <c r="F4" s="218">
        <v>43833</v>
      </c>
      <c r="G4" s="218"/>
      <c r="H4" s="219" t="str">
        <f t="shared" si="0"/>
        <v/>
      </c>
    </row>
    <row r="5" spans="1:9" x14ac:dyDescent="0.25">
      <c r="B5" s="44">
        <v>44927</v>
      </c>
      <c r="D5" t="s">
        <v>44</v>
      </c>
      <c r="E5" t="s">
        <v>59</v>
      </c>
      <c r="F5" s="218">
        <v>43834</v>
      </c>
      <c r="G5" s="218"/>
      <c r="H5" s="219" t="str">
        <f t="shared" si="0"/>
        <v/>
      </c>
    </row>
    <row r="6" spans="1:9" x14ac:dyDescent="0.25">
      <c r="B6" s="44">
        <v>45292</v>
      </c>
      <c r="D6" t="s">
        <v>42</v>
      </c>
      <c r="E6" t="s">
        <v>59</v>
      </c>
      <c r="F6" s="218">
        <v>43835</v>
      </c>
      <c r="G6" s="218"/>
      <c r="H6" s="219" t="str">
        <f t="shared" si="0"/>
        <v/>
      </c>
    </row>
    <row r="7" spans="1:9" x14ac:dyDescent="0.25">
      <c r="B7" s="44">
        <v>45658</v>
      </c>
      <c r="D7" t="s">
        <v>66</v>
      </c>
      <c r="E7" t="s">
        <v>59</v>
      </c>
      <c r="F7" s="218">
        <v>43836</v>
      </c>
      <c r="G7" s="218"/>
      <c r="H7" s="219" t="str">
        <f t="shared" si="0"/>
        <v/>
      </c>
    </row>
    <row r="8" spans="1:9" x14ac:dyDescent="0.25">
      <c r="B8" s="44">
        <v>46023</v>
      </c>
      <c r="D8" t="s">
        <v>54</v>
      </c>
      <c r="E8" t="s">
        <v>59</v>
      </c>
      <c r="F8" s="218">
        <v>43837</v>
      </c>
      <c r="G8" s="218"/>
      <c r="H8" s="219" t="str">
        <f t="shared" si="0"/>
        <v/>
      </c>
    </row>
    <row r="9" spans="1:9" x14ac:dyDescent="0.25">
      <c r="B9" s="44">
        <v>46388</v>
      </c>
      <c r="D9" t="s">
        <v>55</v>
      </c>
      <c r="E9" t="s">
        <v>59</v>
      </c>
      <c r="F9" s="218">
        <v>43838</v>
      </c>
      <c r="G9" s="218"/>
      <c r="H9" s="219" t="str">
        <f t="shared" si="0"/>
        <v/>
      </c>
    </row>
    <row r="10" spans="1:9" x14ac:dyDescent="0.25">
      <c r="B10" s="44">
        <v>46753</v>
      </c>
      <c r="E10" t="s">
        <v>60</v>
      </c>
      <c r="F10" s="218">
        <v>43884</v>
      </c>
      <c r="G10" s="218"/>
      <c r="H10" s="219" t="str">
        <f t="shared" si="0"/>
        <v/>
      </c>
    </row>
    <row r="11" spans="1:9" x14ac:dyDescent="0.25">
      <c r="B11" s="44">
        <v>47119</v>
      </c>
      <c r="E11" t="s">
        <v>61</v>
      </c>
      <c r="F11" s="218">
        <v>43898</v>
      </c>
      <c r="G11" s="218"/>
      <c r="H11" s="219" t="str">
        <f t="shared" si="0"/>
        <v/>
      </c>
    </row>
    <row r="12" spans="1:9" x14ac:dyDescent="0.25">
      <c r="B12" s="44">
        <v>47484</v>
      </c>
      <c r="E12" t="s">
        <v>65</v>
      </c>
      <c r="F12" s="218">
        <v>43952</v>
      </c>
      <c r="G12" s="218"/>
      <c r="H12" s="219">
        <f t="shared" si="0"/>
        <v>43951</v>
      </c>
    </row>
    <row r="13" spans="1:9" x14ac:dyDescent="0.25">
      <c r="E13" t="s">
        <v>63</v>
      </c>
      <c r="F13" s="218">
        <v>43960</v>
      </c>
      <c r="G13" s="218"/>
      <c r="H13" s="219">
        <f t="shared" si="0"/>
        <v>43959</v>
      </c>
    </row>
    <row r="14" spans="1:9" x14ac:dyDescent="0.25">
      <c r="E14" t="s">
        <v>64</v>
      </c>
      <c r="F14" s="218">
        <v>43994</v>
      </c>
      <c r="G14" s="218"/>
      <c r="H14" s="219">
        <f t="shared" si="0"/>
        <v>43993</v>
      </c>
    </row>
    <row r="15" spans="1:9" x14ac:dyDescent="0.25">
      <c r="D15" s="44"/>
      <c r="F15" s="218"/>
      <c r="G15" s="218"/>
      <c r="H15" s="218"/>
    </row>
    <row r="16" spans="1:9" x14ac:dyDescent="0.25">
      <c r="F16" s="218"/>
      <c r="G16" s="218"/>
      <c r="H16" s="218"/>
    </row>
    <row r="17" spans="6:8" x14ac:dyDescent="0.25">
      <c r="F17" s="218"/>
      <c r="G17" s="218"/>
      <c r="H17" s="218"/>
    </row>
    <row r="18" spans="6:8" x14ac:dyDescent="0.25">
      <c r="F18" s="44"/>
    </row>
    <row r="19" spans="6:8" x14ac:dyDescent="0.25">
      <c r="F19" s="44"/>
    </row>
    <row r="20" spans="6:8" x14ac:dyDescent="0.25">
      <c r="F20" s="44"/>
    </row>
    <row r="21" spans="6:8" x14ac:dyDescent="0.25">
      <c r="F21" s="44"/>
    </row>
  </sheetData>
  <dataValidations count="1">
    <dataValidation type="list" allowBlank="1" showInputMessage="1" showErrorMessage="1" sqref="A1">
      <formula1>$B$2:$B$12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S58"/>
  <sheetViews>
    <sheetView zoomScale="60" zoomScaleNormal="60" workbookViewId="0">
      <selection activeCell="AL10" sqref="AL10:AL11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EDATE(DATA!A1,0)</f>
        <v>43831</v>
      </c>
      <c r="D1" s="172"/>
      <c r="E1" s="172"/>
      <c r="F1" s="172"/>
      <c r="G1" s="172"/>
      <c r="H1" s="172"/>
      <c r="I1" s="17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73" t="s">
        <v>3</v>
      </c>
      <c r="B2" s="173" t="s">
        <v>30</v>
      </c>
      <c r="C2" s="175" t="s">
        <v>31</v>
      </c>
      <c r="D2" s="175" t="s">
        <v>10</v>
      </c>
      <c r="E2" s="24">
        <f t="shared" ref="E2:AF2" si="0">E3</f>
        <v>43831</v>
      </c>
      <c r="F2" s="24">
        <f t="shared" si="0"/>
        <v>43832</v>
      </c>
      <c r="G2" s="24">
        <f t="shared" si="0"/>
        <v>43833</v>
      </c>
      <c r="H2" s="24">
        <f t="shared" si="0"/>
        <v>43834</v>
      </c>
      <c r="I2" s="24">
        <f t="shared" si="0"/>
        <v>43835</v>
      </c>
      <c r="J2" s="24">
        <f t="shared" si="0"/>
        <v>43836</v>
      </c>
      <c r="K2" s="24">
        <f t="shared" si="0"/>
        <v>43837</v>
      </c>
      <c r="L2" s="24">
        <f t="shared" si="0"/>
        <v>43838</v>
      </c>
      <c r="M2" s="24">
        <f t="shared" si="0"/>
        <v>43839</v>
      </c>
      <c r="N2" s="24">
        <f t="shared" si="0"/>
        <v>43840</v>
      </c>
      <c r="O2" s="24">
        <f t="shared" si="0"/>
        <v>43841</v>
      </c>
      <c r="P2" s="24">
        <f t="shared" si="0"/>
        <v>43842</v>
      </c>
      <c r="Q2" s="24">
        <f t="shared" si="0"/>
        <v>43843</v>
      </c>
      <c r="R2" s="24">
        <f t="shared" si="0"/>
        <v>43844</v>
      </c>
      <c r="S2" s="24">
        <f t="shared" si="0"/>
        <v>43845</v>
      </c>
      <c r="T2" s="24">
        <f t="shared" si="0"/>
        <v>43846</v>
      </c>
      <c r="U2" s="24">
        <f t="shared" si="0"/>
        <v>43847</v>
      </c>
      <c r="V2" s="24">
        <f t="shared" si="0"/>
        <v>43848</v>
      </c>
      <c r="W2" s="24">
        <f t="shared" si="0"/>
        <v>43849</v>
      </c>
      <c r="X2" s="24">
        <f t="shared" si="0"/>
        <v>43850</v>
      </c>
      <c r="Y2" s="24">
        <f t="shared" si="0"/>
        <v>43851</v>
      </c>
      <c r="Z2" s="24">
        <f t="shared" si="0"/>
        <v>43852</v>
      </c>
      <c r="AA2" s="24">
        <f t="shared" si="0"/>
        <v>43853</v>
      </c>
      <c r="AB2" s="24">
        <f t="shared" si="0"/>
        <v>43854</v>
      </c>
      <c r="AC2" s="24">
        <f t="shared" si="0"/>
        <v>43855</v>
      </c>
      <c r="AD2" s="24">
        <f t="shared" si="0"/>
        <v>43856</v>
      </c>
      <c r="AE2" s="24">
        <f t="shared" si="0"/>
        <v>43857</v>
      </c>
      <c r="AF2" s="24">
        <f t="shared" si="0"/>
        <v>43858</v>
      </c>
      <c r="AG2" s="24">
        <f>IF(AG3=0,"",AG3)</f>
        <v>43859</v>
      </c>
      <c r="AH2" s="24">
        <f t="shared" ref="AH2:AI2" si="1">IF(AH3=0,"",AH3)</f>
        <v>43860</v>
      </c>
      <c r="AI2" s="24">
        <f t="shared" si="1"/>
        <v>43861</v>
      </c>
      <c r="AJ2" s="175" t="s">
        <v>38</v>
      </c>
      <c r="AK2" s="175"/>
      <c r="AL2" s="175"/>
      <c r="AM2" s="175"/>
      <c r="AN2" s="175"/>
      <c r="AO2" s="175" t="s">
        <v>9</v>
      </c>
      <c r="AP2" s="175"/>
      <c r="AQ2" s="175"/>
      <c r="AR2" s="175"/>
      <c r="AS2" s="175"/>
    </row>
    <row r="3" spans="1:45" s="26" customFormat="1" ht="201" customHeight="1" thickBot="1" x14ac:dyDescent="0.3">
      <c r="A3" s="174"/>
      <c r="B3" s="174"/>
      <c r="C3" s="176"/>
      <c r="D3" s="176"/>
      <c r="E3" s="50">
        <f>C1</f>
        <v>43831</v>
      </c>
      <c r="F3" s="50">
        <f t="shared" ref="F3:AF3" si="2">E3+1</f>
        <v>43832</v>
      </c>
      <c r="G3" s="50">
        <f t="shared" si="2"/>
        <v>43833</v>
      </c>
      <c r="H3" s="50">
        <f t="shared" si="2"/>
        <v>43834</v>
      </c>
      <c r="I3" s="50">
        <f t="shared" si="2"/>
        <v>43835</v>
      </c>
      <c r="J3" s="50">
        <f t="shared" si="2"/>
        <v>43836</v>
      </c>
      <c r="K3" s="50">
        <f t="shared" si="2"/>
        <v>43837</v>
      </c>
      <c r="L3" s="50">
        <f t="shared" si="2"/>
        <v>43838</v>
      </c>
      <c r="M3" s="50">
        <f t="shared" si="2"/>
        <v>43839</v>
      </c>
      <c r="N3" s="50">
        <f t="shared" si="2"/>
        <v>43840</v>
      </c>
      <c r="O3" s="50">
        <f t="shared" si="2"/>
        <v>43841</v>
      </c>
      <c r="P3" s="50">
        <f t="shared" si="2"/>
        <v>43842</v>
      </c>
      <c r="Q3" s="50">
        <f t="shared" si="2"/>
        <v>43843</v>
      </c>
      <c r="R3" s="50">
        <f t="shared" si="2"/>
        <v>43844</v>
      </c>
      <c r="S3" s="50">
        <f t="shared" si="2"/>
        <v>43845</v>
      </c>
      <c r="T3" s="50">
        <f t="shared" si="2"/>
        <v>43846</v>
      </c>
      <c r="U3" s="50">
        <f t="shared" si="2"/>
        <v>43847</v>
      </c>
      <c r="V3" s="50">
        <f t="shared" si="2"/>
        <v>43848</v>
      </c>
      <c r="W3" s="50">
        <f t="shared" si="2"/>
        <v>43849</v>
      </c>
      <c r="X3" s="50">
        <f t="shared" si="2"/>
        <v>43850</v>
      </c>
      <c r="Y3" s="50">
        <f t="shared" si="2"/>
        <v>43851</v>
      </c>
      <c r="Z3" s="50">
        <f t="shared" si="2"/>
        <v>43852</v>
      </c>
      <c r="AA3" s="50">
        <f t="shared" si="2"/>
        <v>43853</v>
      </c>
      <c r="AB3" s="50">
        <f t="shared" si="2"/>
        <v>43854</v>
      </c>
      <c r="AC3" s="50">
        <f t="shared" si="2"/>
        <v>43855</v>
      </c>
      <c r="AD3" s="50">
        <f t="shared" si="2"/>
        <v>43856</v>
      </c>
      <c r="AE3" s="50">
        <f t="shared" si="2"/>
        <v>43857</v>
      </c>
      <c r="AF3" s="50">
        <f t="shared" si="2"/>
        <v>43858</v>
      </c>
      <c r="AG3" s="50">
        <f>IF(DAY($AF3+1)&gt;DAY(AF3),$AF3+1,0)</f>
        <v>43859</v>
      </c>
      <c r="AH3" s="50">
        <f>IF(DAY($AF3+2)&gt;DAY(AF3),$AF3+2,0)</f>
        <v>43860</v>
      </c>
      <c r="AI3" s="50">
        <f>IF(DAY($AF3+3)&gt;DAY(AF3),$AF3+3,0)</f>
        <v>43861</v>
      </c>
      <c r="AJ3" s="99" t="s">
        <v>45</v>
      </c>
      <c r="AK3" s="99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55">
        <f>IF(C4="","",SUBTOTAL(103,$C$4:C4))</f>
        <v>1</v>
      </c>
      <c r="B4" s="157">
        <v>61</v>
      </c>
      <c r="C4" s="161" t="s">
        <v>52</v>
      </c>
      <c r="D4" s="161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77">
        <f t="shared" ref="AJ4" si="3">COUNTIF($E4:$AI4,"&gt;0")</f>
        <v>0</v>
      </c>
      <c r="AK4" s="179">
        <f>SUMIF(E4:AI4,"&lt;=8")+COUNTIF(E4:AI4,"&gt;8")*8</f>
        <v>0</v>
      </c>
      <c r="AL4" s="179">
        <f>SUM(E4:AI4)-AK4</f>
        <v>0</v>
      </c>
      <c r="AM4" s="180">
        <f>SUM(E5:AI5)</f>
        <v>0</v>
      </c>
      <c r="AN4" s="153">
        <f t="array" ref="AN4">SUM(IFERROR((((WEEKDAY($E$3:$AI$3,2)&gt;5)+ISNUMBER(MATCH($E$3:$AI$3,DATA!$F$2:$F$100,)))&gt;0)*$E4:$AI4,))</f>
        <v>0</v>
      </c>
      <c r="AO4" s="179">
        <f>COUNTIF($E4:$AI4,"В")</f>
        <v>0</v>
      </c>
      <c r="AP4" s="179">
        <f t="shared" ref="AP4" si="4">COUNTIF($E4:$AI4,"О")</f>
        <v>0</v>
      </c>
      <c r="AQ4" s="179">
        <f>COUNTIF($E4:$AI4,"А")</f>
        <v>0</v>
      </c>
      <c r="AR4" s="179">
        <f t="shared" ref="AR4" si="5">COUNTIF($E4:$AI4,"У")</f>
        <v>0</v>
      </c>
      <c r="AS4" s="182">
        <f t="shared" ref="AS4" si="6">COUNTIF($E4:$AI4,"Б")</f>
        <v>0</v>
      </c>
    </row>
    <row r="5" spans="1:45" s="25" customFormat="1" ht="21" x14ac:dyDescent="0.3">
      <c r="A5" s="155"/>
      <c r="B5" s="157"/>
      <c r="C5" s="161"/>
      <c r="D5" s="161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78"/>
      <c r="AK5" s="154"/>
      <c r="AL5" s="154"/>
      <c r="AM5" s="181"/>
      <c r="AN5" s="154"/>
      <c r="AO5" s="154"/>
      <c r="AP5" s="154"/>
      <c r="AQ5" s="154"/>
      <c r="AR5" s="154"/>
      <c r="AS5" s="183"/>
    </row>
    <row r="6" spans="1:45" s="25" customFormat="1" ht="21" x14ac:dyDescent="0.3">
      <c r="A6" s="155" t="str">
        <f>IF(C6="","",SUBTOTAL(103,$C$4:C6))</f>
        <v/>
      </c>
      <c r="B6" s="157"/>
      <c r="C6" s="161"/>
      <c r="D6" s="16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42">
        <f t="shared" ref="AJ6" si="7">COUNTIF($E6:$AI6,"&gt;0")</f>
        <v>0</v>
      </c>
      <c r="AK6" s="144">
        <f t="shared" ref="AK6" si="8">SUMIF(E6:AI6,"&lt;=8")+COUNTIF(E6:AI6,"&gt;8")*8</f>
        <v>0</v>
      </c>
      <c r="AL6" s="144">
        <f t="shared" ref="AL6" si="9">SUM(E6:AI6)-AK6</f>
        <v>0</v>
      </c>
      <c r="AM6" s="151">
        <f t="shared" ref="AM6" si="10">SUM(E7:AI7)</f>
        <v>0</v>
      </c>
      <c r="AN6" s="153">
        <f t="array" ref="AN6">SUM(IFERROR((((WEEKDAY($E$3:$AI$3,2)&gt;5)+ISNUMBER(MATCH($E$3:$AI$3,DATA!$F$2:$F$100,)))&gt;0)*$E6:$AI6,))</f>
        <v>0</v>
      </c>
      <c r="AO6" s="144">
        <f t="shared" ref="AO6" si="11">COUNTIF($E6:$AI6,"В")</f>
        <v>0</v>
      </c>
      <c r="AP6" s="144">
        <f t="shared" ref="AP6" si="12">COUNTIF($E6:$AI6,"О")</f>
        <v>0</v>
      </c>
      <c r="AQ6" s="144">
        <f t="shared" ref="AQ6" si="13">COUNTIF($E6:$AI6,"А")</f>
        <v>0</v>
      </c>
      <c r="AR6" s="153">
        <f t="shared" ref="AR6" si="14">COUNTIF($E6:$AI6,"У")</f>
        <v>0</v>
      </c>
      <c r="AS6" s="146">
        <f t="shared" ref="AS6" si="15">COUNTIF($E6:$AI6,"Б")</f>
        <v>0</v>
      </c>
    </row>
    <row r="7" spans="1:45" s="25" customFormat="1" ht="21" x14ac:dyDescent="0.3">
      <c r="A7" s="155"/>
      <c r="B7" s="157"/>
      <c r="C7" s="161"/>
      <c r="D7" s="16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42"/>
      <c r="AK7" s="144"/>
      <c r="AL7" s="144"/>
      <c r="AM7" s="151"/>
      <c r="AN7" s="154"/>
      <c r="AO7" s="144"/>
      <c r="AP7" s="144"/>
      <c r="AQ7" s="144"/>
      <c r="AR7" s="154"/>
      <c r="AS7" s="146"/>
    </row>
    <row r="8" spans="1:45" s="25" customFormat="1" ht="21" x14ac:dyDescent="0.3">
      <c r="A8" s="155" t="str">
        <f>IF(C8="","",SUBTOTAL(103,$C$4:C8))</f>
        <v/>
      </c>
      <c r="B8" s="157"/>
      <c r="C8" s="171"/>
      <c r="D8" s="16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42">
        <f t="shared" ref="AJ8" si="16">COUNTIF($E8:$AI8,"&gt;0")</f>
        <v>0</v>
      </c>
      <c r="AK8" s="144">
        <f t="shared" ref="AK8" si="17">SUMIF(E8:AI8,"&lt;=8")+COUNTIF(E8:AI8,"&gt;8")*8</f>
        <v>0</v>
      </c>
      <c r="AL8" s="144">
        <f t="shared" ref="AL8" si="18">SUM(E8:AI8)-AK8</f>
        <v>0</v>
      </c>
      <c r="AM8" s="151">
        <f t="shared" ref="AM8" si="19">SUM(E9:AI9)</f>
        <v>0</v>
      </c>
      <c r="AN8" s="153">
        <f t="array" ref="AN8">SUM(IFERROR((((WEEKDAY($E$3:$AI$3,2)&gt;5)+ISNUMBER(MATCH($E$3:$AI$3,DATA!$F$2:$F$100,)))&gt;0)*$E8:$AI8,))</f>
        <v>0</v>
      </c>
      <c r="AO8" s="144">
        <f t="shared" ref="AO8" si="20">COUNTIF($E8:$AI8,"В")</f>
        <v>0</v>
      </c>
      <c r="AP8" s="144">
        <f t="shared" ref="AP8" si="21">COUNTIF($E8:$AI8,"О")</f>
        <v>0</v>
      </c>
      <c r="AQ8" s="144">
        <f t="shared" ref="AQ8" si="22">COUNTIF($E8:$AI8,"А")</f>
        <v>0</v>
      </c>
      <c r="AR8" s="153">
        <f t="shared" ref="AR8" si="23">COUNTIF($E8:$AI8,"У")</f>
        <v>0</v>
      </c>
      <c r="AS8" s="146">
        <f t="shared" ref="AS8" si="24">COUNTIF($E8:$AI8,"Б")</f>
        <v>0</v>
      </c>
    </row>
    <row r="9" spans="1:45" s="25" customFormat="1" ht="21" x14ac:dyDescent="0.3">
      <c r="A9" s="155"/>
      <c r="B9" s="157"/>
      <c r="C9" s="171"/>
      <c r="D9" s="16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42"/>
      <c r="AK9" s="144"/>
      <c r="AL9" s="144"/>
      <c r="AM9" s="151"/>
      <c r="AN9" s="154"/>
      <c r="AO9" s="144"/>
      <c r="AP9" s="144"/>
      <c r="AQ9" s="144"/>
      <c r="AR9" s="154"/>
      <c r="AS9" s="146"/>
    </row>
    <row r="10" spans="1:45" s="25" customFormat="1" ht="21" x14ac:dyDescent="0.3">
      <c r="A10" s="155" t="str">
        <f>IF(C10="","",SUBTOTAL(103,$C$4:C10))</f>
        <v/>
      </c>
      <c r="B10" s="157"/>
      <c r="C10" s="171"/>
      <c r="D10" s="16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42">
        <f t="shared" ref="AJ10" si="25">COUNTIF($E10:$AI10,"&gt;0")</f>
        <v>0</v>
      </c>
      <c r="AK10" s="144">
        <f t="shared" ref="AK10" si="26">SUMIF(E10:AI10,"&lt;=8")+COUNTIF(E10:AI10,"&gt;8")*8</f>
        <v>0</v>
      </c>
      <c r="AL10" s="144">
        <f t="shared" ref="AL10" si="27">SUM(E10:AI10)-AK10</f>
        <v>0</v>
      </c>
      <c r="AM10" s="151">
        <f t="shared" ref="AM10" si="28">SUM(E11:AI11)</f>
        <v>0</v>
      </c>
      <c r="AN10" s="153">
        <f t="array" ref="AN10">SUM(IFERROR((((WEEKDAY($E$3:$AI$3,2)&gt;5)+ISNUMBER(MATCH($E$3:$AI$3,DATA!$F$2:$F$100,)))&gt;0)*$E10:$AI10,))</f>
        <v>0</v>
      </c>
      <c r="AO10" s="144">
        <f t="shared" ref="AO10" si="29">COUNTIF($E10:$AI10,"В")</f>
        <v>0</v>
      </c>
      <c r="AP10" s="144">
        <f t="shared" ref="AP10" si="30">COUNTIF($E10:$AI10,"О")</f>
        <v>0</v>
      </c>
      <c r="AQ10" s="144">
        <f t="shared" ref="AQ10" si="31">COUNTIF($E10:$AI10,"А")</f>
        <v>0</v>
      </c>
      <c r="AR10" s="153">
        <f t="shared" ref="AR10" si="32">COUNTIF($E10:$AI10,"У")</f>
        <v>0</v>
      </c>
      <c r="AS10" s="146">
        <f t="shared" ref="AS10" si="33">COUNTIF($E10:$AI10,"Б")</f>
        <v>0</v>
      </c>
    </row>
    <row r="11" spans="1:45" s="25" customFormat="1" ht="21" x14ac:dyDescent="0.3">
      <c r="A11" s="155"/>
      <c r="B11" s="157"/>
      <c r="C11" s="171"/>
      <c r="D11" s="16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42"/>
      <c r="AK11" s="144"/>
      <c r="AL11" s="144"/>
      <c r="AM11" s="151"/>
      <c r="AN11" s="154"/>
      <c r="AO11" s="144"/>
      <c r="AP11" s="144"/>
      <c r="AQ11" s="144"/>
      <c r="AR11" s="154"/>
      <c r="AS11" s="146"/>
    </row>
    <row r="12" spans="1:45" s="25" customFormat="1" ht="21" x14ac:dyDescent="0.3">
      <c r="A12" s="155" t="str">
        <f>IF(C12="","",SUBTOTAL(103,$C$4:C12))</f>
        <v/>
      </c>
      <c r="B12" s="157"/>
      <c r="C12" s="171"/>
      <c r="D12" s="16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42">
        <f t="shared" ref="AJ12" si="34">COUNTIF($E12:$AI12,"&gt;0")</f>
        <v>0</v>
      </c>
      <c r="AK12" s="144">
        <f t="shared" ref="AK12" si="35">SUMIF(E12:AI12,"&lt;=8")+COUNTIF(E12:AI12,"&gt;8")*8</f>
        <v>0</v>
      </c>
      <c r="AL12" s="144">
        <f t="shared" ref="AL12" si="36">SUM(E12:AI12)-AK12</f>
        <v>0</v>
      </c>
      <c r="AM12" s="151">
        <f t="shared" ref="AM12" si="37">SUM(E13:AI13)</f>
        <v>0</v>
      </c>
      <c r="AN12" s="153">
        <f t="array" ref="AN12">SUM(IFERROR((((WEEKDAY($E$3:$AI$3,2)&gt;5)+ISNUMBER(MATCH($E$3:$AI$3,DATA!$F$2:$F$100,)))&gt;0)*$E12:$AI12,))</f>
        <v>0</v>
      </c>
      <c r="AO12" s="144">
        <f t="shared" ref="AO12" si="38">COUNTIF($E12:$AI12,"В")</f>
        <v>0</v>
      </c>
      <c r="AP12" s="144">
        <f t="shared" ref="AP12" si="39">COUNTIF($E12:$AI12,"О")</f>
        <v>0</v>
      </c>
      <c r="AQ12" s="144">
        <f t="shared" ref="AQ12" si="40">COUNTIF($E12:$AI12,"А")</f>
        <v>0</v>
      </c>
      <c r="AR12" s="153">
        <f t="shared" ref="AR12" si="41">COUNTIF($E12:$AI12,"У")</f>
        <v>0</v>
      </c>
      <c r="AS12" s="146">
        <f t="shared" ref="AS12" si="42">COUNTIF($E12:$AI12,"Б")</f>
        <v>0</v>
      </c>
    </row>
    <row r="13" spans="1:45" s="25" customFormat="1" ht="21.75" customHeight="1" x14ac:dyDescent="0.3">
      <c r="A13" s="155"/>
      <c r="B13" s="157"/>
      <c r="C13" s="171"/>
      <c r="D13" s="16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42"/>
      <c r="AK13" s="144"/>
      <c r="AL13" s="144"/>
      <c r="AM13" s="151"/>
      <c r="AN13" s="154"/>
      <c r="AO13" s="144"/>
      <c r="AP13" s="144"/>
      <c r="AQ13" s="144"/>
      <c r="AR13" s="154"/>
      <c r="AS13" s="146"/>
    </row>
    <row r="14" spans="1:45" s="25" customFormat="1" ht="21" x14ac:dyDescent="0.3">
      <c r="A14" s="155" t="str">
        <f>IF(C14="","",SUBTOTAL(103,$C$4:C14))</f>
        <v/>
      </c>
      <c r="B14" s="157"/>
      <c r="C14" s="171"/>
      <c r="D14" s="16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42">
        <f t="shared" ref="AJ14" si="43">COUNTIF($E14:$AI14,"&gt;0")</f>
        <v>0</v>
      </c>
      <c r="AK14" s="144">
        <f t="shared" ref="AK14" si="44">SUMIF(E14:AI14,"&lt;=8")+COUNTIF(E14:AI14,"&gt;8")*8</f>
        <v>0</v>
      </c>
      <c r="AL14" s="144">
        <f t="shared" ref="AL14" si="45">SUM(E14:AI14)-AK14</f>
        <v>0</v>
      </c>
      <c r="AM14" s="151">
        <f t="shared" ref="AM14" si="46">SUM(E15:AI15)</f>
        <v>0</v>
      </c>
      <c r="AN14" s="153">
        <f t="array" ref="AN14">SUM(IFERROR((((WEEKDAY($E$3:$AI$3,2)&gt;5)+ISNUMBER(MATCH($E$3:$AI$3,DATA!$F$2:$F$100,)))&gt;0)*$E14:$AI14,))</f>
        <v>0</v>
      </c>
      <c r="AO14" s="144">
        <f t="shared" ref="AO14" si="47">COUNTIF($E14:$AI14,"В")</f>
        <v>0</v>
      </c>
      <c r="AP14" s="144">
        <f t="shared" ref="AP14" si="48">COUNTIF($E14:$AI14,"О")</f>
        <v>0</v>
      </c>
      <c r="AQ14" s="144">
        <f t="shared" ref="AQ14" si="49">COUNTIF($E14:$AI14,"А")</f>
        <v>0</v>
      </c>
      <c r="AR14" s="153">
        <f t="shared" ref="AR14" si="50">COUNTIF($E14:$AI14,"У")</f>
        <v>0</v>
      </c>
      <c r="AS14" s="146">
        <f t="shared" ref="AS14" si="51">COUNTIF($E14:$AI14,"Б")</f>
        <v>0</v>
      </c>
    </row>
    <row r="15" spans="1:45" s="25" customFormat="1" ht="21" x14ac:dyDescent="0.3">
      <c r="A15" s="155"/>
      <c r="B15" s="157"/>
      <c r="C15" s="171"/>
      <c r="D15" s="16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42"/>
      <c r="AK15" s="144"/>
      <c r="AL15" s="144"/>
      <c r="AM15" s="151"/>
      <c r="AN15" s="154"/>
      <c r="AO15" s="144"/>
      <c r="AP15" s="144"/>
      <c r="AQ15" s="144"/>
      <c r="AR15" s="154"/>
      <c r="AS15" s="146"/>
    </row>
    <row r="16" spans="1:45" s="25" customFormat="1" ht="21" x14ac:dyDescent="0.3">
      <c r="A16" s="155" t="str">
        <f>IF(C16="","",SUBTOTAL(103,$C$4:C16))</f>
        <v/>
      </c>
      <c r="B16" s="157"/>
      <c r="C16" s="171"/>
      <c r="D16" s="16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42">
        <f t="shared" ref="AJ16" si="52">COUNTIF($E16:$AI16,"&gt;0")</f>
        <v>0</v>
      </c>
      <c r="AK16" s="144">
        <f t="shared" ref="AK16" si="53">SUMIF(E16:AI16,"&lt;=8")+COUNTIF(E16:AI16,"&gt;8")*8</f>
        <v>0</v>
      </c>
      <c r="AL16" s="144">
        <f t="shared" ref="AL16" si="54">SUM(E16:AI16)-AK16</f>
        <v>0</v>
      </c>
      <c r="AM16" s="151">
        <f t="shared" ref="AM16" si="55">SUM(E17:AI17)</f>
        <v>0</v>
      </c>
      <c r="AN16" s="153">
        <f t="array" ref="AN16">SUM(IFERROR((((WEEKDAY($E$3:$AI$3,2)&gt;5)+ISNUMBER(MATCH($E$3:$AI$3,DATA!$F$2:$F$100,)))&gt;0)*$E16:$AI16,))</f>
        <v>0</v>
      </c>
      <c r="AO16" s="144">
        <f t="shared" ref="AO16" si="56">COUNTIF($E16:$AI16,"В")</f>
        <v>0</v>
      </c>
      <c r="AP16" s="144">
        <f t="shared" ref="AP16" si="57">COUNTIF($E16:$AI16,"О")</f>
        <v>0</v>
      </c>
      <c r="AQ16" s="144">
        <f t="shared" ref="AQ16" si="58">COUNTIF($E16:$AI16,"А")</f>
        <v>0</v>
      </c>
      <c r="AR16" s="153">
        <f t="shared" ref="AR16" si="59">COUNTIF($E16:$AI16,"У")</f>
        <v>0</v>
      </c>
      <c r="AS16" s="146">
        <f t="shared" ref="AS16" si="60">COUNTIF($E16:$AI16,"Б")</f>
        <v>0</v>
      </c>
    </row>
    <row r="17" spans="1:45" s="25" customFormat="1" ht="21" x14ac:dyDescent="0.3">
      <c r="A17" s="155"/>
      <c r="B17" s="157"/>
      <c r="C17" s="171"/>
      <c r="D17" s="16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42"/>
      <c r="AK17" s="144"/>
      <c r="AL17" s="144"/>
      <c r="AM17" s="151"/>
      <c r="AN17" s="154"/>
      <c r="AO17" s="144"/>
      <c r="AP17" s="144"/>
      <c r="AQ17" s="144"/>
      <c r="AR17" s="154"/>
      <c r="AS17" s="146"/>
    </row>
    <row r="18" spans="1:45" s="25" customFormat="1" ht="21" x14ac:dyDescent="0.3">
      <c r="A18" s="155" t="str">
        <f>IF(C18="","",SUBTOTAL(103,$C$4:C18))</f>
        <v/>
      </c>
      <c r="B18" s="157"/>
      <c r="C18" s="171"/>
      <c r="D18" s="16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42">
        <f t="shared" ref="AJ18" si="61">COUNTIF($E18:$AI18,"&gt;0")</f>
        <v>0</v>
      </c>
      <c r="AK18" s="144">
        <f t="shared" ref="AK18" si="62">SUMIF(E18:AI18,"&lt;=8")+COUNTIF(E18:AI18,"&gt;8")*8</f>
        <v>0</v>
      </c>
      <c r="AL18" s="144">
        <f t="shared" ref="AL18" si="63">SUM(E18:AI18)-AK18</f>
        <v>0</v>
      </c>
      <c r="AM18" s="151">
        <f t="shared" ref="AM18" si="64">SUM(E19:AI19)</f>
        <v>0</v>
      </c>
      <c r="AN18" s="153">
        <f t="array" ref="AN18">SUM(IFERROR((((WEEKDAY($E$3:$AI$3,2)&gt;5)+ISNUMBER(MATCH($E$3:$AI$3,DATA!$F$2:$F$100,)))&gt;0)*$E18:$AI18,))</f>
        <v>0</v>
      </c>
      <c r="AO18" s="144">
        <f t="shared" ref="AO18" si="65">COUNTIF($E18:$AI18,"В")</f>
        <v>0</v>
      </c>
      <c r="AP18" s="144">
        <f t="shared" ref="AP18" si="66">COUNTIF($E18:$AI18,"О")</f>
        <v>0</v>
      </c>
      <c r="AQ18" s="144">
        <f t="shared" ref="AQ18" si="67">COUNTIF($E18:$AI18,"А")</f>
        <v>0</v>
      </c>
      <c r="AR18" s="153">
        <f t="shared" ref="AR18" si="68">COUNTIF($E18:$AI18,"У")</f>
        <v>0</v>
      </c>
      <c r="AS18" s="146">
        <f t="shared" ref="AS18" si="69">COUNTIF($E18:$AI18,"Б")</f>
        <v>0</v>
      </c>
    </row>
    <row r="19" spans="1:45" s="25" customFormat="1" ht="21" x14ac:dyDescent="0.3">
      <c r="A19" s="155"/>
      <c r="B19" s="157"/>
      <c r="C19" s="171"/>
      <c r="D19" s="16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42"/>
      <c r="AK19" s="144"/>
      <c r="AL19" s="144"/>
      <c r="AM19" s="151"/>
      <c r="AN19" s="154"/>
      <c r="AO19" s="144"/>
      <c r="AP19" s="144"/>
      <c r="AQ19" s="144"/>
      <c r="AR19" s="154"/>
      <c r="AS19" s="146"/>
    </row>
    <row r="20" spans="1:45" s="25" customFormat="1" ht="21" x14ac:dyDescent="0.3">
      <c r="A20" s="155" t="str">
        <f>IF(C20="","",SUBTOTAL(103,$C$4:C20))</f>
        <v/>
      </c>
      <c r="B20" s="157"/>
      <c r="C20" s="171"/>
      <c r="D20" s="16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42">
        <f t="shared" ref="AJ20" si="70">COUNTIF($E20:$AI20,"&gt;0")</f>
        <v>0</v>
      </c>
      <c r="AK20" s="144">
        <f t="shared" ref="AK20" si="71">SUMIF(E20:AI20,"&lt;=8")+COUNTIF(E20:AI20,"&gt;8")*8</f>
        <v>0</v>
      </c>
      <c r="AL20" s="144">
        <f t="shared" ref="AL20" si="72">SUM(E20:AI20)-AK20</f>
        <v>0</v>
      </c>
      <c r="AM20" s="151">
        <f t="shared" ref="AM20" si="73">SUM(E21:AI21)</f>
        <v>0</v>
      </c>
      <c r="AN20" s="153">
        <f t="array" ref="AN20">SUM(IFERROR((((WEEKDAY($E$3:$AI$3,2)&gt;5)+ISNUMBER(MATCH($E$3:$AI$3,DATA!$F$2:$F$100,)))&gt;0)*$E20:$AI20,))</f>
        <v>0</v>
      </c>
      <c r="AO20" s="144">
        <f>COUNTIF($E20:$AI20,"В")</f>
        <v>0</v>
      </c>
      <c r="AP20" s="144">
        <f t="shared" ref="AP20" si="74">COUNTIF($E20:$AI20,"О")</f>
        <v>0</v>
      </c>
      <c r="AQ20" s="144">
        <f>COUNTIF($E20:$AI20,"А")</f>
        <v>0</v>
      </c>
      <c r="AR20" s="153">
        <f t="shared" ref="AR20" si="75">COUNTIF($E20:$AI20,"У")</f>
        <v>0</v>
      </c>
      <c r="AS20" s="146">
        <f t="shared" ref="AS20" si="76">COUNTIF($E20:$AI20,"Б")</f>
        <v>0</v>
      </c>
    </row>
    <row r="21" spans="1:45" s="25" customFormat="1" ht="21" x14ac:dyDescent="0.3">
      <c r="A21" s="155"/>
      <c r="B21" s="157"/>
      <c r="C21" s="171"/>
      <c r="D21" s="16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42"/>
      <c r="AK21" s="144"/>
      <c r="AL21" s="144"/>
      <c r="AM21" s="151"/>
      <c r="AN21" s="154"/>
      <c r="AO21" s="144"/>
      <c r="AP21" s="144"/>
      <c r="AQ21" s="144"/>
      <c r="AR21" s="154"/>
      <c r="AS21" s="146"/>
    </row>
    <row r="22" spans="1:45" s="25" customFormat="1" ht="21" x14ac:dyDescent="0.3">
      <c r="A22" s="155" t="str">
        <f>IF(C22="","",SUBTOTAL(103,$C$4:C22))</f>
        <v/>
      </c>
      <c r="B22" s="157"/>
      <c r="C22" s="159"/>
      <c r="D22" s="16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42">
        <f t="shared" ref="AJ22" si="77">COUNTIF($E22:$AI22,"&gt;0")</f>
        <v>0</v>
      </c>
      <c r="AK22" s="144">
        <f t="shared" ref="AK22" si="78">SUMIF(E22:AI22,"&lt;=8")+COUNTIF(E22:AI22,"&gt;8")*8</f>
        <v>0</v>
      </c>
      <c r="AL22" s="144">
        <f t="shared" ref="AL22" si="79">SUM(E22:AI22)-AK22</f>
        <v>0</v>
      </c>
      <c r="AM22" s="151">
        <f t="shared" ref="AM22" si="80">SUM(E23:AI23)</f>
        <v>0</v>
      </c>
      <c r="AN22" s="153">
        <f t="array" ref="AN22">SUM(IFERROR((((WEEKDAY($E$3:$AI$3,2)&gt;5)+ISNUMBER(MATCH($E$3:$AI$3,DATA!$F$2:$F$100,)))&gt;0)*$E22:$AI22,))</f>
        <v>0</v>
      </c>
      <c r="AO22" s="144">
        <f t="shared" ref="AO22" si="81">COUNTIF($E22:$AI22,"В")</f>
        <v>0</v>
      </c>
      <c r="AP22" s="144">
        <f t="shared" ref="AP22" si="82">COUNTIF($E22:$AI22,"О")</f>
        <v>0</v>
      </c>
      <c r="AQ22" s="144">
        <f t="shared" ref="AQ22" si="83">COUNTIF($E22:$AI22,"А")</f>
        <v>0</v>
      </c>
      <c r="AR22" s="153">
        <f t="shared" ref="AR22" si="84">COUNTIF($E22:$AI22,"У")</f>
        <v>0</v>
      </c>
      <c r="AS22" s="146">
        <f t="shared" ref="AS22" si="85">COUNTIF($E22:$AI22,"Б")</f>
        <v>0</v>
      </c>
    </row>
    <row r="23" spans="1:45" s="25" customFormat="1" ht="21" x14ac:dyDescent="0.3">
      <c r="A23" s="155"/>
      <c r="B23" s="157"/>
      <c r="C23" s="159"/>
      <c r="D23" s="16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42"/>
      <c r="AK23" s="144"/>
      <c r="AL23" s="144"/>
      <c r="AM23" s="151"/>
      <c r="AN23" s="154"/>
      <c r="AO23" s="144"/>
      <c r="AP23" s="144"/>
      <c r="AQ23" s="144"/>
      <c r="AR23" s="154"/>
      <c r="AS23" s="146"/>
    </row>
    <row r="24" spans="1:45" s="25" customFormat="1" ht="21" x14ac:dyDescent="0.3">
      <c r="A24" s="155" t="str">
        <f>IF(C24="","",SUBTOTAL(103,$C$4:C24))</f>
        <v/>
      </c>
      <c r="B24" s="157"/>
      <c r="C24" s="159"/>
      <c r="D24" s="16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42">
        <f t="shared" ref="AJ24" si="86">COUNTIF($E24:$AI24,"&gt;0")</f>
        <v>0</v>
      </c>
      <c r="AK24" s="144">
        <f t="shared" ref="AK24" si="87">SUMIF(E24:AI24,"&lt;=8")+COUNTIF(E24:AI24,"&gt;8")*8</f>
        <v>0</v>
      </c>
      <c r="AL24" s="144">
        <f t="shared" ref="AL24" si="88">SUM(E24:AI24)-AK24</f>
        <v>0</v>
      </c>
      <c r="AM24" s="151">
        <f t="shared" ref="AM24" si="89">SUM(E25:AI25)</f>
        <v>0</v>
      </c>
      <c r="AN24" s="153">
        <f t="array" ref="AN24">SUM(IFERROR((((WEEKDAY($E$3:$AI$3,2)&gt;5)+ISNUMBER(MATCH($E$3:$AI$3,DATA!$F$2:$F$100,)))&gt;0)*$E24:$AI24,))</f>
        <v>0</v>
      </c>
      <c r="AO24" s="144">
        <f t="shared" ref="AO24" si="90">COUNTIF($E24:$AI24,"В")</f>
        <v>0</v>
      </c>
      <c r="AP24" s="144">
        <f t="shared" ref="AP24" si="91">COUNTIF($E24:$AI24,"О")</f>
        <v>0</v>
      </c>
      <c r="AQ24" s="144">
        <f t="shared" ref="AQ24" si="92">COUNTIF($E24:$AI24,"А")</f>
        <v>0</v>
      </c>
      <c r="AR24" s="153">
        <f t="shared" ref="AR24" si="93">COUNTIF($E24:$AI24,"У")</f>
        <v>0</v>
      </c>
      <c r="AS24" s="146">
        <f t="shared" ref="AS24" si="94">COUNTIF($E24:$AI24,"Б")</f>
        <v>0</v>
      </c>
    </row>
    <row r="25" spans="1:45" s="25" customFormat="1" ht="21" x14ac:dyDescent="0.3">
      <c r="A25" s="155"/>
      <c r="B25" s="157"/>
      <c r="C25" s="159"/>
      <c r="D25" s="16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42"/>
      <c r="AK25" s="144"/>
      <c r="AL25" s="144"/>
      <c r="AM25" s="151"/>
      <c r="AN25" s="154"/>
      <c r="AO25" s="144"/>
      <c r="AP25" s="144"/>
      <c r="AQ25" s="144"/>
      <c r="AR25" s="154"/>
      <c r="AS25" s="146"/>
    </row>
    <row r="26" spans="1:45" s="25" customFormat="1" ht="21" x14ac:dyDescent="0.3">
      <c r="A26" s="155" t="str">
        <f>IF(C26="","",SUBTOTAL(103,$C$4:C26))</f>
        <v/>
      </c>
      <c r="B26" s="157"/>
      <c r="C26" s="159"/>
      <c r="D26" s="16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42">
        <f t="shared" ref="AJ26" si="95">COUNTIF($E26:$AI26,"&gt;0")</f>
        <v>0</v>
      </c>
      <c r="AK26" s="144">
        <f t="shared" ref="AK26" si="96">SUMIF(E26:AI26,"&lt;=8")+COUNTIF(E26:AI26,"&gt;8")*8</f>
        <v>0</v>
      </c>
      <c r="AL26" s="144">
        <f t="shared" ref="AL26" si="97">SUM(E26:AI26)-AK26</f>
        <v>0</v>
      </c>
      <c r="AM26" s="151">
        <f t="shared" ref="AM26" si="98">SUM(E27:AI27)</f>
        <v>0</v>
      </c>
      <c r="AN26" s="153">
        <f t="array" ref="AN26">SUM(IFERROR((((WEEKDAY($E$3:$AI$3,2)&gt;5)+ISNUMBER(MATCH($E$3:$AI$3,DATA!$F$2:$F$100,)))&gt;0)*$E26:$AI26,))</f>
        <v>0</v>
      </c>
      <c r="AO26" s="144">
        <f t="shared" ref="AO26" si="99">COUNTIF($E26:$AI26,"В")</f>
        <v>0</v>
      </c>
      <c r="AP26" s="144">
        <f t="shared" ref="AP26" si="100">COUNTIF($E26:$AI26,"О")</f>
        <v>0</v>
      </c>
      <c r="AQ26" s="144">
        <f t="shared" ref="AQ26" si="101">COUNTIF($E26:$AI26,"А")</f>
        <v>0</v>
      </c>
      <c r="AR26" s="153">
        <f t="shared" ref="AR26" si="102">COUNTIF($E26:$AI26,"У")</f>
        <v>0</v>
      </c>
      <c r="AS26" s="146">
        <f t="shared" ref="AS26" si="103">COUNTIF($E26:$AI26,"Б")</f>
        <v>0</v>
      </c>
    </row>
    <row r="27" spans="1:45" s="25" customFormat="1" ht="21" x14ac:dyDescent="0.3">
      <c r="A27" s="155"/>
      <c r="B27" s="157"/>
      <c r="C27" s="159"/>
      <c r="D27" s="16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42"/>
      <c r="AK27" s="144"/>
      <c r="AL27" s="144"/>
      <c r="AM27" s="151"/>
      <c r="AN27" s="154"/>
      <c r="AO27" s="144"/>
      <c r="AP27" s="144"/>
      <c r="AQ27" s="144"/>
      <c r="AR27" s="154"/>
      <c r="AS27" s="146"/>
    </row>
    <row r="28" spans="1:45" s="25" customFormat="1" ht="21" x14ac:dyDescent="0.3">
      <c r="A28" s="155" t="str">
        <f>IF(C28="","",SUBTOTAL(103,$C$4:C28))</f>
        <v/>
      </c>
      <c r="B28" s="157"/>
      <c r="C28" s="159"/>
      <c r="D28" s="16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42">
        <f t="shared" ref="AJ28" si="104">COUNTIF($E28:$AI28,"&gt;0")</f>
        <v>0</v>
      </c>
      <c r="AK28" s="144">
        <f t="shared" ref="AK28" si="105">SUMIF(E28:AI28,"&lt;=8")+COUNTIF(E28:AI28,"&gt;8")*8</f>
        <v>0</v>
      </c>
      <c r="AL28" s="144">
        <f t="shared" ref="AL28" si="106">SUM(E28:AI28)-AK28</f>
        <v>0</v>
      </c>
      <c r="AM28" s="151">
        <f t="shared" ref="AM28" si="107">SUM(E29:AI29)</f>
        <v>0</v>
      </c>
      <c r="AN28" s="153">
        <f t="array" ref="AN28">SUM(IFERROR((((WEEKDAY($E$3:$AI$3,2)&gt;5)+ISNUMBER(MATCH($E$3:$AI$3,DATA!$F$2:$F$100,)))&gt;0)*$E28:$AI28,))</f>
        <v>0</v>
      </c>
      <c r="AO28" s="144">
        <f t="shared" ref="AO28" si="108">COUNTIF($E28:$AI28,"В")</f>
        <v>0</v>
      </c>
      <c r="AP28" s="144">
        <f t="shared" ref="AP28" si="109">COUNTIF($E28:$AI28,"О")</f>
        <v>0</v>
      </c>
      <c r="AQ28" s="144">
        <f t="shared" ref="AQ28" si="110">COUNTIF($E28:$AI28,"А")</f>
        <v>0</v>
      </c>
      <c r="AR28" s="153">
        <f t="shared" ref="AR28" si="111">COUNTIF($E28:$AI28,"У")</f>
        <v>0</v>
      </c>
      <c r="AS28" s="146">
        <f t="shared" ref="AS28" si="112">COUNTIF($E28:$AI28,"Б")</f>
        <v>0</v>
      </c>
    </row>
    <row r="29" spans="1:45" s="25" customFormat="1" ht="21" x14ac:dyDescent="0.3">
      <c r="A29" s="155"/>
      <c r="B29" s="157"/>
      <c r="C29" s="159"/>
      <c r="D29" s="16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42"/>
      <c r="AK29" s="144"/>
      <c r="AL29" s="144"/>
      <c r="AM29" s="151"/>
      <c r="AN29" s="154"/>
      <c r="AO29" s="144"/>
      <c r="AP29" s="144"/>
      <c r="AQ29" s="144"/>
      <c r="AR29" s="154"/>
      <c r="AS29" s="146"/>
    </row>
    <row r="30" spans="1:45" s="25" customFormat="1" ht="21" x14ac:dyDescent="0.3">
      <c r="A30" s="155" t="str">
        <f>IF(C30="","",SUBTOTAL(103,$C$4:C30))</f>
        <v/>
      </c>
      <c r="B30" s="157"/>
      <c r="C30" s="159"/>
      <c r="D30" s="16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42">
        <f t="shared" ref="AJ30" si="113">COUNTIF($E30:$AI30,"&gt;0")</f>
        <v>0</v>
      </c>
      <c r="AK30" s="144">
        <f t="shared" ref="AK30" si="114">SUMIF(E30:AI30,"&lt;=8")+COUNTIF(E30:AI30,"&gt;8")*8</f>
        <v>0</v>
      </c>
      <c r="AL30" s="144">
        <f t="shared" ref="AL30" si="115">SUM(E30:AI30)-AK30</f>
        <v>0</v>
      </c>
      <c r="AM30" s="151">
        <f t="shared" ref="AM30" si="116">SUM(E31:AI31)</f>
        <v>0</v>
      </c>
      <c r="AN30" s="153">
        <f t="array" ref="AN30">SUM(IFERROR((((WEEKDAY($E$3:$AI$3,2)&gt;5)+ISNUMBER(MATCH($E$3:$AI$3,DATA!$F$2:$F$100,)))&gt;0)*$E30:$AI30,))</f>
        <v>0</v>
      </c>
      <c r="AO30" s="144">
        <f t="shared" ref="AO30" si="117">COUNTIF($E30:$AI30,"В")</f>
        <v>0</v>
      </c>
      <c r="AP30" s="144">
        <f t="shared" ref="AP30" si="118">COUNTIF($E30:$AI30,"О")</f>
        <v>0</v>
      </c>
      <c r="AQ30" s="144">
        <f t="shared" ref="AQ30" si="119">COUNTIF($E30:$AI30,"А")</f>
        <v>0</v>
      </c>
      <c r="AR30" s="153">
        <f t="shared" ref="AR30" si="120">COUNTIF($E30:$AI30,"У")</f>
        <v>0</v>
      </c>
      <c r="AS30" s="146">
        <f t="shared" ref="AS30" si="121">COUNTIF($E30:$AI30,"Б")</f>
        <v>0</v>
      </c>
    </row>
    <row r="31" spans="1:45" s="25" customFormat="1" ht="21" x14ac:dyDescent="0.3">
      <c r="A31" s="155"/>
      <c r="B31" s="157"/>
      <c r="C31" s="159"/>
      <c r="D31" s="16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42"/>
      <c r="AK31" s="144"/>
      <c r="AL31" s="144"/>
      <c r="AM31" s="151"/>
      <c r="AN31" s="154"/>
      <c r="AO31" s="144"/>
      <c r="AP31" s="144"/>
      <c r="AQ31" s="144"/>
      <c r="AR31" s="154"/>
      <c r="AS31" s="146"/>
    </row>
    <row r="32" spans="1:45" s="25" customFormat="1" ht="21" x14ac:dyDescent="0.3">
      <c r="A32" s="155" t="str">
        <f>IF(C32="","",SUBTOTAL(103,$C$4:C32))</f>
        <v/>
      </c>
      <c r="B32" s="157"/>
      <c r="C32" s="159"/>
      <c r="D32" s="16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42">
        <f t="shared" ref="AJ32" si="122">COUNTIF($E32:$AI32,"&gt;0")</f>
        <v>0</v>
      </c>
      <c r="AK32" s="144">
        <f t="shared" ref="AK32" si="123">SUMIF(E32:AI32,"&lt;=8")+COUNTIF(E32:AI32,"&gt;8")*8</f>
        <v>0</v>
      </c>
      <c r="AL32" s="144">
        <f t="shared" ref="AL32" si="124">SUM(E32:AI32)-AK32</f>
        <v>0</v>
      </c>
      <c r="AM32" s="151">
        <f t="shared" ref="AM32" si="125">SUM(E33:AI33)</f>
        <v>0</v>
      </c>
      <c r="AN32" s="153">
        <f t="array" ref="AN32">SUM(IFERROR((((WEEKDAY($E$3:$AI$3,2)&gt;5)+ISNUMBER(MATCH($E$3:$AI$3,DATA!$F$2:$F$100,)))&gt;0)*$E32:$AI32,))</f>
        <v>0</v>
      </c>
      <c r="AO32" s="144">
        <f t="shared" ref="AO32" si="126">COUNTIF($E32:$AI32,"В")</f>
        <v>0</v>
      </c>
      <c r="AP32" s="144">
        <f t="shared" ref="AP32" si="127">COUNTIF($E32:$AI32,"О")</f>
        <v>0</v>
      </c>
      <c r="AQ32" s="144">
        <f t="shared" ref="AQ32" si="128">COUNTIF($E32:$AI32,"А")</f>
        <v>0</v>
      </c>
      <c r="AR32" s="153">
        <f t="shared" ref="AR32" si="129">COUNTIF($E32:$AI32,"У")</f>
        <v>0</v>
      </c>
      <c r="AS32" s="146">
        <f t="shared" ref="AS32" si="130">COUNTIF($E32:$AI32,"Б")</f>
        <v>0</v>
      </c>
    </row>
    <row r="33" spans="1:45" s="25" customFormat="1" ht="21" x14ac:dyDescent="0.3">
      <c r="A33" s="155"/>
      <c r="B33" s="157"/>
      <c r="C33" s="159"/>
      <c r="D33" s="16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42"/>
      <c r="AK33" s="144"/>
      <c r="AL33" s="144"/>
      <c r="AM33" s="151"/>
      <c r="AN33" s="154"/>
      <c r="AO33" s="144"/>
      <c r="AP33" s="144"/>
      <c r="AQ33" s="144"/>
      <c r="AR33" s="154"/>
      <c r="AS33" s="146"/>
    </row>
    <row r="34" spans="1:45" s="25" customFormat="1" ht="21" x14ac:dyDescent="0.3">
      <c r="A34" s="155" t="str">
        <f>IF(C34="","",SUBTOTAL(103,$C$4:C34))</f>
        <v/>
      </c>
      <c r="B34" s="157"/>
      <c r="C34" s="159"/>
      <c r="D34" s="16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42">
        <f t="shared" ref="AJ34" si="131">COUNTIF($E34:$AI34,"&gt;0")</f>
        <v>0</v>
      </c>
      <c r="AK34" s="144">
        <f t="shared" ref="AK34" si="132">SUMIF(E34:AI34,"&lt;=8")+COUNTIF(E34:AI34,"&gt;8")*8</f>
        <v>0</v>
      </c>
      <c r="AL34" s="144">
        <f t="shared" ref="AL34" si="133">SUM(E34:AI34)-AK34</f>
        <v>0</v>
      </c>
      <c r="AM34" s="151">
        <f t="shared" ref="AM34" si="134">SUM(E35:AI35)</f>
        <v>0</v>
      </c>
      <c r="AN34" s="153">
        <f t="array" ref="AN34">SUM(IFERROR((((WEEKDAY($E$3:$AI$3,2)&gt;5)+ISNUMBER(MATCH($E$3:$AI$3,DATA!$F$2:$F$100,)))&gt;0)*$E34:$AI34,))</f>
        <v>0</v>
      </c>
      <c r="AO34" s="144">
        <f t="shared" ref="AO34" si="135">COUNTIF($E34:$AI34,"В")</f>
        <v>0</v>
      </c>
      <c r="AP34" s="144">
        <f t="shared" ref="AP34" si="136">COUNTIF($E34:$AI34,"О")</f>
        <v>0</v>
      </c>
      <c r="AQ34" s="144">
        <f t="shared" ref="AQ34" si="137">COUNTIF($E34:$AI34,"А")</f>
        <v>0</v>
      </c>
      <c r="AR34" s="153">
        <f t="shared" ref="AR34" si="138">COUNTIF($E34:$AI34,"У")</f>
        <v>0</v>
      </c>
      <c r="AS34" s="146">
        <f t="shared" ref="AS34" si="139">COUNTIF($E34:$AI34,"Б")</f>
        <v>0</v>
      </c>
    </row>
    <row r="35" spans="1:45" s="25" customFormat="1" ht="21" x14ac:dyDescent="0.3">
      <c r="A35" s="155"/>
      <c r="B35" s="157"/>
      <c r="C35" s="159"/>
      <c r="D35" s="16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42"/>
      <c r="AK35" s="144"/>
      <c r="AL35" s="144"/>
      <c r="AM35" s="151"/>
      <c r="AN35" s="154"/>
      <c r="AO35" s="144"/>
      <c r="AP35" s="144"/>
      <c r="AQ35" s="144"/>
      <c r="AR35" s="154"/>
      <c r="AS35" s="146"/>
    </row>
    <row r="36" spans="1:45" s="25" customFormat="1" ht="21" x14ac:dyDescent="0.3">
      <c r="A36" s="155" t="str">
        <f>IF(C36="","",SUBTOTAL(103,$C$4:C36))</f>
        <v/>
      </c>
      <c r="B36" s="157"/>
      <c r="C36" s="159"/>
      <c r="D36" s="16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42">
        <f t="shared" ref="AJ36" si="140">COUNTIF($E36:$AI36,"&gt;0")</f>
        <v>0</v>
      </c>
      <c r="AK36" s="144">
        <f t="shared" ref="AK36" si="141">SUMIF(E36:AI36,"&lt;=8")+COUNTIF(E36:AI36,"&gt;8")*8</f>
        <v>0</v>
      </c>
      <c r="AL36" s="144">
        <f t="shared" ref="AL36" si="142">SUM(E36:AI36)-AK36</f>
        <v>0</v>
      </c>
      <c r="AM36" s="151">
        <f t="shared" ref="AM36" si="143">SUM(E37:AI37)</f>
        <v>0</v>
      </c>
      <c r="AN36" s="153">
        <f t="array" ref="AN36">SUM(IFERROR((((WEEKDAY($E$3:$AI$3,2)&gt;5)+ISNUMBER(MATCH($E$3:$AI$3,DATA!$F$2:$F$100,)))&gt;0)*$E36:$AI36,))</f>
        <v>0</v>
      </c>
      <c r="AO36" s="144">
        <f t="shared" ref="AO36" si="144">COUNTIF($E36:$AI36,"В")</f>
        <v>0</v>
      </c>
      <c r="AP36" s="144">
        <f t="shared" ref="AP36" si="145">COUNTIF($E36:$AI36,"О")</f>
        <v>0</v>
      </c>
      <c r="AQ36" s="144">
        <f t="shared" ref="AQ36" si="146">COUNTIF($E36:$AI36,"А")</f>
        <v>0</v>
      </c>
      <c r="AR36" s="153">
        <f t="shared" ref="AR36" si="147">COUNTIF($E36:$AI36,"У")</f>
        <v>0</v>
      </c>
      <c r="AS36" s="146">
        <f t="shared" ref="AS36" si="148">COUNTIF($E36:$AI36,"Б")</f>
        <v>0</v>
      </c>
    </row>
    <row r="37" spans="1:45" s="25" customFormat="1" ht="21.75" thickBot="1" x14ac:dyDescent="0.35">
      <c r="A37" s="156"/>
      <c r="B37" s="158"/>
      <c r="C37" s="160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3"/>
      <c r="AK37" s="153"/>
      <c r="AL37" s="153"/>
      <c r="AM37" s="170"/>
      <c r="AN37" s="154"/>
      <c r="AO37" s="153"/>
      <c r="AP37" s="153"/>
      <c r="AQ37" s="153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7">
        <v>87</v>
      </c>
      <c r="C38" s="168" t="s">
        <v>68</v>
      </c>
      <c r="D38" s="169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42">
        <f t="shared" ref="AJ38" si="149">COUNTIF($E38:$AI38,"&gt;0")</f>
        <v>0</v>
      </c>
      <c r="AK38" s="144">
        <f t="shared" ref="AK38" si="150">SUMIF(E38:AI38,"&lt;=8")+COUNTIF(E38:AI38,"&gt;8")*8</f>
        <v>0</v>
      </c>
      <c r="AL38" s="144">
        <f t="shared" ref="AL38" si="151">SUM(E38:AI38)-AK38</f>
        <v>0</v>
      </c>
      <c r="AM38" s="151">
        <f>SUM(E39:AI39)</f>
        <v>0</v>
      </c>
      <c r="AN38" s="153">
        <f t="array" ref="AN38">SUM(IFERROR(((TRANSPOSE(MMULT(TRANSPOSE(--(MOD($E$3:$AI$3-DATA!$C$1,14)={7;8;12;13})),{1;1;1;1}))+ISNUMBER(MATCH($E$3:$AI$3,DATA!$F$1:$F$100,)))&gt;0)*$E38:$AI38,))</f>
        <v>0</v>
      </c>
      <c r="AO38" s="144">
        <f t="shared" ref="AO38" si="152">COUNTIF($E38:$AI38,"В")</f>
        <v>0</v>
      </c>
      <c r="AP38" s="144">
        <f t="shared" ref="AP38" si="153">COUNTIF($E38:$AI38,"О")</f>
        <v>0</v>
      </c>
      <c r="AQ38" s="144">
        <f t="shared" ref="AQ38" si="154">COUNTIF($E38:$AI38,"А")</f>
        <v>0</v>
      </c>
      <c r="AR38" s="144">
        <f t="shared" ref="AR38" si="155">COUNTIF($E38:$AI38,"У")</f>
        <v>0</v>
      </c>
      <c r="AS38" s="146">
        <f t="shared" ref="AS38" si="156">COUNTIF($E38:$AI38,"Б")</f>
        <v>0</v>
      </c>
    </row>
    <row r="39" spans="1:45" s="25" customFormat="1" ht="21" x14ac:dyDescent="0.3">
      <c r="A39" s="135"/>
      <c r="B39" s="137"/>
      <c r="C39" s="139"/>
      <c r="D39" s="14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42"/>
      <c r="AK39" s="144"/>
      <c r="AL39" s="144"/>
      <c r="AM39" s="151"/>
      <c r="AN39" s="154"/>
      <c r="AO39" s="144"/>
      <c r="AP39" s="144"/>
      <c r="AQ39" s="144"/>
      <c r="AR39" s="144"/>
      <c r="AS39" s="146"/>
    </row>
    <row r="40" spans="1:45" s="25" customFormat="1" ht="21" x14ac:dyDescent="0.3">
      <c r="A40" s="134" t="str">
        <f>IF(C40="","",SUBTOTAL(103,$C$4:C40))</f>
        <v/>
      </c>
      <c r="B40" s="136"/>
      <c r="C40" s="138"/>
      <c r="D40" s="140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42">
        <f t="shared" ref="AJ40" si="157">COUNTIF($E40:$AI40,"&gt;0")</f>
        <v>0</v>
      </c>
      <c r="AK40" s="144">
        <f t="shared" ref="AK40" si="158">SUMIF(E40:AI40,"&lt;=8")+COUNTIF(E40:AI40,"&gt;8")*8</f>
        <v>0</v>
      </c>
      <c r="AL40" s="144">
        <f t="shared" ref="AL40" si="159">SUM(E40:AI40)-AK40</f>
        <v>0</v>
      </c>
      <c r="AM40" s="151">
        <f t="shared" ref="AM40" si="160">SUM(E41:AI41)</f>
        <v>0</v>
      </c>
      <c r="AN40" s="153">
        <f t="array" ref="AN40">SUM(IFERROR(((TRANSPOSE(MMULT(TRANSPOSE(--(MOD($E$3:$AI$3-DATA!$C$1,14)={7;8;12;13})),{1;1;1;1}))+ISNUMBER(MATCH($E$3:$AI$3,DATA!$F$1:$F$100,)))&gt;0)*$E40:$AI40,))</f>
        <v>0</v>
      </c>
      <c r="AO40" s="144">
        <f t="shared" ref="AO40" si="161">COUNTIF($E40:$AI40,"В")</f>
        <v>0</v>
      </c>
      <c r="AP40" s="144">
        <f t="shared" ref="AP40" si="162">COUNTIF($E40:$AI40,"О")</f>
        <v>0</v>
      </c>
      <c r="AQ40" s="144">
        <f t="shared" ref="AQ40" si="163">COUNTIF($E40:$AI40,"А")</f>
        <v>0</v>
      </c>
      <c r="AR40" s="144">
        <f t="shared" ref="AR40" si="164">COUNTIF($E40:$AI40,"У")</f>
        <v>0</v>
      </c>
      <c r="AS40" s="146">
        <f t="shared" ref="AS40" si="165">COUNTIF($E40:$AI40,"Б")</f>
        <v>0</v>
      </c>
    </row>
    <row r="41" spans="1:45" s="25" customFormat="1" ht="21" x14ac:dyDescent="0.3">
      <c r="A41" s="135"/>
      <c r="B41" s="137"/>
      <c r="C41" s="139"/>
      <c r="D41" s="14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42"/>
      <c r="AK41" s="144"/>
      <c r="AL41" s="144"/>
      <c r="AM41" s="151"/>
      <c r="AN41" s="154"/>
      <c r="AO41" s="144"/>
      <c r="AP41" s="144"/>
      <c r="AQ41" s="144"/>
      <c r="AR41" s="144"/>
      <c r="AS41" s="146"/>
    </row>
    <row r="42" spans="1:45" s="25" customFormat="1" ht="21" x14ac:dyDescent="0.3">
      <c r="A42" s="134" t="str">
        <f>IF(C42="","",SUBTOTAL(103,$C$4:C42))</f>
        <v/>
      </c>
      <c r="B42" s="136"/>
      <c r="C42" s="138"/>
      <c r="D42" s="140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42">
        <f t="shared" ref="AJ42" si="166">COUNTIF($E42:$AI42,"&gt;0")</f>
        <v>0</v>
      </c>
      <c r="AK42" s="144">
        <f t="shared" ref="AK42" si="167">SUMIF(E42:AI42,"&lt;=8")+COUNTIF(E42:AI42,"&gt;8")*8</f>
        <v>0</v>
      </c>
      <c r="AL42" s="144">
        <f t="shared" ref="AL42" si="168">SUM(E42:AI42)-AK42</f>
        <v>0</v>
      </c>
      <c r="AM42" s="151">
        <f t="shared" ref="AM42" si="169">SUM(E43:AI43)</f>
        <v>0</v>
      </c>
      <c r="AN42" s="153">
        <f t="array" ref="AN42">SUM(IFERROR(((TRANSPOSE(MMULT(TRANSPOSE(--(MOD($E$3:$AI$3-DATA!$C$1,14)={7;8;12;13})),{1;1;1;1}))+ISNUMBER(MATCH($E$3:$AI$3,DATA!$F$1:$F$100,)))&gt;0)*$E42:$AI42,))</f>
        <v>0</v>
      </c>
      <c r="AO42" s="144">
        <f t="shared" ref="AO42" si="170">COUNTIF($E42:$AI42,"В")</f>
        <v>0</v>
      </c>
      <c r="AP42" s="144">
        <f t="shared" ref="AP42" si="171">COUNTIF($E42:$AI42,"О")</f>
        <v>0</v>
      </c>
      <c r="AQ42" s="144">
        <f t="shared" ref="AQ42" si="172">COUNTIF($E42:$AI42,"А")</f>
        <v>0</v>
      </c>
      <c r="AR42" s="144">
        <f t="shared" ref="AR42" si="173">COUNTIF($E42:$AI42,"У")</f>
        <v>0</v>
      </c>
      <c r="AS42" s="146">
        <f t="shared" ref="AS42" si="174">COUNTIF($E42:$AI42,"Б")</f>
        <v>0</v>
      </c>
    </row>
    <row r="43" spans="1:45" s="25" customFormat="1" ht="21" x14ac:dyDescent="0.3">
      <c r="A43" s="135"/>
      <c r="B43" s="137"/>
      <c r="C43" s="139"/>
      <c r="D43" s="14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42"/>
      <c r="AK43" s="144"/>
      <c r="AL43" s="144"/>
      <c r="AM43" s="151"/>
      <c r="AN43" s="154"/>
      <c r="AO43" s="144"/>
      <c r="AP43" s="144"/>
      <c r="AQ43" s="144"/>
      <c r="AR43" s="144"/>
      <c r="AS43" s="146"/>
    </row>
    <row r="44" spans="1:45" s="25" customFormat="1" ht="21" x14ac:dyDescent="0.3">
      <c r="A44" s="134">
        <f>IF(C44="","",SUBTOTAL(103,$C$4:C44))</f>
        <v>3</v>
      </c>
      <c r="B44" s="136"/>
      <c r="C44" s="138" t="s">
        <v>69</v>
      </c>
      <c r="D44" s="140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42">
        <f t="shared" ref="AJ44" si="175">COUNTIF($E44:$AI44,"&gt;0")</f>
        <v>0</v>
      </c>
      <c r="AK44" s="144">
        <f t="shared" ref="AK44" si="176">SUMIF(E44:AI44,"&lt;=8")+COUNTIF(E44:AI44,"&gt;8")*8</f>
        <v>0</v>
      </c>
      <c r="AL44" s="144">
        <f t="shared" ref="AL44" si="177">SUM(E44:AI44)-AK44</f>
        <v>0</v>
      </c>
      <c r="AM44" s="151">
        <f t="shared" ref="AM44" si="178">SUM(E45:AI45)</f>
        <v>0</v>
      </c>
      <c r="AN44" s="153">
        <f t="array" ref="AN44">SUM(IFERROR(((TRANSPOSE(MMULT(TRANSPOSE(--(MOD($E$3:$AI$3-DATA!$B$1,14)={7;8;12;13})),{1;1;1;1}))+ISNUMBER(MATCH($E$3:$AI$3,DATA!$F$1:$F$100,)))&gt;0)*$E44:$AI44,))</f>
        <v>0</v>
      </c>
      <c r="AO44" s="144">
        <f t="shared" ref="AO44" si="179">COUNTIF($E44:$AI44,"В")</f>
        <v>0</v>
      </c>
      <c r="AP44" s="144">
        <f t="shared" ref="AP44" si="180">COUNTIF($E44:$AI44,"О")</f>
        <v>0</v>
      </c>
      <c r="AQ44" s="144">
        <f t="shared" ref="AQ44" si="181">COUNTIF($E44:$AI44,"А")</f>
        <v>0</v>
      </c>
      <c r="AR44" s="144">
        <f t="shared" ref="AR44" si="182">COUNTIF($E44:$AI44,"У")</f>
        <v>0</v>
      </c>
      <c r="AS44" s="146">
        <f t="shared" ref="AS44" si="183">COUNTIF($E44:$AI44,"Б")</f>
        <v>0</v>
      </c>
    </row>
    <row r="45" spans="1:45" s="25" customFormat="1" ht="21" x14ac:dyDescent="0.3">
      <c r="A45" s="135"/>
      <c r="B45" s="137"/>
      <c r="C45" s="139"/>
      <c r="D45" s="14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42"/>
      <c r="AK45" s="144"/>
      <c r="AL45" s="144"/>
      <c r="AM45" s="151"/>
      <c r="AN45" s="154"/>
      <c r="AO45" s="144"/>
      <c r="AP45" s="144"/>
      <c r="AQ45" s="144"/>
      <c r="AR45" s="144"/>
      <c r="AS45" s="146"/>
    </row>
    <row r="46" spans="1:45" s="25" customFormat="1" ht="21" x14ac:dyDescent="0.3">
      <c r="A46" s="134" t="str">
        <f>IF(C46="","",SUBTOTAL(103,$C$4:C46))</f>
        <v/>
      </c>
      <c r="B46" s="136"/>
      <c r="C46" s="138"/>
      <c r="D46" s="140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42">
        <f t="shared" ref="AJ46" si="184">COUNTIF($E46:$AI46,"&gt;0")</f>
        <v>0</v>
      </c>
      <c r="AK46" s="144">
        <f t="shared" ref="AK46" si="185">SUMIF(E46:AI46,"&lt;=8")+COUNTIF(E46:AI46,"&gt;8")*8</f>
        <v>0</v>
      </c>
      <c r="AL46" s="144">
        <f t="shared" ref="AL46" si="186">SUM(E46:AI46)-AK46</f>
        <v>0</v>
      </c>
      <c r="AM46" s="151">
        <f t="shared" ref="AM46" si="187">SUM(E47:AI47)</f>
        <v>0</v>
      </c>
      <c r="AN46" s="153">
        <f t="array" ref="AN46">SUM(IFERROR(((TRANSPOSE(MMULT(TRANSPOSE(--(MOD($E$3:$AI$3-DATA!$B$1,14)={7;8;12;13})),{1;1;1;1}))+ISNUMBER(MATCH($E$3:$AI$3,DATA!$F$1:$F$100,)))&gt;0)*$E46:$AI46,))</f>
        <v>0</v>
      </c>
      <c r="AO46" s="144">
        <f t="shared" ref="AO46" si="188">COUNTIF($E46:$AI46,"В")</f>
        <v>0</v>
      </c>
      <c r="AP46" s="144">
        <f t="shared" ref="AP46" si="189">COUNTIF($E46:$AI46,"О")</f>
        <v>0</v>
      </c>
      <c r="AQ46" s="144">
        <f t="shared" ref="AQ46" si="190">COUNTIF($E46:$AI46,"А")</f>
        <v>0</v>
      </c>
      <c r="AR46" s="144">
        <f t="shared" ref="AR46" si="191">COUNTIF($E46:$AI46,"У")</f>
        <v>0</v>
      </c>
      <c r="AS46" s="146">
        <f t="shared" ref="AS46" si="192">COUNTIF($E46:$AI46,"Б")</f>
        <v>0</v>
      </c>
    </row>
    <row r="47" spans="1:45" s="25" customFormat="1" ht="21" x14ac:dyDescent="0.3">
      <c r="A47" s="135"/>
      <c r="B47" s="137"/>
      <c r="C47" s="139"/>
      <c r="D47" s="14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42"/>
      <c r="AK47" s="144"/>
      <c r="AL47" s="144"/>
      <c r="AM47" s="151"/>
      <c r="AN47" s="154"/>
      <c r="AO47" s="144"/>
      <c r="AP47" s="144"/>
      <c r="AQ47" s="144"/>
      <c r="AR47" s="144"/>
      <c r="AS47" s="146"/>
    </row>
    <row r="48" spans="1:45" s="25" customFormat="1" ht="21" x14ac:dyDescent="0.3">
      <c r="A48" s="134" t="str">
        <f>IF(C48="","",SUBTOTAL(103,$C$4:C48))</f>
        <v/>
      </c>
      <c r="B48" s="136"/>
      <c r="C48" s="138"/>
      <c r="D48" s="14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42">
        <f t="shared" ref="AJ48" si="193">COUNTIF($E48:$AI48,"&gt;0")</f>
        <v>0</v>
      </c>
      <c r="AK48" s="144">
        <f t="shared" ref="AK48" si="194">SUMIF(E48:AI48,"&lt;=8")+COUNTIF(E48:AI48,"&gt;8")*8</f>
        <v>0</v>
      </c>
      <c r="AL48" s="144">
        <f t="shared" ref="AL48" si="195">SUM(E48:AI48)-AK48</f>
        <v>0</v>
      </c>
      <c r="AM48" s="151">
        <f t="shared" ref="AM48" si="196">SUM(E49:AI49)</f>
        <v>0</v>
      </c>
      <c r="AN48" s="153">
        <f t="array" ref="AN48">SUM(IFERROR(((TRANSPOSE(MMULT(TRANSPOSE(--(MOD($E$3:$AI$3-DATA!$B$1,14)={7;8;12;13})),{1;1;1;1}))+ISNUMBER(MATCH($E$3:$AI$3,DATA!$F$1:$F$100,)))&gt;0)*$E48:$AI48,))</f>
        <v>0</v>
      </c>
      <c r="AO48" s="144">
        <f t="shared" ref="AO48" si="197">COUNTIF($E48:$AI48,"В")</f>
        <v>0</v>
      </c>
      <c r="AP48" s="144">
        <f t="shared" ref="AP48" si="198">COUNTIF($E48:$AI48,"О")</f>
        <v>0</v>
      </c>
      <c r="AQ48" s="144">
        <f t="shared" ref="AQ48" si="199">COUNTIF($E48:$AI48,"А")</f>
        <v>0</v>
      </c>
      <c r="AR48" s="144">
        <f t="shared" ref="AR48" si="200">COUNTIF($E48:$AI48,"У")</f>
        <v>0</v>
      </c>
      <c r="AS48" s="146">
        <f t="shared" ref="AS48" si="201">COUNTIF($E48:$AI48,"Б")</f>
        <v>0</v>
      </c>
    </row>
    <row r="49" spans="1:45" s="25" customFormat="1" ht="21.75" thickBot="1" x14ac:dyDescent="0.35">
      <c r="A49" s="135"/>
      <c r="B49" s="137"/>
      <c r="C49" s="139"/>
      <c r="D49" s="14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43"/>
      <c r="AK49" s="145"/>
      <c r="AL49" s="145"/>
      <c r="AM49" s="152"/>
      <c r="AN49" s="154"/>
      <c r="AO49" s="145"/>
      <c r="AP49" s="145"/>
      <c r="AQ49" s="145"/>
      <c r="AR49" s="145"/>
      <c r="AS49" s="147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48" t="s">
        <v>8</v>
      </c>
      <c r="AF50" s="149"/>
      <c r="AG50" s="149"/>
      <c r="AH50" s="149"/>
      <c r="AI50" s="150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</mergeCells>
  <conditionalFormatting sqref="E2:AI49">
    <cfRule type="cellIs" dxfId="64" priority="8" operator="equal">
      <formula>"В"</formula>
    </cfRule>
    <cfRule type="cellIs" dxfId="63" priority="9" operator="equal">
      <formula>"Б"</formula>
    </cfRule>
    <cfRule type="cellIs" dxfId="62" priority="10" operator="equal">
      <formula>"А"</formula>
    </cfRule>
    <cfRule type="cellIs" dxfId="61" priority="11" operator="equal">
      <formula>"ВВ"</formula>
    </cfRule>
    <cfRule type="cellIs" dxfId="60" priority="12" operator="equal">
      <formula>"К"</formula>
    </cfRule>
    <cfRule type="cellIs" dxfId="59" priority="13" operator="equal">
      <formula>"Н"</formula>
    </cfRule>
    <cfRule type="cellIs" dxfId="58" priority="14" operator="equal">
      <formula>"О"</formula>
    </cfRule>
    <cfRule type="cellIs" dxfId="57" priority="15" operator="equal">
      <formula>"У"</formula>
    </cfRule>
    <cfRule type="cellIs" dxfId="56" priority="16" operator="equal">
      <formula>"ОГ"</formula>
    </cfRule>
  </conditionalFormatting>
  <conditionalFormatting sqref="E2:AI37">
    <cfRule type="expression" dxfId="55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22AAF96-EE16-49D8-B1F4-73A66F1814F3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C5C3794-70B4-4B81-8030-9273F4FC70F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86B1C01C-36A0-41F4-A1A6-443A7D404E2A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8C5C4048-ECE6-4E76-8580-0BF117477FCB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F7F322C3-248B-4B4C-926B-2FA3A87185F7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9DE7D0A-FEEA-4589-B6DB-FAB74504D509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S58"/>
  <sheetViews>
    <sheetView zoomScale="60" zoomScaleNormal="60" workbookViewId="0">
      <selection activeCell="P11" sqref="P11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3" width="5.5703125" style="31" customWidth="1"/>
    <col min="34" max="35" width="5.5703125" style="31" hidden="1" customWidth="1"/>
    <col min="36" max="43" width="8.42578125" style="31" customWidth="1"/>
    <col min="44" max="44" width="8.42578125" style="31" hidden="1" customWidth="1"/>
    <col min="45" max="45" width="8.4257812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EDATE(DATA!A1,1)</f>
        <v>43862</v>
      </c>
      <c r="D1" s="172"/>
      <c r="E1" s="172"/>
      <c r="F1" s="172"/>
      <c r="G1" s="172"/>
      <c r="H1" s="172"/>
      <c r="I1" s="17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73" t="s">
        <v>3</v>
      </c>
      <c r="B2" s="173" t="s">
        <v>30</v>
      </c>
      <c r="C2" s="175" t="s">
        <v>31</v>
      </c>
      <c r="D2" s="175" t="s">
        <v>10</v>
      </c>
      <c r="E2" s="24">
        <f t="shared" ref="E2:AF2" si="0">E3</f>
        <v>43862</v>
      </c>
      <c r="F2" s="24">
        <f t="shared" si="0"/>
        <v>43863</v>
      </c>
      <c r="G2" s="24">
        <f t="shared" si="0"/>
        <v>43864</v>
      </c>
      <c r="H2" s="24">
        <f t="shared" si="0"/>
        <v>43865</v>
      </c>
      <c r="I2" s="24">
        <f t="shared" si="0"/>
        <v>43866</v>
      </c>
      <c r="J2" s="24">
        <f t="shared" si="0"/>
        <v>43867</v>
      </c>
      <c r="K2" s="24">
        <f t="shared" si="0"/>
        <v>43868</v>
      </c>
      <c r="L2" s="24">
        <f t="shared" si="0"/>
        <v>43869</v>
      </c>
      <c r="M2" s="24">
        <f t="shared" si="0"/>
        <v>43870</v>
      </c>
      <c r="N2" s="24">
        <f t="shared" si="0"/>
        <v>43871</v>
      </c>
      <c r="O2" s="24">
        <f t="shared" si="0"/>
        <v>43872</v>
      </c>
      <c r="P2" s="24">
        <f t="shared" si="0"/>
        <v>43873</v>
      </c>
      <c r="Q2" s="24">
        <f t="shared" si="0"/>
        <v>43874</v>
      </c>
      <c r="R2" s="24">
        <f t="shared" si="0"/>
        <v>43875</v>
      </c>
      <c r="S2" s="24">
        <f t="shared" si="0"/>
        <v>43876</v>
      </c>
      <c r="T2" s="24">
        <f t="shared" si="0"/>
        <v>43877</v>
      </c>
      <c r="U2" s="24">
        <f t="shared" si="0"/>
        <v>43878</v>
      </c>
      <c r="V2" s="24">
        <f t="shared" si="0"/>
        <v>43879</v>
      </c>
      <c r="W2" s="24">
        <f t="shared" si="0"/>
        <v>43880</v>
      </c>
      <c r="X2" s="24">
        <f t="shared" si="0"/>
        <v>43881</v>
      </c>
      <c r="Y2" s="24">
        <f t="shared" si="0"/>
        <v>43882</v>
      </c>
      <c r="Z2" s="24">
        <f t="shared" si="0"/>
        <v>43883</v>
      </c>
      <c r="AA2" s="24">
        <f t="shared" si="0"/>
        <v>43884</v>
      </c>
      <c r="AB2" s="24">
        <f t="shared" si="0"/>
        <v>43885</v>
      </c>
      <c r="AC2" s="24">
        <f t="shared" si="0"/>
        <v>43886</v>
      </c>
      <c r="AD2" s="24">
        <f t="shared" si="0"/>
        <v>43887</v>
      </c>
      <c r="AE2" s="24">
        <f t="shared" si="0"/>
        <v>43888</v>
      </c>
      <c r="AF2" s="24">
        <f t="shared" si="0"/>
        <v>43889</v>
      </c>
      <c r="AG2" s="24">
        <f>IF(AG3=0,"",AG3)</f>
        <v>43890</v>
      </c>
      <c r="AH2" s="24" t="str">
        <f t="shared" ref="AH2:AI2" si="1">IF(AH3=0,"",AH3)</f>
        <v/>
      </c>
      <c r="AI2" s="24" t="str">
        <f t="shared" si="1"/>
        <v/>
      </c>
      <c r="AJ2" s="175" t="s">
        <v>38</v>
      </c>
      <c r="AK2" s="175"/>
      <c r="AL2" s="175"/>
      <c r="AM2" s="175"/>
      <c r="AN2" s="175"/>
      <c r="AO2" s="175" t="s">
        <v>9</v>
      </c>
      <c r="AP2" s="175"/>
      <c r="AQ2" s="175"/>
      <c r="AR2" s="175"/>
      <c r="AS2" s="175"/>
    </row>
    <row r="3" spans="1:45" s="26" customFormat="1" ht="201" customHeight="1" thickBot="1" x14ac:dyDescent="0.3">
      <c r="A3" s="174"/>
      <c r="B3" s="174"/>
      <c r="C3" s="176"/>
      <c r="D3" s="176"/>
      <c r="E3" s="50">
        <f>C1</f>
        <v>43862</v>
      </c>
      <c r="F3" s="50">
        <f t="shared" ref="F3:AF3" si="2">E3+1</f>
        <v>43863</v>
      </c>
      <c r="G3" s="50">
        <f t="shared" si="2"/>
        <v>43864</v>
      </c>
      <c r="H3" s="50">
        <f t="shared" si="2"/>
        <v>43865</v>
      </c>
      <c r="I3" s="50">
        <f t="shared" si="2"/>
        <v>43866</v>
      </c>
      <c r="J3" s="50">
        <f t="shared" si="2"/>
        <v>43867</v>
      </c>
      <c r="K3" s="50">
        <f t="shared" si="2"/>
        <v>43868</v>
      </c>
      <c r="L3" s="50">
        <f t="shared" si="2"/>
        <v>43869</v>
      </c>
      <c r="M3" s="50">
        <f t="shared" si="2"/>
        <v>43870</v>
      </c>
      <c r="N3" s="50">
        <f t="shared" si="2"/>
        <v>43871</v>
      </c>
      <c r="O3" s="50">
        <f t="shared" si="2"/>
        <v>43872</v>
      </c>
      <c r="P3" s="50">
        <f t="shared" si="2"/>
        <v>43873</v>
      </c>
      <c r="Q3" s="50">
        <f t="shared" si="2"/>
        <v>43874</v>
      </c>
      <c r="R3" s="50">
        <f t="shared" si="2"/>
        <v>43875</v>
      </c>
      <c r="S3" s="50">
        <f t="shared" si="2"/>
        <v>43876</v>
      </c>
      <c r="T3" s="50">
        <f t="shared" si="2"/>
        <v>43877</v>
      </c>
      <c r="U3" s="50">
        <f t="shared" si="2"/>
        <v>43878</v>
      </c>
      <c r="V3" s="50">
        <f t="shared" si="2"/>
        <v>43879</v>
      </c>
      <c r="W3" s="50">
        <f t="shared" si="2"/>
        <v>43880</v>
      </c>
      <c r="X3" s="50">
        <f t="shared" si="2"/>
        <v>43881</v>
      </c>
      <c r="Y3" s="50">
        <f t="shared" si="2"/>
        <v>43882</v>
      </c>
      <c r="Z3" s="50">
        <f t="shared" si="2"/>
        <v>43883</v>
      </c>
      <c r="AA3" s="50">
        <f t="shared" si="2"/>
        <v>43884</v>
      </c>
      <c r="AB3" s="50">
        <f t="shared" si="2"/>
        <v>43885</v>
      </c>
      <c r="AC3" s="50">
        <f t="shared" si="2"/>
        <v>43886</v>
      </c>
      <c r="AD3" s="50">
        <f t="shared" si="2"/>
        <v>43887</v>
      </c>
      <c r="AE3" s="50">
        <f t="shared" si="2"/>
        <v>43888</v>
      </c>
      <c r="AF3" s="50">
        <f t="shared" si="2"/>
        <v>43889</v>
      </c>
      <c r="AG3" s="50">
        <f>IF(DAY($AF3+1)&gt;DAY(AF3),$AF3+1,0)</f>
        <v>43890</v>
      </c>
      <c r="AH3" s="50">
        <f>IF(DAY($AF3+2)&gt;DAY(AF3),$AF3+2,0)</f>
        <v>0</v>
      </c>
      <c r="AI3" s="50">
        <f>IF(DAY($AF3+3)&gt;DAY(AF3),$AF3+3,0)</f>
        <v>0</v>
      </c>
      <c r="AJ3" s="68" t="s">
        <v>45</v>
      </c>
      <c r="AK3" s="68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18.75" x14ac:dyDescent="0.3">
      <c r="A4" s="201">
        <f>IF(C4="","",SUBTOTAL(103,$C$4:C4))</f>
        <v>1</v>
      </c>
      <c r="B4" s="203">
        <v>61</v>
      </c>
      <c r="C4" s="161" t="s">
        <v>52</v>
      </c>
      <c r="D4" s="161" t="s">
        <v>53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3"/>
      <c r="AJ4" s="211">
        <f t="shared" ref="AJ4" si="3">COUNTIF($E4:$AI4,"&gt;0")</f>
        <v>0</v>
      </c>
      <c r="AK4" s="213">
        <f>SUMIF(E4:AI4,"&lt;=8")+COUNTIF(E4:AI4,"&gt;8")*8</f>
        <v>0</v>
      </c>
      <c r="AL4" s="213">
        <f>SUM(E4:AI4)-AK4</f>
        <v>0</v>
      </c>
      <c r="AM4" s="214">
        <f>SUM(E5:AI5)</f>
        <v>0</v>
      </c>
      <c r="AN4" s="199">
        <f t="array" ref="AN4">SUM(IFERROR((((WEEKDAY($E$3:$AI$3,2)&gt;5)+ISNUMBER(MATCH($E$3:$AI$3,DATA!$F$2:$F$100,)))&gt;0)*$E4:$AI4,))</f>
        <v>0</v>
      </c>
      <c r="AO4" s="213">
        <f>COUNTIF($E4:$AI4,"В")</f>
        <v>0</v>
      </c>
      <c r="AP4" s="213">
        <f t="shared" ref="AP4" si="4">COUNTIF($E4:$AI4,"О")</f>
        <v>0</v>
      </c>
      <c r="AQ4" s="213">
        <f>COUNTIF($E4:$AI4,"А")</f>
        <v>0</v>
      </c>
      <c r="AR4" s="213">
        <f t="shared" ref="AR4" si="5">COUNTIF($E4:$AI4,"У")</f>
        <v>0</v>
      </c>
      <c r="AS4" s="216">
        <f t="shared" ref="AS4" si="6">COUNTIF($E4:$AI4,"Б")</f>
        <v>0</v>
      </c>
    </row>
    <row r="5" spans="1:45" s="25" customFormat="1" ht="18.75" x14ac:dyDescent="0.3">
      <c r="A5" s="201"/>
      <c r="B5" s="203"/>
      <c r="C5" s="161"/>
      <c r="D5" s="161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5"/>
      <c r="AJ5" s="212"/>
      <c r="AK5" s="200"/>
      <c r="AL5" s="200"/>
      <c r="AM5" s="215"/>
      <c r="AN5" s="200"/>
      <c r="AO5" s="200"/>
      <c r="AP5" s="200"/>
      <c r="AQ5" s="200"/>
      <c r="AR5" s="200"/>
      <c r="AS5" s="217"/>
    </row>
    <row r="6" spans="1:45" s="25" customFormat="1" ht="18.75" x14ac:dyDescent="0.3">
      <c r="A6" s="201" t="str">
        <f>IF(C6="","",SUBTOTAL(103,$C$4:C6))</f>
        <v/>
      </c>
      <c r="B6" s="203"/>
      <c r="C6" s="161"/>
      <c r="D6" s="16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3"/>
      <c r="AJ6" s="188">
        <f t="shared" ref="AJ6" si="7">COUNTIF($E6:$AI6,"&gt;0")</f>
        <v>0</v>
      </c>
      <c r="AK6" s="190">
        <f t="shared" ref="AK6" si="8">SUMIF(E6:AI6,"&lt;=8")+COUNTIF(E6:AI6,"&gt;8")*8</f>
        <v>0</v>
      </c>
      <c r="AL6" s="190">
        <f t="shared" ref="AL6" si="9">SUM(E6:AI6)-AK6</f>
        <v>0</v>
      </c>
      <c r="AM6" s="197">
        <f t="shared" ref="AM6" si="10">SUM(E7:AI7)</f>
        <v>0</v>
      </c>
      <c r="AN6" s="199">
        <f t="array" ref="AN6">SUM(IFERROR((((WEEKDAY($E$3:$AI$3,2)&gt;5)+ISNUMBER(MATCH($E$3:$AI$3,DATA!$F$2:$F$100,)))&gt;0)*$E6:$AI6,))</f>
        <v>0</v>
      </c>
      <c r="AO6" s="190">
        <f t="shared" ref="AO6" si="11">COUNTIF($E6:$AI6,"В")</f>
        <v>0</v>
      </c>
      <c r="AP6" s="190">
        <f t="shared" ref="AP6" si="12">COUNTIF($E6:$AI6,"О")</f>
        <v>0</v>
      </c>
      <c r="AQ6" s="190">
        <f t="shared" ref="AQ6" si="13">COUNTIF($E6:$AI6,"А")</f>
        <v>0</v>
      </c>
      <c r="AR6" s="199">
        <f t="shared" ref="AR6" si="14">COUNTIF($E6:$AI6,"У")</f>
        <v>0</v>
      </c>
      <c r="AS6" s="192">
        <f t="shared" ref="AS6" si="15">COUNTIF($E6:$AI6,"Б")</f>
        <v>0</v>
      </c>
    </row>
    <row r="7" spans="1:45" s="25" customFormat="1" ht="18.75" x14ac:dyDescent="0.3">
      <c r="A7" s="201"/>
      <c r="B7" s="203"/>
      <c r="C7" s="161"/>
      <c r="D7" s="161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5"/>
      <c r="AJ7" s="188"/>
      <c r="AK7" s="190"/>
      <c r="AL7" s="190"/>
      <c r="AM7" s="197"/>
      <c r="AN7" s="200"/>
      <c r="AO7" s="190"/>
      <c r="AP7" s="190"/>
      <c r="AQ7" s="190"/>
      <c r="AR7" s="200"/>
      <c r="AS7" s="192"/>
    </row>
    <row r="8" spans="1:45" s="25" customFormat="1" ht="18.75" x14ac:dyDescent="0.3">
      <c r="A8" s="201" t="str">
        <f>IF(C8="","",SUBTOTAL(103,$C$4:C8))</f>
        <v/>
      </c>
      <c r="B8" s="203"/>
      <c r="C8" s="171"/>
      <c r="D8" s="161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3"/>
      <c r="AJ8" s="188">
        <f t="shared" ref="AJ8" si="16">COUNTIF($E8:$AI8,"&gt;0")</f>
        <v>0</v>
      </c>
      <c r="AK8" s="190">
        <f t="shared" ref="AK8" si="17">SUMIF(E8:AI8,"&lt;=8")+COUNTIF(E8:AI8,"&gt;8")*8</f>
        <v>0</v>
      </c>
      <c r="AL8" s="190">
        <f t="shared" ref="AL8" si="18">SUM(E8:AI8)-AK8</f>
        <v>0</v>
      </c>
      <c r="AM8" s="197">
        <f t="shared" ref="AM8" si="19">SUM(E9:AI9)</f>
        <v>0</v>
      </c>
      <c r="AN8" s="199">
        <f t="array" ref="AN8">SUM(IFERROR((((WEEKDAY($E$3:$AI$3,2)&gt;5)+ISNUMBER(MATCH($E$3:$AI$3,DATA!$F$2:$F$100,)))&gt;0)*$E8:$AI8,))</f>
        <v>0</v>
      </c>
      <c r="AO8" s="190">
        <f t="shared" ref="AO8" si="20">COUNTIF($E8:$AI8,"В")</f>
        <v>0</v>
      </c>
      <c r="AP8" s="190">
        <f t="shared" ref="AP8" si="21">COUNTIF($E8:$AI8,"О")</f>
        <v>0</v>
      </c>
      <c r="AQ8" s="190">
        <f t="shared" ref="AQ8" si="22">COUNTIF($E8:$AI8,"А")</f>
        <v>0</v>
      </c>
      <c r="AR8" s="199">
        <f t="shared" ref="AR8" si="23">COUNTIF($E8:$AI8,"У")</f>
        <v>0</v>
      </c>
      <c r="AS8" s="192">
        <f t="shared" ref="AS8" si="24">COUNTIF($E8:$AI8,"Б")</f>
        <v>0</v>
      </c>
    </row>
    <row r="9" spans="1:45" s="25" customFormat="1" ht="18.75" x14ac:dyDescent="0.3">
      <c r="A9" s="201"/>
      <c r="B9" s="203"/>
      <c r="C9" s="171"/>
      <c r="D9" s="161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5"/>
      <c r="AJ9" s="188"/>
      <c r="AK9" s="190"/>
      <c r="AL9" s="190"/>
      <c r="AM9" s="197"/>
      <c r="AN9" s="200"/>
      <c r="AO9" s="190"/>
      <c r="AP9" s="190"/>
      <c r="AQ9" s="190"/>
      <c r="AR9" s="200"/>
      <c r="AS9" s="192"/>
    </row>
    <row r="10" spans="1:45" s="25" customFormat="1" ht="18.75" x14ac:dyDescent="0.3">
      <c r="A10" s="201" t="str">
        <f>IF(C10="","",SUBTOTAL(103,$C$4:C10))</f>
        <v/>
      </c>
      <c r="B10" s="203"/>
      <c r="C10" s="171"/>
      <c r="D10" s="16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3"/>
      <c r="AJ10" s="188">
        <f t="shared" ref="AJ10" si="25">COUNTIF($E10:$AI10,"&gt;0")</f>
        <v>0</v>
      </c>
      <c r="AK10" s="190">
        <f t="shared" ref="AK10" si="26">SUMIF(E10:AI10,"&lt;=8")+COUNTIF(E10:AI10,"&gt;8")*8</f>
        <v>0</v>
      </c>
      <c r="AL10" s="190">
        <f t="shared" ref="AL10" si="27">SUM(E10:AI10)-AK10</f>
        <v>0</v>
      </c>
      <c r="AM10" s="197">
        <f t="shared" ref="AM10" si="28">SUM(E11:AI11)</f>
        <v>0</v>
      </c>
      <c r="AN10" s="199">
        <f t="array" ref="AN10">SUM(IFERROR((((WEEKDAY($E$3:$AI$3,2)&gt;5)+ISNUMBER(MATCH($E$3:$AI$3,DATA!$F$2:$F$100,)))&gt;0)*$E10:$AI10,))</f>
        <v>0</v>
      </c>
      <c r="AO10" s="190">
        <f t="shared" ref="AO10" si="29">COUNTIF($E10:$AI10,"В")</f>
        <v>0</v>
      </c>
      <c r="AP10" s="190">
        <f t="shared" ref="AP10" si="30">COUNTIF($E10:$AI10,"О")</f>
        <v>0</v>
      </c>
      <c r="AQ10" s="190">
        <f t="shared" ref="AQ10" si="31">COUNTIF($E10:$AI10,"А")</f>
        <v>0</v>
      </c>
      <c r="AR10" s="199">
        <f t="shared" ref="AR10" si="32">COUNTIF($E10:$AI10,"У")</f>
        <v>0</v>
      </c>
      <c r="AS10" s="192">
        <f t="shared" ref="AS10" si="33">COUNTIF($E10:$AI10,"Б")</f>
        <v>0</v>
      </c>
    </row>
    <row r="11" spans="1:45" s="25" customFormat="1" ht="18.75" x14ac:dyDescent="0.3">
      <c r="A11" s="201"/>
      <c r="B11" s="203"/>
      <c r="C11" s="171"/>
      <c r="D11" s="161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5"/>
      <c r="AJ11" s="188"/>
      <c r="AK11" s="190"/>
      <c r="AL11" s="190"/>
      <c r="AM11" s="197"/>
      <c r="AN11" s="200"/>
      <c r="AO11" s="190"/>
      <c r="AP11" s="190"/>
      <c r="AQ11" s="190"/>
      <c r="AR11" s="200"/>
      <c r="AS11" s="192"/>
    </row>
    <row r="12" spans="1:45" s="25" customFormat="1" ht="18.75" x14ac:dyDescent="0.3">
      <c r="A12" s="201" t="str">
        <f>IF(C12="","",SUBTOTAL(103,$C$4:C12))</f>
        <v/>
      </c>
      <c r="B12" s="203"/>
      <c r="C12" s="171"/>
      <c r="D12" s="16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3"/>
      <c r="AJ12" s="188">
        <f t="shared" ref="AJ12" si="34">COUNTIF($E12:$AI12,"&gt;0")</f>
        <v>0</v>
      </c>
      <c r="AK12" s="190">
        <f t="shared" ref="AK12" si="35">SUMIF(E12:AI12,"&lt;=8")+COUNTIF(E12:AI12,"&gt;8")*8</f>
        <v>0</v>
      </c>
      <c r="AL12" s="190">
        <f t="shared" ref="AL12" si="36">SUM(E12:AI12)-AK12</f>
        <v>0</v>
      </c>
      <c r="AM12" s="197">
        <f t="shared" ref="AM12" si="37">SUM(E13:AI13)</f>
        <v>0</v>
      </c>
      <c r="AN12" s="199">
        <f t="array" ref="AN12">SUM(IFERROR((((WEEKDAY($E$3:$AI$3,2)&gt;5)+ISNUMBER(MATCH($E$3:$AI$3,DATA!$F$2:$F$100,)))&gt;0)*$E12:$AI12,))</f>
        <v>0</v>
      </c>
      <c r="AO12" s="190">
        <f t="shared" ref="AO12" si="38">COUNTIF($E12:$AI12,"В")</f>
        <v>0</v>
      </c>
      <c r="AP12" s="190">
        <f t="shared" ref="AP12" si="39">COUNTIF($E12:$AI12,"О")</f>
        <v>0</v>
      </c>
      <c r="AQ12" s="190">
        <f t="shared" ref="AQ12" si="40">COUNTIF($E12:$AI12,"А")</f>
        <v>0</v>
      </c>
      <c r="AR12" s="199">
        <f t="shared" ref="AR12" si="41">COUNTIF($E12:$AI12,"У")</f>
        <v>0</v>
      </c>
      <c r="AS12" s="192">
        <f t="shared" ref="AS12" si="42">COUNTIF($E12:$AI12,"Б")</f>
        <v>0</v>
      </c>
    </row>
    <row r="13" spans="1:45" s="25" customFormat="1" ht="18.75" x14ac:dyDescent="0.3">
      <c r="A13" s="201"/>
      <c r="B13" s="203"/>
      <c r="C13" s="171"/>
      <c r="D13" s="161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5"/>
      <c r="AJ13" s="188"/>
      <c r="AK13" s="190"/>
      <c r="AL13" s="190"/>
      <c r="AM13" s="197"/>
      <c r="AN13" s="200"/>
      <c r="AO13" s="190"/>
      <c r="AP13" s="190"/>
      <c r="AQ13" s="190"/>
      <c r="AR13" s="200"/>
      <c r="AS13" s="192"/>
    </row>
    <row r="14" spans="1:45" s="25" customFormat="1" ht="18.75" x14ac:dyDescent="0.3">
      <c r="A14" s="201" t="str">
        <f>IF(C14="","",SUBTOTAL(103,$C$4:C14))</f>
        <v/>
      </c>
      <c r="B14" s="203"/>
      <c r="C14" s="171"/>
      <c r="D14" s="16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3"/>
      <c r="AJ14" s="188">
        <f t="shared" ref="AJ14" si="43">COUNTIF($E14:$AI14,"&gt;0")</f>
        <v>0</v>
      </c>
      <c r="AK14" s="190">
        <f t="shared" ref="AK14" si="44">SUMIF(E14:AI14,"&lt;=8")+COUNTIF(E14:AI14,"&gt;8")*8</f>
        <v>0</v>
      </c>
      <c r="AL14" s="190">
        <f t="shared" ref="AL14" si="45">SUM(E14:AI14)-AK14</f>
        <v>0</v>
      </c>
      <c r="AM14" s="197">
        <f t="shared" ref="AM14" si="46">SUM(E15:AI15)</f>
        <v>0</v>
      </c>
      <c r="AN14" s="199">
        <f t="array" ref="AN14">SUM(IFERROR((((WEEKDAY($E$3:$AI$3,2)&gt;5)+ISNUMBER(MATCH($E$3:$AI$3,DATA!$F$2:$F$100,)))&gt;0)*$E14:$AI14,))</f>
        <v>0</v>
      </c>
      <c r="AO14" s="190">
        <f t="shared" ref="AO14" si="47">COUNTIF($E14:$AI14,"В")</f>
        <v>0</v>
      </c>
      <c r="AP14" s="190">
        <f t="shared" ref="AP14" si="48">COUNTIF($E14:$AI14,"О")</f>
        <v>0</v>
      </c>
      <c r="AQ14" s="190">
        <f t="shared" ref="AQ14" si="49">COUNTIF($E14:$AI14,"А")</f>
        <v>0</v>
      </c>
      <c r="AR14" s="199">
        <f t="shared" ref="AR14" si="50">COUNTIF($E14:$AI14,"У")</f>
        <v>0</v>
      </c>
      <c r="AS14" s="192">
        <f t="shared" ref="AS14" si="51">COUNTIF($E14:$AI14,"Б")</f>
        <v>0</v>
      </c>
    </row>
    <row r="15" spans="1:45" s="25" customFormat="1" ht="18.75" x14ac:dyDescent="0.3">
      <c r="A15" s="201"/>
      <c r="B15" s="203"/>
      <c r="C15" s="171"/>
      <c r="D15" s="161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5"/>
      <c r="AJ15" s="188"/>
      <c r="AK15" s="190"/>
      <c r="AL15" s="190"/>
      <c r="AM15" s="197"/>
      <c r="AN15" s="200"/>
      <c r="AO15" s="190"/>
      <c r="AP15" s="190"/>
      <c r="AQ15" s="190"/>
      <c r="AR15" s="200"/>
      <c r="AS15" s="192"/>
    </row>
    <row r="16" spans="1:45" s="25" customFormat="1" ht="18.75" x14ac:dyDescent="0.3">
      <c r="A16" s="201" t="str">
        <f>IF(C16="","",SUBTOTAL(103,$C$4:C16))</f>
        <v/>
      </c>
      <c r="B16" s="203"/>
      <c r="C16" s="171"/>
      <c r="D16" s="16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3"/>
      <c r="AJ16" s="188">
        <f t="shared" ref="AJ16" si="52">COUNTIF($E16:$AI16,"&gt;0")</f>
        <v>0</v>
      </c>
      <c r="AK16" s="190">
        <f t="shared" ref="AK16" si="53">SUMIF(E16:AI16,"&lt;=8")+COUNTIF(E16:AI16,"&gt;8")*8</f>
        <v>0</v>
      </c>
      <c r="AL16" s="190">
        <f t="shared" ref="AL16" si="54">SUM(E16:AI16)-AK16</f>
        <v>0</v>
      </c>
      <c r="AM16" s="197">
        <f t="shared" ref="AM16" si="55">SUM(E17:AI17)</f>
        <v>0</v>
      </c>
      <c r="AN16" s="199">
        <f t="array" ref="AN16">SUM(IFERROR((((WEEKDAY($E$3:$AI$3,2)&gt;5)+ISNUMBER(MATCH($E$3:$AI$3,DATA!$F$2:$F$100,)))&gt;0)*$E16:$AI16,))</f>
        <v>0</v>
      </c>
      <c r="AO16" s="190">
        <f t="shared" ref="AO16" si="56">COUNTIF($E16:$AI16,"В")</f>
        <v>0</v>
      </c>
      <c r="AP16" s="190">
        <f t="shared" ref="AP16" si="57">COUNTIF($E16:$AI16,"О")</f>
        <v>0</v>
      </c>
      <c r="AQ16" s="190">
        <f t="shared" ref="AQ16" si="58">COUNTIF($E16:$AI16,"А")</f>
        <v>0</v>
      </c>
      <c r="AR16" s="199">
        <f t="shared" ref="AR16" si="59">COUNTIF($E16:$AI16,"У")</f>
        <v>0</v>
      </c>
      <c r="AS16" s="192">
        <f t="shared" ref="AS16" si="60">COUNTIF($E16:$AI16,"Б")</f>
        <v>0</v>
      </c>
    </row>
    <row r="17" spans="1:45" s="25" customFormat="1" ht="18.75" x14ac:dyDescent="0.3">
      <c r="A17" s="201"/>
      <c r="B17" s="203"/>
      <c r="C17" s="171"/>
      <c r="D17" s="161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5"/>
      <c r="AJ17" s="188"/>
      <c r="AK17" s="190"/>
      <c r="AL17" s="190"/>
      <c r="AM17" s="197"/>
      <c r="AN17" s="200"/>
      <c r="AO17" s="190"/>
      <c r="AP17" s="190"/>
      <c r="AQ17" s="190"/>
      <c r="AR17" s="200"/>
      <c r="AS17" s="192"/>
    </row>
    <row r="18" spans="1:45" s="25" customFormat="1" ht="18.75" x14ac:dyDescent="0.3">
      <c r="A18" s="201" t="str">
        <f>IF(C18="","",SUBTOTAL(103,$C$4:C18))</f>
        <v/>
      </c>
      <c r="B18" s="203"/>
      <c r="C18" s="171"/>
      <c r="D18" s="16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3"/>
      <c r="AJ18" s="188">
        <f t="shared" ref="AJ18" si="61">COUNTIF($E18:$AI18,"&gt;0")</f>
        <v>0</v>
      </c>
      <c r="AK18" s="190">
        <f t="shared" ref="AK18" si="62">SUMIF(E18:AI18,"&lt;=8")+COUNTIF(E18:AI18,"&gt;8")*8</f>
        <v>0</v>
      </c>
      <c r="AL18" s="190">
        <f t="shared" ref="AL18" si="63">SUM(E18:AI18)-AK18</f>
        <v>0</v>
      </c>
      <c r="AM18" s="197">
        <f t="shared" ref="AM18" si="64">SUM(E19:AI19)</f>
        <v>0</v>
      </c>
      <c r="AN18" s="199">
        <f t="array" ref="AN18">SUM(IFERROR((((WEEKDAY($E$3:$AI$3,2)&gt;5)+ISNUMBER(MATCH($E$3:$AI$3,DATA!$F$2:$F$100,)))&gt;0)*$E18:$AI18,))</f>
        <v>0</v>
      </c>
      <c r="AO18" s="190">
        <f t="shared" ref="AO18" si="65">COUNTIF($E18:$AI18,"В")</f>
        <v>0</v>
      </c>
      <c r="AP18" s="190">
        <f t="shared" ref="AP18" si="66">COUNTIF($E18:$AI18,"О")</f>
        <v>0</v>
      </c>
      <c r="AQ18" s="190">
        <f t="shared" ref="AQ18" si="67">COUNTIF($E18:$AI18,"А")</f>
        <v>0</v>
      </c>
      <c r="AR18" s="199">
        <f t="shared" ref="AR18" si="68">COUNTIF($E18:$AI18,"У")</f>
        <v>0</v>
      </c>
      <c r="AS18" s="192">
        <f t="shared" ref="AS18" si="69">COUNTIF($E18:$AI18,"Б")</f>
        <v>0</v>
      </c>
    </row>
    <row r="19" spans="1:45" s="25" customFormat="1" ht="18.75" x14ac:dyDescent="0.3">
      <c r="A19" s="201"/>
      <c r="B19" s="203"/>
      <c r="C19" s="171"/>
      <c r="D19" s="161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5"/>
      <c r="AJ19" s="188"/>
      <c r="AK19" s="190"/>
      <c r="AL19" s="190"/>
      <c r="AM19" s="197"/>
      <c r="AN19" s="200"/>
      <c r="AO19" s="190"/>
      <c r="AP19" s="190"/>
      <c r="AQ19" s="190"/>
      <c r="AR19" s="200"/>
      <c r="AS19" s="192"/>
    </row>
    <row r="20" spans="1:45" s="25" customFormat="1" ht="18.75" x14ac:dyDescent="0.3">
      <c r="A20" s="201" t="str">
        <f>IF(C20="","",SUBTOTAL(103,$C$4:C20))</f>
        <v/>
      </c>
      <c r="B20" s="203"/>
      <c r="C20" s="171"/>
      <c r="D20" s="161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  <c r="AJ20" s="188">
        <f t="shared" ref="AJ20" si="70">COUNTIF($E20:$AI20,"&gt;0")</f>
        <v>0</v>
      </c>
      <c r="AK20" s="190">
        <f t="shared" ref="AK20" si="71">SUMIF(E20:AI20,"&lt;=8")+COUNTIF(E20:AI20,"&gt;8")*8</f>
        <v>0</v>
      </c>
      <c r="AL20" s="190">
        <f t="shared" ref="AL20" si="72">SUM(E20:AI20)-AK20</f>
        <v>0</v>
      </c>
      <c r="AM20" s="197">
        <f t="shared" ref="AM20" si="73">SUM(E21:AI21)</f>
        <v>0</v>
      </c>
      <c r="AN20" s="199">
        <f t="array" ref="AN20">SUM(IFERROR((((WEEKDAY($E$3:$AI$3,2)&gt;5)+ISNUMBER(MATCH($E$3:$AI$3,DATA!$F$2:$F$100,)))&gt;0)*$E20:$AI20,))</f>
        <v>0</v>
      </c>
      <c r="AO20" s="190">
        <f>COUNTIF($E20:$AI20,"В")</f>
        <v>0</v>
      </c>
      <c r="AP20" s="190">
        <f t="shared" ref="AP20" si="74">COUNTIF($E20:$AI20,"О")</f>
        <v>0</v>
      </c>
      <c r="AQ20" s="190">
        <f>COUNTIF($E20:$AI20,"А")</f>
        <v>0</v>
      </c>
      <c r="AR20" s="199">
        <f t="shared" ref="AR20" si="75">COUNTIF($E20:$AI20,"У")</f>
        <v>0</v>
      </c>
      <c r="AS20" s="192">
        <f t="shared" ref="AS20" si="76">COUNTIF($E20:$AI20,"Б")</f>
        <v>0</v>
      </c>
    </row>
    <row r="21" spans="1:45" s="25" customFormat="1" ht="18.75" x14ac:dyDescent="0.3">
      <c r="A21" s="201"/>
      <c r="B21" s="203"/>
      <c r="C21" s="171"/>
      <c r="D21" s="161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188"/>
      <c r="AK21" s="190"/>
      <c r="AL21" s="190"/>
      <c r="AM21" s="197"/>
      <c r="AN21" s="200"/>
      <c r="AO21" s="190"/>
      <c r="AP21" s="190"/>
      <c r="AQ21" s="190"/>
      <c r="AR21" s="200"/>
      <c r="AS21" s="192"/>
    </row>
    <row r="22" spans="1:45" s="25" customFormat="1" ht="18.75" x14ac:dyDescent="0.3">
      <c r="A22" s="201" t="str">
        <f>IF(C22="","",SUBTOTAL(103,$C$4:C22))</f>
        <v/>
      </c>
      <c r="B22" s="203"/>
      <c r="C22" s="159"/>
      <c r="D22" s="161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J22" s="188">
        <f t="shared" ref="AJ22" si="77">COUNTIF($E22:$AI22,"&gt;0")</f>
        <v>0</v>
      </c>
      <c r="AK22" s="190">
        <f t="shared" ref="AK22" si="78">SUMIF(E22:AI22,"&lt;=8")+COUNTIF(E22:AI22,"&gt;8")*8</f>
        <v>0</v>
      </c>
      <c r="AL22" s="190">
        <f t="shared" ref="AL22" si="79">SUM(E22:AI22)-AK22</f>
        <v>0</v>
      </c>
      <c r="AM22" s="197">
        <f t="shared" ref="AM22" si="80">SUM(E23:AI23)</f>
        <v>0</v>
      </c>
      <c r="AN22" s="199">
        <f t="array" ref="AN22">SUM(IFERROR((((WEEKDAY($E$3:$AI$3,2)&gt;5)+ISNUMBER(MATCH($E$3:$AI$3,DATA!$F$2:$F$100,)))&gt;0)*$E22:$AI22,))</f>
        <v>0</v>
      </c>
      <c r="AO22" s="190">
        <f t="shared" ref="AO22" si="81">COUNTIF($E22:$AI22,"В")</f>
        <v>0</v>
      </c>
      <c r="AP22" s="190">
        <f t="shared" ref="AP22" si="82">COUNTIF($E22:$AI22,"О")</f>
        <v>0</v>
      </c>
      <c r="AQ22" s="190">
        <f t="shared" ref="AQ22" si="83">COUNTIF($E22:$AI22,"А")</f>
        <v>0</v>
      </c>
      <c r="AR22" s="199">
        <f t="shared" ref="AR22" si="84">COUNTIF($E22:$AI22,"У")</f>
        <v>0</v>
      </c>
      <c r="AS22" s="192">
        <f t="shared" ref="AS22" si="85">COUNTIF($E22:$AI22,"Б")</f>
        <v>0</v>
      </c>
    </row>
    <row r="23" spans="1:45" s="25" customFormat="1" ht="18.75" x14ac:dyDescent="0.3">
      <c r="A23" s="201"/>
      <c r="B23" s="203"/>
      <c r="C23" s="159"/>
      <c r="D23" s="161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5"/>
      <c r="AJ23" s="188"/>
      <c r="AK23" s="190"/>
      <c r="AL23" s="190"/>
      <c r="AM23" s="197"/>
      <c r="AN23" s="200"/>
      <c r="AO23" s="190"/>
      <c r="AP23" s="190"/>
      <c r="AQ23" s="190"/>
      <c r="AR23" s="200"/>
      <c r="AS23" s="192"/>
    </row>
    <row r="24" spans="1:45" s="25" customFormat="1" ht="18.75" x14ac:dyDescent="0.3">
      <c r="A24" s="201" t="str">
        <f>IF(C24="","",SUBTOTAL(103,$C$4:C24))</f>
        <v/>
      </c>
      <c r="B24" s="203"/>
      <c r="C24" s="159"/>
      <c r="D24" s="16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188">
        <f t="shared" ref="AJ24" si="86">COUNTIF($E24:$AI24,"&gt;0")</f>
        <v>0</v>
      </c>
      <c r="AK24" s="190">
        <f t="shared" ref="AK24" si="87">SUMIF(E24:AI24,"&lt;=8")+COUNTIF(E24:AI24,"&gt;8")*8</f>
        <v>0</v>
      </c>
      <c r="AL24" s="190">
        <f t="shared" ref="AL24" si="88">SUM(E24:AI24)-AK24</f>
        <v>0</v>
      </c>
      <c r="AM24" s="197">
        <f t="shared" ref="AM24" si="89">SUM(E25:AI25)</f>
        <v>0</v>
      </c>
      <c r="AN24" s="199">
        <f t="array" ref="AN24">SUM(IFERROR((((WEEKDAY($E$3:$AI$3,2)&gt;5)+ISNUMBER(MATCH($E$3:$AI$3,DATA!$F$2:$F$100,)))&gt;0)*$E24:$AI24,))</f>
        <v>0</v>
      </c>
      <c r="AO24" s="190">
        <f t="shared" ref="AO24" si="90">COUNTIF($E24:$AI24,"В")</f>
        <v>0</v>
      </c>
      <c r="AP24" s="190">
        <f t="shared" ref="AP24" si="91">COUNTIF($E24:$AI24,"О")</f>
        <v>0</v>
      </c>
      <c r="AQ24" s="190">
        <f t="shared" ref="AQ24" si="92">COUNTIF($E24:$AI24,"А")</f>
        <v>0</v>
      </c>
      <c r="AR24" s="199">
        <f t="shared" ref="AR24" si="93">COUNTIF($E24:$AI24,"У")</f>
        <v>0</v>
      </c>
      <c r="AS24" s="192">
        <f t="shared" ref="AS24" si="94">COUNTIF($E24:$AI24,"Б")</f>
        <v>0</v>
      </c>
    </row>
    <row r="25" spans="1:45" s="25" customFormat="1" ht="18.75" x14ac:dyDescent="0.3">
      <c r="A25" s="201"/>
      <c r="B25" s="203"/>
      <c r="C25" s="159"/>
      <c r="D25" s="161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5"/>
      <c r="AJ25" s="188"/>
      <c r="AK25" s="190"/>
      <c r="AL25" s="190"/>
      <c r="AM25" s="197"/>
      <c r="AN25" s="200"/>
      <c r="AO25" s="190"/>
      <c r="AP25" s="190"/>
      <c r="AQ25" s="190"/>
      <c r="AR25" s="200"/>
      <c r="AS25" s="192"/>
    </row>
    <row r="26" spans="1:45" s="25" customFormat="1" ht="18.75" x14ac:dyDescent="0.3">
      <c r="A26" s="201" t="str">
        <f>IF(C26="","",SUBTOTAL(103,$C$4:C26))</f>
        <v/>
      </c>
      <c r="B26" s="203"/>
      <c r="C26" s="159"/>
      <c r="D26" s="16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188">
        <f t="shared" ref="AJ26" si="95">COUNTIF($E26:$AI26,"&gt;0")</f>
        <v>0</v>
      </c>
      <c r="AK26" s="190">
        <f t="shared" ref="AK26" si="96">SUMIF(E26:AI26,"&lt;=8")+COUNTIF(E26:AI26,"&gt;8")*8</f>
        <v>0</v>
      </c>
      <c r="AL26" s="190">
        <f t="shared" ref="AL26" si="97">SUM(E26:AI26)-AK26</f>
        <v>0</v>
      </c>
      <c r="AM26" s="197">
        <f t="shared" ref="AM26" si="98">SUM(E27:AI27)</f>
        <v>0</v>
      </c>
      <c r="AN26" s="199">
        <f t="array" ref="AN26">SUM(IFERROR((((WEEKDAY($E$3:$AI$3,2)&gt;5)+ISNUMBER(MATCH($E$3:$AI$3,DATA!$F$2:$F$100,)))&gt;0)*$E26:$AI26,))</f>
        <v>0</v>
      </c>
      <c r="AO26" s="190">
        <f t="shared" ref="AO26" si="99">COUNTIF($E26:$AI26,"В")</f>
        <v>0</v>
      </c>
      <c r="AP26" s="190">
        <f t="shared" ref="AP26" si="100">COUNTIF($E26:$AI26,"О")</f>
        <v>0</v>
      </c>
      <c r="AQ26" s="190">
        <f t="shared" ref="AQ26" si="101">COUNTIF($E26:$AI26,"А")</f>
        <v>0</v>
      </c>
      <c r="AR26" s="199">
        <f t="shared" ref="AR26" si="102">COUNTIF($E26:$AI26,"У")</f>
        <v>0</v>
      </c>
      <c r="AS26" s="192">
        <f t="shared" ref="AS26" si="103">COUNTIF($E26:$AI26,"Б")</f>
        <v>0</v>
      </c>
    </row>
    <row r="27" spans="1:45" s="25" customFormat="1" ht="18.75" x14ac:dyDescent="0.3">
      <c r="A27" s="201"/>
      <c r="B27" s="203"/>
      <c r="C27" s="159"/>
      <c r="D27" s="161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J27" s="188"/>
      <c r="AK27" s="190"/>
      <c r="AL27" s="190"/>
      <c r="AM27" s="197"/>
      <c r="AN27" s="200"/>
      <c r="AO27" s="190"/>
      <c r="AP27" s="190"/>
      <c r="AQ27" s="190"/>
      <c r="AR27" s="200"/>
      <c r="AS27" s="192"/>
    </row>
    <row r="28" spans="1:45" s="25" customFormat="1" ht="18.75" x14ac:dyDescent="0.3">
      <c r="A28" s="201" t="str">
        <f>IF(C28="","",SUBTOTAL(103,$C$4:C28))</f>
        <v/>
      </c>
      <c r="B28" s="203"/>
      <c r="C28" s="159"/>
      <c r="D28" s="161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188">
        <f t="shared" ref="AJ28" si="104">COUNTIF($E28:$AI28,"&gt;0")</f>
        <v>0</v>
      </c>
      <c r="AK28" s="190">
        <f t="shared" ref="AK28" si="105">SUMIF(E28:AI28,"&lt;=8")+COUNTIF(E28:AI28,"&gt;8")*8</f>
        <v>0</v>
      </c>
      <c r="AL28" s="190">
        <f t="shared" ref="AL28" si="106">SUM(E28:AI28)-AK28</f>
        <v>0</v>
      </c>
      <c r="AM28" s="197">
        <f t="shared" ref="AM28" si="107">SUM(E29:AI29)</f>
        <v>0</v>
      </c>
      <c r="AN28" s="199">
        <f t="array" ref="AN28">SUM(IFERROR((((WEEKDAY($E$3:$AI$3,2)&gt;5)+ISNUMBER(MATCH($E$3:$AI$3,DATA!$F$2:$F$100,)))&gt;0)*$E28:$AI28,))</f>
        <v>0</v>
      </c>
      <c r="AO28" s="190">
        <f t="shared" ref="AO28" si="108">COUNTIF($E28:$AI28,"В")</f>
        <v>0</v>
      </c>
      <c r="AP28" s="190">
        <f t="shared" ref="AP28" si="109">COUNTIF($E28:$AI28,"О")</f>
        <v>0</v>
      </c>
      <c r="AQ28" s="190">
        <f t="shared" ref="AQ28" si="110">COUNTIF($E28:$AI28,"А")</f>
        <v>0</v>
      </c>
      <c r="AR28" s="199">
        <f t="shared" ref="AR28" si="111">COUNTIF($E28:$AI28,"У")</f>
        <v>0</v>
      </c>
      <c r="AS28" s="192">
        <f t="shared" ref="AS28" si="112">COUNTIF($E28:$AI28,"Б")</f>
        <v>0</v>
      </c>
    </row>
    <row r="29" spans="1:45" s="25" customFormat="1" ht="18.75" x14ac:dyDescent="0.3">
      <c r="A29" s="201"/>
      <c r="B29" s="203"/>
      <c r="C29" s="159"/>
      <c r="D29" s="161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5"/>
      <c r="AJ29" s="188"/>
      <c r="AK29" s="190"/>
      <c r="AL29" s="190"/>
      <c r="AM29" s="197"/>
      <c r="AN29" s="200"/>
      <c r="AO29" s="190"/>
      <c r="AP29" s="190"/>
      <c r="AQ29" s="190"/>
      <c r="AR29" s="200"/>
      <c r="AS29" s="192"/>
    </row>
    <row r="30" spans="1:45" s="25" customFormat="1" ht="18.75" x14ac:dyDescent="0.3">
      <c r="A30" s="201" t="str">
        <f>IF(C30="","",SUBTOTAL(103,$C$4:C30))</f>
        <v/>
      </c>
      <c r="B30" s="203"/>
      <c r="C30" s="159"/>
      <c r="D30" s="161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188">
        <f t="shared" ref="AJ30" si="113">COUNTIF($E30:$AI30,"&gt;0")</f>
        <v>0</v>
      </c>
      <c r="AK30" s="190">
        <f t="shared" ref="AK30" si="114">SUMIF(E30:AI30,"&lt;=8")+COUNTIF(E30:AI30,"&gt;8")*8</f>
        <v>0</v>
      </c>
      <c r="AL30" s="190">
        <f t="shared" ref="AL30" si="115">SUM(E30:AI30)-AK30</f>
        <v>0</v>
      </c>
      <c r="AM30" s="197">
        <f t="shared" ref="AM30" si="116">SUM(E31:AI31)</f>
        <v>0</v>
      </c>
      <c r="AN30" s="199">
        <f t="array" ref="AN30">SUM(IFERROR((((WEEKDAY($E$3:$AI$3,2)&gt;5)+ISNUMBER(MATCH($E$3:$AI$3,DATA!$F$2:$F$100,)))&gt;0)*$E30:$AI30,))</f>
        <v>0</v>
      </c>
      <c r="AO30" s="190">
        <f t="shared" ref="AO30" si="117">COUNTIF($E30:$AI30,"В")</f>
        <v>0</v>
      </c>
      <c r="AP30" s="190">
        <f t="shared" ref="AP30" si="118">COUNTIF($E30:$AI30,"О")</f>
        <v>0</v>
      </c>
      <c r="AQ30" s="190">
        <f t="shared" ref="AQ30" si="119">COUNTIF($E30:$AI30,"А")</f>
        <v>0</v>
      </c>
      <c r="AR30" s="199">
        <f t="shared" ref="AR30" si="120">COUNTIF($E30:$AI30,"У")</f>
        <v>0</v>
      </c>
      <c r="AS30" s="192">
        <f t="shared" ref="AS30" si="121">COUNTIF($E30:$AI30,"Б")</f>
        <v>0</v>
      </c>
    </row>
    <row r="31" spans="1:45" s="25" customFormat="1" ht="18.75" x14ac:dyDescent="0.3">
      <c r="A31" s="201"/>
      <c r="B31" s="203"/>
      <c r="C31" s="159"/>
      <c r="D31" s="161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5"/>
      <c r="AJ31" s="188"/>
      <c r="AK31" s="190"/>
      <c r="AL31" s="190"/>
      <c r="AM31" s="197"/>
      <c r="AN31" s="200"/>
      <c r="AO31" s="190"/>
      <c r="AP31" s="190"/>
      <c r="AQ31" s="190"/>
      <c r="AR31" s="200"/>
      <c r="AS31" s="192"/>
    </row>
    <row r="32" spans="1:45" s="25" customFormat="1" ht="18.75" x14ac:dyDescent="0.3">
      <c r="A32" s="201" t="str">
        <f>IF(C32="","",SUBTOTAL(103,$C$4:C32))</f>
        <v/>
      </c>
      <c r="B32" s="203"/>
      <c r="C32" s="159"/>
      <c r="D32" s="16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3"/>
      <c r="AJ32" s="188">
        <f t="shared" ref="AJ32" si="122">COUNTIF($E32:$AI32,"&gt;0")</f>
        <v>0</v>
      </c>
      <c r="AK32" s="190">
        <f t="shared" ref="AK32" si="123">SUMIF(E32:AI32,"&lt;=8")+COUNTIF(E32:AI32,"&gt;8")*8</f>
        <v>0</v>
      </c>
      <c r="AL32" s="190">
        <f t="shared" ref="AL32" si="124">SUM(E32:AI32)-AK32</f>
        <v>0</v>
      </c>
      <c r="AM32" s="197">
        <f t="shared" ref="AM32" si="125">SUM(E33:AI33)</f>
        <v>0</v>
      </c>
      <c r="AN32" s="199">
        <f t="array" ref="AN32">SUM(IFERROR((((WEEKDAY($E$3:$AI$3,2)&gt;5)+ISNUMBER(MATCH($E$3:$AI$3,DATA!$F$2:$F$100,)))&gt;0)*$E32:$AI32,))</f>
        <v>0</v>
      </c>
      <c r="AO32" s="190">
        <f t="shared" ref="AO32" si="126">COUNTIF($E32:$AI32,"В")</f>
        <v>0</v>
      </c>
      <c r="AP32" s="190">
        <f t="shared" ref="AP32" si="127">COUNTIF($E32:$AI32,"О")</f>
        <v>0</v>
      </c>
      <c r="AQ32" s="190">
        <f t="shared" ref="AQ32" si="128">COUNTIF($E32:$AI32,"А")</f>
        <v>0</v>
      </c>
      <c r="AR32" s="199">
        <f t="shared" ref="AR32" si="129">COUNTIF($E32:$AI32,"У")</f>
        <v>0</v>
      </c>
      <c r="AS32" s="192">
        <f t="shared" ref="AS32" si="130">COUNTIF($E32:$AI32,"Б")</f>
        <v>0</v>
      </c>
    </row>
    <row r="33" spans="1:45" s="25" customFormat="1" ht="18.75" x14ac:dyDescent="0.3">
      <c r="A33" s="201"/>
      <c r="B33" s="203"/>
      <c r="C33" s="159"/>
      <c r="D33" s="161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5"/>
      <c r="AJ33" s="188"/>
      <c r="AK33" s="190"/>
      <c r="AL33" s="190"/>
      <c r="AM33" s="197"/>
      <c r="AN33" s="200"/>
      <c r="AO33" s="190"/>
      <c r="AP33" s="190"/>
      <c r="AQ33" s="190"/>
      <c r="AR33" s="200"/>
      <c r="AS33" s="192"/>
    </row>
    <row r="34" spans="1:45" s="25" customFormat="1" ht="18.75" x14ac:dyDescent="0.3">
      <c r="A34" s="201" t="str">
        <f>IF(C34="","",SUBTOTAL(103,$C$4:C34))</f>
        <v/>
      </c>
      <c r="B34" s="203"/>
      <c r="C34" s="159"/>
      <c r="D34" s="161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3"/>
      <c r="AJ34" s="188">
        <f t="shared" ref="AJ34" si="131">COUNTIF($E34:$AI34,"&gt;0")</f>
        <v>0</v>
      </c>
      <c r="AK34" s="190">
        <f t="shared" ref="AK34" si="132">SUMIF(E34:AI34,"&lt;=8")+COUNTIF(E34:AI34,"&gt;8")*8</f>
        <v>0</v>
      </c>
      <c r="AL34" s="190">
        <f t="shared" ref="AL34" si="133">SUM(E34:AI34)-AK34</f>
        <v>0</v>
      </c>
      <c r="AM34" s="197">
        <f t="shared" ref="AM34" si="134">SUM(E35:AI35)</f>
        <v>0</v>
      </c>
      <c r="AN34" s="199">
        <f t="array" ref="AN34">SUM(IFERROR((((WEEKDAY($E$3:$AI$3,2)&gt;5)+ISNUMBER(MATCH($E$3:$AI$3,DATA!$F$2:$F$100,)))&gt;0)*$E34:$AI34,))</f>
        <v>0</v>
      </c>
      <c r="AO34" s="190">
        <f t="shared" ref="AO34" si="135">COUNTIF($E34:$AI34,"В")</f>
        <v>0</v>
      </c>
      <c r="AP34" s="190">
        <f t="shared" ref="AP34" si="136">COUNTIF($E34:$AI34,"О")</f>
        <v>0</v>
      </c>
      <c r="AQ34" s="190">
        <f t="shared" ref="AQ34" si="137">COUNTIF($E34:$AI34,"А")</f>
        <v>0</v>
      </c>
      <c r="AR34" s="199">
        <f t="shared" ref="AR34" si="138">COUNTIF($E34:$AI34,"У")</f>
        <v>0</v>
      </c>
      <c r="AS34" s="192">
        <f t="shared" ref="AS34" si="139">COUNTIF($E34:$AI34,"Б")</f>
        <v>0</v>
      </c>
    </row>
    <row r="35" spans="1:45" s="25" customFormat="1" ht="18.75" x14ac:dyDescent="0.3">
      <c r="A35" s="201"/>
      <c r="B35" s="203"/>
      <c r="C35" s="159"/>
      <c r="D35" s="1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5"/>
      <c r="AJ35" s="188"/>
      <c r="AK35" s="190"/>
      <c r="AL35" s="190"/>
      <c r="AM35" s="197"/>
      <c r="AN35" s="200"/>
      <c r="AO35" s="190"/>
      <c r="AP35" s="190"/>
      <c r="AQ35" s="190"/>
      <c r="AR35" s="200"/>
      <c r="AS35" s="192"/>
    </row>
    <row r="36" spans="1:45" s="25" customFormat="1" ht="18.75" x14ac:dyDescent="0.3">
      <c r="A36" s="201" t="str">
        <f>IF(C36="","",SUBTOTAL(103,$C$4:C36))</f>
        <v/>
      </c>
      <c r="B36" s="203"/>
      <c r="C36" s="159"/>
      <c r="D36" s="161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52"/>
      <c r="AI36" s="53"/>
      <c r="AJ36" s="188">
        <f t="shared" ref="AJ36" si="140">COUNTIF($E36:$AI36,"&gt;0")</f>
        <v>0</v>
      </c>
      <c r="AK36" s="190">
        <f t="shared" ref="AK36" si="141">SUMIF(E36:AI36,"&lt;=8")+COUNTIF(E36:AI36,"&gt;8")*8</f>
        <v>0</v>
      </c>
      <c r="AL36" s="190">
        <f t="shared" ref="AL36" si="142">SUM(E36:AI36)-AK36</f>
        <v>0</v>
      </c>
      <c r="AM36" s="197">
        <f t="shared" ref="AM36" si="143">SUM(E37:AI37)</f>
        <v>0</v>
      </c>
      <c r="AN36" s="199">
        <f t="array" ref="AN36">SUM(IFERROR((((WEEKDAY($E$3:$AI$3,2)&gt;5)+ISNUMBER(MATCH($E$3:$AI$3,DATA!$F$2:$F$100,)))&gt;0)*$E36:$AI36,))</f>
        <v>0</v>
      </c>
      <c r="AO36" s="190">
        <f t="shared" ref="AO36" si="144">COUNTIF($E36:$AI36,"В")</f>
        <v>0</v>
      </c>
      <c r="AP36" s="190">
        <f t="shared" ref="AP36" si="145">COUNTIF($E36:$AI36,"О")</f>
        <v>0</v>
      </c>
      <c r="AQ36" s="190">
        <f t="shared" ref="AQ36" si="146">COUNTIF($E36:$AI36,"А")</f>
        <v>0</v>
      </c>
      <c r="AR36" s="199">
        <f t="shared" ref="AR36" si="147">COUNTIF($E36:$AI36,"У")</f>
        <v>0</v>
      </c>
      <c r="AS36" s="192">
        <f t="shared" ref="AS36" si="148">COUNTIF($E36:$AI36,"Б")</f>
        <v>0</v>
      </c>
    </row>
    <row r="37" spans="1:45" s="25" customFormat="1" ht="19.5" thickBot="1" x14ac:dyDescent="0.35">
      <c r="A37" s="202"/>
      <c r="B37" s="204"/>
      <c r="C37" s="160"/>
      <c r="D37" s="162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54"/>
      <c r="AI37" s="55"/>
      <c r="AJ37" s="205"/>
      <c r="AK37" s="199"/>
      <c r="AL37" s="199"/>
      <c r="AM37" s="210"/>
      <c r="AN37" s="200"/>
      <c r="AO37" s="199"/>
      <c r="AP37" s="199"/>
      <c r="AQ37" s="199"/>
      <c r="AR37" s="206"/>
      <c r="AS37" s="207"/>
    </row>
    <row r="38" spans="1:45" s="25" customFormat="1" ht="19.5" thickTop="1" x14ac:dyDescent="0.3">
      <c r="A38" s="208">
        <f>IF(C38="","",SUBTOTAL(103,$C$4:C38))</f>
        <v>2</v>
      </c>
      <c r="B38" s="209">
        <v>87</v>
      </c>
      <c r="C38" s="168" t="s">
        <v>68</v>
      </c>
      <c r="D38" s="169" t="s">
        <v>40</v>
      </c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56"/>
      <c r="AI38" s="57"/>
      <c r="AJ38" s="188">
        <f t="shared" ref="AJ38" si="149">COUNTIF($E38:$AI38,"&gt;0")</f>
        <v>0</v>
      </c>
      <c r="AK38" s="190">
        <f t="shared" ref="AK38" si="150">SUMIF(E38:AI38,"&lt;=8")+COUNTIF(E38:AI38,"&gt;8")*8</f>
        <v>0</v>
      </c>
      <c r="AL38" s="190">
        <f t="shared" ref="AL38" si="151">SUM(E38:AI38)-AK38</f>
        <v>0</v>
      </c>
      <c r="AM38" s="197">
        <f>SUM(E39:AI39)</f>
        <v>0</v>
      </c>
      <c r="AN38" s="199">
        <f t="array" ref="AN38">SUM(IFERROR(((TRANSPOSE(MMULT(TRANSPOSE(--(MOD($E$3:$AI$3-DATA!$C$1,14)={7;8;12;13})),{1;1;1;1}))+ISNUMBER(MATCH($E$3:$AI$3,DATA!$F$1:$F$100,)))&gt;0)*$E38:$AI38,))</f>
        <v>0</v>
      </c>
      <c r="AO38" s="190">
        <f t="shared" ref="AO38" si="152">COUNTIF($E38:$AI38,"В")</f>
        <v>0</v>
      </c>
      <c r="AP38" s="190">
        <f t="shared" ref="AP38" si="153">COUNTIF($E38:$AI38,"О")</f>
        <v>0</v>
      </c>
      <c r="AQ38" s="190">
        <f t="shared" ref="AQ38" si="154">COUNTIF($E38:$AI38,"А")</f>
        <v>0</v>
      </c>
      <c r="AR38" s="190">
        <f t="shared" ref="AR38" si="155">COUNTIF($E38:$AI38,"У")</f>
        <v>0</v>
      </c>
      <c r="AS38" s="192">
        <f t="shared" ref="AS38" si="156">COUNTIF($E38:$AI38,"Б")</f>
        <v>0</v>
      </c>
    </row>
    <row r="39" spans="1:45" s="25" customFormat="1" ht="18.75" x14ac:dyDescent="0.3">
      <c r="A39" s="185"/>
      <c r="B39" s="187"/>
      <c r="C39" s="139"/>
      <c r="D39" s="141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9"/>
      <c r="AJ39" s="188"/>
      <c r="AK39" s="190"/>
      <c r="AL39" s="190"/>
      <c r="AM39" s="197"/>
      <c r="AN39" s="200"/>
      <c r="AO39" s="190"/>
      <c r="AP39" s="190"/>
      <c r="AQ39" s="190"/>
      <c r="AR39" s="190"/>
      <c r="AS39" s="192"/>
    </row>
    <row r="40" spans="1:45" s="25" customFormat="1" ht="18.75" x14ac:dyDescent="0.3">
      <c r="A40" s="184" t="str">
        <f>IF(C40="","",SUBTOTAL(103,$C$4:C40))</f>
        <v/>
      </c>
      <c r="B40" s="186"/>
      <c r="C40" s="138"/>
      <c r="D40" s="140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7"/>
      <c r="AJ40" s="188">
        <f t="shared" ref="AJ40" si="157">COUNTIF($E40:$AI40,"&gt;0")</f>
        <v>0</v>
      </c>
      <c r="AK40" s="190">
        <f t="shared" ref="AK40" si="158">SUMIF(E40:AI40,"&lt;=8")+COUNTIF(E40:AI40,"&gt;8")*8</f>
        <v>0</v>
      </c>
      <c r="AL40" s="190">
        <f t="shared" ref="AL40" si="159">SUM(E40:AI40)-AK40</f>
        <v>0</v>
      </c>
      <c r="AM40" s="197">
        <f t="shared" ref="AM40" si="160">SUM(E41:AI41)</f>
        <v>0</v>
      </c>
      <c r="AN40" s="199">
        <f t="array" ref="AN40">SUM(IFERROR(((TRANSPOSE(MMULT(TRANSPOSE(--(MOD($E$3:$AI$3-DATA!$C$1,14)={7;8;12;13})),{1;1;1;1}))+ISNUMBER(MATCH($E$3:$AI$3,DATA!$F$1:$F$100,)))&gt;0)*$E40:$AI40,))</f>
        <v>0</v>
      </c>
      <c r="AO40" s="190">
        <f t="shared" ref="AO40" si="161">COUNTIF($E40:$AI40,"В")</f>
        <v>0</v>
      </c>
      <c r="AP40" s="190">
        <f t="shared" ref="AP40" si="162">COUNTIF($E40:$AI40,"О")</f>
        <v>0</v>
      </c>
      <c r="AQ40" s="190">
        <f t="shared" ref="AQ40" si="163">COUNTIF($E40:$AI40,"А")</f>
        <v>0</v>
      </c>
      <c r="AR40" s="190">
        <f t="shared" ref="AR40" si="164">COUNTIF($E40:$AI40,"У")</f>
        <v>0</v>
      </c>
      <c r="AS40" s="192">
        <f t="shared" ref="AS40" si="165">COUNTIF($E40:$AI40,"Б")</f>
        <v>0</v>
      </c>
    </row>
    <row r="41" spans="1:45" s="25" customFormat="1" ht="18.75" x14ac:dyDescent="0.3">
      <c r="A41" s="185"/>
      <c r="B41" s="187"/>
      <c r="C41" s="139"/>
      <c r="D41" s="141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9"/>
      <c r="AJ41" s="188"/>
      <c r="AK41" s="190"/>
      <c r="AL41" s="190"/>
      <c r="AM41" s="197"/>
      <c r="AN41" s="200"/>
      <c r="AO41" s="190"/>
      <c r="AP41" s="190"/>
      <c r="AQ41" s="190"/>
      <c r="AR41" s="190"/>
      <c r="AS41" s="192"/>
    </row>
    <row r="42" spans="1:45" s="25" customFormat="1" ht="18.75" x14ac:dyDescent="0.3">
      <c r="A42" s="184" t="str">
        <f>IF(C42="","",SUBTOTAL(103,$C$4:C42))</f>
        <v/>
      </c>
      <c r="B42" s="186"/>
      <c r="C42" s="138"/>
      <c r="D42" s="140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7"/>
      <c r="AJ42" s="188">
        <f t="shared" ref="AJ42" si="166">COUNTIF($E42:$AI42,"&gt;0")</f>
        <v>0</v>
      </c>
      <c r="AK42" s="190">
        <f t="shared" ref="AK42" si="167">SUMIF(E42:AI42,"&lt;=8")+COUNTIF(E42:AI42,"&gt;8")*8</f>
        <v>0</v>
      </c>
      <c r="AL42" s="190">
        <f t="shared" ref="AL42" si="168">SUM(E42:AI42)-AK42</f>
        <v>0</v>
      </c>
      <c r="AM42" s="197">
        <f t="shared" ref="AM42" si="169">SUM(E43:AI43)</f>
        <v>0</v>
      </c>
      <c r="AN42" s="199">
        <f t="array" ref="AN42">SUM(IFERROR(((TRANSPOSE(MMULT(TRANSPOSE(--(MOD($E$3:$AI$3-DATA!$C$1,14)={7;8;12;13})),{1;1;1;1}))+ISNUMBER(MATCH($E$3:$AI$3,DATA!$F$1:$F$100,)))&gt;0)*$E42:$AI42,))</f>
        <v>0</v>
      </c>
      <c r="AO42" s="190">
        <f t="shared" ref="AO42" si="170">COUNTIF($E42:$AI42,"В")</f>
        <v>0</v>
      </c>
      <c r="AP42" s="190">
        <f t="shared" ref="AP42" si="171">COUNTIF($E42:$AI42,"О")</f>
        <v>0</v>
      </c>
      <c r="AQ42" s="190">
        <f t="shared" ref="AQ42" si="172">COUNTIF($E42:$AI42,"А")</f>
        <v>0</v>
      </c>
      <c r="AR42" s="190">
        <f t="shared" ref="AR42" si="173">COUNTIF($E42:$AI42,"У")</f>
        <v>0</v>
      </c>
      <c r="AS42" s="192">
        <f t="shared" ref="AS42" si="174">COUNTIF($E42:$AI42,"Б")</f>
        <v>0</v>
      </c>
    </row>
    <row r="43" spans="1:45" s="25" customFormat="1" ht="18.75" x14ac:dyDescent="0.3">
      <c r="A43" s="185"/>
      <c r="B43" s="187"/>
      <c r="C43" s="139"/>
      <c r="D43" s="141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9"/>
      <c r="AJ43" s="188"/>
      <c r="AK43" s="190"/>
      <c r="AL43" s="190"/>
      <c r="AM43" s="197"/>
      <c r="AN43" s="200"/>
      <c r="AO43" s="190"/>
      <c r="AP43" s="190"/>
      <c r="AQ43" s="190"/>
      <c r="AR43" s="190"/>
      <c r="AS43" s="192"/>
    </row>
    <row r="44" spans="1:45" s="25" customFormat="1" ht="18.75" x14ac:dyDescent="0.3">
      <c r="A44" s="184">
        <f>IF(C44="","",SUBTOTAL(103,$C$4:C44))</f>
        <v>3</v>
      </c>
      <c r="B44" s="186">
        <v>88</v>
      </c>
      <c r="C44" s="138" t="s">
        <v>69</v>
      </c>
      <c r="D44" s="140" t="s">
        <v>40</v>
      </c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J44" s="188">
        <f t="shared" ref="AJ44" si="175">COUNTIF($E44:$AI44,"&gt;0")</f>
        <v>0</v>
      </c>
      <c r="AK44" s="190">
        <f t="shared" ref="AK44" si="176">SUMIF(E44:AI44,"&lt;=8")+COUNTIF(E44:AI44,"&gt;8")*8</f>
        <v>0</v>
      </c>
      <c r="AL44" s="190">
        <f t="shared" ref="AL44" si="177">SUM(E44:AI44)-AK44</f>
        <v>0</v>
      </c>
      <c r="AM44" s="197">
        <f t="shared" ref="AM44" si="178">SUM(E45:AI45)</f>
        <v>0</v>
      </c>
      <c r="AN44" s="199">
        <f t="array" ref="AN44">SUM(IFERROR(((TRANSPOSE(MMULT(TRANSPOSE(--(MOD($E$3:$AI$3-DATA!$B$1,14)={7;8;12;13})),{1;1;1;1}))+ISNUMBER(MATCH($E$3:$AI$3,DATA!$F$1:$F$100,)))&gt;0)*$E44:$AI44,))</f>
        <v>0</v>
      </c>
      <c r="AO44" s="190">
        <f t="shared" ref="AO44" si="179">COUNTIF($E44:$AI44,"В")</f>
        <v>0</v>
      </c>
      <c r="AP44" s="190">
        <f t="shared" ref="AP44" si="180">COUNTIF($E44:$AI44,"О")</f>
        <v>0</v>
      </c>
      <c r="AQ44" s="190">
        <f t="shared" ref="AQ44" si="181">COUNTIF($E44:$AI44,"А")</f>
        <v>0</v>
      </c>
      <c r="AR44" s="190">
        <f t="shared" ref="AR44" si="182">COUNTIF($E44:$AI44,"У")</f>
        <v>0</v>
      </c>
      <c r="AS44" s="192">
        <f t="shared" ref="AS44" si="183">COUNTIF($E44:$AI44,"Б")</f>
        <v>0</v>
      </c>
    </row>
    <row r="45" spans="1:45" s="25" customFormat="1" ht="18.75" x14ac:dyDescent="0.3">
      <c r="A45" s="185"/>
      <c r="B45" s="187"/>
      <c r="C45" s="139"/>
      <c r="D45" s="141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60"/>
      <c r="AF45" s="60"/>
      <c r="AG45" s="60"/>
      <c r="AH45" s="60"/>
      <c r="AI45" s="61"/>
      <c r="AJ45" s="188"/>
      <c r="AK45" s="190"/>
      <c r="AL45" s="190"/>
      <c r="AM45" s="197"/>
      <c r="AN45" s="200"/>
      <c r="AO45" s="190"/>
      <c r="AP45" s="190"/>
      <c r="AQ45" s="190"/>
      <c r="AR45" s="190"/>
      <c r="AS45" s="192"/>
    </row>
    <row r="46" spans="1:45" s="25" customFormat="1" ht="18.75" x14ac:dyDescent="0.3">
      <c r="A46" s="184" t="str">
        <f>IF(C46="","",SUBTOTAL(103,$C$4:C46))</f>
        <v/>
      </c>
      <c r="B46" s="186"/>
      <c r="C46" s="138"/>
      <c r="D46" s="140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7"/>
      <c r="AJ46" s="188">
        <f t="shared" ref="AJ46" si="184">COUNTIF($E46:$AI46,"&gt;0")</f>
        <v>0</v>
      </c>
      <c r="AK46" s="190">
        <f t="shared" ref="AK46" si="185">SUMIF(E46:AI46,"&lt;=8")+COUNTIF(E46:AI46,"&gt;8")*8</f>
        <v>0</v>
      </c>
      <c r="AL46" s="190">
        <f t="shared" ref="AL46" si="186">SUM(E46:AI46)-AK46</f>
        <v>0</v>
      </c>
      <c r="AM46" s="197">
        <f t="shared" ref="AM46" si="187">SUM(E47:AI47)</f>
        <v>0</v>
      </c>
      <c r="AN46" s="199">
        <f t="array" ref="AN46">SUM(IFERROR(((TRANSPOSE(MMULT(TRANSPOSE(--(MOD($E$3:$AI$3-DATA!$B$1,14)={7;8;12;13})),{1;1;1;1}))+ISNUMBER(MATCH($E$3:$AI$3,DATA!$F$1:$F$100,)))&gt;0)*$E46:$AI46,))</f>
        <v>0</v>
      </c>
      <c r="AO46" s="190">
        <f t="shared" ref="AO46" si="188">COUNTIF($E46:$AI46,"В")</f>
        <v>0</v>
      </c>
      <c r="AP46" s="190">
        <f t="shared" ref="AP46" si="189">COUNTIF($E46:$AI46,"О")</f>
        <v>0</v>
      </c>
      <c r="AQ46" s="190">
        <f t="shared" ref="AQ46" si="190">COUNTIF($E46:$AI46,"А")</f>
        <v>0</v>
      </c>
      <c r="AR46" s="190">
        <f t="shared" ref="AR46" si="191">COUNTIF($E46:$AI46,"У")</f>
        <v>0</v>
      </c>
      <c r="AS46" s="192">
        <f t="shared" ref="AS46" si="192">COUNTIF($E46:$AI46,"Б")</f>
        <v>0</v>
      </c>
    </row>
    <row r="47" spans="1:45" s="25" customFormat="1" ht="18.75" x14ac:dyDescent="0.3">
      <c r="A47" s="185"/>
      <c r="B47" s="187"/>
      <c r="C47" s="139"/>
      <c r="D47" s="141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60"/>
      <c r="AF47" s="60"/>
      <c r="AG47" s="60"/>
      <c r="AH47" s="60"/>
      <c r="AI47" s="61"/>
      <c r="AJ47" s="188"/>
      <c r="AK47" s="190"/>
      <c r="AL47" s="190"/>
      <c r="AM47" s="197"/>
      <c r="AN47" s="200"/>
      <c r="AO47" s="190"/>
      <c r="AP47" s="190"/>
      <c r="AQ47" s="190"/>
      <c r="AR47" s="190"/>
      <c r="AS47" s="192"/>
    </row>
    <row r="48" spans="1:45" s="25" customFormat="1" ht="18.75" x14ac:dyDescent="0.3">
      <c r="A48" s="184" t="str">
        <f>IF(C48="","",SUBTOTAL(103,$C$4:C48))</f>
        <v/>
      </c>
      <c r="B48" s="186"/>
      <c r="C48" s="138"/>
      <c r="D48" s="140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7"/>
      <c r="AJ48" s="188">
        <f t="shared" ref="AJ48" si="193">COUNTIF($E48:$AI48,"&gt;0")</f>
        <v>0</v>
      </c>
      <c r="AK48" s="190">
        <f t="shared" ref="AK48" si="194">SUMIF(E48:AI48,"&lt;=8")+COUNTIF(E48:AI48,"&gt;8")*8</f>
        <v>0</v>
      </c>
      <c r="AL48" s="190">
        <f t="shared" ref="AL48" si="195">SUM(E48:AI48)-AK48</f>
        <v>0</v>
      </c>
      <c r="AM48" s="197">
        <f t="shared" ref="AM48" si="196">SUM(E49:AI49)</f>
        <v>0</v>
      </c>
      <c r="AN48" s="199">
        <f t="array" ref="AN48">SUM(IFERROR(((TRANSPOSE(MMULT(TRANSPOSE(--(MOD($E$3:$AI$3-DATA!$B$1,14)={7;8;12;13})),{1;1;1;1}))+ISNUMBER(MATCH($E$3:$AI$3,DATA!$F$1:$F$100,)))&gt;0)*$E48:$AI48,))</f>
        <v>0</v>
      </c>
      <c r="AO48" s="190">
        <f t="shared" ref="AO48" si="197">COUNTIF($E48:$AI48,"В")</f>
        <v>0</v>
      </c>
      <c r="AP48" s="190">
        <f t="shared" ref="AP48" si="198">COUNTIF($E48:$AI48,"О")</f>
        <v>0</v>
      </c>
      <c r="AQ48" s="190">
        <f t="shared" ref="AQ48" si="199">COUNTIF($E48:$AI48,"А")</f>
        <v>0</v>
      </c>
      <c r="AR48" s="190">
        <f t="shared" ref="AR48" si="200">COUNTIF($E48:$AI48,"У")</f>
        <v>0</v>
      </c>
      <c r="AS48" s="192">
        <f t="shared" ref="AS48" si="201">COUNTIF($E48:$AI48,"Б")</f>
        <v>0</v>
      </c>
    </row>
    <row r="49" spans="1:45" s="25" customFormat="1" ht="19.5" thickBot="1" x14ac:dyDescent="0.35">
      <c r="A49" s="185"/>
      <c r="B49" s="187"/>
      <c r="C49" s="139"/>
      <c r="D49" s="141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60"/>
      <c r="AF49" s="60"/>
      <c r="AG49" s="60"/>
      <c r="AH49" s="60"/>
      <c r="AI49" s="61"/>
      <c r="AJ49" s="189"/>
      <c r="AK49" s="191"/>
      <c r="AL49" s="191"/>
      <c r="AM49" s="198"/>
      <c r="AN49" s="200"/>
      <c r="AO49" s="191"/>
      <c r="AP49" s="191"/>
      <c r="AQ49" s="191"/>
      <c r="AR49" s="191"/>
      <c r="AS49" s="193"/>
    </row>
    <row r="50" spans="1:45" s="25" customFormat="1" ht="24.75" customHeight="1" thickBot="1" x14ac:dyDescent="0.35">
      <c r="A50" s="43" t="str">
        <f>IF(ISBLANK(C50),"",COUNTA($C$4:C50))</f>
        <v/>
      </c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94" t="s">
        <v>8</v>
      </c>
      <c r="AF50" s="195"/>
      <c r="AG50" s="195"/>
      <c r="AH50" s="195"/>
      <c r="AI50" s="196"/>
      <c r="AJ50" s="69">
        <f t="shared" ref="AJ50:AS50" si="202">SUM(AJ4:AJ47)</f>
        <v>0</v>
      </c>
      <c r="AK50" s="69">
        <f t="shared" si="202"/>
        <v>0</v>
      </c>
      <c r="AL50" s="69">
        <f t="shared" si="202"/>
        <v>0</v>
      </c>
      <c r="AM50" s="70">
        <f t="shared" si="202"/>
        <v>0</v>
      </c>
      <c r="AN50" s="69">
        <f t="shared" si="202"/>
        <v>0</v>
      </c>
      <c r="AO50" s="69">
        <f t="shared" si="202"/>
        <v>0</v>
      </c>
      <c r="AP50" s="69">
        <f t="shared" si="202"/>
        <v>0</v>
      </c>
      <c r="AQ50" s="69">
        <f t="shared" si="202"/>
        <v>0</v>
      </c>
      <c r="AR50" s="69">
        <f t="shared" si="202"/>
        <v>0</v>
      </c>
      <c r="AS50" s="69">
        <f t="shared" si="202"/>
        <v>0</v>
      </c>
    </row>
    <row r="51" spans="1:45" s="25" customFormat="1" ht="18.75" x14ac:dyDescent="0.3">
      <c r="A51" s="27"/>
      <c r="B51" s="27"/>
      <c r="C51" s="41"/>
      <c r="D51" s="41"/>
      <c r="E51" s="29"/>
      <c r="F51" s="29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49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</mergeCells>
  <conditionalFormatting sqref="E2:AI49">
    <cfRule type="cellIs" dxfId="48" priority="8" operator="equal">
      <formula>"В"</formula>
    </cfRule>
    <cfRule type="cellIs" dxfId="47" priority="9" operator="equal">
      <formula>"Б"</formula>
    </cfRule>
    <cfRule type="cellIs" dxfId="46" priority="10" operator="equal">
      <formula>"А"</formula>
    </cfRule>
    <cfRule type="cellIs" dxfId="45" priority="11" operator="equal">
      <formula>"ВВ"</formula>
    </cfRule>
    <cfRule type="cellIs" dxfId="44" priority="12" operator="equal">
      <formula>"К"</formula>
    </cfRule>
    <cfRule type="cellIs" dxfId="43" priority="13" operator="equal">
      <formula>"Н"</formula>
    </cfRule>
    <cfRule type="cellIs" dxfId="42" priority="14" operator="equal">
      <formula>"О"</formula>
    </cfRule>
    <cfRule type="cellIs" dxfId="41" priority="15" operator="equal">
      <formula>"У"</formula>
    </cfRule>
    <cfRule type="cellIs" dxfId="40" priority="16" operator="equal">
      <formula>"ОГ"</formula>
    </cfRule>
  </conditionalFormatting>
  <conditionalFormatting sqref="E2:AI37">
    <cfRule type="expression" dxfId="39" priority="5">
      <formula>(WEEKDAY(E$3,2)&gt;5)*(E$3&lt;&gt;0)</formula>
    </cfRule>
  </conditionalFormatting>
  <pageMargins left="0.25" right="0.25" top="0.75" bottom="0.75" header="0.3" footer="0.3"/>
  <pageSetup paperSize="9" scale="38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224C945-2EFF-4849-AF95-D024EAB28BD0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23C473CB-EC7F-4501-ADB7-92A858113263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54E0D2DB-D99C-480E-82AB-8BB74D897D7C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B314BD1D-F212-4A4D-950F-DBCD733CCABD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69C415A5-343B-4F44-8756-91DB41246579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D161C1F0-6F2B-4BE5-9130-6FB0C5E3E67D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S58"/>
  <sheetViews>
    <sheetView topLeftCell="A17" zoomScale="60" zoomScaleNormal="60" workbookViewId="0">
      <selection activeCell="C38" sqref="C38:C45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5" s="23" customFormat="1" ht="32.25" customHeight="1" thickBot="1" x14ac:dyDescent="0.35">
      <c r="A1" s="19"/>
      <c r="B1" s="19"/>
      <c r="C1" s="64">
        <f>EDATE(DATA!A1,2)</f>
        <v>43891</v>
      </c>
      <c r="D1" s="172"/>
      <c r="E1" s="172"/>
      <c r="F1" s="172"/>
      <c r="G1" s="172"/>
      <c r="H1" s="172"/>
      <c r="I1" s="17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5" s="25" customFormat="1" ht="27" customHeight="1" thickBot="1" x14ac:dyDescent="0.35">
      <c r="A2" s="173" t="s">
        <v>3</v>
      </c>
      <c r="B2" s="173" t="s">
        <v>30</v>
      </c>
      <c r="C2" s="175" t="s">
        <v>31</v>
      </c>
      <c r="D2" s="175" t="s">
        <v>10</v>
      </c>
      <c r="E2" s="24">
        <f t="shared" ref="E2:AF2" si="0">E3</f>
        <v>43891</v>
      </c>
      <c r="F2" s="24">
        <f t="shared" si="0"/>
        <v>43892</v>
      </c>
      <c r="G2" s="24">
        <f t="shared" si="0"/>
        <v>43893</v>
      </c>
      <c r="H2" s="24">
        <f t="shared" si="0"/>
        <v>43894</v>
      </c>
      <c r="I2" s="24">
        <f t="shared" si="0"/>
        <v>43895</v>
      </c>
      <c r="J2" s="24">
        <f t="shared" si="0"/>
        <v>43896</v>
      </c>
      <c r="K2" s="24">
        <f t="shared" si="0"/>
        <v>43897</v>
      </c>
      <c r="L2" s="24">
        <f t="shared" si="0"/>
        <v>43898</v>
      </c>
      <c r="M2" s="24">
        <f t="shared" si="0"/>
        <v>43899</v>
      </c>
      <c r="N2" s="24">
        <f t="shared" si="0"/>
        <v>43900</v>
      </c>
      <c r="O2" s="24">
        <f t="shared" si="0"/>
        <v>43901</v>
      </c>
      <c r="P2" s="24">
        <f t="shared" si="0"/>
        <v>43902</v>
      </c>
      <c r="Q2" s="24">
        <f t="shared" si="0"/>
        <v>43903</v>
      </c>
      <c r="R2" s="24">
        <f t="shared" si="0"/>
        <v>43904</v>
      </c>
      <c r="S2" s="24">
        <f t="shared" si="0"/>
        <v>43905</v>
      </c>
      <c r="T2" s="24">
        <f t="shared" si="0"/>
        <v>43906</v>
      </c>
      <c r="U2" s="24">
        <f t="shared" si="0"/>
        <v>43907</v>
      </c>
      <c r="V2" s="24">
        <f t="shared" si="0"/>
        <v>43908</v>
      </c>
      <c r="W2" s="24">
        <f t="shared" si="0"/>
        <v>43909</v>
      </c>
      <c r="X2" s="24">
        <f t="shared" si="0"/>
        <v>43910</v>
      </c>
      <c r="Y2" s="24">
        <f t="shared" si="0"/>
        <v>43911</v>
      </c>
      <c r="Z2" s="24">
        <f t="shared" si="0"/>
        <v>43912</v>
      </c>
      <c r="AA2" s="24">
        <f t="shared" si="0"/>
        <v>43913</v>
      </c>
      <c r="AB2" s="24">
        <f t="shared" si="0"/>
        <v>43914</v>
      </c>
      <c r="AC2" s="24">
        <f t="shared" si="0"/>
        <v>43915</v>
      </c>
      <c r="AD2" s="24">
        <f t="shared" si="0"/>
        <v>43916</v>
      </c>
      <c r="AE2" s="24">
        <f t="shared" si="0"/>
        <v>43917</v>
      </c>
      <c r="AF2" s="24">
        <f t="shared" si="0"/>
        <v>43918</v>
      </c>
      <c r="AG2" s="24">
        <f>IF(AG3=0,"",AG3)</f>
        <v>43919</v>
      </c>
      <c r="AH2" s="24">
        <f t="shared" ref="AH2:AI2" si="1">IF(AH3=0,"",AH3)</f>
        <v>43920</v>
      </c>
      <c r="AI2" s="24">
        <f t="shared" si="1"/>
        <v>43921</v>
      </c>
      <c r="AJ2" s="175" t="s">
        <v>38</v>
      </c>
      <c r="AK2" s="175"/>
      <c r="AL2" s="175"/>
      <c r="AM2" s="175"/>
      <c r="AN2" s="175"/>
      <c r="AO2" s="175" t="s">
        <v>9</v>
      </c>
      <c r="AP2" s="175"/>
      <c r="AQ2" s="175"/>
      <c r="AR2" s="175"/>
      <c r="AS2" s="175"/>
    </row>
    <row r="3" spans="1:45" s="26" customFormat="1" ht="201" customHeight="1" thickBot="1" x14ac:dyDescent="0.3">
      <c r="A3" s="174"/>
      <c r="B3" s="174"/>
      <c r="C3" s="176"/>
      <c r="D3" s="176"/>
      <c r="E3" s="50">
        <f>C1</f>
        <v>43891</v>
      </c>
      <c r="F3" s="50">
        <f t="shared" ref="F3:AF3" si="2">E3+1</f>
        <v>43892</v>
      </c>
      <c r="G3" s="50">
        <f t="shared" si="2"/>
        <v>43893</v>
      </c>
      <c r="H3" s="50">
        <f t="shared" si="2"/>
        <v>43894</v>
      </c>
      <c r="I3" s="50">
        <f t="shared" si="2"/>
        <v>43895</v>
      </c>
      <c r="J3" s="50">
        <f t="shared" si="2"/>
        <v>43896</v>
      </c>
      <c r="K3" s="50">
        <f t="shared" si="2"/>
        <v>43897</v>
      </c>
      <c r="L3" s="50">
        <f t="shared" si="2"/>
        <v>43898</v>
      </c>
      <c r="M3" s="50">
        <f t="shared" si="2"/>
        <v>43899</v>
      </c>
      <c r="N3" s="50">
        <f t="shared" si="2"/>
        <v>43900</v>
      </c>
      <c r="O3" s="50">
        <f t="shared" si="2"/>
        <v>43901</v>
      </c>
      <c r="P3" s="50">
        <f t="shared" si="2"/>
        <v>43902</v>
      </c>
      <c r="Q3" s="50">
        <f t="shared" si="2"/>
        <v>43903</v>
      </c>
      <c r="R3" s="50">
        <f t="shared" si="2"/>
        <v>43904</v>
      </c>
      <c r="S3" s="50">
        <f t="shared" si="2"/>
        <v>43905</v>
      </c>
      <c r="T3" s="50">
        <f t="shared" si="2"/>
        <v>43906</v>
      </c>
      <c r="U3" s="50">
        <f t="shared" si="2"/>
        <v>43907</v>
      </c>
      <c r="V3" s="50">
        <f t="shared" si="2"/>
        <v>43908</v>
      </c>
      <c r="W3" s="50">
        <f t="shared" si="2"/>
        <v>43909</v>
      </c>
      <c r="X3" s="50">
        <f t="shared" si="2"/>
        <v>43910</v>
      </c>
      <c r="Y3" s="50">
        <f t="shared" si="2"/>
        <v>43911</v>
      </c>
      <c r="Z3" s="50">
        <f t="shared" si="2"/>
        <v>43912</v>
      </c>
      <c r="AA3" s="50">
        <f t="shared" si="2"/>
        <v>43913</v>
      </c>
      <c r="AB3" s="50">
        <f t="shared" si="2"/>
        <v>43914</v>
      </c>
      <c r="AC3" s="50">
        <f t="shared" si="2"/>
        <v>43915</v>
      </c>
      <c r="AD3" s="50">
        <f t="shared" si="2"/>
        <v>43916</v>
      </c>
      <c r="AE3" s="50">
        <f t="shared" si="2"/>
        <v>43917</v>
      </c>
      <c r="AF3" s="50">
        <f t="shared" si="2"/>
        <v>43918</v>
      </c>
      <c r="AG3" s="50">
        <f>IF(DAY($AF3+1)&gt;DAY(AF3),$AF3+1,0)</f>
        <v>43919</v>
      </c>
      <c r="AH3" s="50">
        <f>IF(DAY($AF3+2)&gt;DAY(AF3),$AF3+2,0)</f>
        <v>43920</v>
      </c>
      <c r="AI3" s="50">
        <f>IF(DAY($AF3+3)&gt;DAY(AF3),$AF3+3,0)</f>
        <v>43921</v>
      </c>
      <c r="AJ3" s="72" t="s">
        <v>45</v>
      </c>
      <c r="AK3" s="7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5" s="25" customFormat="1" ht="21" x14ac:dyDescent="0.3">
      <c r="A4" s="155">
        <f>IF(C4="","",SUBTOTAL(103,$C$4:C4))</f>
        <v>1</v>
      </c>
      <c r="B4" s="157">
        <v>61</v>
      </c>
      <c r="C4" s="161" t="s">
        <v>52</v>
      </c>
      <c r="D4" s="161" t="s">
        <v>66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4"/>
      <c r="AJ4" s="177">
        <f t="shared" ref="AJ4" si="3">COUNTIF($E4:$AI4,"&gt;0")</f>
        <v>0</v>
      </c>
      <c r="AK4" s="179">
        <f>SUMIF(E4:AI4,"&lt;=8")+COUNTIF(E4:AI4,"&gt;8")*8</f>
        <v>0</v>
      </c>
      <c r="AL4" s="179">
        <f>SUM(E4:AI4)-AK4</f>
        <v>0</v>
      </c>
      <c r="AM4" s="180">
        <f>SUM(E5:AI5)</f>
        <v>0</v>
      </c>
      <c r="AN4" s="153">
        <f t="array" ref="AN4">SUM(IFERROR((((WEEKDAY($E$3:$AI$3,2)&gt;5)+ISNUMBER(MATCH($E$3:$AI$3,DATA!$F$2:$F$100,)))&gt;0)*$E4:$AI4,))</f>
        <v>0</v>
      </c>
      <c r="AO4" s="179">
        <f>COUNTIF($E4:$AI4,"В")</f>
        <v>0</v>
      </c>
      <c r="AP4" s="179">
        <f t="shared" ref="AP4" si="4">COUNTIF($E4:$AI4,"О")</f>
        <v>0</v>
      </c>
      <c r="AQ4" s="179">
        <f>COUNTIF($E4:$AI4,"А")</f>
        <v>0</v>
      </c>
      <c r="AR4" s="179">
        <f t="shared" ref="AR4" si="5">COUNTIF($E4:$AI4,"У")</f>
        <v>0</v>
      </c>
      <c r="AS4" s="182">
        <f t="shared" ref="AS4" si="6">COUNTIF($E4:$AI4,"Б")</f>
        <v>0</v>
      </c>
    </row>
    <row r="5" spans="1:45" s="25" customFormat="1" ht="21" x14ac:dyDescent="0.3">
      <c r="A5" s="155"/>
      <c r="B5" s="157"/>
      <c r="C5" s="161"/>
      <c r="D5" s="161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78"/>
      <c r="AK5" s="154"/>
      <c r="AL5" s="154"/>
      <c r="AM5" s="181"/>
      <c r="AN5" s="154"/>
      <c r="AO5" s="154"/>
      <c r="AP5" s="154"/>
      <c r="AQ5" s="154"/>
      <c r="AR5" s="154"/>
      <c r="AS5" s="183"/>
    </row>
    <row r="6" spans="1:45" s="25" customFormat="1" ht="21" x14ac:dyDescent="0.3">
      <c r="A6" s="155" t="str">
        <f>IF(C6="","",SUBTOTAL(103,$C$4:C6))</f>
        <v/>
      </c>
      <c r="B6" s="157"/>
      <c r="C6" s="161"/>
      <c r="D6" s="16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42">
        <f t="shared" ref="AJ6" si="7">COUNTIF($E6:$AI6,"&gt;0")</f>
        <v>0</v>
      </c>
      <c r="AK6" s="144">
        <f t="shared" ref="AK6" si="8">SUMIF(E6:AI6,"&lt;=8")+COUNTIF(E6:AI6,"&gt;8")*8</f>
        <v>0</v>
      </c>
      <c r="AL6" s="144">
        <f t="shared" ref="AL6" si="9">SUM(E6:AI6)-AK6</f>
        <v>0</v>
      </c>
      <c r="AM6" s="151">
        <f t="shared" ref="AM6" si="10">SUM(E7:AI7)</f>
        <v>0</v>
      </c>
      <c r="AN6" s="153">
        <f t="array" ref="AN6">SUM(IFERROR((((WEEKDAY($E$3:$AI$3,2)&gt;5)+ISNUMBER(MATCH($E$3:$AI$3,DATA!$F$2:$F$100,)))&gt;0)*$E6:$AI6,))</f>
        <v>0</v>
      </c>
      <c r="AO6" s="144">
        <f t="shared" ref="AO6" si="11">COUNTIF($E6:$AI6,"В")</f>
        <v>0</v>
      </c>
      <c r="AP6" s="144">
        <f t="shared" ref="AP6" si="12">COUNTIF($E6:$AI6,"О")</f>
        <v>0</v>
      </c>
      <c r="AQ6" s="144">
        <f t="shared" ref="AQ6" si="13">COUNTIF($E6:$AI6,"А")</f>
        <v>0</v>
      </c>
      <c r="AR6" s="153">
        <f t="shared" ref="AR6" si="14">COUNTIF($E6:$AI6,"У")</f>
        <v>0</v>
      </c>
      <c r="AS6" s="146">
        <f t="shared" ref="AS6" si="15">COUNTIF($E6:$AI6,"Б")</f>
        <v>0</v>
      </c>
    </row>
    <row r="7" spans="1:45" s="25" customFormat="1" ht="21" x14ac:dyDescent="0.3">
      <c r="A7" s="155"/>
      <c r="B7" s="157"/>
      <c r="C7" s="161"/>
      <c r="D7" s="16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42"/>
      <c r="AK7" s="144"/>
      <c r="AL7" s="144"/>
      <c r="AM7" s="151"/>
      <c r="AN7" s="154"/>
      <c r="AO7" s="144"/>
      <c r="AP7" s="144"/>
      <c r="AQ7" s="144"/>
      <c r="AR7" s="154"/>
      <c r="AS7" s="146"/>
    </row>
    <row r="8" spans="1:45" s="25" customFormat="1" ht="21" x14ac:dyDescent="0.3">
      <c r="A8" s="155" t="str">
        <f>IF(C8="","",SUBTOTAL(103,$C$4:C8))</f>
        <v/>
      </c>
      <c r="B8" s="157"/>
      <c r="C8" s="171"/>
      <c r="D8" s="16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42">
        <f t="shared" ref="AJ8" si="16">COUNTIF($E8:$AI8,"&gt;0")</f>
        <v>0</v>
      </c>
      <c r="AK8" s="144">
        <f t="shared" ref="AK8" si="17">SUMIF(E8:AI8,"&lt;=8")+COUNTIF(E8:AI8,"&gt;8")*8</f>
        <v>0</v>
      </c>
      <c r="AL8" s="144">
        <f t="shared" ref="AL8" si="18">SUM(E8:AI8)-AK8</f>
        <v>0</v>
      </c>
      <c r="AM8" s="151">
        <f t="shared" ref="AM8" si="19">SUM(E9:AI9)</f>
        <v>0</v>
      </c>
      <c r="AN8" s="153">
        <f t="array" ref="AN8">SUM(IFERROR((((WEEKDAY($E$3:$AI$3,2)&gt;5)+ISNUMBER(MATCH($E$3:$AI$3,DATA!$F$2:$F$100,)))&gt;0)*$E8:$AI8,))</f>
        <v>0</v>
      </c>
      <c r="AO8" s="144">
        <f t="shared" ref="AO8" si="20">COUNTIF($E8:$AI8,"В")</f>
        <v>0</v>
      </c>
      <c r="AP8" s="144">
        <f t="shared" ref="AP8" si="21">COUNTIF($E8:$AI8,"О")</f>
        <v>0</v>
      </c>
      <c r="AQ8" s="144">
        <f t="shared" ref="AQ8" si="22">COUNTIF($E8:$AI8,"А")</f>
        <v>0</v>
      </c>
      <c r="AR8" s="153">
        <f t="shared" ref="AR8" si="23">COUNTIF($E8:$AI8,"У")</f>
        <v>0</v>
      </c>
      <c r="AS8" s="146">
        <f t="shared" ref="AS8" si="24">COUNTIF($E8:$AI8,"Б")</f>
        <v>0</v>
      </c>
    </row>
    <row r="9" spans="1:45" s="25" customFormat="1" ht="21" x14ac:dyDescent="0.3">
      <c r="A9" s="155"/>
      <c r="B9" s="157"/>
      <c r="C9" s="171"/>
      <c r="D9" s="16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42"/>
      <c r="AK9" s="144"/>
      <c r="AL9" s="144"/>
      <c r="AM9" s="151"/>
      <c r="AN9" s="154"/>
      <c r="AO9" s="144"/>
      <c r="AP9" s="144"/>
      <c r="AQ9" s="144"/>
      <c r="AR9" s="154"/>
      <c r="AS9" s="146"/>
    </row>
    <row r="10" spans="1:45" s="25" customFormat="1" ht="21" x14ac:dyDescent="0.3">
      <c r="A10" s="155" t="str">
        <f>IF(C10="","",SUBTOTAL(103,$C$4:C10))</f>
        <v/>
      </c>
      <c r="B10" s="157"/>
      <c r="C10" s="171"/>
      <c r="D10" s="16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42">
        <f t="shared" ref="AJ10" si="25">COUNTIF($E10:$AI10,"&gt;0")</f>
        <v>0</v>
      </c>
      <c r="AK10" s="144">
        <f t="shared" ref="AK10" si="26">SUMIF(E10:AI10,"&lt;=8")+COUNTIF(E10:AI10,"&gt;8")*8</f>
        <v>0</v>
      </c>
      <c r="AL10" s="144">
        <f t="shared" ref="AL10" si="27">SUM(E10:AI10)-AK10</f>
        <v>0</v>
      </c>
      <c r="AM10" s="151">
        <f t="shared" ref="AM10" si="28">SUM(E11:AI11)</f>
        <v>0</v>
      </c>
      <c r="AN10" s="153">
        <f t="array" ref="AN10">SUM(IFERROR((((WEEKDAY($E$3:$AI$3,2)&gt;5)+ISNUMBER(MATCH($E$3:$AI$3,DATA!$F$2:$F$100,)))&gt;0)*$E10:$AI10,))</f>
        <v>0</v>
      </c>
      <c r="AO10" s="144">
        <f t="shared" ref="AO10" si="29">COUNTIF($E10:$AI10,"В")</f>
        <v>0</v>
      </c>
      <c r="AP10" s="144">
        <f t="shared" ref="AP10" si="30">COUNTIF($E10:$AI10,"О")</f>
        <v>0</v>
      </c>
      <c r="AQ10" s="144">
        <f t="shared" ref="AQ10" si="31">COUNTIF($E10:$AI10,"А")</f>
        <v>0</v>
      </c>
      <c r="AR10" s="153">
        <f t="shared" ref="AR10" si="32">COUNTIF($E10:$AI10,"У")</f>
        <v>0</v>
      </c>
      <c r="AS10" s="146">
        <f t="shared" ref="AS10" si="33">COUNTIF($E10:$AI10,"Б")</f>
        <v>0</v>
      </c>
    </row>
    <row r="11" spans="1:45" s="25" customFormat="1" ht="21" x14ac:dyDescent="0.3">
      <c r="A11" s="155"/>
      <c r="B11" s="157"/>
      <c r="C11" s="171"/>
      <c r="D11" s="16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42"/>
      <c r="AK11" s="144"/>
      <c r="AL11" s="144"/>
      <c r="AM11" s="151"/>
      <c r="AN11" s="154"/>
      <c r="AO11" s="144"/>
      <c r="AP11" s="144"/>
      <c r="AQ11" s="144"/>
      <c r="AR11" s="154"/>
      <c r="AS11" s="146"/>
    </row>
    <row r="12" spans="1:45" s="25" customFormat="1" ht="21" x14ac:dyDescent="0.3">
      <c r="A12" s="155" t="str">
        <f>IF(C12="","",SUBTOTAL(103,$C$4:C12))</f>
        <v/>
      </c>
      <c r="B12" s="157"/>
      <c r="C12" s="171"/>
      <c r="D12" s="16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42">
        <f t="shared" ref="AJ12" si="34">COUNTIF($E12:$AI12,"&gt;0")</f>
        <v>0</v>
      </c>
      <c r="AK12" s="144">
        <f t="shared" ref="AK12" si="35">SUMIF(E12:AI12,"&lt;=8")+COUNTIF(E12:AI12,"&gt;8")*8</f>
        <v>0</v>
      </c>
      <c r="AL12" s="144">
        <f t="shared" ref="AL12" si="36">SUM(E12:AI12)-AK12</f>
        <v>0</v>
      </c>
      <c r="AM12" s="151">
        <f t="shared" ref="AM12" si="37">SUM(E13:AI13)</f>
        <v>0</v>
      </c>
      <c r="AN12" s="153">
        <f t="array" ref="AN12">SUM(IFERROR((((WEEKDAY($E$3:$AI$3,2)&gt;5)+ISNUMBER(MATCH($E$3:$AI$3,DATA!$F$2:$F$100,)))&gt;0)*$E12:$AI12,))</f>
        <v>0</v>
      </c>
      <c r="AO12" s="144">
        <f t="shared" ref="AO12" si="38">COUNTIF($E12:$AI12,"В")</f>
        <v>0</v>
      </c>
      <c r="AP12" s="144">
        <f t="shared" ref="AP12" si="39">COUNTIF($E12:$AI12,"О")</f>
        <v>0</v>
      </c>
      <c r="AQ12" s="144">
        <f t="shared" ref="AQ12" si="40">COUNTIF($E12:$AI12,"А")</f>
        <v>0</v>
      </c>
      <c r="AR12" s="153">
        <f t="shared" ref="AR12" si="41">COUNTIF($E12:$AI12,"У")</f>
        <v>0</v>
      </c>
      <c r="AS12" s="146">
        <f t="shared" ref="AS12" si="42">COUNTIF($E12:$AI12,"Б")</f>
        <v>0</v>
      </c>
    </row>
    <row r="13" spans="1:45" s="25" customFormat="1" ht="21.75" customHeight="1" x14ac:dyDescent="0.3">
      <c r="A13" s="155"/>
      <c r="B13" s="157"/>
      <c r="C13" s="171"/>
      <c r="D13" s="16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42"/>
      <c r="AK13" s="144"/>
      <c r="AL13" s="144"/>
      <c r="AM13" s="151"/>
      <c r="AN13" s="154"/>
      <c r="AO13" s="144"/>
      <c r="AP13" s="144"/>
      <c r="AQ13" s="144"/>
      <c r="AR13" s="154"/>
      <c r="AS13" s="146"/>
    </row>
    <row r="14" spans="1:45" s="25" customFormat="1" ht="21" x14ac:dyDescent="0.3">
      <c r="A14" s="155" t="str">
        <f>IF(C14="","",SUBTOTAL(103,$C$4:C14))</f>
        <v/>
      </c>
      <c r="B14" s="157"/>
      <c r="C14" s="171"/>
      <c r="D14" s="16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42">
        <f t="shared" ref="AJ14" si="43">COUNTIF($E14:$AI14,"&gt;0")</f>
        <v>0</v>
      </c>
      <c r="AK14" s="144">
        <f t="shared" ref="AK14" si="44">SUMIF(E14:AI14,"&lt;=8")+COUNTIF(E14:AI14,"&gt;8")*8</f>
        <v>0</v>
      </c>
      <c r="AL14" s="144">
        <f t="shared" ref="AL14" si="45">SUM(E14:AI14)-AK14</f>
        <v>0</v>
      </c>
      <c r="AM14" s="151">
        <f t="shared" ref="AM14" si="46">SUM(E15:AI15)</f>
        <v>0</v>
      </c>
      <c r="AN14" s="153">
        <f t="array" ref="AN14">SUM(IFERROR((((WEEKDAY($E$3:$AI$3,2)&gt;5)+ISNUMBER(MATCH($E$3:$AI$3,DATA!$F$2:$F$100,)))&gt;0)*$E14:$AI14,))</f>
        <v>0</v>
      </c>
      <c r="AO14" s="144">
        <f t="shared" ref="AO14" si="47">COUNTIF($E14:$AI14,"В")</f>
        <v>0</v>
      </c>
      <c r="AP14" s="144">
        <f t="shared" ref="AP14" si="48">COUNTIF($E14:$AI14,"О")</f>
        <v>0</v>
      </c>
      <c r="AQ14" s="144">
        <f t="shared" ref="AQ14" si="49">COUNTIF($E14:$AI14,"А")</f>
        <v>0</v>
      </c>
      <c r="AR14" s="153">
        <f t="shared" ref="AR14" si="50">COUNTIF($E14:$AI14,"У")</f>
        <v>0</v>
      </c>
      <c r="AS14" s="146">
        <f t="shared" ref="AS14" si="51">COUNTIF($E14:$AI14,"Б")</f>
        <v>0</v>
      </c>
    </row>
    <row r="15" spans="1:45" s="25" customFormat="1" ht="21" x14ac:dyDescent="0.3">
      <c r="A15" s="155"/>
      <c r="B15" s="157"/>
      <c r="C15" s="171"/>
      <c r="D15" s="16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42"/>
      <c r="AK15" s="144"/>
      <c r="AL15" s="144"/>
      <c r="AM15" s="151"/>
      <c r="AN15" s="154"/>
      <c r="AO15" s="144"/>
      <c r="AP15" s="144"/>
      <c r="AQ15" s="144"/>
      <c r="AR15" s="154"/>
      <c r="AS15" s="146"/>
    </row>
    <row r="16" spans="1:45" s="25" customFormat="1" ht="21" x14ac:dyDescent="0.3">
      <c r="A16" s="155" t="str">
        <f>IF(C16="","",SUBTOTAL(103,$C$4:C16))</f>
        <v/>
      </c>
      <c r="B16" s="157"/>
      <c r="C16" s="171"/>
      <c r="D16" s="16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42">
        <f t="shared" ref="AJ16" si="52">COUNTIF($E16:$AI16,"&gt;0")</f>
        <v>0</v>
      </c>
      <c r="AK16" s="144">
        <f t="shared" ref="AK16" si="53">SUMIF(E16:AI16,"&lt;=8")+COUNTIF(E16:AI16,"&gt;8")*8</f>
        <v>0</v>
      </c>
      <c r="AL16" s="144">
        <f t="shared" ref="AL16" si="54">SUM(E16:AI16)-AK16</f>
        <v>0</v>
      </c>
      <c r="AM16" s="151">
        <f t="shared" ref="AM16" si="55">SUM(E17:AI17)</f>
        <v>0</v>
      </c>
      <c r="AN16" s="153">
        <f t="array" ref="AN16">SUM(IFERROR((((WEEKDAY($E$3:$AI$3,2)&gt;5)+ISNUMBER(MATCH($E$3:$AI$3,DATA!$F$2:$F$100,)))&gt;0)*$E16:$AI16,))</f>
        <v>0</v>
      </c>
      <c r="AO16" s="144">
        <f t="shared" ref="AO16" si="56">COUNTIF($E16:$AI16,"В")</f>
        <v>0</v>
      </c>
      <c r="AP16" s="144">
        <f t="shared" ref="AP16" si="57">COUNTIF($E16:$AI16,"О")</f>
        <v>0</v>
      </c>
      <c r="AQ16" s="144">
        <f t="shared" ref="AQ16" si="58">COUNTIF($E16:$AI16,"А")</f>
        <v>0</v>
      </c>
      <c r="AR16" s="153">
        <f t="shared" ref="AR16" si="59">COUNTIF($E16:$AI16,"У")</f>
        <v>0</v>
      </c>
      <c r="AS16" s="146">
        <f t="shared" ref="AS16" si="60">COUNTIF($E16:$AI16,"Б")</f>
        <v>0</v>
      </c>
    </row>
    <row r="17" spans="1:45" s="25" customFormat="1" ht="21" x14ac:dyDescent="0.3">
      <c r="A17" s="155"/>
      <c r="B17" s="157"/>
      <c r="C17" s="171"/>
      <c r="D17" s="16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42"/>
      <c r="AK17" s="144"/>
      <c r="AL17" s="144"/>
      <c r="AM17" s="151"/>
      <c r="AN17" s="154"/>
      <c r="AO17" s="144"/>
      <c r="AP17" s="144"/>
      <c r="AQ17" s="144"/>
      <c r="AR17" s="154"/>
      <c r="AS17" s="146"/>
    </row>
    <row r="18" spans="1:45" s="25" customFormat="1" ht="21" x14ac:dyDescent="0.3">
      <c r="A18" s="155" t="str">
        <f>IF(C18="","",SUBTOTAL(103,$C$4:C18))</f>
        <v/>
      </c>
      <c r="B18" s="157"/>
      <c r="C18" s="171"/>
      <c r="D18" s="16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42">
        <f t="shared" ref="AJ18" si="61">COUNTIF($E18:$AI18,"&gt;0")</f>
        <v>0</v>
      </c>
      <c r="AK18" s="144">
        <f t="shared" ref="AK18" si="62">SUMIF(E18:AI18,"&lt;=8")+COUNTIF(E18:AI18,"&gt;8")*8</f>
        <v>0</v>
      </c>
      <c r="AL18" s="144">
        <f t="shared" ref="AL18" si="63">SUM(E18:AI18)-AK18</f>
        <v>0</v>
      </c>
      <c r="AM18" s="151">
        <f t="shared" ref="AM18" si="64">SUM(E19:AI19)</f>
        <v>0</v>
      </c>
      <c r="AN18" s="153">
        <f t="array" ref="AN18">SUM(IFERROR((((WEEKDAY($E$3:$AI$3,2)&gt;5)+ISNUMBER(MATCH($E$3:$AI$3,DATA!$F$2:$F$100,)))&gt;0)*$E18:$AI18,))</f>
        <v>0</v>
      </c>
      <c r="AO18" s="144">
        <f t="shared" ref="AO18" si="65">COUNTIF($E18:$AI18,"В")</f>
        <v>0</v>
      </c>
      <c r="AP18" s="144">
        <f t="shared" ref="AP18" si="66">COUNTIF($E18:$AI18,"О")</f>
        <v>0</v>
      </c>
      <c r="AQ18" s="144">
        <f t="shared" ref="AQ18" si="67">COUNTIF($E18:$AI18,"А")</f>
        <v>0</v>
      </c>
      <c r="AR18" s="153">
        <f t="shared" ref="AR18" si="68">COUNTIF($E18:$AI18,"У")</f>
        <v>0</v>
      </c>
      <c r="AS18" s="146">
        <f t="shared" ref="AS18" si="69">COUNTIF($E18:$AI18,"Б")</f>
        <v>0</v>
      </c>
    </row>
    <row r="19" spans="1:45" s="25" customFormat="1" ht="21" x14ac:dyDescent="0.3">
      <c r="A19" s="155"/>
      <c r="B19" s="157"/>
      <c r="C19" s="171"/>
      <c r="D19" s="16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42"/>
      <c r="AK19" s="144"/>
      <c r="AL19" s="144"/>
      <c r="AM19" s="151"/>
      <c r="AN19" s="154"/>
      <c r="AO19" s="144"/>
      <c r="AP19" s="144"/>
      <c r="AQ19" s="144"/>
      <c r="AR19" s="154"/>
      <c r="AS19" s="146"/>
    </row>
    <row r="20" spans="1:45" s="25" customFormat="1" ht="21" x14ac:dyDescent="0.3">
      <c r="A20" s="155" t="str">
        <f>IF(C20="","",SUBTOTAL(103,$C$4:C20))</f>
        <v/>
      </c>
      <c r="B20" s="157"/>
      <c r="C20" s="171"/>
      <c r="D20" s="16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42">
        <f t="shared" ref="AJ20" si="70">COUNTIF($E20:$AI20,"&gt;0")</f>
        <v>0</v>
      </c>
      <c r="AK20" s="144">
        <f t="shared" ref="AK20" si="71">SUMIF(E20:AI20,"&lt;=8")+COUNTIF(E20:AI20,"&gt;8")*8</f>
        <v>0</v>
      </c>
      <c r="AL20" s="144">
        <f t="shared" ref="AL20" si="72">SUM(E20:AI20)-AK20</f>
        <v>0</v>
      </c>
      <c r="AM20" s="151">
        <f t="shared" ref="AM20" si="73">SUM(E21:AI21)</f>
        <v>0</v>
      </c>
      <c r="AN20" s="153">
        <f t="array" ref="AN20">SUM(IFERROR((((WEEKDAY($E$3:$AI$3,2)&gt;5)+ISNUMBER(MATCH($E$3:$AI$3,DATA!$F$2:$F$100,)))&gt;0)*$E20:$AI20,))</f>
        <v>0</v>
      </c>
      <c r="AO20" s="144">
        <f>COUNTIF($E20:$AI20,"В")</f>
        <v>0</v>
      </c>
      <c r="AP20" s="144">
        <f t="shared" ref="AP20" si="74">COUNTIF($E20:$AI20,"О")</f>
        <v>0</v>
      </c>
      <c r="AQ20" s="144">
        <f>COUNTIF($E20:$AI20,"А")</f>
        <v>0</v>
      </c>
      <c r="AR20" s="153">
        <f t="shared" ref="AR20" si="75">COUNTIF($E20:$AI20,"У")</f>
        <v>0</v>
      </c>
      <c r="AS20" s="146">
        <f t="shared" ref="AS20" si="76">COUNTIF($E20:$AI20,"Б")</f>
        <v>0</v>
      </c>
    </row>
    <row r="21" spans="1:45" s="25" customFormat="1" ht="21" x14ac:dyDescent="0.3">
      <c r="A21" s="155"/>
      <c r="B21" s="157"/>
      <c r="C21" s="171"/>
      <c r="D21" s="16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42"/>
      <c r="AK21" s="144"/>
      <c r="AL21" s="144"/>
      <c r="AM21" s="151"/>
      <c r="AN21" s="154"/>
      <c r="AO21" s="144"/>
      <c r="AP21" s="144"/>
      <c r="AQ21" s="144"/>
      <c r="AR21" s="154"/>
      <c r="AS21" s="146"/>
    </row>
    <row r="22" spans="1:45" s="25" customFormat="1" ht="21" x14ac:dyDescent="0.3">
      <c r="A22" s="155" t="str">
        <f>IF(C22="","",SUBTOTAL(103,$C$4:C22))</f>
        <v/>
      </c>
      <c r="B22" s="157"/>
      <c r="C22" s="159"/>
      <c r="D22" s="16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42">
        <f t="shared" ref="AJ22" si="77">COUNTIF($E22:$AI22,"&gt;0")</f>
        <v>0</v>
      </c>
      <c r="AK22" s="144">
        <f t="shared" ref="AK22" si="78">SUMIF(E22:AI22,"&lt;=8")+COUNTIF(E22:AI22,"&gt;8")*8</f>
        <v>0</v>
      </c>
      <c r="AL22" s="144">
        <f t="shared" ref="AL22" si="79">SUM(E22:AI22)-AK22</f>
        <v>0</v>
      </c>
      <c r="AM22" s="151">
        <f t="shared" ref="AM22" si="80">SUM(E23:AI23)</f>
        <v>0</v>
      </c>
      <c r="AN22" s="153">
        <f t="array" ref="AN22">SUM(IFERROR((((WEEKDAY($E$3:$AI$3,2)&gt;5)+ISNUMBER(MATCH($E$3:$AI$3,DATA!$F$2:$F$100,)))&gt;0)*$E22:$AI22,))</f>
        <v>0</v>
      </c>
      <c r="AO22" s="144">
        <f t="shared" ref="AO22" si="81">COUNTIF($E22:$AI22,"В")</f>
        <v>0</v>
      </c>
      <c r="AP22" s="144">
        <f t="shared" ref="AP22" si="82">COUNTIF($E22:$AI22,"О")</f>
        <v>0</v>
      </c>
      <c r="AQ22" s="144">
        <f t="shared" ref="AQ22" si="83">COUNTIF($E22:$AI22,"А")</f>
        <v>0</v>
      </c>
      <c r="AR22" s="153">
        <f t="shared" ref="AR22" si="84">COUNTIF($E22:$AI22,"У")</f>
        <v>0</v>
      </c>
      <c r="AS22" s="146">
        <f t="shared" ref="AS22" si="85">COUNTIF($E22:$AI22,"Б")</f>
        <v>0</v>
      </c>
    </row>
    <row r="23" spans="1:45" s="25" customFormat="1" ht="21" x14ac:dyDescent="0.3">
      <c r="A23" s="155"/>
      <c r="B23" s="157"/>
      <c r="C23" s="159"/>
      <c r="D23" s="16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42"/>
      <c r="AK23" s="144"/>
      <c r="AL23" s="144"/>
      <c r="AM23" s="151"/>
      <c r="AN23" s="154"/>
      <c r="AO23" s="144"/>
      <c r="AP23" s="144"/>
      <c r="AQ23" s="144"/>
      <c r="AR23" s="154"/>
      <c r="AS23" s="146"/>
    </row>
    <row r="24" spans="1:45" s="25" customFormat="1" ht="21" x14ac:dyDescent="0.3">
      <c r="A24" s="155" t="str">
        <f>IF(C24="","",SUBTOTAL(103,$C$4:C24))</f>
        <v/>
      </c>
      <c r="B24" s="157"/>
      <c r="C24" s="159"/>
      <c r="D24" s="16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42">
        <f t="shared" ref="AJ24" si="86">COUNTIF($E24:$AI24,"&gt;0")</f>
        <v>0</v>
      </c>
      <c r="AK24" s="144">
        <f t="shared" ref="AK24" si="87">SUMIF(E24:AI24,"&lt;=8")+COUNTIF(E24:AI24,"&gt;8")*8</f>
        <v>0</v>
      </c>
      <c r="AL24" s="144">
        <f t="shared" ref="AL24" si="88">SUM(E24:AI24)-AK24</f>
        <v>0</v>
      </c>
      <c r="AM24" s="151">
        <f t="shared" ref="AM24" si="89">SUM(E25:AI25)</f>
        <v>0</v>
      </c>
      <c r="AN24" s="153">
        <f t="array" ref="AN24">SUM(IFERROR((((WEEKDAY($E$3:$AI$3,2)&gt;5)+ISNUMBER(MATCH($E$3:$AI$3,DATA!$F$2:$F$100,)))&gt;0)*$E24:$AI24,))</f>
        <v>0</v>
      </c>
      <c r="AO24" s="144">
        <f t="shared" ref="AO24" si="90">COUNTIF($E24:$AI24,"В")</f>
        <v>0</v>
      </c>
      <c r="AP24" s="144">
        <f t="shared" ref="AP24" si="91">COUNTIF($E24:$AI24,"О")</f>
        <v>0</v>
      </c>
      <c r="AQ24" s="144">
        <f t="shared" ref="AQ24" si="92">COUNTIF($E24:$AI24,"А")</f>
        <v>0</v>
      </c>
      <c r="AR24" s="153">
        <f t="shared" ref="AR24" si="93">COUNTIF($E24:$AI24,"У")</f>
        <v>0</v>
      </c>
      <c r="AS24" s="146">
        <f t="shared" ref="AS24" si="94">COUNTIF($E24:$AI24,"Б")</f>
        <v>0</v>
      </c>
    </row>
    <row r="25" spans="1:45" s="25" customFormat="1" ht="21" x14ac:dyDescent="0.3">
      <c r="A25" s="155"/>
      <c r="B25" s="157"/>
      <c r="C25" s="159"/>
      <c r="D25" s="16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42"/>
      <c r="AK25" s="144"/>
      <c r="AL25" s="144"/>
      <c r="AM25" s="151"/>
      <c r="AN25" s="154"/>
      <c r="AO25" s="144"/>
      <c r="AP25" s="144"/>
      <c r="AQ25" s="144"/>
      <c r="AR25" s="154"/>
      <c r="AS25" s="146"/>
    </row>
    <row r="26" spans="1:45" s="25" customFormat="1" ht="21" x14ac:dyDescent="0.3">
      <c r="A26" s="155" t="str">
        <f>IF(C26="","",SUBTOTAL(103,$C$4:C26))</f>
        <v/>
      </c>
      <c r="B26" s="157"/>
      <c r="C26" s="159"/>
      <c r="D26" s="16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42">
        <f t="shared" ref="AJ26" si="95">COUNTIF($E26:$AI26,"&gt;0")</f>
        <v>0</v>
      </c>
      <c r="AK26" s="144">
        <f t="shared" ref="AK26" si="96">SUMIF(E26:AI26,"&lt;=8")+COUNTIF(E26:AI26,"&gt;8")*8</f>
        <v>0</v>
      </c>
      <c r="AL26" s="144">
        <f t="shared" ref="AL26" si="97">SUM(E26:AI26)-AK26</f>
        <v>0</v>
      </c>
      <c r="AM26" s="151">
        <f t="shared" ref="AM26" si="98">SUM(E27:AI27)</f>
        <v>0</v>
      </c>
      <c r="AN26" s="153">
        <f t="array" ref="AN26">SUM(IFERROR((((WEEKDAY($E$3:$AI$3,2)&gt;5)+ISNUMBER(MATCH($E$3:$AI$3,DATA!$F$2:$F$100,)))&gt;0)*$E26:$AI26,))</f>
        <v>0</v>
      </c>
      <c r="AO26" s="144">
        <f t="shared" ref="AO26" si="99">COUNTIF($E26:$AI26,"В")</f>
        <v>0</v>
      </c>
      <c r="AP26" s="144">
        <f t="shared" ref="AP26" si="100">COUNTIF($E26:$AI26,"О")</f>
        <v>0</v>
      </c>
      <c r="AQ26" s="144">
        <f t="shared" ref="AQ26" si="101">COUNTIF($E26:$AI26,"А")</f>
        <v>0</v>
      </c>
      <c r="AR26" s="153">
        <f t="shared" ref="AR26" si="102">COUNTIF($E26:$AI26,"У")</f>
        <v>0</v>
      </c>
      <c r="AS26" s="146">
        <f t="shared" ref="AS26" si="103">COUNTIF($E26:$AI26,"Б")</f>
        <v>0</v>
      </c>
    </row>
    <row r="27" spans="1:45" s="25" customFormat="1" ht="21" x14ac:dyDescent="0.3">
      <c r="A27" s="155"/>
      <c r="B27" s="157"/>
      <c r="C27" s="159"/>
      <c r="D27" s="16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42"/>
      <c r="AK27" s="144"/>
      <c r="AL27" s="144"/>
      <c r="AM27" s="151"/>
      <c r="AN27" s="154"/>
      <c r="AO27" s="144"/>
      <c r="AP27" s="144"/>
      <c r="AQ27" s="144"/>
      <c r="AR27" s="154"/>
      <c r="AS27" s="146"/>
    </row>
    <row r="28" spans="1:45" s="25" customFormat="1" ht="21" x14ac:dyDescent="0.3">
      <c r="A28" s="155" t="str">
        <f>IF(C28="","",SUBTOTAL(103,$C$4:C28))</f>
        <v/>
      </c>
      <c r="B28" s="157"/>
      <c r="C28" s="159"/>
      <c r="D28" s="16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42">
        <f t="shared" ref="AJ28" si="104">COUNTIF($E28:$AI28,"&gt;0")</f>
        <v>0</v>
      </c>
      <c r="AK28" s="144">
        <f t="shared" ref="AK28" si="105">SUMIF(E28:AI28,"&lt;=8")+COUNTIF(E28:AI28,"&gt;8")*8</f>
        <v>0</v>
      </c>
      <c r="AL28" s="144">
        <f t="shared" ref="AL28" si="106">SUM(E28:AI28)-AK28</f>
        <v>0</v>
      </c>
      <c r="AM28" s="151">
        <f t="shared" ref="AM28" si="107">SUM(E29:AI29)</f>
        <v>0</v>
      </c>
      <c r="AN28" s="153">
        <f t="array" ref="AN28">SUM(IFERROR((((WEEKDAY($E$3:$AI$3,2)&gt;5)+ISNUMBER(MATCH($E$3:$AI$3,DATA!$F$2:$F$100,)))&gt;0)*$E28:$AI28,))</f>
        <v>0</v>
      </c>
      <c r="AO28" s="144">
        <f t="shared" ref="AO28" si="108">COUNTIF($E28:$AI28,"В")</f>
        <v>0</v>
      </c>
      <c r="AP28" s="144">
        <f t="shared" ref="AP28" si="109">COUNTIF($E28:$AI28,"О")</f>
        <v>0</v>
      </c>
      <c r="AQ28" s="144">
        <f t="shared" ref="AQ28" si="110">COUNTIF($E28:$AI28,"А")</f>
        <v>0</v>
      </c>
      <c r="AR28" s="153">
        <f t="shared" ref="AR28" si="111">COUNTIF($E28:$AI28,"У")</f>
        <v>0</v>
      </c>
      <c r="AS28" s="146">
        <f t="shared" ref="AS28" si="112">COUNTIF($E28:$AI28,"Б")</f>
        <v>0</v>
      </c>
    </row>
    <row r="29" spans="1:45" s="25" customFormat="1" ht="21" x14ac:dyDescent="0.3">
      <c r="A29" s="155"/>
      <c r="B29" s="157"/>
      <c r="C29" s="159"/>
      <c r="D29" s="16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42"/>
      <c r="AK29" s="144"/>
      <c r="AL29" s="144"/>
      <c r="AM29" s="151"/>
      <c r="AN29" s="154"/>
      <c r="AO29" s="144"/>
      <c r="AP29" s="144"/>
      <c r="AQ29" s="144"/>
      <c r="AR29" s="154"/>
      <c r="AS29" s="146"/>
    </row>
    <row r="30" spans="1:45" s="25" customFormat="1" ht="21" x14ac:dyDescent="0.3">
      <c r="A30" s="155" t="str">
        <f>IF(C30="","",SUBTOTAL(103,$C$4:C30))</f>
        <v/>
      </c>
      <c r="B30" s="157"/>
      <c r="C30" s="159"/>
      <c r="D30" s="16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42">
        <f t="shared" ref="AJ30" si="113">COUNTIF($E30:$AI30,"&gt;0")</f>
        <v>0</v>
      </c>
      <c r="AK30" s="144">
        <f t="shared" ref="AK30" si="114">SUMIF(E30:AI30,"&lt;=8")+COUNTIF(E30:AI30,"&gt;8")*8</f>
        <v>0</v>
      </c>
      <c r="AL30" s="144">
        <f t="shared" ref="AL30" si="115">SUM(E30:AI30)-AK30</f>
        <v>0</v>
      </c>
      <c r="AM30" s="151">
        <f t="shared" ref="AM30" si="116">SUM(E31:AI31)</f>
        <v>0</v>
      </c>
      <c r="AN30" s="153">
        <f t="array" ref="AN30">SUM(IFERROR((((WEEKDAY($E$3:$AI$3,2)&gt;5)+ISNUMBER(MATCH($E$3:$AI$3,DATA!$F$2:$F$100,)))&gt;0)*$E30:$AI30,))</f>
        <v>0</v>
      </c>
      <c r="AO30" s="144">
        <f t="shared" ref="AO30" si="117">COUNTIF($E30:$AI30,"В")</f>
        <v>0</v>
      </c>
      <c r="AP30" s="144">
        <f t="shared" ref="AP30" si="118">COUNTIF($E30:$AI30,"О")</f>
        <v>0</v>
      </c>
      <c r="AQ30" s="144">
        <f t="shared" ref="AQ30" si="119">COUNTIF($E30:$AI30,"А")</f>
        <v>0</v>
      </c>
      <c r="AR30" s="153">
        <f t="shared" ref="AR30" si="120">COUNTIF($E30:$AI30,"У")</f>
        <v>0</v>
      </c>
      <c r="AS30" s="146">
        <f t="shared" ref="AS30" si="121">COUNTIF($E30:$AI30,"Б")</f>
        <v>0</v>
      </c>
    </row>
    <row r="31" spans="1:45" s="25" customFormat="1" ht="21" x14ac:dyDescent="0.3">
      <c r="A31" s="155"/>
      <c r="B31" s="157"/>
      <c r="C31" s="159"/>
      <c r="D31" s="16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42"/>
      <c r="AK31" s="144"/>
      <c r="AL31" s="144"/>
      <c r="AM31" s="151"/>
      <c r="AN31" s="154"/>
      <c r="AO31" s="144"/>
      <c r="AP31" s="144"/>
      <c r="AQ31" s="144"/>
      <c r="AR31" s="154"/>
      <c r="AS31" s="146"/>
    </row>
    <row r="32" spans="1:45" s="25" customFormat="1" ht="21" x14ac:dyDescent="0.3">
      <c r="A32" s="155" t="str">
        <f>IF(C32="","",SUBTOTAL(103,$C$4:C32))</f>
        <v/>
      </c>
      <c r="B32" s="157"/>
      <c r="C32" s="159"/>
      <c r="D32" s="16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42">
        <f t="shared" ref="AJ32" si="122">COUNTIF($E32:$AI32,"&gt;0")</f>
        <v>0</v>
      </c>
      <c r="AK32" s="144">
        <f t="shared" ref="AK32" si="123">SUMIF(E32:AI32,"&lt;=8")+COUNTIF(E32:AI32,"&gt;8")*8</f>
        <v>0</v>
      </c>
      <c r="AL32" s="144">
        <f t="shared" ref="AL32" si="124">SUM(E32:AI32)-AK32</f>
        <v>0</v>
      </c>
      <c r="AM32" s="151">
        <f t="shared" ref="AM32" si="125">SUM(E33:AI33)</f>
        <v>0</v>
      </c>
      <c r="AN32" s="153">
        <f t="array" ref="AN32">SUM(IFERROR((((WEEKDAY($E$3:$AI$3,2)&gt;5)+ISNUMBER(MATCH($E$3:$AI$3,DATA!$F$2:$F$100,)))&gt;0)*$E32:$AI32,))</f>
        <v>0</v>
      </c>
      <c r="AO32" s="144">
        <f t="shared" ref="AO32" si="126">COUNTIF($E32:$AI32,"В")</f>
        <v>0</v>
      </c>
      <c r="AP32" s="144">
        <f t="shared" ref="AP32" si="127">COUNTIF($E32:$AI32,"О")</f>
        <v>0</v>
      </c>
      <c r="AQ32" s="144">
        <f t="shared" ref="AQ32" si="128">COUNTIF($E32:$AI32,"А")</f>
        <v>0</v>
      </c>
      <c r="AR32" s="153">
        <f t="shared" ref="AR32" si="129">COUNTIF($E32:$AI32,"У")</f>
        <v>0</v>
      </c>
      <c r="AS32" s="146">
        <f t="shared" ref="AS32" si="130">COUNTIF($E32:$AI32,"Б")</f>
        <v>0</v>
      </c>
    </row>
    <row r="33" spans="1:45" s="25" customFormat="1" ht="21" x14ac:dyDescent="0.3">
      <c r="A33" s="155"/>
      <c r="B33" s="157"/>
      <c r="C33" s="159"/>
      <c r="D33" s="16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42"/>
      <c r="AK33" s="144"/>
      <c r="AL33" s="144"/>
      <c r="AM33" s="151"/>
      <c r="AN33" s="154"/>
      <c r="AO33" s="144"/>
      <c r="AP33" s="144"/>
      <c r="AQ33" s="144"/>
      <c r="AR33" s="154"/>
      <c r="AS33" s="146"/>
    </row>
    <row r="34" spans="1:45" s="25" customFormat="1" ht="21" x14ac:dyDescent="0.3">
      <c r="A34" s="155" t="str">
        <f>IF(C34="","",SUBTOTAL(103,$C$4:C34))</f>
        <v/>
      </c>
      <c r="B34" s="157"/>
      <c r="C34" s="159"/>
      <c r="D34" s="16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42">
        <f t="shared" ref="AJ34" si="131">COUNTIF($E34:$AI34,"&gt;0")</f>
        <v>0</v>
      </c>
      <c r="AK34" s="144">
        <f t="shared" ref="AK34" si="132">SUMIF(E34:AI34,"&lt;=8")+COUNTIF(E34:AI34,"&gt;8")*8</f>
        <v>0</v>
      </c>
      <c r="AL34" s="144">
        <f t="shared" ref="AL34" si="133">SUM(E34:AI34)-AK34</f>
        <v>0</v>
      </c>
      <c r="AM34" s="151">
        <f t="shared" ref="AM34" si="134">SUM(E35:AI35)</f>
        <v>0</v>
      </c>
      <c r="AN34" s="153">
        <f t="array" ref="AN34">SUM(IFERROR((((WEEKDAY($E$3:$AI$3,2)&gt;5)+ISNUMBER(MATCH($E$3:$AI$3,DATA!$F$2:$F$100,)))&gt;0)*$E34:$AI34,))</f>
        <v>0</v>
      </c>
      <c r="AO34" s="144">
        <f t="shared" ref="AO34" si="135">COUNTIF($E34:$AI34,"В")</f>
        <v>0</v>
      </c>
      <c r="AP34" s="144">
        <f t="shared" ref="AP34" si="136">COUNTIF($E34:$AI34,"О")</f>
        <v>0</v>
      </c>
      <c r="AQ34" s="144">
        <f t="shared" ref="AQ34" si="137">COUNTIF($E34:$AI34,"А")</f>
        <v>0</v>
      </c>
      <c r="AR34" s="153">
        <f t="shared" ref="AR34" si="138">COUNTIF($E34:$AI34,"У")</f>
        <v>0</v>
      </c>
      <c r="AS34" s="146">
        <f t="shared" ref="AS34" si="139">COUNTIF($E34:$AI34,"Б")</f>
        <v>0</v>
      </c>
    </row>
    <row r="35" spans="1:45" s="25" customFormat="1" ht="21" x14ac:dyDescent="0.3">
      <c r="A35" s="155"/>
      <c r="B35" s="157"/>
      <c r="C35" s="159"/>
      <c r="D35" s="16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42"/>
      <c r="AK35" s="144"/>
      <c r="AL35" s="144"/>
      <c r="AM35" s="151"/>
      <c r="AN35" s="154"/>
      <c r="AO35" s="144"/>
      <c r="AP35" s="144"/>
      <c r="AQ35" s="144"/>
      <c r="AR35" s="154"/>
      <c r="AS35" s="146"/>
    </row>
    <row r="36" spans="1:45" s="25" customFormat="1" ht="21" x14ac:dyDescent="0.3">
      <c r="A36" s="155" t="str">
        <f>IF(C36="","",SUBTOTAL(103,$C$4:C36))</f>
        <v/>
      </c>
      <c r="B36" s="157"/>
      <c r="C36" s="159"/>
      <c r="D36" s="16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  <c r="AJ36" s="142">
        <f t="shared" ref="AJ36" si="140">COUNTIF($E36:$AI36,"&gt;0")</f>
        <v>0</v>
      </c>
      <c r="AK36" s="144">
        <f t="shared" ref="AK36" si="141">SUMIF(E36:AI36,"&lt;=8")+COUNTIF(E36:AI36,"&gt;8")*8</f>
        <v>0</v>
      </c>
      <c r="AL36" s="144">
        <f t="shared" ref="AL36" si="142">SUM(E36:AI36)-AK36</f>
        <v>0</v>
      </c>
      <c r="AM36" s="151">
        <f t="shared" ref="AM36" si="143">SUM(E37:AI37)</f>
        <v>0</v>
      </c>
      <c r="AN36" s="153">
        <f t="array" ref="AN36">SUM(IFERROR((((WEEKDAY($E$3:$AI$3,2)&gt;5)+ISNUMBER(MATCH($E$3:$AI$3,DATA!$F$2:$F$100,)))&gt;0)*$E36:$AI36,))</f>
        <v>0</v>
      </c>
      <c r="AO36" s="144">
        <f t="shared" ref="AO36" si="144">COUNTIF($E36:$AI36,"В")</f>
        <v>0</v>
      </c>
      <c r="AP36" s="144">
        <f t="shared" ref="AP36" si="145">COUNTIF($E36:$AI36,"О")</f>
        <v>0</v>
      </c>
      <c r="AQ36" s="144">
        <f t="shared" ref="AQ36" si="146">COUNTIF($E36:$AI36,"А")</f>
        <v>0</v>
      </c>
      <c r="AR36" s="153">
        <f t="shared" ref="AR36" si="147">COUNTIF($E36:$AI36,"У")</f>
        <v>0</v>
      </c>
      <c r="AS36" s="146">
        <f t="shared" ref="AS36" si="148">COUNTIF($E36:$AI36,"Б")</f>
        <v>0</v>
      </c>
    </row>
    <row r="37" spans="1:45" s="25" customFormat="1" ht="21.75" thickBot="1" x14ac:dyDescent="0.35">
      <c r="A37" s="156"/>
      <c r="B37" s="158"/>
      <c r="C37" s="160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  <c r="AJ37" s="163"/>
      <c r="AK37" s="153"/>
      <c r="AL37" s="153"/>
      <c r="AM37" s="170"/>
      <c r="AN37" s="154"/>
      <c r="AO37" s="153"/>
      <c r="AP37" s="153"/>
      <c r="AQ37" s="153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7">
        <v>87</v>
      </c>
      <c r="C38" s="168" t="s">
        <v>68</v>
      </c>
      <c r="D38" s="169" t="s">
        <v>40</v>
      </c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J38" s="142">
        <f t="shared" ref="AJ38" si="149">COUNTIF($E38:$AI38,"&gt;0")</f>
        <v>0</v>
      </c>
      <c r="AK38" s="144">
        <f t="shared" ref="AK38" si="150">SUMIF(E38:AI38,"&lt;=8")+COUNTIF(E38:AI38,"&gt;8")*8</f>
        <v>0</v>
      </c>
      <c r="AL38" s="144">
        <f t="shared" ref="AL38" si="151">SUM(E38:AI38)-AK38</f>
        <v>0</v>
      </c>
      <c r="AM38" s="151">
        <f>SUM(E39:AI39)</f>
        <v>0</v>
      </c>
      <c r="AN38" s="153">
        <f t="array" ref="AN38">SUM(IFERROR(((TRANSPOSE(MMULT(TRANSPOSE(--(MOD($E$3:$AI$3-DATA!$C$1,14)={7;8;12;13})),{1;1;1;1}))+ISNUMBER(MATCH($E$3:$AI$3,DATA!$F$1:$F$100,)))&gt;0)*$E38:$AI38,))</f>
        <v>0</v>
      </c>
      <c r="AO38" s="144">
        <f t="shared" ref="AO38" si="152">COUNTIF($E38:$AI38,"В")</f>
        <v>0</v>
      </c>
      <c r="AP38" s="144">
        <f t="shared" ref="AP38" si="153">COUNTIF($E38:$AI38,"О")</f>
        <v>0</v>
      </c>
      <c r="AQ38" s="144">
        <f t="shared" ref="AQ38" si="154">COUNTIF($E38:$AI38,"А")</f>
        <v>0</v>
      </c>
      <c r="AR38" s="144">
        <f t="shared" ref="AR38" si="155">COUNTIF($E38:$AI38,"У")</f>
        <v>0</v>
      </c>
      <c r="AS38" s="146">
        <f t="shared" ref="AS38" si="156">COUNTIF($E38:$AI38,"Б")</f>
        <v>0</v>
      </c>
    </row>
    <row r="39" spans="1:45" s="25" customFormat="1" ht="21" x14ac:dyDescent="0.3">
      <c r="A39" s="135"/>
      <c r="B39" s="137"/>
      <c r="C39" s="139"/>
      <c r="D39" s="14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42"/>
      <c r="AK39" s="144"/>
      <c r="AL39" s="144"/>
      <c r="AM39" s="151"/>
      <c r="AN39" s="154"/>
      <c r="AO39" s="144"/>
      <c r="AP39" s="144"/>
      <c r="AQ39" s="144"/>
      <c r="AR39" s="144"/>
      <c r="AS39" s="146"/>
    </row>
    <row r="40" spans="1:45" s="25" customFormat="1" ht="21" x14ac:dyDescent="0.3">
      <c r="A40" s="134" t="str">
        <f>IF(C40="","",SUBTOTAL(103,$C$4:C40))</f>
        <v/>
      </c>
      <c r="B40" s="136"/>
      <c r="C40" s="138"/>
      <c r="D40" s="140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42">
        <f t="shared" ref="AJ40" si="157">COUNTIF($E40:$AI40,"&gt;0")</f>
        <v>0</v>
      </c>
      <c r="AK40" s="144">
        <f t="shared" ref="AK40" si="158">SUMIF(E40:AI40,"&lt;=8")+COUNTIF(E40:AI40,"&gt;8")*8</f>
        <v>0</v>
      </c>
      <c r="AL40" s="144">
        <f t="shared" ref="AL40" si="159">SUM(E40:AI40)-AK40</f>
        <v>0</v>
      </c>
      <c r="AM40" s="151">
        <f t="shared" ref="AM40" si="160">SUM(E41:AI41)</f>
        <v>0</v>
      </c>
      <c r="AN40" s="153">
        <f t="array" ref="AN40">SUM(IFERROR(((TRANSPOSE(MMULT(TRANSPOSE(--(MOD($E$3:$AI$3-DATA!$C$1,14)={7;8;12;13})),{1;1;1;1}))+ISNUMBER(MATCH($E$3:$AI$3,DATA!$F$1:$F$100,)))&gt;0)*$E40:$AI40,))</f>
        <v>0</v>
      </c>
      <c r="AO40" s="144">
        <f t="shared" ref="AO40" si="161">COUNTIF($E40:$AI40,"В")</f>
        <v>0</v>
      </c>
      <c r="AP40" s="144">
        <f t="shared" ref="AP40" si="162">COUNTIF($E40:$AI40,"О")</f>
        <v>0</v>
      </c>
      <c r="AQ40" s="144">
        <f t="shared" ref="AQ40" si="163">COUNTIF($E40:$AI40,"А")</f>
        <v>0</v>
      </c>
      <c r="AR40" s="144">
        <f t="shared" ref="AR40" si="164">COUNTIF($E40:$AI40,"У")</f>
        <v>0</v>
      </c>
      <c r="AS40" s="146">
        <f t="shared" ref="AS40" si="165">COUNTIF($E40:$AI40,"Б")</f>
        <v>0</v>
      </c>
    </row>
    <row r="41" spans="1:45" s="25" customFormat="1" ht="21" x14ac:dyDescent="0.3">
      <c r="A41" s="135"/>
      <c r="B41" s="137"/>
      <c r="C41" s="139"/>
      <c r="D41" s="14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42"/>
      <c r="AK41" s="144"/>
      <c r="AL41" s="144"/>
      <c r="AM41" s="151"/>
      <c r="AN41" s="154"/>
      <c r="AO41" s="144"/>
      <c r="AP41" s="144"/>
      <c r="AQ41" s="144"/>
      <c r="AR41" s="144"/>
      <c r="AS41" s="146"/>
    </row>
    <row r="42" spans="1:45" s="25" customFormat="1" ht="21" x14ac:dyDescent="0.3">
      <c r="A42" s="134" t="str">
        <f>IF(C42="","",SUBTOTAL(103,$C$4:C42))</f>
        <v/>
      </c>
      <c r="B42" s="136"/>
      <c r="C42" s="138"/>
      <c r="D42" s="140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42">
        <f t="shared" ref="AJ42" si="166">COUNTIF($E42:$AI42,"&gt;0")</f>
        <v>0</v>
      </c>
      <c r="AK42" s="144">
        <f t="shared" ref="AK42" si="167">SUMIF(E42:AI42,"&lt;=8")+COUNTIF(E42:AI42,"&gt;8")*8</f>
        <v>0</v>
      </c>
      <c r="AL42" s="144">
        <f t="shared" ref="AL42" si="168">SUM(E42:AI42)-AK42</f>
        <v>0</v>
      </c>
      <c r="AM42" s="151">
        <f t="shared" ref="AM42" si="169">SUM(E43:AI43)</f>
        <v>0</v>
      </c>
      <c r="AN42" s="153">
        <f t="array" ref="AN42">SUM(IFERROR(((TRANSPOSE(MMULT(TRANSPOSE(--(MOD($E$3:$AI$3-DATA!$C$1,14)={7;8;12;13})),{1;1;1;1}))+ISNUMBER(MATCH($E$3:$AI$3,DATA!$F$1:$F$100,)))&gt;0)*$E42:$AI42,))</f>
        <v>0</v>
      </c>
      <c r="AO42" s="144">
        <f t="shared" ref="AO42" si="170">COUNTIF($E42:$AI42,"В")</f>
        <v>0</v>
      </c>
      <c r="AP42" s="144">
        <f t="shared" ref="AP42" si="171">COUNTIF($E42:$AI42,"О")</f>
        <v>0</v>
      </c>
      <c r="AQ42" s="144">
        <f t="shared" ref="AQ42" si="172">COUNTIF($E42:$AI42,"А")</f>
        <v>0</v>
      </c>
      <c r="AR42" s="144">
        <f t="shared" ref="AR42" si="173">COUNTIF($E42:$AI42,"У")</f>
        <v>0</v>
      </c>
      <c r="AS42" s="146">
        <f t="shared" ref="AS42" si="174">COUNTIF($E42:$AI42,"Б")</f>
        <v>0</v>
      </c>
    </row>
    <row r="43" spans="1:45" s="25" customFormat="1" ht="21" x14ac:dyDescent="0.3">
      <c r="A43" s="135"/>
      <c r="B43" s="137"/>
      <c r="C43" s="139"/>
      <c r="D43" s="14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42"/>
      <c r="AK43" s="144"/>
      <c r="AL43" s="144"/>
      <c r="AM43" s="151"/>
      <c r="AN43" s="154"/>
      <c r="AO43" s="144"/>
      <c r="AP43" s="144"/>
      <c r="AQ43" s="144"/>
      <c r="AR43" s="144"/>
      <c r="AS43" s="146"/>
    </row>
    <row r="44" spans="1:45" s="25" customFormat="1" ht="21" x14ac:dyDescent="0.3">
      <c r="A44" s="134">
        <f>IF(C44="","",SUBTOTAL(103,$C$4:C44))</f>
        <v>3</v>
      </c>
      <c r="B44" s="136">
        <v>88</v>
      </c>
      <c r="C44" s="138" t="s">
        <v>69</v>
      </c>
      <c r="D44" s="140" t="s">
        <v>40</v>
      </c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6"/>
      <c r="AJ44" s="142">
        <f t="shared" ref="AJ44" si="175">COUNTIF($E44:$AI44,"&gt;0")</f>
        <v>0</v>
      </c>
      <c r="AK44" s="144">
        <f t="shared" ref="AK44" si="176">SUMIF(E44:AI44,"&lt;=8")+COUNTIF(E44:AI44,"&gt;8")*8</f>
        <v>0</v>
      </c>
      <c r="AL44" s="144">
        <f t="shared" ref="AL44" si="177">SUM(E44:AI44)-AK44</f>
        <v>0</v>
      </c>
      <c r="AM44" s="151">
        <f t="shared" ref="AM44" si="178">SUM(E45:AI45)</f>
        <v>0</v>
      </c>
      <c r="AN44" s="153">
        <f t="array" ref="AN44">SUM(IFERROR(((TRANSPOSE(MMULT(TRANSPOSE(--(MOD($E$3:$AI$3-DATA!$B$1,14)={7;8;12;13})),{1;1;1;1}))+ISNUMBER(MATCH($E$3:$AI$3,DATA!$F$1:$F$100,)))&gt;0)*$E44:$AI44,))</f>
        <v>0</v>
      </c>
      <c r="AO44" s="144">
        <f t="shared" ref="AO44" si="179">COUNTIF($E44:$AI44,"В")</f>
        <v>0</v>
      </c>
      <c r="AP44" s="144">
        <f t="shared" ref="AP44" si="180">COUNTIF($E44:$AI44,"О")</f>
        <v>0</v>
      </c>
      <c r="AQ44" s="144">
        <f t="shared" ref="AQ44" si="181">COUNTIF($E44:$AI44,"А")</f>
        <v>0</v>
      </c>
      <c r="AR44" s="144">
        <f t="shared" ref="AR44" si="182">COUNTIF($E44:$AI44,"У")</f>
        <v>0</v>
      </c>
      <c r="AS44" s="146">
        <f t="shared" ref="AS44" si="183">COUNTIF($E44:$AI44,"Б")</f>
        <v>0</v>
      </c>
    </row>
    <row r="45" spans="1:45" s="25" customFormat="1" ht="21" x14ac:dyDescent="0.3">
      <c r="A45" s="135"/>
      <c r="B45" s="137"/>
      <c r="C45" s="139"/>
      <c r="D45" s="14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42"/>
      <c r="AK45" s="144"/>
      <c r="AL45" s="144"/>
      <c r="AM45" s="151"/>
      <c r="AN45" s="154"/>
      <c r="AO45" s="144"/>
      <c r="AP45" s="144"/>
      <c r="AQ45" s="144"/>
      <c r="AR45" s="144"/>
      <c r="AS45" s="146"/>
    </row>
    <row r="46" spans="1:45" s="25" customFormat="1" ht="21" x14ac:dyDescent="0.3">
      <c r="A46" s="134" t="str">
        <f>IF(C46="","",SUBTOTAL(103,$C$4:C46))</f>
        <v/>
      </c>
      <c r="B46" s="136"/>
      <c r="C46" s="138"/>
      <c r="D46" s="140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42">
        <f t="shared" ref="AJ46" si="184">COUNTIF($E46:$AI46,"&gt;0")</f>
        <v>0</v>
      </c>
      <c r="AK46" s="144">
        <f t="shared" ref="AK46" si="185">SUMIF(E46:AI46,"&lt;=8")+COUNTIF(E46:AI46,"&gt;8")*8</f>
        <v>0</v>
      </c>
      <c r="AL46" s="144">
        <f t="shared" ref="AL46" si="186">SUM(E46:AI46)-AK46</f>
        <v>0</v>
      </c>
      <c r="AM46" s="151">
        <f t="shared" ref="AM46" si="187">SUM(E47:AI47)</f>
        <v>0</v>
      </c>
      <c r="AN46" s="153">
        <f t="array" ref="AN46">SUM(IFERROR(((TRANSPOSE(MMULT(TRANSPOSE(--(MOD($E$3:$AI$3-DATA!$B$1,14)={7;8;12;13})),{1;1;1;1}))+ISNUMBER(MATCH($E$3:$AI$3,DATA!$F$1:$F$100,)))&gt;0)*$E46:$AI46,))</f>
        <v>0</v>
      </c>
      <c r="AO46" s="144">
        <f t="shared" ref="AO46" si="188">COUNTIF($E46:$AI46,"В")</f>
        <v>0</v>
      </c>
      <c r="AP46" s="144">
        <f t="shared" ref="AP46" si="189">COUNTIF($E46:$AI46,"О")</f>
        <v>0</v>
      </c>
      <c r="AQ46" s="144">
        <f t="shared" ref="AQ46" si="190">COUNTIF($E46:$AI46,"А")</f>
        <v>0</v>
      </c>
      <c r="AR46" s="144">
        <f t="shared" ref="AR46" si="191">COUNTIF($E46:$AI46,"У")</f>
        <v>0</v>
      </c>
      <c r="AS46" s="146">
        <f t="shared" ref="AS46" si="192">COUNTIF($E46:$AI46,"Б")</f>
        <v>0</v>
      </c>
    </row>
    <row r="47" spans="1:45" s="25" customFormat="1" ht="21" x14ac:dyDescent="0.3">
      <c r="A47" s="135"/>
      <c r="B47" s="137"/>
      <c r="C47" s="139"/>
      <c r="D47" s="14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42"/>
      <c r="AK47" s="144"/>
      <c r="AL47" s="144"/>
      <c r="AM47" s="151"/>
      <c r="AN47" s="154"/>
      <c r="AO47" s="144"/>
      <c r="AP47" s="144"/>
      <c r="AQ47" s="144"/>
      <c r="AR47" s="144"/>
      <c r="AS47" s="146"/>
    </row>
    <row r="48" spans="1:45" s="25" customFormat="1" ht="21" x14ac:dyDescent="0.3">
      <c r="A48" s="134" t="str">
        <f>IF(C48="","",SUBTOTAL(103,$C$4:C48))</f>
        <v/>
      </c>
      <c r="B48" s="136"/>
      <c r="C48" s="138"/>
      <c r="D48" s="14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42">
        <f t="shared" ref="AJ48" si="193">COUNTIF($E48:$AI48,"&gt;0")</f>
        <v>0</v>
      </c>
      <c r="AK48" s="144">
        <f t="shared" ref="AK48" si="194">SUMIF(E48:AI48,"&lt;=8")+COUNTIF(E48:AI48,"&gt;8")*8</f>
        <v>0</v>
      </c>
      <c r="AL48" s="144">
        <f t="shared" ref="AL48" si="195">SUM(E48:AI48)-AK48</f>
        <v>0</v>
      </c>
      <c r="AM48" s="151">
        <f t="shared" ref="AM48" si="196">SUM(E49:AI49)</f>
        <v>0</v>
      </c>
      <c r="AN48" s="153">
        <f t="array" ref="AN48">SUM(IFERROR(((TRANSPOSE(MMULT(TRANSPOSE(--(MOD($E$3:$AI$3-DATA!$B$1,14)={7;8;12;13})),{1;1;1;1}))+ISNUMBER(MATCH($E$3:$AI$3,DATA!$F$1:$F$100,)))&gt;0)*$E48:$AI48,))</f>
        <v>0</v>
      </c>
      <c r="AO48" s="144">
        <f t="shared" ref="AO48" si="197">COUNTIF($E48:$AI48,"В")</f>
        <v>0</v>
      </c>
      <c r="AP48" s="144">
        <f t="shared" ref="AP48" si="198">COUNTIF($E48:$AI48,"О")</f>
        <v>0</v>
      </c>
      <c r="AQ48" s="144">
        <f t="shared" ref="AQ48" si="199">COUNTIF($E48:$AI48,"А")</f>
        <v>0</v>
      </c>
      <c r="AR48" s="144">
        <f t="shared" ref="AR48" si="200">COUNTIF($E48:$AI48,"У")</f>
        <v>0</v>
      </c>
      <c r="AS48" s="146">
        <f t="shared" ref="AS48" si="201">COUNTIF($E48:$AI48,"Б")</f>
        <v>0</v>
      </c>
    </row>
    <row r="49" spans="1:45" s="25" customFormat="1" ht="21.75" thickBot="1" x14ac:dyDescent="0.35">
      <c r="A49" s="135"/>
      <c r="B49" s="137"/>
      <c r="C49" s="139"/>
      <c r="D49" s="14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43"/>
      <c r="AK49" s="145"/>
      <c r="AL49" s="145"/>
      <c r="AM49" s="152"/>
      <c r="AN49" s="154"/>
      <c r="AO49" s="145"/>
      <c r="AP49" s="145"/>
      <c r="AQ49" s="145"/>
      <c r="AR49" s="145"/>
      <c r="AS49" s="147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48" t="s">
        <v>8</v>
      </c>
      <c r="AF50" s="149"/>
      <c r="AG50" s="149"/>
      <c r="AH50" s="149"/>
      <c r="AI50" s="150"/>
      <c r="AJ50" s="98">
        <f>SUBTOTAL(109,AJ4:AJ49)</f>
        <v>0</v>
      </c>
      <c r="AK50" s="90">
        <f t="shared" ref="AK50:AS50" si="202">SUBTOTAL(109,AK4:AK49)</f>
        <v>0</v>
      </c>
      <c r="AL50" s="90">
        <f t="shared" si="202"/>
        <v>0</v>
      </c>
      <c r="AM50" s="91">
        <f t="shared" si="202"/>
        <v>0</v>
      </c>
      <c r="AN50" s="90">
        <f t="shared" si="202"/>
        <v>0</v>
      </c>
      <c r="AO50" s="90">
        <f t="shared" si="202"/>
        <v>0</v>
      </c>
      <c r="AP50" s="90">
        <f t="shared" si="202"/>
        <v>0</v>
      </c>
      <c r="AQ50" s="90">
        <f t="shared" si="202"/>
        <v>0</v>
      </c>
      <c r="AR50" s="90">
        <f t="shared" si="202"/>
        <v>0</v>
      </c>
      <c r="AS50" s="90">
        <f t="shared" si="202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0">
    <mergeCell ref="A48:A49"/>
    <mergeCell ref="B48:B49"/>
    <mergeCell ref="C48:C49"/>
    <mergeCell ref="D48:D49"/>
    <mergeCell ref="AJ48:AJ49"/>
    <mergeCell ref="AQ48:AQ49"/>
    <mergeCell ref="AR48:AR49"/>
    <mergeCell ref="AS48:AS49"/>
    <mergeCell ref="AK48:AK49"/>
    <mergeCell ref="AL48:AL49"/>
    <mergeCell ref="AM48:AM49"/>
    <mergeCell ref="AN48:AN49"/>
    <mergeCell ref="AO48:AO49"/>
    <mergeCell ref="AP48:AP49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Q8:AQ9"/>
    <mergeCell ref="AR8:AR9"/>
    <mergeCell ref="AO10:AO11"/>
    <mergeCell ref="AP10:AP11"/>
    <mergeCell ref="AQ10:AQ11"/>
    <mergeCell ref="AR10:AR11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M12:AM13"/>
    <mergeCell ref="AN12:AN13"/>
    <mergeCell ref="AO12:AO13"/>
    <mergeCell ref="AP12:AP13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AS8:AS9"/>
    <mergeCell ref="AM8:AM9"/>
    <mergeCell ref="AN8:AN9"/>
    <mergeCell ref="AO8:AO9"/>
    <mergeCell ref="AP8:AP9"/>
    <mergeCell ref="AE50:AI50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</mergeCells>
  <conditionalFormatting sqref="E2:AI49">
    <cfRule type="cellIs" dxfId="32" priority="8" operator="equal">
      <formula>"В"</formula>
    </cfRule>
    <cfRule type="cellIs" dxfId="31" priority="9" operator="equal">
      <formula>"Б"</formula>
    </cfRule>
    <cfRule type="cellIs" dxfId="30" priority="10" operator="equal">
      <formula>"А"</formula>
    </cfRule>
    <cfRule type="cellIs" dxfId="29" priority="11" operator="equal">
      <formula>"ВВ"</formula>
    </cfRule>
    <cfRule type="cellIs" dxfId="28" priority="12" operator="equal">
      <formula>"К"</formula>
    </cfRule>
    <cfRule type="cellIs" dxfId="27" priority="13" operator="equal">
      <formula>"Н"</formula>
    </cfRule>
    <cfRule type="cellIs" dxfId="26" priority="14" operator="equal">
      <formula>"О"</formula>
    </cfRule>
    <cfRule type="cellIs" dxfId="25" priority="15" operator="equal">
      <formula>"У"</formula>
    </cfRule>
    <cfRule type="cellIs" dxfId="24" priority="16" operator="equal">
      <formula>"ОГ"</formula>
    </cfRule>
  </conditionalFormatting>
  <conditionalFormatting sqref="E2:AI37">
    <cfRule type="expression" dxfId="23" priority="5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DC3C0BD-66C0-462D-84C7-C38814A60CF2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A5C7E55C-32AA-4D1D-AA33-35C9509F98A8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2" id="{930E0B0B-A8A4-4EC7-AD2E-F8F6D1EE2584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6" id="{5FF2B793-0909-4D0A-B9A3-D04B686A2233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324E49F7-80A8-4AE9-BB57-CDD8E313E5B8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1" id="{7A1ECD9A-5191-4AC3-91C0-7E1245B8A096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V58"/>
  <sheetViews>
    <sheetView tabSelected="1" zoomScale="60" zoomScaleNormal="60" workbookViewId="0">
      <selection activeCell="AW9" sqref="AW9"/>
    </sheetView>
  </sheetViews>
  <sheetFormatPr defaultRowHeight="15" x14ac:dyDescent="0.25"/>
  <cols>
    <col min="1" max="2" width="6.140625" style="31" customWidth="1"/>
    <col min="3" max="3" width="43" style="31" customWidth="1"/>
    <col min="4" max="4" width="27.7109375" style="31" bestFit="1" customWidth="1"/>
    <col min="5" max="35" width="5.28515625" style="31" customWidth="1"/>
    <col min="36" max="36" width="6.7109375" style="31" customWidth="1"/>
    <col min="37" max="37" width="8.42578125" style="31" customWidth="1"/>
    <col min="38" max="43" width="6.7109375" style="31" customWidth="1"/>
    <col min="44" max="44" width="6.7109375" style="31" hidden="1" customWidth="1"/>
    <col min="45" max="45" width="6.7109375" style="31" customWidth="1"/>
    <col min="46" max="16384" width="9.140625" style="31"/>
  </cols>
  <sheetData>
    <row r="1" spans="1:48" s="23" customFormat="1" ht="32.25" customHeight="1" thickBot="1" x14ac:dyDescent="0.35">
      <c r="A1" s="19"/>
      <c r="B1" s="19"/>
      <c r="C1" s="64">
        <f>EDATE(DATA!A1,3)</f>
        <v>43922</v>
      </c>
      <c r="D1" s="172"/>
      <c r="E1" s="172"/>
      <c r="F1" s="172"/>
      <c r="G1" s="172"/>
      <c r="H1" s="172"/>
      <c r="I1" s="172"/>
      <c r="J1" s="20"/>
      <c r="K1" s="21"/>
      <c r="L1" s="20"/>
      <c r="M1" s="22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8" s="25" customFormat="1" ht="27" customHeight="1" thickBot="1" x14ac:dyDescent="0.35">
      <c r="A2" s="173" t="s">
        <v>3</v>
      </c>
      <c r="B2" s="173" t="s">
        <v>30</v>
      </c>
      <c r="C2" s="175" t="s">
        <v>31</v>
      </c>
      <c r="D2" s="175" t="s">
        <v>10</v>
      </c>
      <c r="E2" s="24">
        <f t="shared" ref="E2:AF2" si="0">E3</f>
        <v>43922</v>
      </c>
      <c r="F2" s="24">
        <f t="shared" si="0"/>
        <v>43923</v>
      </c>
      <c r="G2" s="24">
        <f t="shared" si="0"/>
        <v>43924</v>
      </c>
      <c r="H2" s="24">
        <f t="shared" si="0"/>
        <v>43925</v>
      </c>
      <c r="I2" s="24">
        <f t="shared" si="0"/>
        <v>43926</v>
      </c>
      <c r="J2" s="24">
        <f t="shared" si="0"/>
        <v>43927</v>
      </c>
      <c r="K2" s="24">
        <f t="shared" si="0"/>
        <v>43928</v>
      </c>
      <c r="L2" s="24">
        <f t="shared" si="0"/>
        <v>43929</v>
      </c>
      <c r="M2" s="24">
        <f t="shared" si="0"/>
        <v>43930</v>
      </c>
      <c r="N2" s="24">
        <f t="shared" si="0"/>
        <v>43931</v>
      </c>
      <c r="O2" s="24">
        <f t="shared" si="0"/>
        <v>43932</v>
      </c>
      <c r="P2" s="24">
        <f t="shared" si="0"/>
        <v>43933</v>
      </c>
      <c r="Q2" s="24">
        <f t="shared" si="0"/>
        <v>43934</v>
      </c>
      <c r="R2" s="24">
        <f t="shared" si="0"/>
        <v>43935</v>
      </c>
      <c r="S2" s="24">
        <f t="shared" si="0"/>
        <v>43936</v>
      </c>
      <c r="T2" s="24">
        <f t="shared" si="0"/>
        <v>43937</v>
      </c>
      <c r="U2" s="24">
        <f t="shared" si="0"/>
        <v>43938</v>
      </c>
      <c r="V2" s="24">
        <f t="shared" si="0"/>
        <v>43939</v>
      </c>
      <c r="W2" s="24">
        <f t="shared" si="0"/>
        <v>43940</v>
      </c>
      <c r="X2" s="24">
        <f t="shared" si="0"/>
        <v>43941</v>
      </c>
      <c r="Y2" s="24">
        <f t="shared" si="0"/>
        <v>43942</v>
      </c>
      <c r="Z2" s="24">
        <f t="shared" si="0"/>
        <v>43943</v>
      </c>
      <c r="AA2" s="24">
        <f t="shared" si="0"/>
        <v>43944</v>
      </c>
      <c r="AB2" s="24">
        <f t="shared" si="0"/>
        <v>43945</v>
      </c>
      <c r="AC2" s="24">
        <f t="shared" si="0"/>
        <v>43946</v>
      </c>
      <c r="AD2" s="24">
        <f t="shared" si="0"/>
        <v>43947</v>
      </c>
      <c r="AE2" s="24">
        <f t="shared" si="0"/>
        <v>43948</v>
      </c>
      <c r="AF2" s="24">
        <f t="shared" si="0"/>
        <v>43949</v>
      </c>
      <c r="AG2" s="24">
        <f>IF(AG3=0,"",AG3)</f>
        <v>43950</v>
      </c>
      <c r="AH2" s="24">
        <f t="shared" ref="AH2:AI2" si="1">IF(AH3=0,"",AH3)</f>
        <v>43951</v>
      </c>
      <c r="AI2" s="24" t="str">
        <f t="shared" si="1"/>
        <v/>
      </c>
      <c r="AJ2" s="175" t="s">
        <v>38</v>
      </c>
      <c r="AK2" s="175"/>
      <c r="AL2" s="175"/>
      <c r="AM2" s="175"/>
      <c r="AN2" s="175"/>
      <c r="AO2" s="175" t="s">
        <v>9</v>
      </c>
      <c r="AP2" s="175"/>
      <c r="AQ2" s="175"/>
      <c r="AR2" s="175"/>
      <c r="AS2" s="175"/>
    </row>
    <row r="3" spans="1:48" s="26" customFormat="1" ht="201" customHeight="1" thickBot="1" x14ac:dyDescent="0.3">
      <c r="A3" s="174"/>
      <c r="B3" s="174"/>
      <c r="C3" s="176"/>
      <c r="D3" s="176"/>
      <c r="E3" s="50">
        <f>C1</f>
        <v>43922</v>
      </c>
      <c r="F3" s="50">
        <f t="shared" ref="F3:AF3" si="2">E3+1</f>
        <v>43923</v>
      </c>
      <c r="G3" s="50">
        <f t="shared" si="2"/>
        <v>43924</v>
      </c>
      <c r="H3" s="50">
        <f t="shared" si="2"/>
        <v>43925</v>
      </c>
      <c r="I3" s="50">
        <f t="shared" si="2"/>
        <v>43926</v>
      </c>
      <c r="J3" s="50">
        <f t="shared" si="2"/>
        <v>43927</v>
      </c>
      <c r="K3" s="50">
        <f t="shared" si="2"/>
        <v>43928</v>
      </c>
      <c r="L3" s="50">
        <f t="shared" si="2"/>
        <v>43929</v>
      </c>
      <c r="M3" s="50">
        <f t="shared" si="2"/>
        <v>43930</v>
      </c>
      <c r="N3" s="50">
        <f t="shared" si="2"/>
        <v>43931</v>
      </c>
      <c r="O3" s="50">
        <f t="shared" si="2"/>
        <v>43932</v>
      </c>
      <c r="P3" s="50">
        <f t="shared" si="2"/>
        <v>43933</v>
      </c>
      <c r="Q3" s="50">
        <f t="shared" si="2"/>
        <v>43934</v>
      </c>
      <c r="R3" s="50">
        <f t="shared" si="2"/>
        <v>43935</v>
      </c>
      <c r="S3" s="50">
        <f t="shared" si="2"/>
        <v>43936</v>
      </c>
      <c r="T3" s="50">
        <f t="shared" si="2"/>
        <v>43937</v>
      </c>
      <c r="U3" s="50">
        <f t="shared" si="2"/>
        <v>43938</v>
      </c>
      <c r="V3" s="50">
        <f t="shared" si="2"/>
        <v>43939</v>
      </c>
      <c r="W3" s="50">
        <f t="shared" si="2"/>
        <v>43940</v>
      </c>
      <c r="X3" s="50">
        <f t="shared" si="2"/>
        <v>43941</v>
      </c>
      <c r="Y3" s="50">
        <f t="shared" si="2"/>
        <v>43942</v>
      </c>
      <c r="Z3" s="50">
        <f t="shared" si="2"/>
        <v>43943</v>
      </c>
      <c r="AA3" s="50">
        <f t="shared" si="2"/>
        <v>43944</v>
      </c>
      <c r="AB3" s="50">
        <f t="shared" si="2"/>
        <v>43945</v>
      </c>
      <c r="AC3" s="50">
        <f t="shared" si="2"/>
        <v>43946</v>
      </c>
      <c r="AD3" s="50">
        <f t="shared" si="2"/>
        <v>43947</v>
      </c>
      <c r="AE3" s="50">
        <f t="shared" si="2"/>
        <v>43948</v>
      </c>
      <c r="AF3" s="50">
        <f t="shared" si="2"/>
        <v>43949</v>
      </c>
      <c r="AG3" s="50">
        <f>IF(DAY($AF3+1)&gt;DAY(AF3),$AF3+1,0)</f>
        <v>43950</v>
      </c>
      <c r="AH3" s="50">
        <f>IF(DAY($AF3+2)&gt;DAY(AF3),$AF3+2,0)</f>
        <v>43951</v>
      </c>
      <c r="AI3" s="50">
        <f>IF(DAY($AF3+3)&gt;DAY(AF3),$AF3+3,0)</f>
        <v>0</v>
      </c>
      <c r="AJ3" s="92" t="s">
        <v>45</v>
      </c>
      <c r="AK3" s="92" t="s">
        <v>46</v>
      </c>
      <c r="AL3" s="51" t="s">
        <v>47</v>
      </c>
      <c r="AM3" s="63" t="s">
        <v>48</v>
      </c>
      <c r="AN3" s="51" t="s">
        <v>37</v>
      </c>
      <c r="AO3" s="51" t="s">
        <v>50</v>
      </c>
      <c r="AP3" s="51" t="s">
        <v>0</v>
      </c>
      <c r="AQ3" s="51" t="s">
        <v>51</v>
      </c>
      <c r="AR3" s="51" t="s">
        <v>4</v>
      </c>
      <c r="AS3" s="51" t="s">
        <v>2</v>
      </c>
    </row>
    <row r="4" spans="1:48" s="25" customFormat="1" ht="21" x14ac:dyDescent="0.3">
      <c r="A4" s="155">
        <f>IF(C4="","",SUBTOTAL(103,$C$4:C4))</f>
        <v>1</v>
      </c>
      <c r="B4" s="157">
        <v>61</v>
      </c>
      <c r="C4" s="161" t="s">
        <v>52</v>
      </c>
      <c r="D4" s="161" t="s">
        <v>66</v>
      </c>
      <c r="E4" s="73">
        <v>8</v>
      </c>
      <c r="F4" s="73">
        <v>8</v>
      </c>
      <c r="G4" s="73">
        <v>8</v>
      </c>
      <c r="H4" s="73">
        <v>2</v>
      </c>
      <c r="I4" s="73" t="s">
        <v>56</v>
      </c>
      <c r="J4" s="73">
        <v>8</v>
      </c>
      <c r="K4" s="73">
        <v>8</v>
      </c>
      <c r="L4" s="73">
        <v>8</v>
      </c>
      <c r="M4" s="73">
        <v>8</v>
      </c>
      <c r="N4" s="73">
        <v>8</v>
      </c>
      <c r="O4" s="73">
        <v>9</v>
      </c>
      <c r="P4" s="73">
        <v>1</v>
      </c>
      <c r="Q4" s="73">
        <v>8</v>
      </c>
      <c r="R4" s="73">
        <v>8</v>
      </c>
      <c r="S4" s="73">
        <v>8</v>
      </c>
      <c r="T4" s="73">
        <v>8</v>
      </c>
      <c r="U4" s="73">
        <v>8</v>
      </c>
      <c r="V4" s="73">
        <v>2</v>
      </c>
      <c r="W4" s="73" t="s">
        <v>56</v>
      </c>
      <c r="X4" s="73">
        <v>8</v>
      </c>
      <c r="Y4" s="73">
        <v>8</v>
      </c>
      <c r="Z4" s="73">
        <v>8</v>
      </c>
      <c r="AA4" s="73">
        <v>8</v>
      </c>
      <c r="AB4" s="73">
        <v>8</v>
      </c>
      <c r="AC4" s="73" t="s">
        <v>56</v>
      </c>
      <c r="AD4" s="73" t="s">
        <v>56</v>
      </c>
      <c r="AE4" s="73">
        <v>8</v>
      </c>
      <c r="AF4" s="73">
        <v>8</v>
      </c>
      <c r="AG4" s="73">
        <v>8</v>
      </c>
      <c r="AH4" s="73">
        <v>7</v>
      </c>
      <c r="AI4" s="74"/>
      <c r="AJ4" s="177">
        <f t="shared" ref="AJ4" si="3">COUNTIF($E4:$AI4,"&gt;0")</f>
        <v>26</v>
      </c>
      <c r="AK4" s="220">
        <f>SUMIF(E4:AI4,"&lt;=8")+COUNTIF(E4:AI4,"&gt;8")*8-SUMPRODUCT(COUNTIF(DATA!H$2:H$14,E$3:AI$3*(E4:AI4&gt;8)))</f>
        <v>188</v>
      </c>
      <c r="AL4" s="179">
        <f>SUM(E4:AI4)-AK4</f>
        <v>1</v>
      </c>
      <c r="AM4" s="180">
        <f>SUM(E5:AI5)</f>
        <v>2</v>
      </c>
      <c r="AN4" s="153">
        <f t="array" ref="AN4">SUM(IFERROR((((WEEKDAY($E$3:$AI$3,2)&gt;5)+ISNUMBER(MATCH($E$3:$AI$3,DATA!$F$2:$F$100,)))&gt;0)*$E4:$AI4,))</f>
        <v>14</v>
      </c>
      <c r="AO4" s="179">
        <f>COUNTIF($E4:$AI4,"В")</f>
        <v>4</v>
      </c>
      <c r="AP4" s="179">
        <f t="shared" ref="AP4" si="4">COUNTIF($E4:$AI4,"О")</f>
        <v>0</v>
      </c>
      <c r="AQ4" s="179">
        <f>COUNTIF($E4:$AI4,"А")</f>
        <v>0</v>
      </c>
      <c r="AR4" s="179">
        <f t="shared" ref="AR4" si="5">COUNTIF($E4:$AI4,"У")</f>
        <v>0</v>
      </c>
      <c r="AS4" s="182">
        <f t="shared" ref="AS4" si="6">COUNTIF($E4:$AI4,"Б")</f>
        <v>0</v>
      </c>
      <c r="AU4" s="144">
        <f>SUMPRODUCT(--TEXT(E4:AI4,"[&gt;8]8;;0;\0"))-SUMPRODUCT(COUNTIF(DATA!H$2:H$14,E$3:AI$3*(E4:AI4&gt;8)))</f>
        <v>188</v>
      </c>
      <c r="AV4" s="144">
        <f>SUMPRODUCT(TEXT(E4:AI4,"[&gt;8]8;;0;\0")-COUNTIF(DATA!H$2:H$14,E$3:AI$3*(E4:AI4&gt;8)))</f>
        <v>188</v>
      </c>
    </row>
    <row r="5" spans="1:48" s="25" customFormat="1" ht="21" x14ac:dyDescent="0.3">
      <c r="A5" s="155"/>
      <c r="B5" s="157"/>
      <c r="C5" s="161"/>
      <c r="D5" s="161"/>
      <c r="E5" s="75"/>
      <c r="F5" s="75"/>
      <c r="G5" s="75"/>
      <c r="H5" s="75"/>
      <c r="I5" s="75"/>
      <c r="J5" s="75"/>
      <c r="K5" s="75"/>
      <c r="L5" s="75"/>
      <c r="M5" s="75"/>
      <c r="N5" s="75"/>
      <c r="O5" s="75">
        <v>1</v>
      </c>
      <c r="P5" s="75">
        <v>1</v>
      </c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  <c r="AJ5" s="178"/>
      <c r="AK5" s="221"/>
      <c r="AL5" s="154"/>
      <c r="AM5" s="181"/>
      <c r="AN5" s="154"/>
      <c r="AO5" s="154"/>
      <c r="AP5" s="154"/>
      <c r="AQ5" s="154"/>
      <c r="AR5" s="154"/>
      <c r="AS5" s="183"/>
      <c r="AU5" s="144"/>
      <c r="AV5" s="144"/>
    </row>
    <row r="6" spans="1:48" s="25" customFormat="1" ht="21" x14ac:dyDescent="0.3">
      <c r="A6" s="155" t="str">
        <f>IF(C6="","",SUBTOTAL(103,$C$4:C6))</f>
        <v/>
      </c>
      <c r="B6" s="157"/>
      <c r="C6" s="161"/>
      <c r="D6" s="161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4"/>
      <c r="AJ6" s="142">
        <f t="shared" ref="AJ6" si="7">COUNTIF($E6:$AI6,"&gt;0")</f>
        <v>0</v>
      </c>
      <c r="AK6" s="144">
        <f t="shared" ref="AK6:AK9" si="8">SUMIF(E6:AI6,"&lt;=8")+COUNTIF(E6:AI6,"&gt;8")*8</f>
        <v>0</v>
      </c>
      <c r="AL6" s="144">
        <f>SUM(E6:AI6)-AU4</f>
        <v>-188</v>
      </c>
      <c r="AM6" s="151">
        <f t="shared" ref="AM6" si="9">SUM(E7:AI7)</f>
        <v>0</v>
      </c>
      <c r="AN6" s="153">
        <f t="array" ref="AN6">SUM(IFERROR((((WEEKDAY($E$3:$AI$3,2)&gt;5)+ISNUMBER(MATCH($E$3:$AI$3,DATA!$F$2:$F$100,)))&gt;0)*$E6:$AI6,))</f>
        <v>0</v>
      </c>
      <c r="AO6" s="144">
        <f t="shared" ref="AO6" si="10">COUNTIF($E6:$AI6,"В")</f>
        <v>0</v>
      </c>
      <c r="AP6" s="144">
        <f t="shared" ref="AP6" si="11">COUNTIF($E6:$AI6,"О")</f>
        <v>0</v>
      </c>
      <c r="AQ6" s="144">
        <f t="shared" ref="AQ6" si="12">COUNTIF($E6:$AI6,"А")</f>
        <v>0</v>
      </c>
      <c r="AR6" s="153">
        <f t="shared" ref="AR6" si="13">COUNTIF($E6:$AI6,"У")</f>
        <v>0</v>
      </c>
      <c r="AS6" s="146">
        <f t="shared" ref="AS6" si="14">COUNTIF($E6:$AI6,"Б")</f>
        <v>0</v>
      </c>
    </row>
    <row r="7" spans="1:48" s="25" customFormat="1" ht="21" x14ac:dyDescent="0.3">
      <c r="A7" s="155"/>
      <c r="B7" s="157"/>
      <c r="C7" s="161"/>
      <c r="D7" s="161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6"/>
      <c r="AJ7" s="142"/>
      <c r="AK7" s="144"/>
      <c r="AL7" s="144"/>
      <c r="AM7" s="151"/>
      <c r="AN7" s="154"/>
      <c r="AO7" s="144"/>
      <c r="AP7" s="144"/>
      <c r="AQ7" s="144"/>
      <c r="AR7" s="154"/>
      <c r="AS7" s="146"/>
    </row>
    <row r="8" spans="1:48" s="25" customFormat="1" ht="21" x14ac:dyDescent="0.3">
      <c r="A8" s="155" t="str">
        <f>IF(C8="","",SUBTOTAL(103,$C$4:C8))</f>
        <v/>
      </c>
      <c r="B8" s="157"/>
      <c r="C8" s="171"/>
      <c r="D8" s="161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  <c r="AJ8" s="142">
        <f t="shared" ref="AJ8" si="15">COUNTIF($E8:$AI8,"&gt;0")</f>
        <v>0</v>
      </c>
      <c r="AK8" s="144">
        <f t="shared" si="8"/>
        <v>0</v>
      </c>
      <c r="AL8" s="144">
        <f>SUM(E8:AI8)-AV4</f>
        <v>-188</v>
      </c>
      <c r="AM8" s="151">
        <f t="shared" ref="AM8" si="16">SUM(E9:AI9)</f>
        <v>0</v>
      </c>
      <c r="AN8" s="153">
        <f t="array" ref="AN8">SUM(IFERROR((((WEEKDAY($E$3:$AI$3,2)&gt;5)+ISNUMBER(MATCH($E$3:$AI$3,DATA!$F$2:$F$100,)))&gt;0)*$E8:$AI8,))</f>
        <v>0</v>
      </c>
      <c r="AO8" s="144">
        <f t="shared" ref="AO8" si="17">COUNTIF($E8:$AI8,"В")</f>
        <v>0</v>
      </c>
      <c r="AP8" s="144">
        <f t="shared" ref="AP8" si="18">COUNTIF($E8:$AI8,"О")</f>
        <v>0</v>
      </c>
      <c r="AQ8" s="144">
        <f t="shared" ref="AQ8" si="19">COUNTIF($E8:$AI8,"А")</f>
        <v>0</v>
      </c>
      <c r="AR8" s="153">
        <f t="shared" ref="AR8" si="20">COUNTIF($E8:$AI8,"У")</f>
        <v>0</v>
      </c>
      <c r="AS8" s="146">
        <f t="shared" ref="AS8" si="21">COUNTIF($E8:$AI8,"Б")</f>
        <v>0</v>
      </c>
    </row>
    <row r="9" spans="1:48" s="25" customFormat="1" ht="21" x14ac:dyDescent="0.3">
      <c r="A9" s="155"/>
      <c r="B9" s="157"/>
      <c r="C9" s="171"/>
      <c r="D9" s="161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6"/>
      <c r="AJ9" s="142"/>
      <c r="AK9" s="144"/>
      <c r="AL9" s="144"/>
      <c r="AM9" s="151"/>
      <c r="AN9" s="154"/>
      <c r="AO9" s="144"/>
      <c r="AP9" s="144"/>
      <c r="AQ9" s="144"/>
      <c r="AR9" s="154"/>
      <c r="AS9" s="146"/>
    </row>
    <row r="10" spans="1:48" s="25" customFormat="1" ht="21" x14ac:dyDescent="0.3">
      <c r="A10" s="155" t="str">
        <f>IF(C10="","",SUBTOTAL(103,$C$4:C10))</f>
        <v/>
      </c>
      <c r="B10" s="157"/>
      <c r="C10" s="171"/>
      <c r="D10" s="161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142">
        <f t="shared" ref="AJ10" si="22">COUNTIF($E10:$AI10,"&gt;0")</f>
        <v>0</v>
      </c>
      <c r="AK10" s="144">
        <f t="shared" ref="AK10" si="23">SUMIF(E10:AI10,"&lt;=8")+COUNTIF(E10:AI10,"&gt;8")*8</f>
        <v>0</v>
      </c>
      <c r="AL10" s="144">
        <f t="shared" ref="AL10" si="24">SUM(E10:AI10)-AK10</f>
        <v>0</v>
      </c>
      <c r="AM10" s="151">
        <f t="shared" ref="AM10" si="25">SUM(E11:AI11)</f>
        <v>0</v>
      </c>
      <c r="AN10" s="153">
        <f t="array" ref="AN10">SUM(IFERROR((((WEEKDAY($E$3:$AI$3,2)&gt;5)+ISNUMBER(MATCH($E$3:$AI$3,DATA!$F$2:$F$100,)))&gt;0)*$E10:$AI10,))</f>
        <v>0</v>
      </c>
      <c r="AO10" s="144">
        <f t="shared" ref="AO10" si="26">COUNTIF($E10:$AI10,"В")</f>
        <v>0</v>
      </c>
      <c r="AP10" s="144">
        <f t="shared" ref="AP10" si="27">COUNTIF($E10:$AI10,"О")</f>
        <v>0</v>
      </c>
      <c r="AQ10" s="144">
        <f t="shared" ref="AQ10" si="28">COUNTIF($E10:$AI10,"А")</f>
        <v>0</v>
      </c>
      <c r="AR10" s="153">
        <f t="shared" ref="AR10" si="29">COUNTIF($E10:$AI10,"У")</f>
        <v>0</v>
      </c>
      <c r="AS10" s="146">
        <f t="shared" ref="AS10" si="30">COUNTIF($E10:$AI10,"Б")</f>
        <v>0</v>
      </c>
    </row>
    <row r="11" spans="1:48" s="25" customFormat="1" ht="21" x14ac:dyDescent="0.3">
      <c r="A11" s="155"/>
      <c r="B11" s="157"/>
      <c r="C11" s="171"/>
      <c r="D11" s="161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42"/>
      <c r="AK11" s="144"/>
      <c r="AL11" s="144"/>
      <c r="AM11" s="151"/>
      <c r="AN11" s="154"/>
      <c r="AO11" s="144"/>
      <c r="AP11" s="144"/>
      <c r="AQ11" s="144"/>
      <c r="AR11" s="154"/>
      <c r="AS11" s="146"/>
    </row>
    <row r="12" spans="1:48" s="25" customFormat="1" ht="21" x14ac:dyDescent="0.3">
      <c r="A12" s="155" t="str">
        <f>IF(C12="","",SUBTOTAL(103,$C$4:C12))</f>
        <v/>
      </c>
      <c r="B12" s="157"/>
      <c r="C12" s="171"/>
      <c r="D12" s="161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4"/>
      <c r="AJ12" s="142">
        <f t="shared" ref="AJ12" si="31">COUNTIF($E12:$AI12,"&gt;0")</f>
        <v>0</v>
      </c>
      <c r="AK12" s="144">
        <f t="shared" ref="AK12" si="32">SUMIF(E12:AI12,"&lt;=8")+COUNTIF(E12:AI12,"&gt;8")*8</f>
        <v>0</v>
      </c>
      <c r="AL12" s="144">
        <f t="shared" ref="AL12" si="33">SUM(E12:AI12)-AK12</f>
        <v>0</v>
      </c>
      <c r="AM12" s="151">
        <f t="shared" ref="AM12" si="34">SUM(E13:AI13)</f>
        <v>0</v>
      </c>
      <c r="AN12" s="153">
        <f t="array" ref="AN12">SUM(IFERROR((((WEEKDAY($E$3:$AI$3,2)&gt;5)+ISNUMBER(MATCH($E$3:$AI$3,DATA!$F$2:$F$100,)))&gt;0)*$E12:$AI12,))</f>
        <v>0</v>
      </c>
      <c r="AO12" s="144">
        <f t="shared" ref="AO12" si="35">COUNTIF($E12:$AI12,"В")</f>
        <v>0</v>
      </c>
      <c r="AP12" s="144">
        <f t="shared" ref="AP12" si="36">COUNTIF($E12:$AI12,"О")</f>
        <v>0</v>
      </c>
      <c r="AQ12" s="144">
        <f t="shared" ref="AQ12" si="37">COUNTIF($E12:$AI12,"А")</f>
        <v>0</v>
      </c>
      <c r="AR12" s="153">
        <f t="shared" ref="AR12" si="38">COUNTIF($E12:$AI12,"У")</f>
        <v>0</v>
      </c>
      <c r="AS12" s="146">
        <f t="shared" ref="AS12" si="39">COUNTIF($E12:$AI12,"Б")</f>
        <v>0</v>
      </c>
    </row>
    <row r="13" spans="1:48" s="25" customFormat="1" ht="21.75" customHeight="1" x14ac:dyDescent="0.3">
      <c r="A13" s="155"/>
      <c r="B13" s="157"/>
      <c r="C13" s="171"/>
      <c r="D13" s="161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6"/>
      <c r="AJ13" s="142"/>
      <c r="AK13" s="144"/>
      <c r="AL13" s="144"/>
      <c r="AM13" s="151"/>
      <c r="AN13" s="154"/>
      <c r="AO13" s="144"/>
      <c r="AP13" s="144"/>
      <c r="AQ13" s="144"/>
      <c r="AR13" s="154"/>
      <c r="AS13" s="146"/>
    </row>
    <row r="14" spans="1:48" s="25" customFormat="1" ht="21" x14ac:dyDescent="0.3">
      <c r="A14" s="155" t="str">
        <f>IF(C14="","",SUBTOTAL(103,$C$4:C14))</f>
        <v/>
      </c>
      <c r="B14" s="157"/>
      <c r="C14" s="171"/>
      <c r="D14" s="161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4"/>
      <c r="AJ14" s="142">
        <f t="shared" ref="AJ14" si="40">COUNTIF($E14:$AI14,"&gt;0")</f>
        <v>0</v>
      </c>
      <c r="AK14" s="144">
        <f t="shared" ref="AK14" si="41">SUMIF(E14:AI14,"&lt;=8")+COUNTIF(E14:AI14,"&gt;8")*8</f>
        <v>0</v>
      </c>
      <c r="AL14" s="144">
        <f t="shared" ref="AL14" si="42">SUM(E14:AI14)-AK14</f>
        <v>0</v>
      </c>
      <c r="AM14" s="151">
        <f t="shared" ref="AM14" si="43">SUM(E15:AI15)</f>
        <v>0</v>
      </c>
      <c r="AN14" s="153">
        <f t="array" ref="AN14">SUM(IFERROR((((WEEKDAY($E$3:$AI$3,2)&gt;5)+ISNUMBER(MATCH($E$3:$AI$3,DATA!$F$2:$F$100,)))&gt;0)*$E14:$AI14,))</f>
        <v>0</v>
      </c>
      <c r="AO14" s="144">
        <f t="shared" ref="AO14" si="44">COUNTIF($E14:$AI14,"В")</f>
        <v>0</v>
      </c>
      <c r="AP14" s="144">
        <f t="shared" ref="AP14" si="45">COUNTIF($E14:$AI14,"О")</f>
        <v>0</v>
      </c>
      <c r="AQ14" s="144">
        <f t="shared" ref="AQ14" si="46">COUNTIF($E14:$AI14,"А")</f>
        <v>0</v>
      </c>
      <c r="AR14" s="153">
        <f t="shared" ref="AR14" si="47">COUNTIF($E14:$AI14,"У")</f>
        <v>0</v>
      </c>
      <c r="AS14" s="146">
        <f t="shared" ref="AS14" si="48">COUNTIF($E14:$AI14,"Б")</f>
        <v>0</v>
      </c>
    </row>
    <row r="15" spans="1:48" s="25" customFormat="1" ht="21" x14ac:dyDescent="0.3">
      <c r="A15" s="155"/>
      <c r="B15" s="157"/>
      <c r="C15" s="171"/>
      <c r="D15" s="161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42"/>
      <c r="AK15" s="144"/>
      <c r="AL15" s="144"/>
      <c r="AM15" s="151"/>
      <c r="AN15" s="154"/>
      <c r="AO15" s="144"/>
      <c r="AP15" s="144"/>
      <c r="AQ15" s="144"/>
      <c r="AR15" s="154"/>
      <c r="AS15" s="146"/>
    </row>
    <row r="16" spans="1:48" s="25" customFormat="1" ht="21" x14ac:dyDescent="0.3">
      <c r="A16" s="155" t="str">
        <f>IF(C16="","",SUBTOTAL(103,$C$4:C16))</f>
        <v/>
      </c>
      <c r="B16" s="157"/>
      <c r="C16" s="171"/>
      <c r="D16" s="161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4"/>
      <c r="AJ16" s="142">
        <f t="shared" ref="AJ16" si="49">COUNTIF($E16:$AI16,"&gt;0")</f>
        <v>0</v>
      </c>
      <c r="AK16" s="144">
        <f t="shared" ref="AK16" si="50">SUMIF(E16:AI16,"&lt;=8")+COUNTIF(E16:AI16,"&gt;8")*8</f>
        <v>0</v>
      </c>
      <c r="AL16" s="144">
        <f t="shared" ref="AL16" si="51">SUM(E16:AI16)-AK16</f>
        <v>0</v>
      </c>
      <c r="AM16" s="151">
        <f t="shared" ref="AM16" si="52">SUM(E17:AI17)</f>
        <v>0</v>
      </c>
      <c r="AN16" s="153">
        <f t="array" ref="AN16">SUM(IFERROR((((WEEKDAY($E$3:$AI$3,2)&gt;5)+ISNUMBER(MATCH($E$3:$AI$3,DATA!$F$2:$F$100,)))&gt;0)*$E16:$AI16,))</f>
        <v>0</v>
      </c>
      <c r="AO16" s="144">
        <f t="shared" ref="AO16" si="53">COUNTIF($E16:$AI16,"В")</f>
        <v>0</v>
      </c>
      <c r="AP16" s="144">
        <f t="shared" ref="AP16" si="54">COUNTIF($E16:$AI16,"О")</f>
        <v>0</v>
      </c>
      <c r="AQ16" s="144">
        <f t="shared" ref="AQ16" si="55">COUNTIF($E16:$AI16,"А")</f>
        <v>0</v>
      </c>
      <c r="AR16" s="153">
        <f t="shared" ref="AR16" si="56">COUNTIF($E16:$AI16,"У")</f>
        <v>0</v>
      </c>
      <c r="AS16" s="146">
        <f t="shared" ref="AS16" si="57">COUNTIF($E16:$AI16,"Б")</f>
        <v>0</v>
      </c>
    </row>
    <row r="17" spans="1:45" s="25" customFormat="1" ht="21" x14ac:dyDescent="0.3">
      <c r="A17" s="155"/>
      <c r="B17" s="157"/>
      <c r="C17" s="171"/>
      <c r="D17" s="161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6"/>
      <c r="AJ17" s="142"/>
      <c r="AK17" s="144"/>
      <c r="AL17" s="144"/>
      <c r="AM17" s="151"/>
      <c r="AN17" s="154"/>
      <c r="AO17" s="144"/>
      <c r="AP17" s="144"/>
      <c r="AQ17" s="144"/>
      <c r="AR17" s="154"/>
      <c r="AS17" s="146"/>
    </row>
    <row r="18" spans="1:45" s="25" customFormat="1" ht="21" x14ac:dyDescent="0.3">
      <c r="A18" s="155" t="str">
        <f>IF(C18="","",SUBTOTAL(103,$C$4:C18))</f>
        <v/>
      </c>
      <c r="B18" s="157"/>
      <c r="C18" s="171"/>
      <c r="D18" s="161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4"/>
      <c r="AJ18" s="142">
        <f t="shared" ref="AJ18" si="58">COUNTIF($E18:$AI18,"&gt;0")</f>
        <v>0</v>
      </c>
      <c r="AK18" s="144">
        <f t="shared" ref="AK18:AK20" si="59">SUMIF(E18:AI18,"&lt;=8")+COUNTIF(E18:AI18,"&gt;8")*8</f>
        <v>0</v>
      </c>
      <c r="AL18" s="144">
        <f t="shared" ref="AL18:AL20" si="60">SUM(E18:AI18)-AK18</f>
        <v>0</v>
      </c>
      <c r="AM18" s="151">
        <f t="shared" ref="AM18" si="61">SUM(E19:AI19)</f>
        <v>0</v>
      </c>
      <c r="AN18" s="153">
        <f t="array" ref="AN18">SUM(IFERROR((((WEEKDAY($E$3:$AI$3,2)&gt;5)+ISNUMBER(MATCH($E$3:$AI$3,DATA!$F$2:$F$100,)))&gt;0)*$E18:$AI18,))</f>
        <v>0</v>
      </c>
      <c r="AO18" s="144">
        <f t="shared" ref="AO18" si="62">COUNTIF($E18:$AI18,"В")</f>
        <v>0</v>
      </c>
      <c r="AP18" s="144">
        <f t="shared" ref="AP18" si="63">COUNTIF($E18:$AI18,"О")</f>
        <v>0</v>
      </c>
      <c r="AQ18" s="144">
        <f t="shared" ref="AQ18" si="64">COUNTIF($E18:$AI18,"А")</f>
        <v>0</v>
      </c>
      <c r="AR18" s="153">
        <f t="shared" ref="AR18" si="65">COUNTIF($E18:$AI18,"У")</f>
        <v>0</v>
      </c>
      <c r="AS18" s="146">
        <f t="shared" ref="AS18" si="66">COUNTIF($E18:$AI18,"Б")</f>
        <v>0</v>
      </c>
    </row>
    <row r="19" spans="1:45" s="25" customFormat="1" ht="21" x14ac:dyDescent="0.3">
      <c r="A19" s="155"/>
      <c r="B19" s="157"/>
      <c r="C19" s="171"/>
      <c r="D19" s="161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42"/>
      <c r="AK19" s="144"/>
      <c r="AL19" s="144"/>
      <c r="AM19" s="151"/>
      <c r="AN19" s="154"/>
      <c r="AO19" s="144"/>
      <c r="AP19" s="144"/>
      <c r="AQ19" s="144"/>
      <c r="AR19" s="154"/>
      <c r="AS19" s="146"/>
    </row>
    <row r="20" spans="1:45" s="25" customFormat="1" ht="21" x14ac:dyDescent="0.3">
      <c r="A20" s="155" t="str">
        <f>IF(C20="","",SUBTOTAL(103,$C$4:C20))</f>
        <v/>
      </c>
      <c r="B20" s="157"/>
      <c r="C20" s="171"/>
      <c r="D20" s="161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142">
        <f t="shared" ref="AJ20" si="67">COUNTIF($E20:$AI20,"&gt;0")</f>
        <v>0</v>
      </c>
      <c r="AK20" s="144">
        <f t="shared" si="59"/>
        <v>0</v>
      </c>
      <c r="AL20" s="144">
        <f t="shared" si="60"/>
        <v>0</v>
      </c>
      <c r="AM20" s="151">
        <f t="shared" ref="AM20" si="68">SUM(E21:AI21)</f>
        <v>0</v>
      </c>
      <c r="AN20" s="153">
        <f t="array" ref="AN20">SUM(IFERROR((((WEEKDAY($E$3:$AI$3,2)&gt;5)+ISNUMBER(MATCH($E$3:$AI$3,DATA!$F$2:$F$100,)))&gt;0)*$E20:$AI20,))</f>
        <v>0</v>
      </c>
      <c r="AO20" s="144">
        <f>COUNTIF($E20:$AI20,"В")</f>
        <v>0</v>
      </c>
      <c r="AP20" s="144">
        <f t="shared" ref="AP20" si="69">COUNTIF($E20:$AI20,"О")</f>
        <v>0</v>
      </c>
      <c r="AQ20" s="144">
        <f>COUNTIF($E20:$AI20,"А")</f>
        <v>0</v>
      </c>
      <c r="AR20" s="153">
        <f t="shared" ref="AR20" si="70">COUNTIF($E20:$AI20,"У")</f>
        <v>0</v>
      </c>
      <c r="AS20" s="146">
        <f t="shared" ref="AS20" si="71">COUNTIF($E20:$AI20,"Б")</f>
        <v>0</v>
      </c>
    </row>
    <row r="21" spans="1:45" s="25" customFormat="1" ht="21" x14ac:dyDescent="0.3">
      <c r="A21" s="155"/>
      <c r="B21" s="157"/>
      <c r="C21" s="171"/>
      <c r="D21" s="161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142"/>
      <c r="AK21" s="144"/>
      <c r="AL21" s="144"/>
      <c r="AM21" s="151"/>
      <c r="AN21" s="154"/>
      <c r="AO21" s="144"/>
      <c r="AP21" s="144"/>
      <c r="AQ21" s="144"/>
      <c r="AR21" s="154"/>
      <c r="AS21" s="146"/>
    </row>
    <row r="22" spans="1:45" s="25" customFormat="1" ht="21" x14ac:dyDescent="0.3">
      <c r="A22" s="155" t="str">
        <f>IF(C22="","",SUBTOTAL(103,$C$4:C22))</f>
        <v/>
      </c>
      <c r="B22" s="157"/>
      <c r="C22" s="159"/>
      <c r="D22" s="161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4"/>
      <c r="AJ22" s="142">
        <f t="shared" ref="AJ22" si="72">COUNTIF($E22:$AI22,"&gt;0")</f>
        <v>0</v>
      </c>
      <c r="AK22" s="144">
        <f t="shared" ref="AK22" si="73">SUMIF(E22:AI22,"&lt;=8")+COUNTIF(E22:AI22,"&gt;8")*8</f>
        <v>0</v>
      </c>
      <c r="AL22" s="144">
        <f t="shared" ref="AL22" si="74">SUM(E22:AI22)-AK22</f>
        <v>0</v>
      </c>
      <c r="AM22" s="151">
        <f t="shared" ref="AM22" si="75">SUM(E23:AI23)</f>
        <v>0</v>
      </c>
      <c r="AN22" s="153">
        <f t="array" ref="AN22">SUM(IFERROR((((WEEKDAY($E$3:$AI$3,2)&gt;5)+ISNUMBER(MATCH($E$3:$AI$3,DATA!$F$2:$F$100,)))&gt;0)*$E22:$AI22,))</f>
        <v>0</v>
      </c>
      <c r="AO22" s="144">
        <f t="shared" ref="AO22" si="76">COUNTIF($E22:$AI22,"В")</f>
        <v>0</v>
      </c>
      <c r="AP22" s="144">
        <f t="shared" ref="AP22" si="77">COUNTIF($E22:$AI22,"О")</f>
        <v>0</v>
      </c>
      <c r="AQ22" s="144">
        <f t="shared" ref="AQ22" si="78">COUNTIF($E22:$AI22,"А")</f>
        <v>0</v>
      </c>
      <c r="AR22" s="153">
        <f t="shared" ref="AR22" si="79">COUNTIF($E22:$AI22,"У")</f>
        <v>0</v>
      </c>
      <c r="AS22" s="146">
        <f t="shared" ref="AS22" si="80">COUNTIF($E22:$AI22,"Б")</f>
        <v>0</v>
      </c>
    </row>
    <row r="23" spans="1:45" s="25" customFormat="1" ht="21" x14ac:dyDescent="0.3">
      <c r="A23" s="155"/>
      <c r="B23" s="157"/>
      <c r="C23" s="159"/>
      <c r="D23" s="161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42"/>
      <c r="AK23" s="144"/>
      <c r="AL23" s="144"/>
      <c r="AM23" s="151"/>
      <c r="AN23" s="154"/>
      <c r="AO23" s="144"/>
      <c r="AP23" s="144"/>
      <c r="AQ23" s="144"/>
      <c r="AR23" s="154"/>
      <c r="AS23" s="146"/>
    </row>
    <row r="24" spans="1:45" s="25" customFormat="1" ht="21" x14ac:dyDescent="0.3">
      <c r="A24" s="155" t="str">
        <f>IF(C24="","",SUBTOTAL(103,$C$4:C24))</f>
        <v/>
      </c>
      <c r="B24" s="157"/>
      <c r="C24" s="159"/>
      <c r="D24" s="161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J24" s="142">
        <f t="shared" ref="AJ24" si="81">COUNTIF($E24:$AI24,"&gt;0")</f>
        <v>0</v>
      </c>
      <c r="AK24" s="144">
        <f t="shared" ref="AK24" si="82">SUMIF(E24:AI24,"&lt;=8")+COUNTIF(E24:AI24,"&gt;8")*8</f>
        <v>0</v>
      </c>
      <c r="AL24" s="144">
        <f t="shared" ref="AL24" si="83">SUM(E24:AI24)-AK24</f>
        <v>0</v>
      </c>
      <c r="AM24" s="151">
        <f t="shared" ref="AM24" si="84">SUM(E25:AI25)</f>
        <v>0</v>
      </c>
      <c r="AN24" s="153">
        <f t="array" ref="AN24">SUM(IFERROR((((WEEKDAY($E$3:$AI$3,2)&gt;5)+ISNUMBER(MATCH($E$3:$AI$3,DATA!$F$2:$F$100,)))&gt;0)*$E24:$AI24,))</f>
        <v>0</v>
      </c>
      <c r="AO24" s="144">
        <f t="shared" ref="AO24" si="85">COUNTIF($E24:$AI24,"В")</f>
        <v>0</v>
      </c>
      <c r="AP24" s="144">
        <f t="shared" ref="AP24" si="86">COUNTIF($E24:$AI24,"О")</f>
        <v>0</v>
      </c>
      <c r="AQ24" s="144">
        <f t="shared" ref="AQ24" si="87">COUNTIF($E24:$AI24,"А")</f>
        <v>0</v>
      </c>
      <c r="AR24" s="153">
        <f t="shared" ref="AR24" si="88">COUNTIF($E24:$AI24,"У")</f>
        <v>0</v>
      </c>
      <c r="AS24" s="146">
        <f t="shared" ref="AS24" si="89">COUNTIF($E24:$AI24,"Б")</f>
        <v>0</v>
      </c>
    </row>
    <row r="25" spans="1:45" s="25" customFormat="1" ht="21" x14ac:dyDescent="0.3">
      <c r="A25" s="155"/>
      <c r="B25" s="157"/>
      <c r="C25" s="159"/>
      <c r="D25" s="161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J25" s="142"/>
      <c r="AK25" s="144"/>
      <c r="AL25" s="144"/>
      <c r="AM25" s="151"/>
      <c r="AN25" s="154"/>
      <c r="AO25" s="144"/>
      <c r="AP25" s="144"/>
      <c r="AQ25" s="144"/>
      <c r="AR25" s="154"/>
      <c r="AS25" s="146"/>
    </row>
    <row r="26" spans="1:45" s="25" customFormat="1" ht="21" x14ac:dyDescent="0.3">
      <c r="A26" s="155" t="str">
        <f>IF(C26="","",SUBTOTAL(103,$C$4:C26))</f>
        <v/>
      </c>
      <c r="B26" s="157"/>
      <c r="C26" s="159"/>
      <c r="D26" s="161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J26" s="142">
        <f t="shared" ref="AJ26" si="90">COUNTIF($E26:$AI26,"&gt;0")</f>
        <v>0</v>
      </c>
      <c r="AK26" s="144">
        <f t="shared" ref="AK26" si="91">SUMIF(E26:AI26,"&lt;=8")+COUNTIF(E26:AI26,"&gt;8")*8</f>
        <v>0</v>
      </c>
      <c r="AL26" s="144">
        <f t="shared" ref="AL26" si="92">SUM(E26:AI26)-AK26</f>
        <v>0</v>
      </c>
      <c r="AM26" s="151">
        <f t="shared" ref="AM26" si="93">SUM(E27:AI27)</f>
        <v>0</v>
      </c>
      <c r="AN26" s="153">
        <f t="array" ref="AN26">SUM(IFERROR((((WEEKDAY($E$3:$AI$3,2)&gt;5)+ISNUMBER(MATCH($E$3:$AI$3,DATA!$F$2:$F$100,)))&gt;0)*$E26:$AI26,))</f>
        <v>0</v>
      </c>
      <c r="AO26" s="144">
        <f t="shared" ref="AO26" si="94">COUNTIF($E26:$AI26,"В")</f>
        <v>0</v>
      </c>
      <c r="AP26" s="144">
        <f t="shared" ref="AP26" si="95">COUNTIF($E26:$AI26,"О")</f>
        <v>0</v>
      </c>
      <c r="AQ26" s="144">
        <f t="shared" ref="AQ26" si="96">COUNTIF($E26:$AI26,"А")</f>
        <v>0</v>
      </c>
      <c r="AR26" s="153">
        <f t="shared" ref="AR26" si="97">COUNTIF($E26:$AI26,"У")</f>
        <v>0</v>
      </c>
      <c r="AS26" s="146">
        <f t="shared" ref="AS26" si="98">COUNTIF($E26:$AI26,"Б")</f>
        <v>0</v>
      </c>
    </row>
    <row r="27" spans="1:45" s="25" customFormat="1" ht="21" x14ac:dyDescent="0.3">
      <c r="A27" s="155"/>
      <c r="B27" s="157"/>
      <c r="C27" s="159"/>
      <c r="D27" s="161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42"/>
      <c r="AK27" s="144"/>
      <c r="AL27" s="144"/>
      <c r="AM27" s="151"/>
      <c r="AN27" s="154"/>
      <c r="AO27" s="144"/>
      <c r="AP27" s="144"/>
      <c r="AQ27" s="144"/>
      <c r="AR27" s="154"/>
      <c r="AS27" s="146"/>
    </row>
    <row r="28" spans="1:45" s="25" customFormat="1" ht="21" x14ac:dyDescent="0.3">
      <c r="A28" s="155" t="str">
        <f>IF(C28="","",SUBTOTAL(103,$C$4:C28))</f>
        <v/>
      </c>
      <c r="B28" s="157"/>
      <c r="C28" s="159"/>
      <c r="D28" s="161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4"/>
      <c r="AJ28" s="142">
        <f t="shared" ref="AJ28" si="99">COUNTIF($E28:$AI28,"&gt;0")</f>
        <v>0</v>
      </c>
      <c r="AK28" s="144">
        <f t="shared" ref="AK28" si="100">SUMIF(E28:AI28,"&lt;=8")+COUNTIF(E28:AI28,"&gt;8")*8</f>
        <v>0</v>
      </c>
      <c r="AL28" s="144">
        <f t="shared" ref="AL28" si="101">SUM(E28:AI28)-AK28</f>
        <v>0</v>
      </c>
      <c r="AM28" s="151">
        <f t="shared" ref="AM28" si="102">SUM(E29:AI29)</f>
        <v>0</v>
      </c>
      <c r="AN28" s="153">
        <f t="array" ref="AN28">SUM(IFERROR((((WEEKDAY($E$3:$AI$3,2)&gt;5)+ISNUMBER(MATCH($E$3:$AI$3,DATA!$F$2:$F$100,)))&gt;0)*$E28:$AI28,))</f>
        <v>0</v>
      </c>
      <c r="AO28" s="144">
        <f t="shared" ref="AO28" si="103">COUNTIF($E28:$AI28,"В")</f>
        <v>0</v>
      </c>
      <c r="AP28" s="144">
        <f t="shared" ref="AP28" si="104">COUNTIF($E28:$AI28,"О")</f>
        <v>0</v>
      </c>
      <c r="AQ28" s="144">
        <f t="shared" ref="AQ28" si="105">COUNTIF($E28:$AI28,"А")</f>
        <v>0</v>
      </c>
      <c r="AR28" s="153">
        <f t="shared" ref="AR28" si="106">COUNTIF($E28:$AI28,"У")</f>
        <v>0</v>
      </c>
      <c r="AS28" s="146">
        <f t="shared" ref="AS28" si="107">COUNTIF($E28:$AI28,"Б")</f>
        <v>0</v>
      </c>
    </row>
    <row r="29" spans="1:45" s="25" customFormat="1" ht="21" x14ac:dyDescent="0.3">
      <c r="A29" s="155"/>
      <c r="B29" s="157"/>
      <c r="C29" s="159"/>
      <c r="D29" s="161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6"/>
      <c r="AJ29" s="142"/>
      <c r="AK29" s="144"/>
      <c r="AL29" s="144"/>
      <c r="AM29" s="151"/>
      <c r="AN29" s="154"/>
      <c r="AO29" s="144"/>
      <c r="AP29" s="144"/>
      <c r="AQ29" s="144"/>
      <c r="AR29" s="154"/>
      <c r="AS29" s="146"/>
    </row>
    <row r="30" spans="1:45" s="25" customFormat="1" ht="21" x14ac:dyDescent="0.3">
      <c r="A30" s="155" t="str">
        <f>IF(C30="","",SUBTOTAL(103,$C$4:C30))</f>
        <v/>
      </c>
      <c r="B30" s="157"/>
      <c r="C30" s="159"/>
      <c r="D30" s="161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J30" s="142">
        <f t="shared" ref="AJ30" si="108">COUNTIF($E30:$AI30,"&gt;0")</f>
        <v>0</v>
      </c>
      <c r="AK30" s="144">
        <f t="shared" ref="AK30" si="109">SUMIF(E30:AI30,"&lt;=8")+COUNTIF(E30:AI30,"&gt;8")*8</f>
        <v>0</v>
      </c>
      <c r="AL30" s="144">
        <f t="shared" ref="AL30" si="110">SUM(E30:AI30)-AK30</f>
        <v>0</v>
      </c>
      <c r="AM30" s="151">
        <f t="shared" ref="AM30" si="111">SUM(E31:AI31)</f>
        <v>0</v>
      </c>
      <c r="AN30" s="153">
        <f t="array" ref="AN30">SUM(IFERROR((((WEEKDAY($E$3:$AI$3,2)&gt;5)+ISNUMBER(MATCH($E$3:$AI$3,DATA!$F$2:$F$100,)))&gt;0)*$E30:$AI30,))</f>
        <v>0</v>
      </c>
      <c r="AO30" s="144">
        <f t="shared" ref="AO30" si="112">COUNTIF($E30:$AI30,"В")</f>
        <v>0</v>
      </c>
      <c r="AP30" s="144">
        <f t="shared" ref="AP30" si="113">COUNTIF($E30:$AI30,"О")</f>
        <v>0</v>
      </c>
      <c r="AQ30" s="144">
        <f t="shared" ref="AQ30" si="114">COUNTIF($E30:$AI30,"А")</f>
        <v>0</v>
      </c>
      <c r="AR30" s="153">
        <f t="shared" ref="AR30" si="115">COUNTIF($E30:$AI30,"У")</f>
        <v>0</v>
      </c>
      <c r="AS30" s="146">
        <f t="shared" ref="AS30" si="116">COUNTIF($E30:$AI30,"Б")</f>
        <v>0</v>
      </c>
    </row>
    <row r="31" spans="1:45" s="25" customFormat="1" ht="21" x14ac:dyDescent="0.3">
      <c r="A31" s="155"/>
      <c r="B31" s="157"/>
      <c r="C31" s="159"/>
      <c r="D31" s="161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42"/>
      <c r="AK31" s="144"/>
      <c r="AL31" s="144"/>
      <c r="AM31" s="151"/>
      <c r="AN31" s="154"/>
      <c r="AO31" s="144"/>
      <c r="AP31" s="144"/>
      <c r="AQ31" s="144"/>
      <c r="AR31" s="154"/>
      <c r="AS31" s="146"/>
    </row>
    <row r="32" spans="1:45" s="25" customFormat="1" ht="21" x14ac:dyDescent="0.3">
      <c r="A32" s="155" t="str">
        <f>IF(C32="","",SUBTOTAL(103,$C$4:C32))</f>
        <v/>
      </c>
      <c r="B32" s="157"/>
      <c r="C32" s="159"/>
      <c r="D32" s="161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J32" s="142">
        <f t="shared" ref="AJ32" si="117">COUNTIF($E32:$AI32,"&gt;0")</f>
        <v>0</v>
      </c>
      <c r="AK32" s="144">
        <f t="shared" ref="AK32" si="118">SUMIF(E32:AI32,"&lt;=8")+COUNTIF(E32:AI32,"&gt;8")*8</f>
        <v>0</v>
      </c>
      <c r="AL32" s="144">
        <f t="shared" ref="AL32" si="119">SUM(E32:AI32)-AK32</f>
        <v>0</v>
      </c>
      <c r="AM32" s="151">
        <f t="shared" ref="AM32" si="120">SUM(E33:AI33)</f>
        <v>0</v>
      </c>
      <c r="AN32" s="153">
        <f t="array" ref="AN32">SUM(IFERROR((((WEEKDAY($E$3:$AI$3,2)&gt;5)+ISNUMBER(MATCH($E$3:$AI$3,DATA!$F$2:$F$100,)))&gt;0)*$E32:$AI32,))</f>
        <v>0</v>
      </c>
      <c r="AO32" s="144">
        <f t="shared" ref="AO32" si="121">COUNTIF($E32:$AI32,"В")</f>
        <v>0</v>
      </c>
      <c r="AP32" s="144">
        <f t="shared" ref="AP32" si="122">COUNTIF($E32:$AI32,"О")</f>
        <v>0</v>
      </c>
      <c r="AQ32" s="144">
        <f t="shared" ref="AQ32" si="123">COUNTIF($E32:$AI32,"А")</f>
        <v>0</v>
      </c>
      <c r="AR32" s="153">
        <f t="shared" ref="AR32" si="124">COUNTIF($E32:$AI32,"У")</f>
        <v>0</v>
      </c>
      <c r="AS32" s="146">
        <f t="shared" ref="AS32" si="125">COUNTIF($E32:$AI32,"Б")</f>
        <v>0</v>
      </c>
    </row>
    <row r="33" spans="1:45" s="25" customFormat="1" ht="21" x14ac:dyDescent="0.3">
      <c r="A33" s="155"/>
      <c r="B33" s="157"/>
      <c r="C33" s="159"/>
      <c r="D33" s="161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6"/>
      <c r="AJ33" s="142"/>
      <c r="AK33" s="144"/>
      <c r="AL33" s="144"/>
      <c r="AM33" s="151"/>
      <c r="AN33" s="154"/>
      <c r="AO33" s="144"/>
      <c r="AP33" s="144"/>
      <c r="AQ33" s="144"/>
      <c r="AR33" s="154"/>
      <c r="AS33" s="146"/>
    </row>
    <row r="34" spans="1:45" s="25" customFormat="1" ht="21" x14ac:dyDescent="0.3">
      <c r="A34" s="155" t="str">
        <f>IF(C34="","",SUBTOTAL(103,$C$4:C34))</f>
        <v/>
      </c>
      <c r="B34" s="157"/>
      <c r="C34" s="159"/>
      <c r="D34" s="161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J34" s="142">
        <f t="shared" ref="AJ34" si="126">COUNTIF($E34:$AI34,"&gt;0")</f>
        <v>0</v>
      </c>
      <c r="AK34" s="144">
        <f t="shared" ref="AK34" si="127">SUMIF(E34:AI34,"&lt;=8")+COUNTIF(E34:AI34,"&gt;8")*8</f>
        <v>0</v>
      </c>
      <c r="AL34" s="144">
        <f t="shared" ref="AL34" si="128">SUM(E34:AI34)-AK34</f>
        <v>0</v>
      </c>
      <c r="AM34" s="151">
        <f t="shared" ref="AM34" si="129">SUM(E35:AI35)</f>
        <v>0</v>
      </c>
      <c r="AN34" s="153">
        <f t="array" ref="AN34">SUM(IFERROR((((WEEKDAY($E$3:$AI$3,2)&gt;5)+ISNUMBER(MATCH($E$3:$AI$3,DATA!$F$2:$F$100,)))&gt;0)*$E34:$AI34,))</f>
        <v>0</v>
      </c>
      <c r="AO34" s="144">
        <f t="shared" ref="AO34" si="130">COUNTIF($E34:$AI34,"В")</f>
        <v>0</v>
      </c>
      <c r="AP34" s="144">
        <f t="shared" ref="AP34" si="131">COUNTIF($E34:$AI34,"О")</f>
        <v>0</v>
      </c>
      <c r="AQ34" s="144">
        <f t="shared" ref="AQ34" si="132">COUNTIF($E34:$AI34,"А")</f>
        <v>0</v>
      </c>
      <c r="AR34" s="153">
        <f t="shared" ref="AR34" si="133">COUNTIF($E34:$AI34,"У")</f>
        <v>0</v>
      </c>
      <c r="AS34" s="146">
        <f t="shared" ref="AS34" si="134">COUNTIF($E34:$AI34,"Б")</f>
        <v>0</v>
      </c>
    </row>
    <row r="35" spans="1:45" s="25" customFormat="1" ht="21" x14ac:dyDescent="0.3">
      <c r="A35" s="155"/>
      <c r="B35" s="157"/>
      <c r="C35" s="159"/>
      <c r="D35" s="161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42"/>
      <c r="AK35" s="144"/>
      <c r="AL35" s="144"/>
      <c r="AM35" s="151"/>
      <c r="AN35" s="154"/>
      <c r="AO35" s="144"/>
      <c r="AP35" s="144"/>
      <c r="AQ35" s="144"/>
      <c r="AR35" s="154"/>
      <c r="AS35" s="146"/>
    </row>
    <row r="36" spans="1:45" s="25" customFormat="1" ht="21" x14ac:dyDescent="0.3">
      <c r="A36" s="155" t="str">
        <f>IF(C36="","",SUBTOTAL(103,$C$4:C36))</f>
        <v/>
      </c>
      <c r="B36" s="157"/>
      <c r="C36" s="159"/>
      <c r="D36" s="161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3"/>
      <c r="AH36" s="73"/>
      <c r="AI36" s="78"/>
      <c r="AJ36" s="142">
        <f t="shared" ref="AJ36" si="135">COUNTIF($E36:$AI36,"&gt;0")</f>
        <v>0</v>
      </c>
      <c r="AK36" s="144">
        <f t="shared" ref="AK36" si="136">SUMIF(E36:AI36,"&lt;=8")+COUNTIF(E36:AI36,"&gt;8")*8</f>
        <v>0</v>
      </c>
      <c r="AL36" s="144">
        <f t="shared" ref="AL36" si="137">SUM(E36:AI36)-AK36</f>
        <v>0</v>
      </c>
      <c r="AM36" s="151">
        <f t="shared" ref="AM36" si="138">SUM(E37:AI37)</f>
        <v>0</v>
      </c>
      <c r="AN36" s="153">
        <f t="array" ref="AN36">SUM(IFERROR((((WEEKDAY($E$3:$AI$3,2)&gt;5)+ISNUMBER(MATCH($E$3:$AI$3,DATA!$F$2:$F$100,)))&gt;0)*$E36:$AI36,))</f>
        <v>0</v>
      </c>
      <c r="AO36" s="144">
        <f t="shared" ref="AO36" si="139">COUNTIF($E36:$AI36,"В")</f>
        <v>0</v>
      </c>
      <c r="AP36" s="144">
        <f t="shared" ref="AP36" si="140">COUNTIF($E36:$AI36,"О")</f>
        <v>0</v>
      </c>
      <c r="AQ36" s="144">
        <f t="shared" ref="AQ36" si="141">COUNTIF($E36:$AI36,"А")</f>
        <v>0</v>
      </c>
      <c r="AR36" s="153">
        <f t="shared" ref="AR36" si="142">COUNTIF($E36:$AI36,"У")</f>
        <v>0</v>
      </c>
      <c r="AS36" s="146">
        <f t="shared" ref="AS36" si="143">COUNTIF($E36:$AI36,"Б")</f>
        <v>0</v>
      </c>
    </row>
    <row r="37" spans="1:45" s="25" customFormat="1" ht="21.75" thickBot="1" x14ac:dyDescent="0.35">
      <c r="A37" s="156"/>
      <c r="B37" s="158"/>
      <c r="C37" s="160"/>
      <c r="D37" s="162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5"/>
      <c r="AH37" s="75"/>
      <c r="AI37" s="80"/>
      <c r="AJ37" s="163"/>
      <c r="AK37" s="153"/>
      <c r="AL37" s="153"/>
      <c r="AM37" s="170"/>
      <c r="AN37" s="154"/>
      <c r="AO37" s="153"/>
      <c r="AP37" s="153"/>
      <c r="AQ37" s="153"/>
      <c r="AR37" s="164"/>
      <c r="AS37" s="165"/>
    </row>
    <row r="38" spans="1:45" s="25" customFormat="1" ht="21.75" thickTop="1" x14ac:dyDescent="0.3">
      <c r="A38" s="166">
        <f>IF(C38="","",SUBTOTAL(103,$C$4:C38))</f>
        <v>2</v>
      </c>
      <c r="B38" s="167">
        <v>87</v>
      </c>
      <c r="C38" s="168" t="s">
        <v>68</v>
      </c>
      <c r="D38" s="169" t="s">
        <v>40</v>
      </c>
      <c r="E38" s="81">
        <v>8</v>
      </c>
      <c r="F38" s="81">
        <v>8</v>
      </c>
      <c r="G38" s="81">
        <v>8</v>
      </c>
      <c r="H38" s="81" t="s">
        <v>56</v>
      </c>
      <c r="I38" s="81" t="s">
        <v>56</v>
      </c>
      <c r="J38" s="81">
        <v>8</v>
      </c>
      <c r="K38" s="81">
        <v>8</v>
      </c>
      <c r="L38" s="81">
        <v>8</v>
      </c>
      <c r="M38" s="81">
        <v>8</v>
      </c>
      <c r="N38" s="81">
        <v>8</v>
      </c>
      <c r="O38" s="81">
        <v>8</v>
      </c>
      <c r="P38" s="81">
        <v>8</v>
      </c>
      <c r="Q38" s="81" t="s">
        <v>56</v>
      </c>
      <c r="R38" s="81" t="s">
        <v>56</v>
      </c>
      <c r="S38" s="81">
        <v>8</v>
      </c>
      <c r="T38" s="81">
        <v>8</v>
      </c>
      <c r="U38" s="81">
        <v>8</v>
      </c>
      <c r="V38" s="81" t="s">
        <v>56</v>
      </c>
      <c r="W38" s="81" t="s">
        <v>56</v>
      </c>
      <c r="X38" s="81">
        <v>8</v>
      </c>
      <c r="Y38" s="81">
        <v>8</v>
      </c>
      <c r="Z38" s="81">
        <v>11</v>
      </c>
      <c r="AA38" s="81">
        <v>8</v>
      </c>
      <c r="AB38" s="81">
        <v>10</v>
      </c>
      <c r="AC38" s="81">
        <v>8</v>
      </c>
      <c r="AD38" s="81">
        <v>8</v>
      </c>
      <c r="AE38" s="81" t="s">
        <v>56</v>
      </c>
      <c r="AF38" s="81" t="s">
        <v>56</v>
      </c>
      <c r="AG38" s="81">
        <v>8</v>
      </c>
      <c r="AH38" s="81">
        <v>7</v>
      </c>
      <c r="AI38" s="82"/>
      <c r="AJ38" s="142">
        <f t="shared" ref="AJ38" si="144">COUNTIF($E38:$AI38,"&gt;0")</f>
        <v>22</v>
      </c>
      <c r="AK38" s="144">
        <f t="shared" ref="AK38" si="145">SUMIF(E38:AI38,"&lt;=8")+COUNTIF(E38:AI38,"&gt;8")*8</f>
        <v>175</v>
      </c>
      <c r="AL38" s="144">
        <f t="shared" ref="AL38" si="146">SUM(E38:AI38)-AK38</f>
        <v>5</v>
      </c>
      <c r="AM38" s="151">
        <f>SUM(E39:AI39)</f>
        <v>0</v>
      </c>
      <c r="AN38" s="153">
        <f t="array" ref="AN38">SUM(IFERROR(((TRANSPOSE(MMULT(TRANSPOSE(--(MOD($E$3:$AI$3-DATA!$C$1,14)={7;8;12;13})),{1;1;1;1}))+ISNUMBER(MATCH($E$3:$AI$3,DATA!$F$1:$F$100,)))&gt;0)*$E38:$AI38,))</f>
        <v>0</v>
      </c>
      <c r="AO38" s="144">
        <f t="shared" ref="AO38" si="147">COUNTIF($E38:$AI38,"В")</f>
        <v>8</v>
      </c>
      <c r="AP38" s="144">
        <f t="shared" ref="AP38" si="148">COUNTIF($E38:$AI38,"О")</f>
        <v>0</v>
      </c>
      <c r="AQ38" s="144">
        <f t="shared" ref="AQ38" si="149">COUNTIF($E38:$AI38,"А")</f>
        <v>0</v>
      </c>
      <c r="AR38" s="144">
        <f t="shared" ref="AR38" si="150">COUNTIF($E38:$AI38,"У")</f>
        <v>0</v>
      </c>
      <c r="AS38" s="146">
        <f t="shared" ref="AS38" si="151">COUNTIF($E38:$AI38,"Б")</f>
        <v>0</v>
      </c>
    </row>
    <row r="39" spans="1:45" s="25" customFormat="1" ht="21" x14ac:dyDescent="0.3">
      <c r="A39" s="135"/>
      <c r="B39" s="137"/>
      <c r="C39" s="139"/>
      <c r="D39" s="141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J39" s="142"/>
      <c r="AK39" s="144"/>
      <c r="AL39" s="144"/>
      <c r="AM39" s="151"/>
      <c r="AN39" s="154"/>
      <c r="AO39" s="144"/>
      <c r="AP39" s="144"/>
      <c r="AQ39" s="144"/>
      <c r="AR39" s="144"/>
      <c r="AS39" s="146"/>
    </row>
    <row r="40" spans="1:45" s="25" customFormat="1" ht="21" x14ac:dyDescent="0.3">
      <c r="A40" s="134" t="str">
        <f>IF(C40="","",SUBTOTAL(103,$C$4:C40))</f>
        <v/>
      </c>
      <c r="B40" s="136"/>
      <c r="C40" s="138"/>
      <c r="D40" s="140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142">
        <f t="shared" ref="AJ40" si="152">COUNTIF($E40:$AI40,"&gt;0")</f>
        <v>0</v>
      </c>
      <c r="AK40" s="144">
        <f t="shared" ref="AK40" si="153">SUMIF(E40:AI40,"&lt;=8")+COUNTIF(E40:AI40,"&gt;8")*8</f>
        <v>0</v>
      </c>
      <c r="AL40" s="144">
        <f t="shared" ref="AL40" si="154">SUM(E40:AI40)-AK40</f>
        <v>0</v>
      </c>
      <c r="AM40" s="151">
        <f t="shared" ref="AM40" si="155">SUM(E41:AI41)</f>
        <v>0</v>
      </c>
      <c r="AN40" s="153">
        <f t="array" ref="AN40">SUM(IFERROR(((TRANSPOSE(MMULT(TRANSPOSE(--(MOD($E$3:$AI$3-DATA!$C$1,14)={7;8;12;13})),{1;1;1;1}))+ISNUMBER(MATCH($E$3:$AI$3,DATA!$F$1:$F$100,)))&gt;0)*$E40:$AI40,))</f>
        <v>0</v>
      </c>
      <c r="AO40" s="144">
        <f t="shared" ref="AO40" si="156">COUNTIF($E40:$AI40,"В")</f>
        <v>0</v>
      </c>
      <c r="AP40" s="144">
        <f t="shared" ref="AP40" si="157">COUNTIF($E40:$AI40,"О")</f>
        <v>0</v>
      </c>
      <c r="AQ40" s="144">
        <f t="shared" ref="AQ40" si="158">COUNTIF($E40:$AI40,"А")</f>
        <v>0</v>
      </c>
      <c r="AR40" s="144">
        <f t="shared" ref="AR40" si="159">COUNTIF($E40:$AI40,"У")</f>
        <v>0</v>
      </c>
      <c r="AS40" s="146">
        <f t="shared" ref="AS40" si="160">COUNTIF($E40:$AI40,"Б")</f>
        <v>0</v>
      </c>
    </row>
    <row r="41" spans="1:45" s="25" customFormat="1" ht="21" x14ac:dyDescent="0.3">
      <c r="A41" s="135"/>
      <c r="B41" s="137"/>
      <c r="C41" s="139"/>
      <c r="D41" s="141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7"/>
      <c r="AJ41" s="142"/>
      <c r="AK41" s="144"/>
      <c r="AL41" s="144"/>
      <c r="AM41" s="151"/>
      <c r="AN41" s="154"/>
      <c r="AO41" s="144"/>
      <c r="AP41" s="144"/>
      <c r="AQ41" s="144"/>
      <c r="AR41" s="144"/>
      <c r="AS41" s="146"/>
    </row>
    <row r="42" spans="1:45" s="25" customFormat="1" ht="21" x14ac:dyDescent="0.3">
      <c r="A42" s="134" t="str">
        <f>IF(C42="","",SUBTOTAL(103,$C$4:C42))</f>
        <v/>
      </c>
      <c r="B42" s="136"/>
      <c r="C42" s="138"/>
      <c r="D42" s="140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142">
        <f t="shared" ref="AJ42" si="161">COUNTIF($E42:$AI42,"&gt;0")</f>
        <v>0</v>
      </c>
      <c r="AK42" s="144">
        <f t="shared" ref="AK42" si="162">SUMIF(E42:AI42,"&lt;=8")+COUNTIF(E42:AI42,"&gt;8")*8</f>
        <v>0</v>
      </c>
      <c r="AL42" s="144">
        <f t="shared" ref="AL42" si="163">SUM(E42:AI42)-AK42</f>
        <v>0</v>
      </c>
      <c r="AM42" s="151">
        <f t="shared" ref="AM42" si="164">SUM(E43:AI43)</f>
        <v>0</v>
      </c>
      <c r="AN42" s="153">
        <f t="array" ref="AN42">SUM(IFERROR(((TRANSPOSE(MMULT(TRANSPOSE(--(MOD($E$3:$AI$3-DATA!$C$1,14)={7;8;12;13})),{1;1;1;1}))+ISNUMBER(MATCH($E$3:$AI$3,DATA!$F$1:$F$100,)))&gt;0)*$E42:$AI42,))</f>
        <v>0</v>
      </c>
      <c r="AO42" s="144">
        <f t="shared" ref="AO42" si="165">COUNTIF($E42:$AI42,"В")</f>
        <v>0</v>
      </c>
      <c r="AP42" s="144">
        <f t="shared" ref="AP42" si="166">COUNTIF($E42:$AI42,"О")</f>
        <v>0</v>
      </c>
      <c r="AQ42" s="144">
        <f t="shared" ref="AQ42" si="167">COUNTIF($E42:$AI42,"А")</f>
        <v>0</v>
      </c>
      <c r="AR42" s="144">
        <f t="shared" ref="AR42" si="168">COUNTIF($E42:$AI42,"У")</f>
        <v>0</v>
      </c>
      <c r="AS42" s="146">
        <f t="shared" ref="AS42" si="169">COUNTIF($E42:$AI42,"Б")</f>
        <v>0</v>
      </c>
    </row>
    <row r="43" spans="1:45" s="25" customFormat="1" ht="21" x14ac:dyDescent="0.3">
      <c r="A43" s="135"/>
      <c r="B43" s="137"/>
      <c r="C43" s="139"/>
      <c r="D43" s="141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7"/>
      <c r="AJ43" s="142"/>
      <c r="AK43" s="144"/>
      <c r="AL43" s="144"/>
      <c r="AM43" s="151"/>
      <c r="AN43" s="154"/>
      <c r="AO43" s="144"/>
      <c r="AP43" s="144"/>
      <c r="AQ43" s="144"/>
      <c r="AR43" s="144"/>
      <c r="AS43" s="146"/>
    </row>
    <row r="44" spans="1:45" s="25" customFormat="1" ht="21" x14ac:dyDescent="0.3">
      <c r="A44" s="134">
        <f>IF(C44="","",SUBTOTAL(103,$C$4:C44))</f>
        <v>3</v>
      </c>
      <c r="B44" s="136">
        <v>88</v>
      </c>
      <c r="C44" s="138" t="s">
        <v>69</v>
      </c>
      <c r="D44" s="140" t="s">
        <v>40</v>
      </c>
      <c r="E44" s="85">
        <v>8</v>
      </c>
      <c r="F44" s="85">
        <v>8</v>
      </c>
      <c r="G44" s="85">
        <v>8</v>
      </c>
      <c r="H44" s="85">
        <v>8</v>
      </c>
      <c r="I44" s="85">
        <v>8</v>
      </c>
      <c r="J44" s="85" t="s">
        <v>56</v>
      </c>
      <c r="K44" s="85">
        <v>8</v>
      </c>
      <c r="L44" s="85">
        <v>8</v>
      </c>
      <c r="M44" s="85">
        <v>8</v>
      </c>
      <c r="N44" s="85">
        <v>8</v>
      </c>
      <c r="O44" s="85">
        <v>4</v>
      </c>
      <c r="P44" s="85">
        <v>1</v>
      </c>
      <c r="Q44" s="85">
        <v>8</v>
      </c>
      <c r="R44" s="85">
        <v>8</v>
      </c>
      <c r="S44" s="85">
        <v>8</v>
      </c>
      <c r="T44" s="85">
        <v>8</v>
      </c>
      <c r="U44" s="85">
        <v>8</v>
      </c>
      <c r="V44" s="85">
        <v>10</v>
      </c>
      <c r="W44" s="85">
        <v>11</v>
      </c>
      <c r="X44" s="85" t="s">
        <v>56</v>
      </c>
      <c r="Y44" s="85" t="s">
        <v>56</v>
      </c>
      <c r="Z44" s="85">
        <v>8</v>
      </c>
      <c r="AA44" s="85">
        <v>8</v>
      </c>
      <c r="AB44" s="85">
        <v>8</v>
      </c>
      <c r="AC44" s="85" t="s">
        <v>56</v>
      </c>
      <c r="AD44" s="85" t="s">
        <v>56</v>
      </c>
      <c r="AE44" s="85">
        <v>8</v>
      </c>
      <c r="AF44" s="85">
        <v>8</v>
      </c>
      <c r="AG44" s="85">
        <v>8</v>
      </c>
      <c r="AH44" s="85">
        <v>7</v>
      </c>
      <c r="AI44" s="86"/>
      <c r="AJ44" s="142">
        <f t="shared" ref="AJ44" si="170">COUNTIF($E44:$AI44,"&gt;0")</f>
        <v>25</v>
      </c>
      <c r="AK44" s="144">
        <f t="shared" ref="AK44" si="171">SUMIF(E44:AI44,"&lt;=8")+COUNTIF(E44:AI44,"&gt;8")*8</f>
        <v>188</v>
      </c>
      <c r="AL44" s="144">
        <f t="shared" ref="AL44" si="172">SUM(E44:AI44)-AK44</f>
        <v>5</v>
      </c>
      <c r="AM44" s="151">
        <f t="shared" ref="AM44" si="173">SUM(E45:AI45)</f>
        <v>3</v>
      </c>
      <c r="AN44" s="153">
        <f t="array" ref="AN44">SUM(IFERROR(((TRANSPOSE(MMULT(TRANSPOSE(--(MOD($E$3:$AI$3-DATA!$B$1,14)={7;8;12;13})),{1;1;1;1}))+ISNUMBER(MATCH($E$3:$AI$3,DATA!$F$1:$F$100,)))&gt;0)*$E44:$AI44,))</f>
        <v>13</v>
      </c>
      <c r="AO44" s="144">
        <f t="shared" ref="AO44" si="174">COUNTIF($E44:$AI44,"В")</f>
        <v>5</v>
      </c>
      <c r="AP44" s="144">
        <f t="shared" ref="AP44" si="175">COUNTIF($E44:$AI44,"О")</f>
        <v>0</v>
      </c>
      <c r="AQ44" s="144">
        <f t="shared" ref="AQ44" si="176">COUNTIF($E44:$AI44,"А")</f>
        <v>0</v>
      </c>
      <c r="AR44" s="144">
        <f t="shared" ref="AR44" si="177">COUNTIF($E44:$AI44,"У")</f>
        <v>0</v>
      </c>
      <c r="AS44" s="146">
        <f t="shared" ref="AS44" si="178">COUNTIF($E44:$AI44,"Б")</f>
        <v>0</v>
      </c>
    </row>
    <row r="45" spans="1:45" s="25" customFormat="1" ht="21" x14ac:dyDescent="0.3">
      <c r="A45" s="135"/>
      <c r="B45" s="137"/>
      <c r="C45" s="139"/>
      <c r="D45" s="141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>
        <v>2</v>
      </c>
      <c r="P45" s="83">
        <v>1</v>
      </c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8"/>
      <c r="AF45" s="88"/>
      <c r="AG45" s="88"/>
      <c r="AH45" s="88"/>
      <c r="AI45" s="89"/>
      <c r="AJ45" s="142"/>
      <c r="AK45" s="144"/>
      <c r="AL45" s="144"/>
      <c r="AM45" s="151"/>
      <c r="AN45" s="154"/>
      <c r="AO45" s="144"/>
      <c r="AP45" s="144"/>
      <c r="AQ45" s="144"/>
      <c r="AR45" s="144"/>
      <c r="AS45" s="146"/>
    </row>
    <row r="46" spans="1:45" s="25" customFormat="1" ht="21" x14ac:dyDescent="0.3">
      <c r="A46" s="134" t="str">
        <f>IF(C46="","",SUBTOTAL(103,$C$4:C46))</f>
        <v/>
      </c>
      <c r="B46" s="136"/>
      <c r="C46" s="138"/>
      <c r="D46" s="140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6"/>
      <c r="AJ46" s="142">
        <f t="shared" ref="AJ46" si="179">COUNTIF($E46:$AI46,"&gt;0")</f>
        <v>0</v>
      </c>
      <c r="AK46" s="144">
        <f t="shared" ref="AK46" si="180">SUMIF(E46:AI46,"&lt;=8")+COUNTIF(E46:AI46,"&gt;8")*8</f>
        <v>0</v>
      </c>
      <c r="AL46" s="144">
        <f t="shared" ref="AL46" si="181">SUM(E46:AI46)-AK46</f>
        <v>0</v>
      </c>
      <c r="AM46" s="151">
        <f t="shared" ref="AM46" si="182">SUM(E47:AI47)</f>
        <v>0</v>
      </c>
      <c r="AN46" s="153">
        <f t="array" ref="AN46">SUM(IFERROR(((TRANSPOSE(MMULT(TRANSPOSE(--(MOD($E$3:$AI$3-DATA!$B$1,14)={7;8;12;13})),{1;1;1;1}))+ISNUMBER(MATCH($E$3:$AI$3,DATA!$F$1:$F$100,)))&gt;0)*$E46:$AI46,))</f>
        <v>0</v>
      </c>
      <c r="AO46" s="144">
        <f t="shared" ref="AO46" si="183">COUNTIF($E46:$AI46,"В")</f>
        <v>0</v>
      </c>
      <c r="AP46" s="144">
        <f t="shared" ref="AP46" si="184">COUNTIF($E46:$AI46,"О")</f>
        <v>0</v>
      </c>
      <c r="AQ46" s="144">
        <f t="shared" ref="AQ46" si="185">COUNTIF($E46:$AI46,"А")</f>
        <v>0</v>
      </c>
      <c r="AR46" s="144">
        <f t="shared" ref="AR46" si="186">COUNTIF($E46:$AI46,"У")</f>
        <v>0</v>
      </c>
      <c r="AS46" s="146">
        <f t="shared" ref="AS46" si="187">COUNTIF($E46:$AI46,"Б")</f>
        <v>0</v>
      </c>
    </row>
    <row r="47" spans="1:45" s="25" customFormat="1" ht="21" x14ac:dyDescent="0.3">
      <c r="A47" s="135"/>
      <c r="B47" s="137"/>
      <c r="C47" s="139"/>
      <c r="D47" s="141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8"/>
      <c r="AF47" s="88"/>
      <c r="AG47" s="88"/>
      <c r="AH47" s="88"/>
      <c r="AI47" s="89"/>
      <c r="AJ47" s="142"/>
      <c r="AK47" s="144"/>
      <c r="AL47" s="144"/>
      <c r="AM47" s="151"/>
      <c r="AN47" s="154"/>
      <c r="AO47" s="144"/>
      <c r="AP47" s="144"/>
      <c r="AQ47" s="144"/>
      <c r="AR47" s="144"/>
      <c r="AS47" s="146"/>
    </row>
    <row r="48" spans="1:45" s="25" customFormat="1" ht="21" x14ac:dyDescent="0.3">
      <c r="A48" s="134" t="str">
        <f>IF(C48="","",SUBTOTAL(103,$C$4:C48))</f>
        <v/>
      </c>
      <c r="B48" s="136"/>
      <c r="C48" s="138"/>
      <c r="D48" s="140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96"/>
      <c r="AJ48" s="142">
        <f t="shared" ref="AJ48" si="188">COUNTIF($E48:$AI48,"&gt;0")</f>
        <v>0</v>
      </c>
      <c r="AK48" s="144">
        <f t="shared" ref="AK48" si="189">SUMIF(E48:AI48,"&lt;=8")+COUNTIF(E48:AI48,"&gt;8")*8</f>
        <v>0</v>
      </c>
      <c r="AL48" s="144">
        <f t="shared" ref="AL48" si="190">SUM(E48:AI48)-AK48</f>
        <v>0</v>
      </c>
      <c r="AM48" s="151">
        <f t="shared" ref="AM48" si="191">SUM(E49:AI49)</f>
        <v>0</v>
      </c>
      <c r="AN48" s="153">
        <f t="array" ref="AN48">SUM(IFERROR(((TRANSPOSE(MMULT(TRANSPOSE(--(MOD($E$3:$AI$3-DATA!$B$1,14)={7;8;12;13})),{1;1;1;1}))+ISNUMBER(MATCH($E$3:$AI$3,DATA!$F$1:$F$100,)))&gt;0)*$E48:$AI48,))</f>
        <v>0</v>
      </c>
      <c r="AO48" s="144">
        <f t="shared" ref="AO48" si="192">COUNTIF($E48:$AI48,"В")</f>
        <v>0</v>
      </c>
      <c r="AP48" s="144">
        <f t="shared" ref="AP48" si="193">COUNTIF($E48:$AI48,"О")</f>
        <v>0</v>
      </c>
      <c r="AQ48" s="144">
        <f t="shared" ref="AQ48" si="194">COUNTIF($E48:$AI48,"А")</f>
        <v>0</v>
      </c>
      <c r="AR48" s="144">
        <f t="shared" ref="AR48" si="195">COUNTIF($E48:$AI48,"У")</f>
        <v>0</v>
      </c>
      <c r="AS48" s="146">
        <f t="shared" ref="AS48" si="196">COUNTIF($E48:$AI48,"Б")</f>
        <v>0</v>
      </c>
    </row>
    <row r="49" spans="1:45" s="25" customFormat="1" ht="21.75" thickBot="1" x14ac:dyDescent="0.35">
      <c r="A49" s="135"/>
      <c r="B49" s="137"/>
      <c r="C49" s="139"/>
      <c r="D49" s="141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8"/>
      <c r="AF49" s="88"/>
      <c r="AG49" s="88"/>
      <c r="AH49" s="88"/>
      <c r="AI49" s="97"/>
      <c r="AJ49" s="143"/>
      <c r="AK49" s="145"/>
      <c r="AL49" s="145"/>
      <c r="AM49" s="152"/>
      <c r="AN49" s="154"/>
      <c r="AO49" s="145"/>
      <c r="AP49" s="145"/>
      <c r="AQ49" s="145"/>
      <c r="AR49" s="145"/>
      <c r="AS49" s="147"/>
    </row>
    <row r="50" spans="1:45" s="25" customFormat="1" ht="21.75" thickBot="1" x14ac:dyDescent="0.35">
      <c r="A50" s="43"/>
      <c r="B50" s="43"/>
      <c r="C50" s="43"/>
      <c r="D50" s="43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148" t="s">
        <v>8</v>
      </c>
      <c r="AF50" s="149"/>
      <c r="AG50" s="149"/>
      <c r="AH50" s="149"/>
      <c r="AI50" s="150"/>
      <c r="AJ50" s="98">
        <f>SUBTOTAL(109,AJ4:AJ49)</f>
        <v>73</v>
      </c>
      <c r="AK50" s="90">
        <f t="shared" ref="AK50:AS50" si="197">SUBTOTAL(109,AK4:AK49)</f>
        <v>551</v>
      </c>
      <c r="AL50" s="90">
        <f t="shared" si="197"/>
        <v>-365</v>
      </c>
      <c r="AM50" s="91">
        <f t="shared" si="197"/>
        <v>5</v>
      </c>
      <c r="AN50" s="90">
        <f t="shared" si="197"/>
        <v>27</v>
      </c>
      <c r="AO50" s="90">
        <f t="shared" si="197"/>
        <v>17</v>
      </c>
      <c r="AP50" s="90">
        <f t="shared" si="197"/>
        <v>0</v>
      </c>
      <c r="AQ50" s="90">
        <f t="shared" si="197"/>
        <v>0</v>
      </c>
      <c r="AR50" s="90">
        <f t="shared" si="197"/>
        <v>0</v>
      </c>
      <c r="AS50" s="90">
        <f t="shared" si="197"/>
        <v>0</v>
      </c>
    </row>
    <row r="51" spans="1:45" s="25" customFormat="1" ht="18.75" x14ac:dyDescent="0.3">
      <c r="A51" s="94"/>
      <c r="B51" s="94"/>
      <c r="C51" s="95"/>
      <c r="D51" s="95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30"/>
      <c r="AF51" s="30"/>
      <c r="AG51" s="30"/>
      <c r="AH51" s="30"/>
      <c r="AI51" s="30"/>
      <c r="AJ51" s="29"/>
      <c r="AK51" s="29"/>
      <c r="AL51" s="30"/>
      <c r="AM51" s="30"/>
      <c r="AN51" s="30"/>
      <c r="AO51" s="30"/>
      <c r="AP51" s="30"/>
      <c r="AQ51" s="30"/>
    </row>
    <row r="52" spans="1:45" s="25" customFormat="1" ht="18.75" x14ac:dyDescent="0.3">
      <c r="B52" s="93" t="s">
        <v>1</v>
      </c>
      <c r="C52" s="38" t="s">
        <v>5</v>
      </c>
      <c r="D52" s="39"/>
      <c r="E52" s="35"/>
      <c r="F52" s="23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29"/>
      <c r="AK52" s="29"/>
      <c r="AL52" s="30"/>
      <c r="AM52" s="30"/>
      <c r="AN52" s="30"/>
      <c r="AO52" s="30"/>
      <c r="AP52" s="30"/>
      <c r="AQ52" s="30"/>
    </row>
    <row r="53" spans="1:45" s="25" customFormat="1" ht="18.75" x14ac:dyDescent="0.3">
      <c r="B53" s="33" t="s">
        <v>12</v>
      </c>
      <c r="C53" s="34" t="s">
        <v>11</v>
      </c>
      <c r="D53" s="39"/>
      <c r="E53" s="35"/>
      <c r="F53" s="23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9"/>
      <c r="AK53" s="29"/>
      <c r="AL53" s="30"/>
      <c r="AM53" s="30"/>
      <c r="AN53" s="30"/>
      <c r="AO53" s="30"/>
      <c r="AP53" s="30"/>
      <c r="AQ53" s="30"/>
    </row>
    <row r="54" spans="1:45" s="25" customFormat="1" ht="18.75" x14ac:dyDescent="0.3">
      <c r="B54" s="33" t="s">
        <v>6</v>
      </c>
      <c r="C54" s="34" t="s">
        <v>0</v>
      </c>
      <c r="D54" s="40"/>
      <c r="E54" s="35"/>
      <c r="F54" s="23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29"/>
      <c r="AK54" s="29"/>
      <c r="AL54" s="30"/>
      <c r="AM54" s="30"/>
      <c r="AN54" s="30"/>
      <c r="AO54" s="30"/>
      <c r="AP54" s="30"/>
      <c r="AQ54" s="30"/>
    </row>
    <row r="55" spans="1:45" ht="18.75" x14ac:dyDescent="0.25">
      <c r="B55" s="33" t="s">
        <v>29</v>
      </c>
      <c r="C55" s="34" t="s">
        <v>7</v>
      </c>
      <c r="D55" s="42"/>
      <c r="E55" s="35"/>
      <c r="F55" s="36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29"/>
      <c r="AK55" s="29"/>
      <c r="AL55" s="30"/>
      <c r="AM55" s="30"/>
      <c r="AN55" s="30"/>
      <c r="AO55" s="30"/>
      <c r="AP55" s="30"/>
      <c r="AQ55" s="30"/>
    </row>
    <row r="56" spans="1:45" ht="18.75" x14ac:dyDescent="0.25">
      <c r="B56" s="33" t="s">
        <v>32</v>
      </c>
      <c r="C56" s="34" t="s">
        <v>33</v>
      </c>
      <c r="D56" s="42"/>
      <c r="E56" s="35"/>
      <c r="F56" s="36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29"/>
      <c r="AK56" s="29"/>
      <c r="AL56" s="30"/>
      <c r="AM56" s="30"/>
      <c r="AN56" s="30"/>
      <c r="AO56" s="30"/>
      <c r="AP56" s="30"/>
      <c r="AQ56" s="30"/>
    </row>
    <row r="57" spans="1:45" ht="18.75" x14ac:dyDescent="0.25">
      <c r="A57" s="32"/>
      <c r="B57" s="33" t="s">
        <v>49</v>
      </c>
      <c r="C57" s="38" t="s">
        <v>62</v>
      </c>
      <c r="D57" s="47"/>
      <c r="E57" s="37"/>
      <c r="F57" s="37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</row>
    <row r="58" spans="1:45" ht="18.75" x14ac:dyDescent="0.25">
      <c r="B58" s="33" t="s">
        <v>35</v>
      </c>
      <c r="C58" s="34" t="s">
        <v>36</v>
      </c>
      <c r="D58" s="42"/>
    </row>
  </sheetData>
  <sheetProtection selectLockedCells="1"/>
  <mergeCells count="332">
    <mergeCell ref="AK6:AK7"/>
    <mergeCell ref="AK8:AK9"/>
    <mergeCell ref="D1:I1"/>
    <mergeCell ref="A2:A3"/>
    <mergeCell ref="B2:B3"/>
    <mergeCell ref="C2:C3"/>
    <mergeCell ref="D2:D3"/>
    <mergeCell ref="AJ2:AN2"/>
    <mergeCell ref="AO2:AS2"/>
    <mergeCell ref="A4:A5"/>
    <mergeCell ref="B4:B5"/>
    <mergeCell ref="C4:C5"/>
    <mergeCell ref="D4:D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6:A7"/>
    <mergeCell ref="B6:B7"/>
    <mergeCell ref="C6:C7"/>
    <mergeCell ref="D6:D7"/>
    <mergeCell ref="AJ6:AJ7"/>
    <mergeCell ref="AQ6:AQ7"/>
    <mergeCell ref="AR6:AR7"/>
    <mergeCell ref="AS6:AS7"/>
    <mergeCell ref="A8:A9"/>
    <mergeCell ref="B8:B9"/>
    <mergeCell ref="C8:C9"/>
    <mergeCell ref="D8:D9"/>
    <mergeCell ref="AJ8:AJ9"/>
    <mergeCell ref="AV4:AV5"/>
    <mergeCell ref="AL8:AL9"/>
    <mergeCell ref="AU4:AU5"/>
    <mergeCell ref="AL6:AL7"/>
    <mergeCell ref="AM6:AM7"/>
    <mergeCell ref="AN6:AN7"/>
    <mergeCell ref="AO6:AO7"/>
    <mergeCell ref="AP6:AP7"/>
    <mergeCell ref="AS8:AS9"/>
    <mergeCell ref="AM8:AM9"/>
    <mergeCell ref="AN8:AN9"/>
    <mergeCell ref="A10:A11"/>
    <mergeCell ref="B10:B11"/>
    <mergeCell ref="C10:C11"/>
    <mergeCell ref="D10:D11"/>
    <mergeCell ref="AJ10:AJ11"/>
    <mergeCell ref="AK10:AK11"/>
    <mergeCell ref="AL10:AL11"/>
    <mergeCell ref="AM10:AM11"/>
    <mergeCell ref="AN10:AN11"/>
    <mergeCell ref="AO8:AO9"/>
    <mergeCell ref="AP8:AP9"/>
    <mergeCell ref="AQ8:AQ9"/>
    <mergeCell ref="AR8:AR9"/>
    <mergeCell ref="AO10:AO11"/>
    <mergeCell ref="AP10:AP11"/>
    <mergeCell ref="AQ10:AQ11"/>
    <mergeCell ref="AR10:AR11"/>
    <mergeCell ref="AS10:AS11"/>
    <mergeCell ref="A12:A13"/>
    <mergeCell ref="B12:B13"/>
    <mergeCell ref="C12:C13"/>
    <mergeCell ref="D12:D13"/>
    <mergeCell ref="AJ12:AJ13"/>
    <mergeCell ref="AQ12:AQ13"/>
    <mergeCell ref="AR12:AR13"/>
    <mergeCell ref="AS12:AS13"/>
    <mergeCell ref="A14:A15"/>
    <mergeCell ref="B14:B15"/>
    <mergeCell ref="C14:C15"/>
    <mergeCell ref="D14:D15"/>
    <mergeCell ref="AJ14:AJ15"/>
    <mergeCell ref="AK14:AK15"/>
    <mergeCell ref="AL14:AL15"/>
    <mergeCell ref="AK12:AK13"/>
    <mergeCell ref="AL12:AL13"/>
    <mergeCell ref="AM12:AM13"/>
    <mergeCell ref="AN12:AN13"/>
    <mergeCell ref="AO12:AO13"/>
    <mergeCell ref="AP12:AP13"/>
    <mergeCell ref="AS14:AS15"/>
    <mergeCell ref="AM14:AM15"/>
    <mergeCell ref="AN14:AN15"/>
    <mergeCell ref="A16:A17"/>
    <mergeCell ref="B16:B17"/>
    <mergeCell ref="C16:C17"/>
    <mergeCell ref="D16:D17"/>
    <mergeCell ref="AJ16:AJ17"/>
    <mergeCell ref="AK16:AK17"/>
    <mergeCell ref="AL16:AL17"/>
    <mergeCell ref="AM16:AM17"/>
    <mergeCell ref="AN16:AN17"/>
    <mergeCell ref="AO14:AO15"/>
    <mergeCell ref="AP14:AP15"/>
    <mergeCell ref="AQ14:AQ15"/>
    <mergeCell ref="AR14:AR15"/>
    <mergeCell ref="AO16:AO17"/>
    <mergeCell ref="AP16:AP17"/>
    <mergeCell ref="AQ16:AQ17"/>
    <mergeCell ref="AR16:AR17"/>
    <mergeCell ref="AS16:AS17"/>
    <mergeCell ref="A18:A19"/>
    <mergeCell ref="B18:B19"/>
    <mergeCell ref="C18:C19"/>
    <mergeCell ref="D18:D19"/>
    <mergeCell ref="AJ18:AJ19"/>
    <mergeCell ref="AQ18:AQ19"/>
    <mergeCell ref="AR18:AR19"/>
    <mergeCell ref="AS18:AS19"/>
    <mergeCell ref="A20:A21"/>
    <mergeCell ref="B20:B21"/>
    <mergeCell ref="C20:C21"/>
    <mergeCell ref="D20:D21"/>
    <mergeCell ref="AJ20:AJ21"/>
    <mergeCell ref="AK20:AK21"/>
    <mergeCell ref="AL20:AL21"/>
    <mergeCell ref="AK18:AK19"/>
    <mergeCell ref="AL18:AL19"/>
    <mergeCell ref="AM18:AM19"/>
    <mergeCell ref="AN18:AN19"/>
    <mergeCell ref="AO18:AO19"/>
    <mergeCell ref="AP18:AP19"/>
    <mergeCell ref="AS20:AS21"/>
    <mergeCell ref="AM20:AM21"/>
    <mergeCell ref="AN20:AN21"/>
    <mergeCell ref="A22:A23"/>
    <mergeCell ref="B22:B23"/>
    <mergeCell ref="C22:C23"/>
    <mergeCell ref="D22:D23"/>
    <mergeCell ref="AJ22:AJ23"/>
    <mergeCell ref="AK22:AK23"/>
    <mergeCell ref="AL22:AL23"/>
    <mergeCell ref="AM22:AM23"/>
    <mergeCell ref="AN22:AN23"/>
    <mergeCell ref="AO20:AO21"/>
    <mergeCell ref="AP20:AP21"/>
    <mergeCell ref="AQ20:AQ21"/>
    <mergeCell ref="AR20:AR21"/>
    <mergeCell ref="AO22:AO23"/>
    <mergeCell ref="AP22:AP23"/>
    <mergeCell ref="AQ22:AQ23"/>
    <mergeCell ref="AR22:AR23"/>
    <mergeCell ref="AS22:AS23"/>
    <mergeCell ref="A24:A25"/>
    <mergeCell ref="B24:B25"/>
    <mergeCell ref="C24:C25"/>
    <mergeCell ref="D24:D25"/>
    <mergeCell ref="AJ24:AJ25"/>
    <mergeCell ref="AQ24:AQ25"/>
    <mergeCell ref="AR24:AR25"/>
    <mergeCell ref="AS24:AS25"/>
    <mergeCell ref="A26:A27"/>
    <mergeCell ref="B26:B27"/>
    <mergeCell ref="C26:C27"/>
    <mergeCell ref="D26:D27"/>
    <mergeCell ref="AJ26:AJ27"/>
    <mergeCell ref="AK26:AK27"/>
    <mergeCell ref="AL26:AL27"/>
    <mergeCell ref="AK24:AK25"/>
    <mergeCell ref="AL24:AL25"/>
    <mergeCell ref="AM24:AM25"/>
    <mergeCell ref="AN24:AN25"/>
    <mergeCell ref="AO24:AO25"/>
    <mergeCell ref="AP24:AP25"/>
    <mergeCell ref="AS26:AS27"/>
    <mergeCell ref="AM26:AM27"/>
    <mergeCell ref="AN26:AN27"/>
    <mergeCell ref="A28:A29"/>
    <mergeCell ref="B28:B29"/>
    <mergeCell ref="C28:C29"/>
    <mergeCell ref="D28:D29"/>
    <mergeCell ref="AJ28:AJ29"/>
    <mergeCell ref="AK28:AK29"/>
    <mergeCell ref="AL28:AL29"/>
    <mergeCell ref="AM28:AM29"/>
    <mergeCell ref="AN28:AN29"/>
    <mergeCell ref="AO26:AO27"/>
    <mergeCell ref="AP26:AP27"/>
    <mergeCell ref="AQ26:AQ27"/>
    <mergeCell ref="AR26:AR27"/>
    <mergeCell ref="AO28:AO29"/>
    <mergeCell ref="AP28:AP29"/>
    <mergeCell ref="AQ28:AQ29"/>
    <mergeCell ref="AR28:AR29"/>
    <mergeCell ref="AS28:AS29"/>
    <mergeCell ref="A30:A31"/>
    <mergeCell ref="B30:B31"/>
    <mergeCell ref="C30:C31"/>
    <mergeCell ref="D30:D31"/>
    <mergeCell ref="AJ30:AJ31"/>
    <mergeCell ref="AQ30:AQ31"/>
    <mergeCell ref="AR30:AR31"/>
    <mergeCell ref="AS30:AS31"/>
    <mergeCell ref="A32:A33"/>
    <mergeCell ref="B32:B33"/>
    <mergeCell ref="C32:C33"/>
    <mergeCell ref="D32:D33"/>
    <mergeCell ref="AJ32:AJ33"/>
    <mergeCell ref="AK32:AK33"/>
    <mergeCell ref="AL32:AL33"/>
    <mergeCell ref="AK30:AK31"/>
    <mergeCell ref="AL30:AL31"/>
    <mergeCell ref="AM30:AM31"/>
    <mergeCell ref="AN30:AN31"/>
    <mergeCell ref="AO30:AO31"/>
    <mergeCell ref="AP30:AP31"/>
    <mergeCell ref="AS32:AS33"/>
    <mergeCell ref="AM32:AM33"/>
    <mergeCell ref="AN32:AN33"/>
    <mergeCell ref="A34:A35"/>
    <mergeCell ref="B34:B35"/>
    <mergeCell ref="C34:C35"/>
    <mergeCell ref="D34:D35"/>
    <mergeCell ref="AJ34:AJ35"/>
    <mergeCell ref="AK34:AK35"/>
    <mergeCell ref="AL34:AL35"/>
    <mergeCell ref="AM34:AM35"/>
    <mergeCell ref="AN34:AN35"/>
    <mergeCell ref="AO32:AO33"/>
    <mergeCell ref="AP32:AP33"/>
    <mergeCell ref="AQ32:AQ33"/>
    <mergeCell ref="AR32:AR33"/>
    <mergeCell ref="AO34:AO35"/>
    <mergeCell ref="AP34:AP35"/>
    <mergeCell ref="AQ34:AQ35"/>
    <mergeCell ref="AR34:AR35"/>
    <mergeCell ref="AS34:AS35"/>
    <mergeCell ref="A36:A37"/>
    <mergeCell ref="B36:B37"/>
    <mergeCell ref="C36:C37"/>
    <mergeCell ref="D36:D37"/>
    <mergeCell ref="AJ36:AJ37"/>
    <mergeCell ref="AQ36:AQ37"/>
    <mergeCell ref="AR36:AR37"/>
    <mergeCell ref="AS36:AS37"/>
    <mergeCell ref="A38:A39"/>
    <mergeCell ref="B38:B39"/>
    <mergeCell ref="C38:C39"/>
    <mergeCell ref="D38:D39"/>
    <mergeCell ref="AJ38:AJ39"/>
    <mergeCell ref="AK38:AK39"/>
    <mergeCell ref="AL38:AL39"/>
    <mergeCell ref="AK36:AK37"/>
    <mergeCell ref="AL36:AL37"/>
    <mergeCell ref="AM36:AM37"/>
    <mergeCell ref="AN36:AN37"/>
    <mergeCell ref="AO36:AO37"/>
    <mergeCell ref="AP36:AP37"/>
    <mergeCell ref="AS38:AS39"/>
    <mergeCell ref="AM38:AM39"/>
    <mergeCell ref="AN38:AN39"/>
    <mergeCell ref="A40:A41"/>
    <mergeCell ref="B40:B41"/>
    <mergeCell ref="C40:C41"/>
    <mergeCell ref="D40:D41"/>
    <mergeCell ref="AJ40:AJ41"/>
    <mergeCell ref="AK40:AK41"/>
    <mergeCell ref="AL40:AL41"/>
    <mergeCell ref="AM40:AM41"/>
    <mergeCell ref="AN40:AN41"/>
    <mergeCell ref="AO38:AO39"/>
    <mergeCell ref="AP38:AP39"/>
    <mergeCell ref="AQ38:AQ39"/>
    <mergeCell ref="AR38:AR39"/>
    <mergeCell ref="AO40:AO41"/>
    <mergeCell ref="AP40:AP41"/>
    <mergeCell ref="AQ40:AQ41"/>
    <mergeCell ref="AR40:AR41"/>
    <mergeCell ref="AS40:AS41"/>
    <mergeCell ref="A42:A43"/>
    <mergeCell ref="B42:B43"/>
    <mergeCell ref="C42:C43"/>
    <mergeCell ref="D42:D43"/>
    <mergeCell ref="AJ42:AJ43"/>
    <mergeCell ref="AQ42:AQ43"/>
    <mergeCell ref="AR42:AR43"/>
    <mergeCell ref="AS42:AS43"/>
    <mergeCell ref="A44:A45"/>
    <mergeCell ref="B44:B45"/>
    <mergeCell ref="C44:C45"/>
    <mergeCell ref="D44:D45"/>
    <mergeCell ref="AJ44:AJ45"/>
    <mergeCell ref="AK44:AK45"/>
    <mergeCell ref="AL44:AL45"/>
    <mergeCell ref="AK42:AK43"/>
    <mergeCell ref="AL42:AL43"/>
    <mergeCell ref="AM42:AM43"/>
    <mergeCell ref="AN42:AN43"/>
    <mergeCell ref="AO42:AO43"/>
    <mergeCell ref="AP42:AP43"/>
    <mergeCell ref="AS44:AS45"/>
    <mergeCell ref="AM44:AM45"/>
    <mergeCell ref="AN44:AN45"/>
    <mergeCell ref="A46:A47"/>
    <mergeCell ref="B46:B47"/>
    <mergeCell ref="C46:C47"/>
    <mergeCell ref="D46:D47"/>
    <mergeCell ref="AJ46:AJ47"/>
    <mergeCell ref="AK46:AK47"/>
    <mergeCell ref="AL46:AL47"/>
    <mergeCell ref="AM46:AM47"/>
    <mergeCell ref="AN46:AN47"/>
    <mergeCell ref="AO44:AO45"/>
    <mergeCell ref="AP44:AP45"/>
    <mergeCell ref="AQ44:AQ45"/>
    <mergeCell ref="AR44:AR45"/>
    <mergeCell ref="AO46:AO47"/>
    <mergeCell ref="AP46:AP47"/>
    <mergeCell ref="AQ46:AQ47"/>
    <mergeCell ref="AR46:AR47"/>
    <mergeCell ref="AS46:AS47"/>
    <mergeCell ref="A48:A49"/>
    <mergeCell ref="B48:B49"/>
    <mergeCell ref="C48:C49"/>
    <mergeCell ref="D48:D49"/>
    <mergeCell ref="AJ48:AJ49"/>
    <mergeCell ref="AQ48:AQ49"/>
    <mergeCell ref="AR48:AR49"/>
    <mergeCell ref="AS48:AS49"/>
    <mergeCell ref="AE50:AI50"/>
    <mergeCell ref="AK48:AK49"/>
    <mergeCell ref="AL48:AL49"/>
    <mergeCell ref="AM48:AM49"/>
    <mergeCell ref="AN48:AN49"/>
    <mergeCell ref="AO48:AO49"/>
    <mergeCell ref="AP48:AP49"/>
  </mergeCells>
  <conditionalFormatting sqref="E2:AI49">
    <cfRule type="cellIs" dxfId="16" priority="9" operator="equal">
      <formula>"В"</formula>
    </cfRule>
    <cfRule type="cellIs" dxfId="15" priority="10" operator="equal">
      <formula>"Б"</formula>
    </cfRule>
    <cfRule type="cellIs" dxfId="14" priority="11" operator="equal">
      <formula>"А"</formula>
    </cfRule>
    <cfRule type="cellIs" dxfId="13" priority="12" operator="equal">
      <formula>"ВВ"</formula>
    </cfRule>
    <cfRule type="cellIs" dxfId="12" priority="13" operator="equal">
      <formula>"К"</formula>
    </cfRule>
    <cfRule type="cellIs" dxfId="11" priority="14" operator="equal">
      <formula>"Н"</formula>
    </cfRule>
    <cfRule type="cellIs" dxfId="10" priority="15" operator="equal">
      <formula>"О"</formula>
    </cfRule>
    <cfRule type="cellIs" dxfId="9" priority="16" operator="equal">
      <formula>"У"</formula>
    </cfRule>
    <cfRule type="cellIs" dxfId="8" priority="17" operator="equal">
      <formula>"ОГ"</formula>
    </cfRule>
  </conditionalFormatting>
  <conditionalFormatting sqref="E2:AI37">
    <cfRule type="expression" dxfId="7" priority="6">
      <formula>(WEEKDAY(E$3,2)&gt;5)*(E$3&lt;&gt;0)</formula>
    </cfRule>
  </conditionalFormatting>
  <pageMargins left="0.25" right="0.25" top="0.75" bottom="0.75" header="0.3" footer="0.3"/>
  <pageSetup paperSize="9" scale="46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9A886B-F27A-41A0-A44F-95E9CF213208}">
            <xm:f>MATCH(E$2,DATA!$F:$F,)*AND(OR(AND(MOD(E$3-DATA!$B$1,14)+1&gt;7,MOD(E$3-DATA!$B$1,14)+1&lt;10),AND(MOD(E$3-DATA!$B$1,14)+1&gt;12,MOD(E$3-DATA!$B$1,14)+1&lt;15)),E$3&lt;&gt;0)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5" id="{5E2CEA2C-C9B6-4D3F-8B16-310814C090BA}">
            <xm:f>AND(OR(AND(MOD(E$3-DATA!$B$1,14)+1&gt;7,MOD(E$3-DATA!$B$1,14)+1&lt;10),AND(MOD(E$3-DATA!$B$1,14)+1&gt;12,MOD(E$3-DATA!$B$1,14)+1&lt;15)),E$3&lt;&gt;0)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E44:AI49</xm:sqref>
        </x14:conditionalFormatting>
        <x14:conditionalFormatting xmlns:xm="http://schemas.microsoft.com/office/excel/2006/main">
          <x14:cfRule type="expression" priority="3" id="{3562C9AA-DC39-4AFF-973F-8618DE63E1D8}">
            <xm:f>MATCH(E$2,DATA!$F:$F,)*AND(OR(AND(MOD(E$3-DATA!$C$1,14)+1&gt;7,MOD(E$3-DATA!$C$1,14)+1&lt;10),AND(MOD(E$3-DATA!$C$1,14)+1&gt;12,MOD(E$3-DATA!$C$1,14)+1&lt;15)),E$3&lt;&gt;0)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14:cfRule type="expression" priority="7" id="{8BD62874-2161-446C-89FA-0E346453FE65}">
            <xm:f>AND(OR(AND(MOD(E$3-DATA!$C$1,14)+1&gt;7,MOD(E$3-DATA!$C$1,14)+1&lt;10),AND(MOD(E$3-DATA!$C$1,14)+1&gt;12,MOD(E$3-DATA!$C$1,14)+1&lt;15)),E$3&lt;&gt;0)</xm:f>
            <x14:dxf>
              <font>
                <b/>
                <i val="0"/>
                <color rgb="FFFF0000"/>
              </font>
              <fill>
                <patternFill>
                  <bgColor theme="9" tint="0.59996337778862885"/>
                </patternFill>
              </fill>
            </x14:dxf>
          </x14:cfRule>
          <xm:sqref>E38:AI43</xm:sqref>
        </x14:conditionalFormatting>
        <x14:conditionalFormatting xmlns:xm="http://schemas.microsoft.com/office/excel/2006/main">
          <x14:cfRule type="expression" priority="4" id="{A0F5EABA-161E-4B6F-9D7D-28AC877B2453}">
            <xm:f>MATCH(E$2,DATA!$F:$F,)</xm:f>
            <x14:dxf>
              <font>
                <b/>
                <i val="0"/>
                <color rgb="FFFF0000"/>
              </font>
              <fill>
                <patternFill>
                  <bgColor theme="3" tint="0.59996337778862885"/>
                </patternFill>
              </fill>
            </x14:dxf>
          </x14:cfRule>
          <x14:cfRule type="expression" priority="8" id="{18E3E314-DEF5-4B64-B512-9ABA0F324C5B}">
            <xm:f>MATCH(E$2,DATA!$H:$H,)</xm:f>
            <x14:dxf>
              <font>
                <color auto="1"/>
              </font>
              <fill>
                <patternFill>
                  <bgColor rgb="FF99FF99"/>
                </patternFill>
              </fill>
            </x14:dxf>
          </x14:cfRule>
          <xm:sqref>E4:AI49</xm:sqref>
        </x14:conditionalFormatting>
        <x14:conditionalFormatting xmlns:xm="http://schemas.microsoft.com/office/excel/2006/main">
          <x14:cfRule type="expression" priority="2" id="{6B51275E-8180-4B86-93B5-14C26C484713}">
            <xm:f>MATCH(E$2,DATA!$F:$F,)*(WEEKDAY(E$3,2)&gt;5)*(E$3&lt;&gt;0)</xm:f>
            <x14:dxf>
              <font>
                <b/>
                <i val="0"/>
                <color rgb="FFFF0000"/>
              </font>
              <fill>
                <gradientFill degree="45">
                  <stop position="0">
                    <color theme="3" tint="0.59999389629810485"/>
                  </stop>
                  <stop position="1">
                    <color theme="9" tint="0.59999389629810485"/>
                  </stop>
                </gradientFill>
              </fill>
            </x14:dxf>
          </x14:cfRule>
          <xm:sqref>E4:AI37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DATA!$D$2:$D$10</xm:f>
          </x14:formula1>
          <xm:sqref>D34 D4 D20 D22 D24 D26 D28 D30 D32 D36 D8 D10 D12 D14 D16 D18 D6 D38 D40 D42 D44 D46 D48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Табель</vt:lpstr>
      <vt:lpstr>DATA</vt:lpstr>
      <vt:lpstr>Январь</vt:lpstr>
      <vt:lpstr>Февраль</vt:lpstr>
      <vt:lpstr>Март</vt:lpstr>
      <vt:lpstr>Апрель</vt:lpstr>
      <vt:lpstr>Апрель!Область_печати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2018-01-19T07:57:09Z</cp:lastPrinted>
  <dcterms:created xsi:type="dcterms:W3CDTF">2006-09-28T05:33:49Z</dcterms:created>
  <dcterms:modified xsi:type="dcterms:W3CDTF">2020-04-30T15:18:33Z</dcterms:modified>
</cp:coreProperties>
</file>