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showInkAnnotation="0" updateLinks="never" defaultThemeVersion="124226"/>
  <bookViews>
    <workbookView xWindow="-120" yWindow="-120" windowWidth="19440" windowHeight="11760" tabRatio="694" activeTab="5"/>
  </bookViews>
  <sheets>
    <sheet name="DATA" sheetId="70" r:id="rId1"/>
    <sheet name="Январь" sheetId="110" r:id="rId2"/>
    <sheet name="Февраль" sheetId="90" r:id="rId3"/>
    <sheet name="Март" sheetId="91" r:id="rId4"/>
    <sheet name="Апрель" sheetId="101" r:id="rId5"/>
    <sheet name="Май" sheetId="112" r:id="rId6"/>
  </sheets>
  <definedNames>
    <definedName name="_xlnm.Print_Area" localSheetId="4">Апрель!$A$1:$AS$50</definedName>
    <definedName name="_xlnm.Print_Area" localSheetId="5">Май!$A$1:$AS$50</definedName>
    <definedName name="_xlnm.Print_Area" localSheetId="3">Март!$A$1:$AS$50</definedName>
    <definedName name="_xlnm.Print_Area" localSheetId="2">Февраль!$A$1:$AS$50</definedName>
    <definedName name="_xlnm.Print_Area" localSheetId="1">Январь!$A$1:$AS$50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6" i="112" l="1" a="1"/>
  <c r="AK6" i="112" s="1"/>
  <c r="AK8" i="112" a="1"/>
  <c r="AK8" i="112" s="1"/>
  <c r="AK4" i="112" a="1"/>
  <c r="AK4" i="112" s="1"/>
  <c r="H16" i="70" l="1"/>
  <c r="H15" i="70" l="1"/>
  <c r="H17" i="70"/>
  <c r="H18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C1" i="112"/>
  <c r="AS48" i="112"/>
  <c r="AR48" i="112"/>
  <c r="AQ48" i="112"/>
  <c r="AP48" i="112"/>
  <c r="AO48" i="112"/>
  <c r="AM48" i="112"/>
  <c r="AJ48" i="112"/>
  <c r="A48" i="112"/>
  <c r="AS46" i="112"/>
  <c r="AR46" i="112"/>
  <c r="AQ46" i="112"/>
  <c r="AP46" i="112"/>
  <c r="AO46" i="112"/>
  <c r="AM46" i="112"/>
  <c r="AJ46" i="112"/>
  <c r="A46" i="112"/>
  <c r="AS44" i="112"/>
  <c r="AR44" i="112"/>
  <c r="AQ44" i="112"/>
  <c r="AP44" i="112"/>
  <c r="AO44" i="112"/>
  <c r="AM44" i="112"/>
  <c r="AJ44" i="112"/>
  <c r="A44" i="112"/>
  <c r="AS42" i="112"/>
  <c r="AR42" i="112"/>
  <c r="AQ42" i="112"/>
  <c r="AP42" i="112"/>
  <c r="AO42" i="112"/>
  <c r="AM42" i="112"/>
  <c r="AJ42" i="112"/>
  <c r="A42" i="112"/>
  <c r="AS40" i="112"/>
  <c r="AR40" i="112"/>
  <c r="AQ40" i="112"/>
  <c r="AP40" i="112"/>
  <c r="AO40" i="112"/>
  <c r="AM40" i="112"/>
  <c r="AJ40" i="112"/>
  <c r="A40" i="112"/>
  <c r="AS38" i="112"/>
  <c r="AR38" i="112"/>
  <c r="AQ38" i="112"/>
  <c r="AP38" i="112"/>
  <c r="AO38" i="112"/>
  <c r="AM38" i="112"/>
  <c r="AJ38" i="112"/>
  <c r="A38" i="112"/>
  <c r="AS36" i="112"/>
  <c r="AR36" i="112"/>
  <c r="AQ36" i="112"/>
  <c r="AP36" i="112"/>
  <c r="AO36" i="112"/>
  <c r="AM36" i="112"/>
  <c r="AJ36" i="112"/>
  <c r="A36" i="112"/>
  <c r="AS34" i="112"/>
  <c r="AR34" i="112"/>
  <c r="AQ34" i="112"/>
  <c r="AP34" i="112"/>
  <c r="AO34" i="112"/>
  <c r="AM34" i="112"/>
  <c r="AJ34" i="112"/>
  <c r="A34" i="112"/>
  <c r="AS32" i="112"/>
  <c r="AR32" i="112"/>
  <c r="AQ32" i="112"/>
  <c r="AP32" i="112"/>
  <c r="AO32" i="112"/>
  <c r="AM32" i="112"/>
  <c r="AJ32" i="112"/>
  <c r="A32" i="112"/>
  <c r="AS30" i="112"/>
  <c r="AR30" i="112"/>
  <c r="AQ30" i="112"/>
  <c r="AP30" i="112"/>
  <c r="AO30" i="112"/>
  <c r="AM30" i="112"/>
  <c r="AJ30" i="112"/>
  <c r="A30" i="112"/>
  <c r="AS28" i="112"/>
  <c r="AR28" i="112"/>
  <c r="AQ28" i="112"/>
  <c r="AP28" i="112"/>
  <c r="AO28" i="112"/>
  <c r="AM28" i="112"/>
  <c r="AJ28" i="112"/>
  <c r="A28" i="112"/>
  <c r="AS26" i="112"/>
  <c r="AR26" i="112"/>
  <c r="AQ26" i="112"/>
  <c r="AP26" i="112"/>
  <c r="AO26" i="112"/>
  <c r="AM26" i="112"/>
  <c r="AJ26" i="112"/>
  <c r="A26" i="112"/>
  <c r="AS24" i="112"/>
  <c r="AR24" i="112"/>
  <c r="AQ24" i="112"/>
  <c r="AP24" i="112"/>
  <c r="AO24" i="112"/>
  <c r="AM24" i="112"/>
  <c r="AJ24" i="112"/>
  <c r="A24" i="112"/>
  <c r="AS22" i="112"/>
  <c r="AR22" i="112"/>
  <c r="AQ22" i="112"/>
  <c r="AP22" i="112"/>
  <c r="AO22" i="112"/>
  <c r="AM22" i="112"/>
  <c r="AJ22" i="112"/>
  <c r="A22" i="112"/>
  <c r="AS20" i="112"/>
  <c r="AR20" i="112"/>
  <c r="AQ20" i="112"/>
  <c r="AP20" i="112"/>
  <c r="AO20" i="112"/>
  <c r="AM20" i="112"/>
  <c r="AJ20" i="112"/>
  <c r="A20" i="112"/>
  <c r="AS18" i="112"/>
  <c r="AR18" i="112"/>
  <c r="AQ18" i="112"/>
  <c r="AP18" i="112"/>
  <c r="AO18" i="112"/>
  <c r="AM18" i="112"/>
  <c r="AJ18" i="112"/>
  <c r="A18" i="112"/>
  <c r="AS16" i="112"/>
  <c r="AR16" i="112"/>
  <c r="AQ16" i="112"/>
  <c r="AP16" i="112"/>
  <c r="AO16" i="112"/>
  <c r="AM16" i="112"/>
  <c r="A16" i="112"/>
  <c r="AS14" i="112"/>
  <c r="AR14" i="112"/>
  <c r="AQ14" i="112"/>
  <c r="AP14" i="112"/>
  <c r="AO14" i="112"/>
  <c r="AM14" i="112"/>
  <c r="A14" i="112"/>
  <c r="AS12" i="112"/>
  <c r="AR12" i="112"/>
  <c r="AQ12" i="112"/>
  <c r="AP12" i="112"/>
  <c r="AO12" i="112"/>
  <c r="AM12" i="112"/>
  <c r="A12" i="112"/>
  <c r="AS10" i="112"/>
  <c r="AR10" i="112"/>
  <c r="AQ10" i="112"/>
  <c r="AP10" i="112"/>
  <c r="AO10" i="112"/>
  <c r="AM10" i="112"/>
  <c r="A10" i="112"/>
  <c r="AS8" i="112"/>
  <c r="AR8" i="112"/>
  <c r="AQ8" i="112"/>
  <c r="AP8" i="112"/>
  <c r="AO8" i="112"/>
  <c r="AM8" i="112"/>
  <c r="AJ8" i="112"/>
  <c r="A8" i="112"/>
  <c r="AS6" i="112"/>
  <c r="AR6" i="112"/>
  <c r="AQ6" i="112"/>
  <c r="AP6" i="112"/>
  <c r="AO6" i="112"/>
  <c r="AM6" i="112"/>
  <c r="AJ6" i="112"/>
  <c r="A6" i="112"/>
  <c r="AS4" i="112"/>
  <c r="AS50" i="112" s="1"/>
  <c r="AR4" i="112"/>
  <c r="AQ4" i="112"/>
  <c r="AP4" i="112"/>
  <c r="AO4" i="112"/>
  <c r="AO50" i="112" s="1"/>
  <c r="AM4" i="112"/>
  <c r="AM50" i="112" s="1"/>
  <c r="AJ4" i="112"/>
  <c r="AJ50" i="112" s="1"/>
  <c r="A4" i="112"/>
  <c r="E3" i="112"/>
  <c r="H14" i="70"/>
  <c r="H13" i="70"/>
  <c r="H12" i="70"/>
  <c r="H11" i="70"/>
  <c r="H10" i="70"/>
  <c r="H9" i="70"/>
  <c r="H8" i="70"/>
  <c r="H7" i="70"/>
  <c r="H6" i="70"/>
  <c r="H5" i="70"/>
  <c r="H4" i="70"/>
  <c r="H3" i="70"/>
  <c r="H2" i="70"/>
  <c r="AP50" i="112" l="1"/>
  <c r="AQ50" i="112"/>
  <c r="AR50" i="112"/>
  <c r="F3" i="112"/>
  <c r="E2" i="112"/>
  <c r="F2" i="112" l="1"/>
  <c r="G3" i="112"/>
  <c r="H3" i="112" l="1"/>
  <c r="G2" i="112"/>
  <c r="I3" i="112" l="1"/>
  <c r="H2" i="112"/>
  <c r="J3" i="112" l="1"/>
  <c r="I2" i="112"/>
  <c r="K3" i="112" l="1"/>
  <c r="J2" i="112"/>
  <c r="L3" i="112" l="1"/>
  <c r="K2" i="112"/>
  <c r="M3" i="112" l="1"/>
  <c r="L2" i="112"/>
  <c r="N3" i="112" l="1"/>
  <c r="M2" i="112"/>
  <c r="N2" i="112" l="1"/>
  <c r="O3" i="112"/>
  <c r="P3" i="112" l="1"/>
  <c r="O2" i="112"/>
  <c r="Q3" i="112" l="1"/>
  <c r="P2" i="112"/>
  <c r="Q2" i="112" l="1"/>
  <c r="R3" i="112"/>
  <c r="R2" i="112" l="1"/>
  <c r="S3" i="112"/>
  <c r="T3" i="112" l="1"/>
  <c r="S2" i="112"/>
  <c r="U3" i="112" l="1"/>
  <c r="T2" i="112"/>
  <c r="V3" i="112" l="1"/>
  <c r="U2" i="112"/>
  <c r="W3" i="112" l="1"/>
  <c r="V2" i="112"/>
  <c r="X3" i="112" l="1"/>
  <c r="W2" i="112"/>
  <c r="Y3" i="112" l="1"/>
  <c r="X2" i="112"/>
  <c r="Y2" i="112" l="1"/>
  <c r="Z3" i="112"/>
  <c r="Z2" i="112" l="1"/>
  <c r="AA3" i="112"/>
  <c r="AB3" i="112" l="1"/>
  <c r="AA2" i="112"/>
  <c r="AC3" i="112" l="1"/>
  <c r="AB2" i="112"/>
  <c r="AC2" i="112" l="1"/>
  <c r="AD3" i="112"/>
  <c r="AE3" i="112" l="1"/>
  <c r="AD2" i="112"/>
  <c r="AF3" i="112" l="1"/>
  <c r="AE2" i="112"/>
  <c r="AG3" i="112" l="1"/>
  <c r="AG2" i="112" s="1"/>
  <c r="AF2" i="112"/>
  <c r="AH3" i="112"/>
  <c r="AH2" i="112" s="1"/>
  <c r="AI3" i="112"/>
  <c r="AK26" i="112" l="1"/>
  <c r="AK20" i="112"/>
  <c r="AK16" i="112"/>
  <c r="AK44" i="112"/>
  <c r="AL44" i="112" s="1"/>
  <c r="AK18" i="112"/>
  <c r="AK34" i="112"/>
  <c r="AL34" i="112" s="1"/>
  <c r="AK30" i="112"/>
  <c r="AL10" i="112"/>
  <c r="AK36" i="112"/>
  <c r="AL14" i="112"/>
  <c r="AK28" i="112"/>
  <c r="AL8" i="112"/>
  <c r="AK42" i="112"/>
  <c r="AL42" i="112" s="1"/>
  <c r="AK46" i="112"/>
  <c r="AL46" i="112" s="1"/>
  <c r="AL6" i="112"/>
  <c r="AK40" i="112"/>
  <c r="AK22" i="112"/>
  <c r="AL22" i="112" s="1"/>
  <c r="AK38" i="112"/>
  <c r="AL38" i="112" s="1"/>
  <c r="AK48" i="112"/>
  <c r="AL48" i="112" s="1"/>
  <c r="AK32" i="112"/>
  <c r="AL32" i="112" s="1"/>
  <c r="AK24" i="112"/>
  <c r="AL24" i="112" s="1"/>
  <c r="AI2" i="112"/>
  <c r="AN16" i="112" a="1"/>
  <c r="AN16" i="112" s="1"/>
  <c r="AN22" i="112" a="1"/>
  <c r="AN22" i="112" s="1"/>
  <c r="AL40" i="112"/>
  <c r="AN36" i="112" a="1"/>
  <c r="AN36" i="112" s="1"/>
  <c r="AN26" i="112" a="1"/>
  <c r="AN26" i="112" s="1"/>
  <c r="AL36" i="112"/>
  <c r="AN6" i="112" a="1"/>
  <c r="AN6" i="112" s="1"/>
  <c r="AN32" i="112" a="1"/>
  <c r="AN32" i="112" s="1"/>
  <c r="AL28" i="112"/>
  <c r="AN28" i="112" a="1"/>
  <c r="AN28" i="112" s="1"/>
  <c r="AN4" i="112" a="1"/>
  <c r="AN4" i="112" s="1"/>
  <c r="AN30" i="112" a="1"/>
  <c r="AN30" i="112" s="1"/>
  <c r="AN8" i="112" a="1"/>
  <c r="AN8" i="112" s="1"/>
  <c r="AN18" i="112" a="1"/>
  <c r="AN18" i="112" s="1"/>
  <c r="AN34" i="112" a="1"/>
  <c r="AN34" i="112" s="1"/>
  <c r="AN20" i="112" a="1"/>
  <c r="AN20" i="112" s="1"/>
  <c r="AN24" i="112" a="1"/>
  <c r="AN24" i="112" s="1"/>
  <c r="AL26" i="112"/>
  <c r="AL18" i="112"/>
  <c r="AL12" i="112"/>
  <c r="AL16" i="112"/>
  <c r="AL20" i="112"/>
  <c r="AL30" i="112"/>
  <c r="AK50" i="112" l="1"/>
  <c r="AL4" i="112"/>
  <c r="AL50" i="112" s="1"/>
  <c r="C1" i="110" l="1"/>
  <c r="E3" i="110" s="1"/>
  <c r="AS48" i="110"/>
  <c r="AR48" i="110"/>
  <c r="AQ48" i="110"/>
  <c r="AP48" i="110"/>
  <c r="AO48" i="110"/>
  <c r="AM48" i="110"/>
  <c r="AJ48" i="110"/>
  <c r="A48" i="110"/>
  <c r="AS46" i="110"/>
  <c r="AR46" i="110"/>
  <c r="AQ46" i="110"/>
  <c r="AP46" i="110"/>
  <c r="AO46" i="110"/>
  <c r="AM46" i="110"/>
  <c r="AJ46" i="110"/>
  <c r="A46" i="110"/>
  <c r="AS44" i="110"/>
  <c r="AR44" i="110"/>
  <c r="AQ44" i="110"/>
  <c r="AP44" i="110"/>
  <c r="AO44" i="110"/>
  <c r="AM44" i="110"/>
  <c r="AJ44" i="110"/>
  <c r="A44" i="110"/>
  <c r="AS42" i="110"/>
  <c r="AR42" i="110"/>
  <c r="AQ42" i="110"/>
  <c r="AP42" i="110"/>
  <c r="AO42" i="110"/>
  <c r="AM42" i="110"/>
  <c r="AJ42" i="110"/>
  <c r="A42" i="110"/>
  <c r="AS40" i="110"/>
  <c r="AR40" i="110"/>
  <c r="AQ40" i="110"/>
  <c r="AP40" i="110"/>
  <c r="AO40" i="110"/>
  <c r="AM40" i="110"/>
  <c r="AJ40" i="110"/>
  <c r="A40" i="110"/>
  <c r="AS38" i="110"/>
  <c r="AR38" i="110"/>
  <c r="AQ38" i="110"/>
  <c r="AP38" i="110"/>
  <c r="AO38" i="110"/>
  <c r="AM38" i="110"/>
  <c r="AJ38" i="110"/>
  <c r="A38" i="110"/>
  <c r="AS36" i="110"/>
  <c r="AR36" i="110"/>
  <c r="AQ36" i="110"/>
  <c r="AP36" i="110"/>
  <c r="AO36" i="110"/>
  <c r="AM36" i="110"/>
  <c r="AJ36" i="110"/>
  <c r="A36" i="110"/>
  <c r="AS34" i="110"/>
  <c r="AR34" i="110"/>
  <c r="AQ34" i="110"/>
  <c r="AP34" i="110"/>
  <c r="AO34" i="110"/>
  <c r="AM34" i="110"/>
  <c r="AJ34" i="110"/>
  <c r="A34" i="110"/>
  <c r="AS32" i="110"/>
  <c r="AR32" i="110"/>
  <c r="AQ32" i="110"/>
  <c r="AP32" i="110"/>
  <c r="AO32" i="110"/>
  <c r="AM32" i="110"/>
  <c r="AJ32" i="110"/>
  <c r="A32" i="110"/>
  <c r="AS30" i="110"/>
  <c r="AR30" i="110"/>
  <c r="AQ30" i="110"/>
  <c r="AP30" i="110"/>
  <c r="AO30" i="110"/>
  <c r="AM30" i="110"/>
  <c r="AJ30" i="110"/>
  <c r="A30" i="110"/>
  <c r="AS28" i="110"/>
  <c r="AR28" i="110"/>
  <c r="AQ28" i="110"/>
  <c r="AP28" i="110"/>
  <c r="AO28" i="110"/>
  <c r="AM28" i="110"/>
  <c r="AJ28" i="110"/>
  <c r="A28" i="110"/>
  <c r="AS26" i="110"/>
  <c r="AR26" i="110"/>
  <c r="AQ26" i="110"/>
  <c r="AP26" i="110"/>
  <c r="AO26" i="110"/>
  <c r="AM26" i="110"/>
  <c r="AJ26" i="110"/>
  <c r="A26" i="110"/>
  <c r="AS24" i="110"/>
  <c r="AR24" i="110"/>
  <c r="AQ24" i="110"/>
  <c r="AP24" i="110"/>
  <c r="AO24" i="110"/>
  <c r="AM24" i="110"/>
  <c r="AJ24" i="110"/>
  <c r="A24" i="110"/>
  <c r="AS22" i="110"/>
  <c r="AR22" i="110"/>
  <c r="AQ22" i="110"/>
  <c r="AP22" i="110"/>
  <c r="AO22" i="110"/>
  <c r="AM22" i="110"/>
  <c r="AJ22" i="110"/>
  <c r="A22" i="110"/>
  <c r="AS20" i="110"/>
  <c r="AR20" i="110"/>
  <c r="AQ20" i="110"/>
  <c r="AP20" i="110"/>
  <c r="AO20" i="110"/>
  <c r="AM20" i="110"/>
  <c r="AJ20" i="110"/>
  <c r="A20" i="110"/>
  <c r="AS18" i="110"/>
  <c r="AR18" i="110"/>
  <c r="AQ18" i="110"/>
  <c r="AP18" i="110"/>
  <c r="AO18" i="110"/>
  <c r="AM18" i="110"/>
  <c r="AJ18" i="110"/>
  <c r="A18" i="110"/>
  <c r="AS16" i="110"/>
  <c r="AR16" i="110"/>
  <c r="AQ16" i="110"/>
  <c r="AP16" i="110"/>
  <c r="AO16" i="110"/>
  <c r="AM16" i="110"/>
  <c r="AJ16" i="110"/>
  <c r="A16" i="110"/>
  <c r="AS14" i="110"/>
  <c r="AR14" i="110"/>
  <c r="AQ14" i="110"/>
  <c r="AP14" i="110"/>
  <c r="AO14" i="110"/>
  <c r="AM14" i="110"/>
  <c r="AJ14" i="110"/>
  <c r="A14" i="110"/>
  <c r="AS12" i="110"/>
  <c r="AR12" i="110"/>
  <c r="AQ12" i="110"/>
  <c r="AP12" i="110"/>
  <c r="AO12" i="110"/>
  <c r="AM12" i="110"/>
  <c r="AJ12" i="110"/>
  <c r="A12" i="110"/>
  <c r="AS10" i="110"/>
  <c r="AR10" i="110"/>
  <c r="AQ10" i="110"/>
  <c r="AP10" i="110"/>
  <c r="AO10" i="110"/>
  <c r="AM10" i="110"/>
  <c r="AJ10" i="110"/>
  <c r="A10" i="110"/>
  <c r="AS8" i="110"/>
  <c r="AR8" i="110"/>
  <c r="AQ8" i="110"/>
  <c r="AP8" i="110"/>
  <c r="AO8" i="110"/>
  <c r="AM8" i="110"/>
  <c r="AJ8" i="110"/>
  <c r="A8" i="110"/>
  <c r="AS6" i="110"/>
  <c r="AR6" i="110"/>
  <c r="AQ6" i="110"/>
  <c r="AP6" i="110"/>
  <c r="AO6" i="110"/>
  <c r="AM6" i="110"/>
  <c r="AJ6" i="110"/>
  <c r="A6" i="110"/>
  <c r="AS4" i="110"/>
  <c r="AR4" i="110"/>
  <c r="AQ4" i="110"/>
  <c r="AP4" i="110"/>
  <c r="AO4" i="110"/>
  <c r="AM4" i="110"/>
  <c r="AJ4" i="110"/>
  <c r="A4" i="110"/>
  <c r="AP50" i="110" l="1"/>
  <c r="AM50" i="110"/>
  <c r="AR50" i="110"/>
  <c r="AQ50" i="110"/>
  <c r="AO50" i="110"/>
  <c r="AS50" i="110"/>
  <c r="AJ50" i="110"/>
  <c r="F3" i="110"/>
  <c r="E2" i="110"/>
  <c r="C1" i="101"/>
  <c r="E3" i="101" s="1"/>
  <c r="AS48" i="101"/>
  <c r="AR48" i="101"/>
  <c r="AQ48" i="101"/>
  <c r="AP48" i="101"/>
  <c r="AO48" i="101"/>
  <c r="AM48" i="101"/>
  <c r="AJ48" i="101"/>
  <c r="A48" i="101"/>
  <c r="AS46" i="101"/>
  <c r="AR46" i="101"/>
  <c r="AQ46" i="101"/>
  <c r="AP46" i="101"/>
  <c r="AO46" i="101"/>
  <c r="AM46" i="101"/>
  <c r="AJ46" i="101"/>
  <c r="A46" i="101"/>
  <c r="AS44" i="101"/>
  <c r="AR44" i="101"/>
  <c r="AQ44" i="101"/>
  <c r="AP44" i="101"/>
  <c r="AO44" i="101"/>
  <c r="AM44" i="101"/>
  <c r="AJ44" i="101"/>
  <c r="A44" i="101"/>
  <c r="AS42" i="101"/>
  <c r="AR42" i="101"/>
  <c r="AQ42" i="101"/>
  <c r="AP42" i="101"/>
  <c r="AO42" i="101"/>
  <c r="AM42" i="101"/>
  <c r="AJ42" i="101"/>
  <c r="A42" i="101"/>
  <c r="AS40" i="101"/>
  <c r="AR40" i="101"/>
  <c r="AQ40" i="101"/>
  <c r="AP40" i="101"/>
  <c r="AO40" i="101"/>
  <c r="AM40" i="101"/>
  <c r="AJ40" i="101"/>
  <c r="A40" i="101"/>
  <c r="AS38" i="101"/>
  <c r="AR38" i="101"/>
  <c r="AQ38" i="101"/>
  <c r="AP38" i="101"/>
  <c r="AO38" i="101"/>
  <c r="AM38" i="101"/>
  <c r="AJ38" i="101"/>
  <c r="A38" i="101"/>
  <c r="AS36" i="101"/>
  <c r="AR36" i="101"/>
  <c r="AQ36" i="101"/>
  <c r="AP36" i="101"/>
  <c r="AO36" i="101"/>
  <c r="AM36" i="101"/>
  <c r="AJ36" i="101"/>
  <c r="A36" i="101"/>
  <c r="AS34" i="101"/>
  <c r="AR34" i="101"/>
  <c r="AQ34" i="101"/>
  <c r="AP34" i="101"/>
  <c r="AO34" i="101"/>
  <c r="AM34" i="101"/>
  <c r="AJ34" i="101"/>
  <c r="A34" i="101"/>
  <c r="AS32" i="101"/>
  <c r="AR32" i="101"/>
  <c r="AQ32" i="101"/>
  <c r="AP32" i="101"/>
  <c r="AO32" i="101"/>
  <c r="AM32" i="101"/>
  <c r="AJ32" i="101"/>
  <c r="A32" i="101"/>
  <c r="AS30" i="101"/>
  <c r="AR30" i="101"/>
  <c r="AQ30" i="101"/>
  <c r="AP30" i="101"/>
  <c r="AO30" i="101"/>
  <c r="AM30" i="101"/>
  <c r="AJ30" i="101"/>
  <c r="A30" i="101"/>
  <c r="AS28" i="101"/>
  <c r="AR28" i="101"/>
  <c r="AQ28" i="101"/>
  <c r="AP28" i="101"/>
  <c r="AO28" i="101"/>
  <c r="AM28" i="101"/>
  <c r="AJ28" i="101"/>
  <c r="A28" i="101"/>
  <c r="AS26" i="101"/>
  <c r="AR26" i="101"/>
  <c r="AQ26" i="101"/>
  <c r="AP26" i="101"/>
  <c r="AO26" i="101"/>
  <c r="AM26" i="101"/>
  <c r="AJ26" i="101"/>
  <c r="A26" i="101"/>
  <c r="AS24" i="101"/>
  <c r="AR24" i="101"/>
  <c r="AQ24" i="101"/>
  <c r="AP24" i="101"/>
  <c r="AO24" i="101"/>
  <c r="AM24" i="101"/>
  <c r="AJ24" i="101"/>
  <c r="A24" i="101"/>
  <c r="AS22" i="101"/>
  <c r="AR22" i="101"/>
  <c r="AQ22" i="101"/>
  <c r="AP22" i="101"/>
  <c r="AO22" i="101"/>
  <c r="AM22" i="101"/>
  <c r="AJ22" i="101"/>
  <c r="A22" i="101"/>
  <c r="AS20" i="101"/>
  <c r="AR20" i="101"/>
  <c r="AQ20" i="101"/>
  <c r="AP20" i="101"/>
  <c r="AO20" i="101"/>
  <c r="AM20" i="101"/>
  <c r="AJ20" i="101"/>
  <c r="A20" i="101"/>
  <c r="AS18" i="101"/>
  <c r="AR18" i="101"/>
  <c r="AQ18" i="101"/>
  <c r="AP18" i="101"/>
  <c r="AO18" i="101"/>
  <c r="AM18" i="101"/>
  <c r="AJ18" i="101"/>
  <c r="A18" i="101"/>
  <c r="AS16" i="101"/>
  <c r="AR16" i="101"/>
  <c r="AQ16" i="101"/>
  <c r="AP16" i="101"/>
  <c r="AO16" i="101"/>
  <c r="AM16" i="101"/>
  <c r="AJ16" i="101"/>
  <c r="A16" i="101"/>
  <c r="AS14" i="101"/>
  <c r="AR14" i="101"/>
  <c r="AQ14" i="101"/>
  <c r="AP14" i="101"/>
  <c r="AO14" i="101"/>
  <c r="AM14" i="101"/>
  <c r="AJ14" i="101"/>
  <c r="A14" i="101"/>
  <c r="AS12" i="101"/>
  <c r="AR12" i="101"/>
  <c r="AQ12" i="101"/>
  <c r="AP12" i="101"/>
  <c r="AO12" i="101"/>
  <c r="AM12" i="101"/>
  <c r="AJ12" i="101"/>
  <c r="A12" i="101"/>
  <c r="AS10" i="101"/>
  <c r="AR10" i="101"/>
  <c r="AQ10" i="101"/>
  <c r="AP10" i="101"/>
  <c r="AO10" i="101"/>
  <c r="AM10" i="101"/>
  <c r="AJ10" i="101"/>
  <c r="A10" i="101"/>
  <c r="AS8" i="101"/>
  <c r="AR8" i="101"/>
  <c r="AQ8" i="101"/>
  <c r="AP8" i="101"/>
  <c r="AO8" i="101"/>
  <c r="AM8" i="101"/>
  <c r="AJ8" i="101"/>
  <c r="A8" i="101"/>
  <c r="AS6" i="101"/>
  <c r="AR6" i="101"/>
  <c r="AQ6" i="101"/>
  <c r="AP6" i="101"/>
  <c r="AO6" i="101"/>
  <c r="AM6" i="101"/>
  <c r="AJ6" i="101"/>
  <c r="A6" i="101"/>
  <c r="AS4" i="101"/>
  <c r="AR4" i="101"/>
  <c r="AQ4" i="101"/>
  <c r="AP4" i="101"/>
  <c r="AO4" i="101"/>
  <c r="AM4" i="101"/>
  <c r="AJ4" i="101"/>
  <c r="A4" i="101"/>
  <c r="AM50" i="101" l="1"/>
  <c r="AR50" i="101"/>
  <c r="G3" i="110"/>
  <c r="F2" i="110"/>
  <c r="AQ50" i="101"/>
  <c r="AP50" i="101"/>
  <c r="AO50" i="101"/>
  <c r="AJ50" i="101"/>
  <c r="AS50" i="101"/>
  <c r="E2" i="101"/>
  <c r="F3" i="101"/>
  <c r="C1" i="91"/>
  <c r="E3" i="91" s="1"/>
  <c r="AS48" i="91"/>
  <c r="AR48" i="91"/>
  <c r="AQ48" i="91"/>
  <c r="AP48" i="91"/>
  <c r="AO48" i="91"/>
  <c r="AM48" i="91"/>
  <c r="AJ48" i="91"/>
  <c r="A48" i="91"/>
  <c r="AS46" i="91"/>
  <c r="AR46" i="91"/>
  <c r="AQ46" i="91"/>
  <c r="AP46" i="91"/>
  <c r="AO46" i="91"/>
  <c r="AM46" i="91"/>
  <c r="AJ46" i="91"/>
  <c r="A46" i="91"/>
  <c r="AS44" i="91"/>
  <c r="AR44" i="91"/>
  <c r="AQ44" i="91"/>
  <c r="AP44" i="91"/>
  <c r="AO44" i="91"/>
  <c r="AM44" i="91"/>
  <c r="AJ44" i="91"/>
  <c r="A44" i="91"/>
  <c r="AS42" i="91"/>
  <c r="AR42" i="91"/>
  <c r="AQ42" i="91"/>
  <c r="AP42" i="91"/>
  <c r="AO42" i="91"/>
  <c r="AM42" i="91"/>
  <c r="AJ42" i="91"/>
  <c r="A42" i="91"/>
  <c r="AS40" i="91"/>
  <c r="AR40" i="91"/>
  <c r="AQ40" i="91"/>
  <c r="AP40" i="91"/>
  <c r="AO40" i="91"/>
  <c r="AM40" i="91"/>
  <c r="AJ40" i="91"/>
  <c r="A40" i="91"/>
  <c r="AS38" i="91"/>
  <c r="AR38" i="91"/>
  <c r="AQ38" i="91"/>
  <c r="AP38" i="91"/>
  <c r="AO38" i="91"/>
  <c r="AM38" i="91"/>
  <c r="AJ38" i="91"/>
  <c r="A38" i="91"/>
  <c r="AS36" i="91"/>
  <c r="AR36" i="91"/>
  <c r="AQ36" i="91"/>
  <c r="AP36" i="91"/>
  <c r="AO36" i="91"/>
  <c r="AM36" i="91"/>
  <c r="AJ36" i="91"/>
  <c r="A36" i="91"/>
  <c r="AS34" i="91"/>
  <c r="AR34" i="91"/>
  <c r="AQ34" i="91"/>
  <c r="AP34" i="91"/>
  <c r="AO34" i="91"/>
  <c r="AM34" i="91"/>
  <c r="AJ34" i="91"/>
  <c r="A34" i="91"/>
  <c r="AS32" i="91"/>
  <c r="AR32" i="91"/>
  <c r="AQ32" i="91"/>
  <c r="AP32" i="91"/>
  <c r="AO32" i="91"/>
  <c r="AM32" i="91"/>
  <c r="AJ32" i="91"/>
  <c r="A32" i="91"/>
  <c r="AS30" i="91"/>
  <c r="AR30" i="91"/>
  <c r="AQ30" i="91"/>
  <c r="AP30" i="91"/>
  <c r="AO30" i="91"/>
  <c r="AM30" i="91"/>
  <c r="AJ30" i="91"/>
  <c r="A30" i="91"/>
  <c r="AS28" i="91"/>
  <c r="AR28" i="91"/>
  <c r="AQ28" i="91"/>
  <c r="AP28" i="91"/>
  <c r="AO28" i="91"/>
  <c r="AM28" i="91"/>
  <c r="AJ28" i="91"/>
  <c r="A28" i="91"/>
  <c r="AS26" i="91"/>
  <c r="AR26" i="91"/>
  <c r="AQ26" i="91"/>
  <c r="AP26" i="91"/>
  <c r="AO26" i="91"/>
  <c r="AM26" i="91"/>
  <c r="AJ26" i="91"/>
  <c r="A26" i="91"/>
  <c r="AS24" i="91"/>
  <c r="AR24" i="91"/>
  <c r="AQ24" i="91"/>
  <c r="AP24" i="91"/>
  <c r="AO24" i="91"/>
  <c r="AM24" i="91"/>
  <c r="AJ24" i="91"/>
  <c r="A24" i="91"/>
  <c r="AS22" i="91"/>
  <c r="AR22" i="91"/>
  <c r="AQ22" i="91"/>
  <c r="AP22" i="91"/>
  <c r="AO22" i="91"/>
  <c r="AM22" i="91"/>
  <c r="AJ22" i="91"/>
  <c r="A22" i="91"/>
  <c r="AS20" i="91"/>
  <c r="AR20" i="91"/>
  <c r="AQ20" i="91"/>
  <c r="AP20" i="91"/>
  <c r="AO20" i="91"/>
  <c r="AM20" i="91"/>
  <c r="AJ20" i="91"/>
  <c r="A20" i="91"/>
  <c r="AS18" i="91"/>
  <c r="AR18" i="91"/>
  <c r="AQ18" i="91"/>
  <c r="AP18" i="91"/>
  <c r="AO18" i="91"/>
  <c r="AM18" i="91"/>
  <c r="AJ18" i="91"/>
  <c r="A18" i="91"/>
  <c r="AS16" i="91"/>
  <c r="AR16" i="91"/>
  <c r="AQ16" i="91"/>
  <c r="AP16" i="91"/>
  <c r="AO16" i="91"/>
  <c r="AM16" i="91"/>
  <c r="AJ16" i="91"/>
  <c r="A16" i="91"/>
  <c r="AS14" i="91"/>
  <c r="AR14" i="91"/>
  <c r="AQ14" i="91"/>
  <c r="AP14" i="91"/>
  <c r="AO14" i="91"/>
  <c r="AM14" i="91"/>
  <c r="AJ14" i="91"/>
  <c r="A14" i="91"/>
  <c r="AS12" i="91"/>
  <c r="AR12" i="91"/>
  <c r="AQ12" i="91"/>
  <c r="AP12" i="91"/>
  <c r="AO12" i="91"/>
  <c r="AM12" i="91"/>
  <c r="AJ12" i="91"/>
  <c r="A12" i="91"/>
  <c r="AS10" i="91"/>
  <c r="AR10" i="91"/>
  <c r="AQ10" i="91"/>
  <c r="AP10" i="91"/>
  <c r="AO10" i="91"/>
  <c r="AM10" i="91"/>
  <c r="AJ10" i="91"/>
  <c r="A10" i="91"/>
  <c r="AS8" i="91"/>
  <c r="AR8" i="91"/>
  <c r="AQ8" i="91"/>
  <c r="AP8" i="91"/>
  <c r="AO8" i="91"/>
  <c r="AM8" i="91"/>
  <c r="AJ8" i="91"/>
  <c r="A8" i="91"/>
  <c r="AS6" i="91"/>
  <c r="AR6" i="91"/>
  <c r="AQ6" i="91"/>
  <c r="AP6" i="91"/>
  <c r="AO6" i="91"/>
  <c r="AM6" i="91"/>
  <c r="AJ6" i="91"/>
  <c r="A6" i="91"/>
  <c r="AS4" i="91"/>
  <c r="AR4" i="91"/>
  <c r="AQ4" i="91"/>
  <c r="AP4" i="91"/>
  <c r="AO4" i="91"/>
  <c r="AM4" i="91"/>
  <c r="AJ4" i="91"/>
  <c r="A4" i="91"/>
  <c r="H3" i="110" l="1"/>
  <c r="G2" i="110"/>
  <c r="G3" i="101"/>
  <c r="F2" i="101"/>
  <c r="AS50" i="91"/>
  <c r="AO50" i="91"/>
  <c r="AJ50" i="91"/>
  <c r="AP50" i="91"/>
  <c r="AQ50" i="91"/>
  <c r="AM50" i="91"/>
  <c r="AR50" i="91"/>
  <c r="F3" i="91"/>
  <c r="E2" i="91"/>
  <c r="C1" i="90"/>
  <c r="E3" i="90" s="1"/>
  <c r="A50" i="90"/>
  <c r="AS48" i="90"/>
  <c r="AR48" i="90"/>
  <c r="AQ48" i="90"/>
  <c r="AP48" i="90"/>
  <c r="AO48" i="90"/>
  <c r="AM48" i="90"/>
  <c r="AJ48" i="90"/>
  <c r="A48" i="90"/>
  <c r="AS46" i="90"/>
  <c r="AR46" i="90"/>
  <c r="AQ46" i="90"/>
  <c r="AP46" i="90"/>
  <c r="AO46" i="90"/>
  <c r="AM46" i="90"/>
  <c r="AJ46" i="90"/>
  <c r="A46" i="90"/>
  <c r="AS44" i="90"/>
  <c r="AR44" i="90"/>
  <c r="AQ44" i="90"/>
  <c r="AP44" i="90"/>
  <c r="AO44" i="90"/>
  <c r="AM44" i="90"/>
  <c r="AJ44" i="90"/>
  <c r="A44" i="90"/>
  <c r="AS42" i="90"/>
  <c r="AR42" i="90"/>
  <c r="AQ42" i="90"/>
  <c r="AP42" i="90"/>
  <c r="AO42" i="90"/>
  <c r="AM42" i="90"/>
  <c r="AJ42" i="90"/>
  <c r="A42" i="90"/>
  <c r="AS40" i="90"/>
  <c r="AR40" i="90"/>
  <c r="AQ40" i="90"/>
  <c r="AP40" i="90"/>
  <c r="AO40" i="90"/>
  <c r="AM40" i="90"/>
  <c r="AJ40" i="90"/>
  <c r="A40" i="90"/>
  <c r="AS38" i="90"/>
  <c r="AR38" i="90"/>
  <c r="AQ38" i="90"/>
  <c r="AP38" i="90"/>
  <c r="AO38" i="90"/>
  <c r="AM38" i="90"/>
  <c r="AJ38" i="90"/>
  <c r="A38" i="90"/>
  <c r="AS36" i="90"/>
  <c r="AR36" i="90"/>
  <c r="AQ36" i="90"/>
  <c r="AP36" i="90"/>
  <c r="AO36" i="90"/>
  <c r="AM36" i="90"/>
  <c r="AJ36" i="90"/>
  <c r="A36" i="90"/>
  <c r="AS34" i="90"/>
  <c r="AR34" i="90"/>
  <c r="AQ34" i="90"/>
  <c r="AP34" i="90"/>
  <c r="AO34" i="90"/>
  <c r="AM34" i="90"/>
  <c r="AJ34" i="90"/>
  <c r="A34" i="90"/>
  <c r="AS32" i="90"/>
  <c r="AR32" i="90"/>
  <c r="AQ32" i="90"/>
  <c r="AP32" i="90"/>
  <c r="AO32" i="90"/>
  <c r="AM32" i="90"/>
  <c r="AJ32" i="90"/>
  <c r="A32" i="90"/>
  <c r="AS30" i="90"/>
  <c r="AR30" i="90"/>
  <c r="AQ30" i="90"/>
  <c r="AP30" i="90"/>
  <c r="AO30" i="90"/>
  <c r="AM30" i="90"/>
  <c r="AJ30" i="90"/>
  <c r="A30" i="90"/>
  <c r="AS28" i="90"/>
  <c r="AR28" i="90"/>
  <c r="AQ28" i="90"/>
  <c r="AP28" i="90"/>
  <c r="AO28" i="90"/>
  <c r="AM28" i="90"/>
  <c r="AJ28" i="90"/>
  <c r="A28" i="90"/>
  <c r="AS26" i="90"/>
  <c r="AR26" i="90"/>
  <c r="AQ26" i="90"/>
  <c r="AP26" i="90"/>
  <c r="AO26" i="90"/>
  <c r="AM26" i="90"/>
  <c r="AJ26" i="90"/>
  <c r="A26" i="90"/>
  <c r="AS24" i="90"/>
  <c r="AR24" i="90"/>
  <c r="AQ24" i="90"/>
  <c r="AP24" i="90"/>
  <c r="AO24" i="90"/>
  <c r="AM24" i="90"/>
  <c r="AJ24" i="90"/>
  <c r="A24" i="90"/>
  <c r="AS22" i="90"/>
  <c r="AR22" i="90"/>
  <c r="AQ22" i="90"/>
  <c r="AP22" i="90"/>
  <c r="AO22" i="90"/>
  <c r="AM22" i="90"/>
  <c r="AJ22" i="90"/>
  <c r="A22" i="90"/>
  <c r="AS20" i="90"/>
  <c r="AR20" i="90"/>
  <c r="AQ20" i="90"/>
  <c r="AP20" i="90"/>
  <c r="AO20" i="90"/>
  <c r="AM20" i="90"/>
  <c r="AJ20" i="90"/>
  <c r="A20" i="90"/>
  <c r="AS18" i="90"/>
  <c r="AR18" i="90"/>
  <c r="AQ18" i="90"/>
  <c r="AP18" i="90"/>
  <c r="AO18" i="90"/>
  <c r="AM18" i="90"/>
  <c r="AJ18" i="90"/>
  <c r="A18" i="90"/>
  <c r="AS16" i="90"/>
  <c r="AR16" i="90"/>
  <c r="AQ16" i="90"/>
  <c r="AP16" i="90"/>
  <c r="AO16" i="90"/>
  <c r="AM16" i="90"/>
  <c r="AJ16" i="90"/>
  <c r="A16" i="90"/>
  <c r="AS14" i="90"/>
  <c r="AR14" i="90"/>
  <c r="AQ14" i="90"/>
  <c r="AP14" i="90"/>
  <c r="AO14" i="90"/>
  <c r="AM14" i="90"/>
  <c r="AJ14" i="90"/>
  <c r="A14" i="90"/>
  <c r="AS12" i="90"/>
  <c r="AR12" i="90"/>
  <c r="AQ12" i="90"/>
  <c r="AP12" i="90"/>
  <c r="AO12" i="90"/>
  <c r="AM12" i="90"/>
  <c r="AJ12" i="90"/>
  <c r="A12" i="90"/>
  <c r="AS10" i="90"/>
  <c r="AR10" i="90"/>
  <c r="AQ10" i="90"/>
  <c r="AP10" i="90"/>
  <c r="AO10" i="90"/>
  <c r="AM10" i="90"/>
  <c r="AJ10" i="90"/>
  <c r="A10" i="90"/>
  <c r="AS8" i="90"/>
  <c r="AR8" i="90"/>
  <c r="AQ8" i="90"/>
  <c r="AP8" i="90"/>
  <c r="AO8" i="90"/>
  <c r="AM8" i="90"/>
  <c r="AJ8" i="90"/>
  <c r="A8" i="90"/>
  <c r="AS6" i="90"/>
  <c r="AR6" i="90"/>
  <c r="AQ6" i="90"/>
  <c r="AP6" i="90"/>
  <c r="AO6" i="90"/>
  <c r="AM6" i="90"/>
  <c r="AJ6" i="90"/>
  <c r="A6" i="90"/>
  <c r="AS4" i="90"/>
  <c r="AR4" i="90"/>
  <c r="AQ4" i="90"/>
  <c r="AP4" i="90"/>
  <c r="AO4" i="90"/>
  <c r="AM4" i="90"/>
  <c r="AJ4" i="90"/>
  <c r="A4" i="90"/>
  <c r="I3" i="110" l="1"/>
  <c r="H2" i="110"/>
  <c r="H3" i="101"/>
  <c r="G2" i="101"/>
  <c r="G3" i="91"/>
  <c r="F2" i="91"/>
  <c r="AQ50" i="90"/>
  <c r="AR50" i="90"/>
  <c r="AM50" i="90"/>
  <c r="AO50" i="90"/>
  <c r="AS50" i="90"/>
  <c r="AJ50" i="90"/>
  <c r="AP50" i="90"/>
  <c r="F3" i="90"/>
  <c r="E2" i="90"/>
  <c r="J3" i="110" l="1"/>
  <c r="I2" i="110"/>
  <c r="I3" i="101"/>
  <c r="H2" i="101"/>
  <c r="H3" i="91"/>
  <c r="G2" i="91"/>
  <c r="G3" i="90"/>
  <c r="F2" i="90"/>
  <c r="K3" i="110" l="1"/>
  <c r="J2" i="110"/>
  <c r="J3" i="101"/>
  <c r="I2" i="101"/>
  <c r="I3" i="91"/>
  <c r="H2" i="91"/>
  <c r="H3" i="90"/>
  <c r="G2" i="90"/>
  <c r="L3" i="110" l="1"/>
  <c r="K2" i="110"/>
  <c r="J2" i="101"/>
  <c r="K3" i="101"/>
  <c r="J3" i="91"/>
  <c r="I2" i="91"/>
  <c r="H2" i="90"/>
  <c r="I3" i="90"/>
  <c r="M3" i="110" l="1"/>
  <c r="L2" i="110"/>
  <c r="L3" i="101"/>
  <c r="K2" i="101"/>
  <c r="J2" i="91"/>
  <c r="K3" i="91"/>
  <c r="J3" i="90"/>
  <c r="I2" i="90"/>
  <c r="N3" i="110" l="1"/>
  <c r="M2" i="110"/>
  <c r="M3" i="101"/>
  <c r="L2" i="101"/>
  <c r="L3" i="91"/>
  <c r="K2" i="91"/>
  <c r="K3" i="90"/>
  <c r="J2" i="90"/>
  <c r="O3" i="110" l="1"/>
  <c r="N2" i="110"/>
  <c r="N3" i="101"/>
  <c r="M2" i="101"/>
  <c r="M3" i="91"/>
  <c r="L2" i="91"/>
  <c r="L3" i="90"/>
  <c r="K2" i="90"/>
  <c r="P3" i="110" l="1"/>
  <c r="O2" i="110"/>
  <c r="O3" i="101"/>
  <c r="N2" i="101"/>
  <c r="N3" i="91"/>
  <c r="M2" i="91"/>
  <c r="L2" i="90"/>
  <c r="M3" i="90"/>
  <c r="B1" i="70"/>
  <c r="AN44" i="112" l="1" a="1"/>
  <c r="AN44" i="112" s="1"/>
  <c r="AN48" i="112" a="1"/>
  <c r="AN48" i="112" s="1"/>
  <c r="AN46" i="112" a="1"/>
  <c r="AN46" i="112" s="1"/>
  <c r="Q3" i="110"/>
  <c r="P2" i="110"/>
  <c r="P3" i="101"/>
  <c r="O2" i="101"/>
  <c r="O3" i="91"/>
  <c r="N2" i="91"/>
  <c r="N3" i="90"/>
  <c r="M2" i="90"/>
  <c r="C1" i="70"/>
  <c r="AN42" i="112" l="1" a="1"/>
  <c r="AN42" i="112" s="1"/>
  <c r="AN38" i="112" a="1"/>
  <c r="AN38" i="112" s="1"/>
  <c r="AN50" i="112" s="1"/>
  <c r="AN40" i="112" a="1"/>
  <c r="AN40" i="112" s="1"/>
  <c r="R3" i="110"/>
  <c r="Q2" i="110"/>
  <c r="Q3" i="101"/>
  <c r="P2" i="101"/>
  <c r="P3" i="91"/>
  <c r="O2" i="91"/>
  <c r="O3" i="90"/>
  <c r="N2" i="90"/>
  <c r="S3" i="110" l="1"/>
  <c r="R2" i="110"/>
  <c r="R3" i="101"/>
  <c r="Q2" i="101"/>
  <c r="Q3" i="91"/>
  <c r="P2" i="91"/>
  <c r="P3" i="90"/>
  <c r="O2" i="90"/>
  <c r="T3" i="110" l="1"/>
  <c r="S2" i="110"/>
  <c r="S3" i="101"/>
  <c r="R2" i="101"/>
  <c r="R3" i="91"/>
  <c r="Q2" i="91"/>
  <c r="Q3" i="90"/>
  <c r="P2" i="90"/>
  <c r="U3" i="110" l="1"/>
  <c r="T2" i="110"/>
  <c r="T3" i="101"/>
  <c r="S2" i="101"/>
  <c r="S3" i="91"/>
  <c r="R2" i="91"/>
  <c r="R3" i="90"/>
  <c r="Q2" i="90"/>
  <c r="V3" i="110" l="1"/>
  <c r="U2" i="110"/>
  <c r="U3" i="101"/>
  <c r="T2" i="101"/>
  <c r="T3" i="91"/>
  <c r="S2" i="91"/>
  <c r="S3" i="90"/>
  <c r="R2" i="90"/>
  <c r="W3" i="110" l="1"/>
  <c r="V2" i="110"/>
  <c r="V3" i="101"/>
  <c r="U2" i="101"/>
  <c r="U3" i="91"/>
  <c r="T2" i="91"/>
  <c r="T3" i="90"/>
  <c r="S2" i="90"/>
  <c r="X3" i="110" l="1"/>
  <c r="W2" i="110"/>
  <c r="W3" i="101"/>
  <c r="V2" i="101"/>
  <c r="V3" i="91"/>
  <c r="U2" i="91"/>
  <c r="T2" i="90"/>
  <c r="U3" i="90"/>
  <c r="Y3" i="110" l="1"/>
  <c r="X2" i="110"/>
  <c r="X3" i="101"/>
  <c r="W2" i="101"/>
  <c r="W3" i="91"/>
  <c r="V2" i="91"/>
  <c r="V3" i="90"/>
  <c r="U2" i="90"/>
  <c r="Z3" i="110" l="1"/>
  <c r="Y2" i="110"/>
  <c r="Y3" i="101"/>
  <c r="X2" i="101"/>
  <c r="W2" i="91"/>
  <c r="X3" i="91"/>
  <c r="W3" i="90"/>
  <c r="V2" i="90"/>
  <c r="AA3" i="110" l="1"/>
  <c r="Z2" i="110"/>
  <c r="Z3" i="101"/>
  <c r="Y2" i="101"/>
  <c r="Y3" i="91"/>
  <c r="X2" i="91"/>
  <c r="X3" i="90"/>
  <c r="W2" i="90"/>
  <c r="AB3" i="110" l="1"/>
  <c r="AA2" i="110"/>
  <c r="AA3" i="101"/>
  <c r="Z2" i="101"/>
  <c r="Z3" i="91"/>
  <c r="Y2" i="91"/>
  <c r="Y3" i="90"/>
  <c r="X2" i="90"/>
  <c r="AC3" i="110" l="1"/>
  <c r="AB2" i="110"/>
  <c r="AB3" i="101"/>
  <c r="AA2" i="101"/>
  <c r="AA3" i="91"/>
  <c r="Z2" i="91"/>
  <c r="Z3" i="90"/>
  <c r="Y2" i="90"/>
  <c r="AD3" i="110" l="1"/>
  <c r="AC2" i="110"/>
  <c r="AC3" i="101"/>
  <c r="AB2" i="101"/>
  <c r="AA2" i="91"/>
  <c r="AB3" i="91"/>
  <c r="AA3" i="90"/>
  <c r="Z2" i="90"/>
  <c r="AE3" i="110" l="1"/>
  <c r="AD2" i="110"/>
  <c r="AD3" i="101"/>
  <c r="AC2" i="101"/>
  <c r="AC3" i="91"/>
  <c r="AB2" i="91"/>
  <c r="AB3" i="90"/>
  <c r="AA2" i="90"/>
  <c r="AF3" i="110" l="1"/>
  <c r="AE2" i="110"/>
  <c r="AE3" i="101"/>
  <c r="AD2" i="101"/>
  <c r="AD3" i="91"/>
  <c r="AC2" i="91"/>
  <c r="AC3" i="90"/>
  <c r="AB2" i="90"/>
  <c r="AG3" i="110" l="1"/>
  <c r="AG2" i="110" s="1"/>
  <c r="AF2" i="110"/>
  <c r="AI3" i="110"/>
  <c r="AH3" i="110"/>
  <c r="AH2" i="110" s="1"/>
  <c r="AF3" i="101"/>
  <c r="AE2" i="101"/>
  <c r="AE3" i="91"/>
  <c r="AD2" i="91"/>
  <c r="AD3" i="90"/>
  <c r="AC2" i="90"/>
  <c r="AK26" i="110" l="1"/>
  <c r="AL26" i="110" s="1"/>
  <c r="AK28" i="110"/>
  <c r="AL28" i="110" s="1"/>
  <c r="AK46" i="110"/>
  <c r="AL46" i="110" s="1"/>
  <c r="AK16" i="110"/>
  <c r="AL16" i="110" s="1"/>
  <c r="AK48" i="110"/>
  <c r="AL48" i="110" s="1"/>
  <c r="AK6" i="110"/>
  <c r="AL6" i="110" s="1"/>
  <c r="AK12" i="110"/>
  <c r="AL12" i="110" s="1"/>
  <c r="AK24" i="110"/>
  <c r="AL24" i="110" s="1"/>
  <c r="AK4" i="110"/>
  <c r="AK14" i="110"/>
  <c r="AL14" i="110" s="1"/>
  <c r="AK10" i="110"/>
  <c r="AL10" i="110" s="1"/>
  <c r="AK44" i="110"/>
  <c r="AL44" i="110" s="1"/>
  <c r="AK40" i="110"/>
  <c r="AL40" i="110" s="1"/>
  <c r="AK30" i="110"/>
  <c r="AL30" i="110" s="1"/>
  <c r="AK38" i="110"/>
  <c r="AL38" i="110" s="1"/>
  <c r="AK36" i="110"/>
  <c r="AL36" i="110" s="1"/>
  <c r="AK22" i="110"/>
  <c r="AL22" i="110" s="1"/>
  <c r="AK8" i="110"/>
  <c r="AL8" i="110" s="1"/>
  <c r="AK18" i="110"/>
  <c r="AL18" i="110" s="1"/>
  <c r="AK42" i="110"/>
  <c r="AL42" i="110" s="1"/>
  <c r="AK34" i="110"/>
  <c r="AL34" i="110" s="1"/>
  <c r="AK32" i="110"/>
  <c r="AL32" i="110" s="1"/>
  <c r="AK20" i="110"/>
  <c r="AL20" i="110" s="1"/>
  <c r="AI2" i="110"/>
  <c r="AN30" i="110" a="1"/>
  <c r="AN30" i="110" s="1"/>
  <c r="AN22" i="110" a="1"/>
  <c r="AN22" i="110" s="1"/>
  <c r="AN18" i="110" a="1"/>
  <c r="AN18" i="110" s="1"/>
  <c r="AN10" i="110" a="1"/>
  <c r="AN10" i="110" s="1"/>
  <c r="AN34" i="110" a="1"/>
  <c r="AN34" i="110" s="1"/>
  <c r="AN48" i="110" a="1"/>
  <c r="AN48" i="110" s="1"/>
  <c r="AN28" i="110" a="1"/>
  <c r="AN28" i="110" s="1"/>
  <c r="AN36" i="110" a="1"/>
  <c r="AN36" i="110" s="1"/>
  <c r="AN4" i="110" a="1"/>
  <c r="AN4" i="110" s="1"/>
  <c r="AN32" i="110" a="1"/>
  <c r="AN32" i="110" s="1"/>
  <c r="AN38" i="110" a="1"/>
  <c r="AN38" i="110" s="1"/>
  <c r="AN46" i="110" a="1"/>
  <c r="AN46" i="110" s="1"/>
  <c r="AN12" i="110" a="1"/>
  <c r="AN12" i="110" s="1"/>
  <c r="AN6" i="110" a="1"/>
  <c r="AN6" i="110" s="1"/>
  <c r="AN26" i="110" a="1"/>
  <c r="AN26" i="110" s="1"/>
  <c r="AN24" i="110" a="1"/>
  <c r="AN24" i="110" s="1"/>
  <c r="AN14" i="110" a="1"/>
  <c r="AN14" i="110" s="1"/>
  <c r="AN16" i="110" a="1"/>
  <c r="AN16" i="110" s="1"/>
  <c r="AN8" i="110" a="1"/>
  <c r="AN8" i="110" s="1"/>
  <c r="AN20" i="110" a="1"/>
  <c r="AN20" i="110" s="1"/>
  <c r="AN44" i="110" a="1"/>
  <c r="AN44" i="110" s="1"/>
  <c r="AN40" i="110" a="1"/>
  <c r="AN40" i="110" s="1"/>
  <c r="AN42" i="110" a="1"/>
  <c r="AN42" i="110" s="1"/>
  <c r="AG3" i="101"/>
  <c r="AG2" i="101" s="1"/>
  <c r="AF2" i="101"/>
  <c r="AH3" i="101"/>
  <c r="AH2" i="101" s="1"/>
  <c r="AI3" i="101"/>
  <c r="AF3" i="91"/>
  <c r="AE2" i="91"/>
  <c r="AE3" i="90"/>
  <c r="AD2" i="90"/>
  <c r="AK16" i="101" l="1"/>
  <c r="AL16" i="101" s="1"/>
  <c r="AK10" i="101"/>
  <c r="AL10" i="101" s="1"/>
  <c r="AK42" i="101"/>
  <c r="AL42" i="101" s="1"/>
  <c r="AK18" i="101"/>
  <c r="AL18" i="101" s="1"/>
  <c r="AK30" i="101"/>
  <c r="AL30" i="101" s="1"/>
  <c r="AK44" i="101"/>
  <c r="AL44" i="101" s="1"/>
  <c r="AK20" i="101"/>
  <c r="AL20" i="101" s="1"/>
  <c r="AK36" i="101"/>
  <c r="AL36" i="101" s="1"/>
  <c r="AK34" i="101"/>
  <c r="AL34" i="101" s="1"/>
  <c r="AK40" i="101"/>
  <c r="AL40" i="101" s="1"/>
  <c r="AK24" i="101"/>
  <c r="AL24" i="101" s="1"/>
  <c r="AK38" i="101"/>
  <c r="AL38" i="101" s="1"/>
  <c r="AK4" i="101"/>
  <c r="AK32" i="101"/>
  <c r="AL32" i="101" s="1"/>
  <c r="AK22" i="101"/>
  <c r="AL22" i="101" s="1"/>
  <c r="AK14" i="101"/>
  <c r="AL14" i="101" s="1"/>
  <c r="AK46" i="101"/>
  <c r="AL46" i="101" s="1"/>
  <c r="AK6" i="101"/>
  <c r="AL6" i="101" s="1"/>
  <c r="AK12" i="101"/>
  <c r="AL12" i="101" s="1"/>
  <c r="AK28" i="101"/>
  <c r="AL28" i="101" s="1"/>
  <c r="AK26" i="101"/>
  <c r="AL26" i="101" s="1"/>
  <c r="AK8" i="101"/>
  <c r="AL8" i="101" s="1"/>
  <c r="AK48" i="101"/>
  <c r="AL48" i="101" s="1"/>
  <c r="AL4" i="110"/>
  <c r="AL50" i="110" s="1"/>
  <c r="AK50" i="110"/>
  <c r="AN50" i="110"/>
  <c r="AI2" i="101"/>
  <c r="AN24" i="101" a="1"/>
  <c r="AN24" i="101" s="1"/>
  <c r="AN26" i="101" a="1"/>
  <c r="AN26" i="101" s="1"/>
  <c r="AN46" i="101" a="1"/>
  <c r="AN46" i="101" s="1"/>
  <c r="AN28" i="101" a="1"/>
  <c r="AN28" i="101" s="1"/>
  <c r="AN40" i="101" a="1"/>
  <c r="AN40" i="101" s="1"/>
  <c r="AN30" i="101" a="1"/>
  <c r="AN30" i="101" s="1"/>
  <c r="AN6" i="101" a="1"/>
  <c r="AN6" i="101" s="1"/>
  <c r="AN22" i="101" a="1"/>
  <c r="AN22" i="101" s="1"/>
  <c r="AN38" i="101" a="1"/>
  <c r="AN38" i="101" s="1"/>
  <c r="AN32" i="101" a="1"/>
  <c r="AN32" i="101" s="1"/>
  <c r="AN14" i="101" a="1"/>
  <c r="AN14" i="101" s="1"/>
  <c r="AN36" i="101" a="1"/>
  <c r="AN36" i="101" s="1"/>
  <c r="AN20" i="101" a="1"/>
  <c r="AN20" i="101" s="1"/>
  <c r="AN48" i="101" a="1"/>
  <c r="AN48" i="101" s="1"/>
  <c r="AN16" i="101" a="1"/>
  <c r="AN16" i="101" s="1"/>
  <c r="AN8" i="101" a="1"/>
  <c r="AN8" i="101" s="1"/>
  <c r="AN44" i="101" a="1"/>
  <c r="AN44" i="101" s="1"/>
  <c r="AN34" i="101" a="1"/>
  <c r="AN34" i="101" s="1"/>
  <c r="AN12" i="101" a="1"/>
  <c r="AN12" i="101" s="1"/>
  <c r="AN4" i="101" a="1"/>
  <c r="AN4" i="101" s="1"/>
  <c r="AN10" i="101" a="1"/>
  <c r="AN10" i="101" s="1"/>
  <c r="AN42" i="101" a="1"/>
  <c r="AN42" i="101" s="1"/>
  <c r="AN18" i="101" a="1"/>
  <c r="AN18" i="101" s="1"/>
  <c r="AH3" i="91"/>
  <c r="AH2" i="91" s="1"/>
  <c r="AG3" i="91"/>
  <c r="AG2" i="91" s="1"/>
  <c r="AI3" i="91"/>
  <c r="AF2" i="91"/>
  <c r="AF3" i="90"/>
  <c r="AE2" i="90"/>
  <c r="AK42" i="91" l="1"/>
  <c r="AL42" i="91" s="1"/>
  <c r="AK26" i="91"/>
  <c r="AL26" i="91" s="1"/>
  <c r="AK44" i="91"/>
  <c r="AL44" i="91" s="1"/>
  <c r="AK20" i="91"/>
  <c r="AL20" i="91" s="1"/>
  <c r="AK28" i="91"/>
  <c r="AL28" i="91" s="1"/>
  <c r="AK38" i="91"/>
  <c r="AL38" i="91" s="1"/>
  <c r="AK14" i="91"/>
  <c r="AL14" i="91" s="1"/>
  <c r="AK6" i="91"/>
  <c r="AL6" i="91" s="1"/>
  <c r="AK46" i="91"/>
  <c r="AL46" i="91" s="1"/>
  <c r="AK18" i="91"/>
  <c r="AL18" i="91" s="1"/>
  <c r="AK10" i="91"/>
  <c r="AL10" i="91" s="1"/>
  <c r="AK8" i="91"/>
  <c r="AL8" i="91" s="1"/>
  <c r="AK36" i="91"/>
  <c r="AL36" i="91" s="1"/>
  <c r="AK34" i="91"/>
  <c r="AL34" i="91" s="1"/>
  <c r="AK40" i="91"/>
  <c r="AL40" i="91" s="1"/>
  <c r="AK30" i="91"/>
  <c r="AL30" i="91" s="1"/>
  <c r="AK24" i="91"/>
  <c r="AL24" i="91" s="1"/>
  <c r="AK4" i="91"/>
  <c r="AK32" i="91"/>
  <c r="AL32" i="91" s="1"/>
  <c r="AK12" i="91"/>
  <c r="AL12" i="91" s="1"/>
  <c r="AK22" i="91"/>
  <c r="AL22" i="91" s="1"/>
  <c r="AK16" i="91"/>
  <c r="AL16" i="91" s="1"/>
  <c r="AK48" i="91"/>
  <c r="AL48" i="91" s="1"/>
  <c r="AL4" i="101"/>
  <c r="AL50" i="101" s="1"/>
  <c r="AK50" i="101"/>
  <c r="AN50" i="101"/>
  <c r="AI2" i="91"/>
  <c r="AN8" i="91" a="1"/>
  <c r="AN8" i="91" s="1"/>
  <c r="AN6" i="91" a="1"/>
  <c r="AN6" i="91" s="1"/>
  <c r="AN42" i="91" a="1"/>
  <c r="AN42" i="91" s="1"/>
  <c r="AN14" i="91" a="1"/>
  <c r="AN14" i="91" s="1"/>
  <c r="AN44" i="91" a="1"/>
  <c r="AN44" i="91" s="1"/>
  <c r="AN40" i="91" a="1"/>
  <c r="AN40" i="91" s="1"/>
  <c r="AN16" i="91" a="1"/>
  <c r="AN16" i="91" s="1"/>
  <c r="AN4" i="91" a="1"/>
  <c r="AN4" i="91" s="1"/>
  <c r="AN26" i="91" a="1"/>
  <c r="AN26" i="91" s="1"/>
  <c r="AN48" i="91" a="1"/>
  <c r="AN48" i="91" s="1"/>
  <c r="AN20" i="91" a="1"/>
  <c r="AN20" i="91" s="1"/>
  <c r="AN34" i="91" a="1"/>
  <c r="AN34" i="91" s="1"/>
  <c r="AN24" i="91" a="1"/>
  <c r="AN24" i="91" s="1"/>
  <c r="AN12" i="91" a="1"/>
  <c r="AN12" i="91" s="1"/>
  <c r="AN36" i="91" a="1"/>
  <c r="AN36" i="91" s="1"/>
  <c r="AN22" i="91" a="1"/>
  <c r="AN22" i="91" s="1"/>
  <c r="AN28" i="91" a="1"/>
  <c r="AN28" i="91" s="1"/>
  <c r="AN32" i="91" a="1"/>
  <c r="AN32" i="91" s="1"/>
  <c r="AN46" i="91" a="1"/>
  <c r="AN46" i="91" s="1"/>
  <c r="AN10" i="91" a="1"/>
  <c r="AN10" i="91" s="1"/>
  <c r="AN38" i="91" a="1"/>
  <c r="AN38" i="91" s="1"/>
  <c r="AN30" i="91" a="1"/>
  <c r="AN30" i="91" s="1"/>
  <c r="AN18" i="91" a="1"/>
  <c r="AN18" i="91" s="1"/>
  <c r="AI3" i="90"/>
  <c r="AH3" i="90"/>
  <c r="AH2" i="90" s="1"/>
  <c r="AG3" i="90"/>
  <c r="AG2" i="90" s="1"/>
  <c r="AF2" i="90"/>
  <c r="AK44" i="90" l="1"/>
  <c r="AL44" i="90" s="1"/>
  <c r="AK14" i="90"/>
  <c r="AL14" i="90" s="1"/>
  <c r="AK32" i="90"/>
  <c r="AL32" i="90" s="1"/>
  <c r="AK16" i="90"/>
  <c r="AL16" i="90" s="1"/>
  <c r="AK26" i="90"/>
  <c r="AL26" i="90" s="1"/>
  <c r="AK24" i="90"/>
  <c r="AL24" i="90" s="1"/>
  <c r="AK10" i="90"/>
  <c r="AL10" i="90" s="1"/>
  <c r="AK20" i="90"/>
  <c r="AL20" i="90" s="1"/>
  <c r="AK36" i="90"/>
  <c r="AL36" i="90" s="1"/>
  <c r="AK6" i="90"/>
  <c r="AL6" i="90" s="1"/>
  <c r="AK4" i="90"/>
  <c r="AK48" i="90"/>
  <c r="AL48" i="90" s="1"/>
  <c r="AK46" i="90"/>
  <c r="AL46" i="90" s="1"/>
  <c r="AK42" i="90"/>
  <c r="AL42" i="90" s="1"/>
  <c r="AK18" i="90"/>
  <c r="AL18" i="90" s="1"/>
  <c r="AK8" i="90"/>
  <c r="AL8" i="90" s="1"/>
  <c r="AK28" i="90"/>
  <c r="AL28" i="90" s="1"/>
  <c r="AK22" i="90"/>
  <c r="AL22" i="90" s="1"/>
  <c r="AK12" i="90"/>
  <c r="AL12" i="90" s="1"/>
  <c r="AK40" i="90"/>
  <c r="AL40" i="90" s="1"/>
  <c r="AK38" i="90"/>
  <c r="AL38" i="90" s="1"/>
  <c r="AK30" i="90"/>
  <c r="AL30" i="90" s="1"/>
  <c r="AK34" i="90"/>
  <c r="AL34" i="90" s="1"/>
  <c r="AL4" i="91"/>
  <c r="AL50" i="91" s="1"/>
  <c r="AK50" i="91"/>
  <c r="AN50" i="91"/>
  <c r="AI2" i="90"/>
  <c r="AN6" i="90" a="1"/>
  <c r="AN6" i="90" s="1"/>
  <c r="AN36" i="90" a="1"/>
  <c r="AN36" i="90" s="1"/>
  <c r="AN48" i="90" a="1"/>
  <c r="AN48" i="90" s="1"/>
  <c r="AN26" i="90" a="1"/>
  <c r="AN26" i="90" s="1"/>
  <c r="AN10" i="90" a="1"/>
  <c r="AN10" i="90" s="1"/>
  <c r="AN44" i="90" a="1"/>
  <c r="AN44" i="90" s="1"/>
  <c r="AN4" i="90" a="1"/>
  <c r="AN4" i="90" s="1"/>
  <c r="AN30" i="90" a="1"/>
  <c r="AN30" i="90" s="1"/>
  <c r="AN32" i="90" a="1"/>
  <c r="AN32" i="90" s="1"/>
  <c r="AN14" i="90" a="1"/>
  <c r="AN14" i="90" s="1"/>
  <c r="AN18" i="90" a="1"/>
  <c r="AN18" i="90" s="1"/>
  <c r="AN40" i="90" a="1"/>
  <c r="AN40" i="90" s="1"/>
  <c r="AN8" i="90" a="1"/>
  <c r="AN8" i="90" s="1"/>
  <c r="AN46" i="90" a="1"/>
  <c r="AN46" i="90" s="1"/>
  <c r="AN42" i="90" a="1"/>
  <c r="AN42" i="90" s="1"/>
  <c r="AN28" i="90" a="1"/>
  <c r="AN28" i="90" s="1"/>
  <c r="AN34" i="90" a="1"/>
  <c r="AN34" i="90" s="1"/>
  <c r="AN22" i="90" a="1"/>
  <c r="AN22" i="90" s="1"/>
  <c r="AN12" i="90" a="1"/>
  <c r="AN12" i="90" s="1"/>
  <c r="AN16" i="90" a="1"/>
  <c r="AN16" i="90" s="1"/>
  <c r="AN38" i="90" a="1"/>
  <c r="AN38" i="90" s="1"/>
  <c r="AN20" i="90" a="1"/>
  <c r="AN20" i="90" s="1"/>
  <c r="AN24" i="90" a="1"/>
  <c r="AN24" i="90" s="1"/>
  <c r="AL4" i="90" l="1"/>
  <c r="AL50" i="90" s="1"/>
  <c r="AK50" i="90"/>
  <c r="AN50" i="90"/>
</calcChain>
</file>

<file path=xl/sharedStrings.xml><?xml version="1.0" encoding="utf-8"?>
<sst xmlns="http://schemas.openxmlformats.org/spreadsheetml/2006/main" count="189" uniqueCount="54">
  <si>
    <t>Отпуск</t>
  </si>
  <si>
    <t>В</t>
  </si>
  <si>
    <t>Больничн.</t>
  </si>
  <si>
    <t>№   П/П</t>
  </si>
  <si>
    <t>Уч. отп.</t>
  </si>
  <si>
    <t>Выходной</t>
  </si>
  <si>
    <t>О</t>
  </si>
  <si>
    <t>Больничный</t>
  </si>
  <si>
    <t>ИТОГО:</t>
  </si>
  <si>
    <t>Не отработано</t>
  </si>
  <si>
    <t>Должность</t>
  </si>
  <si>
    <t>Учебный отпуск</t>
  </si>
  <si>
    <t>У</t>
  </si>
  <si>
    <t>Б</t>
  </si>
  <si>
    <t>Табельный №</t>
  </si>
  <si>
    <t>ФИО</t>
  </si>
  <si>
    <t>Н</t>
  </si>
  <si>
    <t>Ночные</t>
  </si>
  <si>
    <t>ВВ</t>
  </si>
  <si>
    <t>Вызов в выходной</t>
  </si>
  <si>
    <t>Выходные и праздничные часы</t>
  </si>
  <si>
    <t>Отработано</t>
  </si>
  <si>
    <t>Профессия/разряд</t>
  </si>
  <si>
    <t>Водитель 4 разр.</t>
  </si>
  <si>
    <t>Водитель 5 разр.</t>
  </si>
  <si>
    <t>Тракторист 6 разр.</t>
  </si>
  <si>
    <t>Маш. экск. 6 разр.</t>
  </si>
  <si>
    <t>Маш. бар.уст. 5 разр.</t>
  </si>
  <si>
    <t>Всего дней</t>
  </si>
  <si>
    <t>Всего часов</t>
  </si>
  <si>
    <t>Сверх урочные часы</t>
  </si>
  <si>
    <t>Ночные часы</t>
  </si>
  <si>
    <t>А</t>
  </si>
  <si>
    <t>Выходные дни</t>
  </si>
  <si>
    <t>С разрешения администрации</t>
  </si>
  <si>
    <t>Слесарь по ремонту авто.</t>
  </si>
  <si>
    <t>Мед. Сестра</t>
  </si>
  <si>
    <t>Праздничные дни</t>
  </si>
  <si>
    <t>Дата</t>
  </si>
  <si>
    <t>Новый год</t>
  </si>
  <si>
    <t>День защитника отечества</t>
  </si>
  <si>
    <t>8 марта</t>
  </si>
  <si>
    <t>Отпуск с разрешения администрации</t>
  </si>
  <si>
    <t>День Победы</t>
  </si>
  <si>
    <t>День России</t>
  </si>
  <si>
    <t>1 Мая</t>
  </si>
  <si>
    <t>Механик гаража</t>
  </si>
  <si>
    <t>Короткие раб. Дни</t>
  </si>
  <si>
    <t xml:space="preserve">Дата </t>
  </si>
  <si>
    <t>День Республики</t>
  </si>
  <si>
    <t>Первый</t>
  </si>
  <si>
    <t>Второй</t>
  </si>
  <si>
    <t>Третий</t>
  </si>
  <si>
    <t>должно считать так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</si>
</sst>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19]mmmm\ yyyy;@"/>
    <numFmt numFmtId="165" formatCode="ddd"/>
    <numFmt numFmtId="166" formatCode="yyyy"/>
    <numFmt numFmtId="167" formatCode="d;;"/>
    <numFmt numFmtId="168" formatCode="0;;;@"/>
    <numFmt numFmtId="169" formatCode="dd/mm/yyyy\ \(ddd\)"/>
  </numFmts>
  <fonts count="15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indexed="60"/>
      <name val="Calibri"/>
      <family val="2"/>
      <charset val="204"/>
    </font>
    <font>
      <b/>
      <sz val="20"/>
      <color indexed="60"/>
      <name val="Calibri"/>
      <family val="2"/>
      <charset val="204"/>
    </font>
    <font>
      <b/>
      <u/>
      <sz val="20"/>
      <color indexed="8"/>
      <name val="Calibri"/>
      <family val="2"/>
      <charset val="204"/>
    </font>
    <font>
      <b/>
      <u/>
      <sz val="20"/>
      <name val="Calibri"/>
      <family val="2"/>
      <charset val="204"/>
    </font>
    <font>
      <i/>
      <sz val="14"/>
      <color indexed="8"/>
      <name val="Calibri"/>
      <family val="2"/>
      <charset val="204"/>
    </font>
    <font>
      <b/>
      <sz val="2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8"/>
      <color indexed="8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/>
    <xf numFmtId="165" fontId="2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7" fillId="0" borderId="9" xfId="0" applyFont="1" applyFill="1" applyBorder="1" applyAlignment="1" applyProtection="1">
      <alignment horizontal="left" vertical="center"/>
      <protection hidden="1"/>
    </xf>
    <xf numFmtId="0" fontId="1" fillId="0" borderId="2" xfId="0" applyFont="1" applyFill="1" applyBorder="1"/>
    <xf numFmtId="0" fontId="1" fillId="0" borderId="5" xfId="0" applyFont="1" applyFill="1" applyBorder="1"/>
    <xf numFmtId="0" fontId="1" fillId="0" borderId="2" xfId="0" applyFont="1" applyFill="1" applyBorder="1" applyAlignment="1" applyProtection="1">
      <alignment vertical="center"/>
      <protection hidden="1"/>
    </xf>
    <xf numFmtId="0" fontId="0" fillId="0" borderId="2" xfId="0" applyFill="1" applyBorder="1"/>
    <xf numFmtId="0" fontId="1" fillId="0" borderId="0" xfId="0" applyFont="1" applyFill="1" applyBorder="1" applyAlignment="1" applyProtection="1">
      <protection hidden="1"/>
    </xf>
    <xf numFmtId="14" fontId="0" fillId="0" borderId="0" xfId="0" applyNumberFormat="1"/>
    <xf numFmtId="166" fontId="8" fillId="0" borderId="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5" xfId="0" applyFill="1" applyBorder="1" applyProtection="1">
      <protection hidden="1"/>
    </xf>
    <xf numFmtId="14" fontId="11" fillId="0" borderId="0" xfId="0" applyNumberFormat="1" applyFont="1" applyAlignment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167" fontId="2" fillId="0" borderId="6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1" fillId="5" borderId="13" xfId="0" applyNumberFormat="1" applyFont="1" applyFill="1" applyBorder="1" applyAlignment="1" applyProtection="1">
      <alignment horizontal="center" vertical="center"/>
      <protection locked="0"/>
    </xf>
    <xf numFmtId="0" fontId="1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15" xfId="0" applyNumberFormat="1" applyFont="1" applyFill="1" applyBorder="1" applyAlignment="1" applyProtection="1">
      <alignment horizontal="center" vertical="center"/>
      <protection locked="0"/>
    </xf>
    <xf numFmtId="0" fontId="12" fillId="5" borderId="13" xfId="0" applyNumberFormat="1" applyFont="1" applyFill="1" applyBorder="1" applyAlignment="1" applyProtection="1">
      <alignment horizontal="center" vertical="center"/>
      <protection locked="0"/>
    </xf>
    <xf numFmtId="0" fontId="12" fillId="5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2" fillId="5" borderId="30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textRotation="90"/>
      <protection hidden="1"/>
    </xf>
    <xf numFmtId="0" fontId="2" fillId="5" borderId="6" xfId="0" applyFont="1" applyFill="1" applyBorder="1" applyAlignment="1" applyProtection="1">
      <alignment horizontal="center" vertical="center" textRotation="90"/>
      <protection hidden="1"/>
    </xf>
    <xf numFmtId="0" fontId="11" fillId="6" borderId="21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0" fillId="0" borderId="32" xfId="0" applyBorder="1"/>
    <xf numFmtId="169" fontId="0" fillId="0" borderId="32" xfId="0" applyNumberFormat="1" applyBorder="1"/>
    <xf numFmtId="169" fontId="0" fillId="0" borderId="32" xfId="0" applyNumberFormat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0" fontId="12" fillId="0" borderId="35" xfId="0" applyNumberFormat="1" applyFont="1" applyFill="1" applyBorder="1" applyAlignment="1" applyProtection="1">
      <alignment horizontal="center" vertical="center"/>
      <protection locked="0"/>
    </xf>
    <xf numFmtId="0" fontId="12" fillId="5" borderId="36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hidden="1"/>
    </xf>
    <xf numFmtId="0" fontId="12" fillId="0" borderId="14" xfId="0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locked="0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2" borderId="26" xfId="0" applyFont="1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left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25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0" borderId="24" xfId="0" applyNumberFormat="1" applyFont="1" applyFill="1" applyBorder="1" applyAlignment="1" applyProtection="1">
      <alignment horizontal="center" vertical="center"/>
      <protection hidden="1"/>
    </xf>
    <xf numFmtId="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4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168" fontId="13" fillId="5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6" xfId="0" applyNumberFormat="1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left" vertical="center"/>
      <protection locked="0"/>
    </xf>
    <xf numFmtId="168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64" fontId="6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168" fontId="13" fillId="0" borderId="33" xfId="0" applyNumberFormat="1" applyFont="1" applyFill="1" applyBorder="1" applyAlignment="1" applyProtection="1">
      <alignment horizontal="center" vertical="center"/>
      <protection hidden="1"/>
    </xf>
    <xf numFmtId="168" fontId="13" fillId="0" borderId="19" xfId="0" applyNumberFormat="1" applyFont="1" applyFill="1" applyBorder="1" applyAlignment="1" applyProtection="1">
      <alignment horizontal="center" vertical="center"/>
      <protection hidden="1"/>
    </xf>
    <xf numFmtId="168" fontId="13" fillId="5" borderId="26" xfId="0" applyNumberFormat="1" applyFont="1" applyFill="1" applyBorder="1" applyAlignment="1" applyProtection="1">
      <alignment horizontal="center" vertical="center"/>
      <protection hidden="1"/>
    </xf>
    <xf numFmtId="168" fontId="13" fillId="5" borderId="14" xfId="0" applyNumberFormat="1" applyFont="1" applyFill="1" applyBorder="1" applyAlignment="1" applyProtection="1">
      <alignment horizontal="center" vertical="center"/>
      <protection hidden="1"/>
    </xf>
    <xf numFmtId="168" fontId="13" fillId="0" borderId="34" xfId="0" applyNumberFormat="1" applyFont="1" applyFill="1" applyBorder="1" applyAlignment="1" applyProtection="1">
      <alignment horizontal="center" vertical="center"/>
      <protection hidden="1"/>
    </xf>
    <xf numFmtId="168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25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14" xfId="0" applyNumberFormat="1" applyFont="1" applyFill="1" applyBorder="1" applyAlignment="1" applyProtection="1">
      <alignment horizontal="left" vertical="center"/>
      <protection hidden="1"/>
    </xf>
    <xf numFmtId="0" fontId="2" fillId="0" borderId="1" xfId="0" applyNumberFormat="1" applyFont="1" applyFill="1" applyBorder="1" applyAlignment="1" applyProtection="1">
      <alignment horizontal="left" vertical="center"/>
      <protection hidden="1"/>
    </xf>
    <xf numFmtId="0" fontId="2" fillId="0" borderId="4" xfId="0" applyNumberFormat="1" applyFont="1" applyFill="1" applyBorder="1" applyAlignment="1" applyProtection="1">
      <alignment horizontal="left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168" fontId="2" fillId="5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6" xfId="0" applyNumberFormat="1" applyFont="1" applyFill="1" applyBorder="1" applyAlignment="1" applyProtection="1">
      <alignment horizontal="center" vertical="center"/>
      <protection hidden="1"/>
    </xf>
    <xf numFmtId="168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8" fontId="2" fillId="0" borderId="33" xfId="0" applyNumberFormat="1" applyFont="1" applyFill="1" applyBorder="1" applyAlignment="1" applyProtection="1">
      <alignment horizontal="center" vertical="center"/>
      <protection hidden="1"/>
    </xf>
    <xf numFmtId="168" fontId="2" fillId="0" borderId="19" xfId="0" applyNumberFormat="1" applyFont="1" applyFill="1" applyBorder="1" applyAlignment="1" applyProtection="1">
      <alignment horizontal="center" vertical="center"/>
      <protection hidden="1"/>
    </xf>
    <xf numFmtId="168" fontId="2" fillId="5" borderId="26" xfId="0" applyNumberFormat="1" applyFont="1" applyFill="1" applyBorder="1" applyAlignment="1" applyProtection="1">
      <alignment horizontal="center" vertical="center"/>
      <protection hidden="1"/>
    </xf>
    <xf numFmtId="168" fontId="2" fillId="5" borderId="14" xfId="0" applyNumberFormat="1" applyFont="1" applyFill="1" applyBorder="1" applyAlignment="1" applyProtection="1">
      <alignment horizontal="center" vertical="center"/>
      <protection hidden="1"/>
    </xf>
    <xf numFmtId="168" fontId="2" fillId="0" borderId="34" xfId="0" applyNumberFormat="1" applyFont="1" applyFill="1" applyBorder="1" applyAlignment="1" applyProtection="1">
      <alignment horizontal="center" vertical="center"/>
      <protection hidden="1"/>
    </xf>
    <xf numFmtId="168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3" fillId="0" borderId="3" xfId="0" applyNumberFormat="1" applyFont="1" applyFill="1" applyBorder="1" applyAlignment="1" applyProtection="1">
      <alignment horizontal="center" vertical="center"/>
      <protection hidden="1"/>
    </xf>
    <xf numFmtId="168" fontId="13" fillId="0" borderId="37" xfId="0" applyNumberFormat="1" applyFont="1" applyFill="1" applyBorder="1" applyAlignment="1" applyProtection="1">
      <alignment horizontal="center" vertical="center"/>
      <protection hidden="1"/>
    </xf>
    <xf numFmtId="168" fontId="13" fillId="0" borderId="38" xfId="0" applyNumberFormat="1" applyFont="1" applyFill="1" applyBorder="1" applyAlignment="1" applyProtection="1">
      <alignment horizontal="center" vertical="center"/>
      <protection hidden="1"/>
    </xf>
    <xf numFmtId="168" fontId="13" fillId="5" borderId="38" xfId="0" applyNumberFormat="1" applyFont="1" applyFill="1" applyBorder="1" applyAlignment="1" applyProtection="1">
      <alignment horizontal="center" vertical="center"/>
      <protection hidden="1"/>
    </xf>
    <xf numFmtId="168" fontId="13" fillId="0" borderId="39" xfId="0" applyNumberFormat="1" applyFont="1" applyFill="1" applyBorder="1" applyAlignment="1" applyProtection="1">
      <alignment horizontal="center" vertical="center"/>
      <protection hidden="1"/>
    </xf>
    <xf numFmtId="168" fontId="13" fillId="7" borderId="1" xfId="0" applyNumberFormat="1" applyFont="1" applyFill="1" applyBorder="1" applyAlignment="1" applyProtection="1">
      <alignment horizontal="center" vertical="center"/>
      <protection hidden="1"/>
    </xf>
    <xf numFmtId="168" fontId="13" fillId="7" borderId="14" xfId="0" applyNumberFormat="1" applyFont="1" applyFill="1" applyBorder="1" applyAlignment="1" applyProtection="1">
      <alignment horizontal="center" vertical="center"/>
      <protection hidden="1"/>
    </xf>
  </cellXfs>
  <cellStyles count="1">
    <cellStyle name="Обычный" xfId="0" builtinId="0"/>
  </cellStyles>
  <dxfs count="85"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FF99"/>
      <color rgb="FF99FF66"/>
      <color rgb="FFCCFF99"/>
      <color rgb="FF66FF99"/>
      <color rgb="FF00FF00"/>
      <color rgb="FFFF8080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349250</xdr:colOff>
      <xdr:row>8</xdr:row>
      <xdr:rowOff>206375</xdr:rowOff>
    </xdr:from>
    <xdr:to>
      <xdr:col>37</xdr:col>
      <xdr:colOff>79375</xdr:colOff>
      <xdr:row>15</xdr:row>
      <xdr:rowOff>111125</xdr:rowOff>
    </xdr:to>
    <xdr:sp macro="" textlink="">
      <xdr:nvSpPr>
        <xdr:cNvPr id="3" name="Прямоугольник: скругленные углы 2">
          <a:extLst>
            <a:ext uri="{FF2B5EF4-FFF2-40B4-BE49-F238E27FC236}">
              <a16:creationId xmlns="" xmlns:a16="http://schemas.microsoft.com/office/drawing/2014/main" id="{49FFED4D-8D3A-463F-8549-F5F292B11D04}"/>
            </a:ext>
          </a:extLst>
        </xdr:cNvPr>
        <xdr:cNvSpPr/>
      </xdr:nvSpPr>
      <xdr:spPr>
        <a:xfrm>
          <a:off x="16716375" y="4873625"/>
          <a:ext cx="730250" cy="179387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31</xdr:col>
      <xdr:colOff>111125</xdr:colOff>
      <xdr:row>15</xdr:row>
      <xdr:rowOff>111126</xdr:rowOff>
    </xdr:from>
    <xdr:to>
      <xdr:col>36</xdr:col>
      <xdr:colOff>95250</xdr:colOff>
      <xdr:row>56</xdr:row>
      <xdr:rowOff>31750</xdr:rowOff>
    </xdr:to>
    <xdr:cxnSp macro="">
      <xdr:nvCxnSpPr>
        <xdr:cNvPr id="10" name="Прямая со стрелкой 9">
          <a:extLst>
            <a:ext uri="{FF2B5EF4-FFF2-40B4-BE49-F238E27FC236}">
              <a16:creationId xmlns="" xmlns:a16="http://schemas.microsoft.com/office/drawing/2014/main" id="{DD3F4179-D5B0-482D-99C7-ADD0FD9CA9E7}"/>
            </a:ext>
          </a:extLst>
        </xdr:cNvPr>
        <xdr:cNvCxnSpPr/>
      </xdr:nvCxnSpPr>
      <xdr:spPr>
        <a:xfrm flipV="1">
          <a:off x="15081250" y="6667501"/>
          <a:ext cx="1825625" cy="4381499"/>
        </a:xfrm>
        <a:prstGeom prst="straightConnector1">
          <a:avLst/>
        </a:prstGeom>
        <a:ln w="28575">
          <a:solidFill>
            <a:srgbClr val="FF0000"/>
          </a:solidFill>
          <a:headEnd type="none" w="med" len="med"/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285750</xdr:colOff>
      <xdr:row>56</xdr:row>
      <xdr:rowOff>31750</xdr:rowOff>
    </xdr:from>
    <xdr:to>
      <xdr:col>31</xdr:col>
      <xdr:colOff>127000</xdr:colOff>
      <xdr:row>56</xdr:row>
      <xdr:rowOff>31751</xdr:rowOff>
    </xdr:to>
    <xdr:cxnSp macro="">
      <xdr:nvCxnSpPr>
        <xdr:cNvPr id="12" name="Прямая соединительная линия 11">
          <a:extLst>
            <a:ext uri="{FF2B5EF4-FFF2-40B4-BE49-F238E27FC236}">
              <a16:creationId xmlns="" xmlns:a16="http://schemas.microsoft.com/office/drawing/2014/main" id="{7A880C7B-891F-490B-8654-E745F37D2289}"/>
            </a:ext>
          </a:extLst>
        </xdr:cNvPr>
        <xdr:cNvCxnSpPr/>
      </xdr:nvCxnSpPr>
      <xdr:spPr>
        <a:xfrm flipH="1">
          <a:off x="12811125" y="11049000"/>
          <a:ext cx="2286000" cy="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7BD98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06" zoomScaleNormal="106" workbookViewId="0">
      <selection activeCell="F12" sqref="F12"/>
    </sheetView>
  </sheetViews>
  <sheetFormatPr defaultRowHeight="15" x14ac:dyDescent="0.25"/>
  <cols>
    <col min="1" max="1" width="9.5703125" bestFit="1" customWidth="1"/>
    <col min="2" max="2" width="11" hidden="1" customWidth="1"/>
    <col min="3" max="3" width="10.5703125" hidden="1" customWidth="1"/>
    <col min="4" max="4" width="34.7109375" bestFit="1" customWidth="1"/>
    <col min="5" max="5" width="26.28515625" bestFit="1" customWidth="1"/>
    <col min="6" max="6" width="15.28515625" bestFit="1" customWidth="1"/>
    <col min="7" max="7" width="19.28515625" bestFit="1" customWidth="1"/>
    <col min="8" max="8" width="14.85546875" bestFit="1" customWidth="1"/>
  </cols>
  <sheetData>
    <row r="1" spans="1:8" ht="27" thickBot="1" x14ac:dyDescent="0.3">
      <c r="A1" s="27">
        <v>43831</v>
      </c>
      <c r="B1" s="30">
        <f>A1+MOD(2-A1,7)</f>
        <v>43836</v>
      </c>
      <c r="C1" s="30">
        <f>B1+7</f>
        <v>43843</v>
      </c>
      <c r="D1" s="28" t="s">
        <v>22</v>
      </c>
      <c r="E1" s="69" t="s">
        <v>37</v>
      </c>
      <c r="F1" s="69" t="s">
        <v>38</v>
      </c>
      <c r="G1" s="70" t="s">
        <v>47</v>
      </c>
      <c r="H1" s="70" t="s">
        <v>48</v>
      </c>
    </row>
    <row r="2" spans="1:8" x14ac:dyDescent="0.25">
      <c r="B2" s="26">
        <v>43831</v>
      </c>
      <c r="D2" t="s">
        <v>23</v>
      </c>
      <c r="E2" s="71" t="s">
        <v>39</v>
      </c>
      <c r="F2" s="73">
        <v>43831</v>
      </c>
      <c r="G2" s="72"/>
      <c r="H2" s="74" t="str">
        <f>IF((WEEKDAY(F2)&gt;2)*(MONTH(F2)&lt;&gt;1),F2-1,"")</f>
        <v/>
      </c>
    </row>
    <row r="3" spans="1:8" x14ac:dyDescent="0.25">
      <c r="B3" s="26">
        <v>44197</v>
      </c>
      <c r="D3" t="s">
        <v>24</v>
      </c>
      <c r="E3" s="71" t="s">
        <v>39</v>
      </c>
      <c r="F3" s="73">
        <v>43832</v>
      </c>
      <c r="G3" s="72"/>
      <c r="H3" s="74" t="str">
        <f t="shared" ref="H3:H13" si="0">IF((WEEKDAY(F3)&gt;2)*(MONTH(F3)&lt;&gt;1),F3-1,"")</f>
        <v/>
      </c>
    </row>
    <row r="4" spans="1:8" x14ac:dyDescent="0.25">
      <c r="B4" s="26">
        <v>44562</v>
      </c>
      <c r="D4" t="s">
        <v>26</v>
      </c>
      <c r="E4" s="71" t="s">
        <v>39</v>
      </c>
      <c r="F4" s="73">
        <v>43833</v>
      </c>
      <c r="G4" s="72"/>
      <c r="H4" s="74" t="str">
        <f t="shared" si="0"/>
        <v/>
      </c>
    </row>
    <row r="5" spans="1:8" x14ac:dyDescent="0.25">
      <c r="B5" s="26">
        <v>44927</v>
      </c>
      <c r="D5" t="s">
        <v>27</v>
      </c>
      <c r="E5" s="71" t="s">
        <v>39</v>
      </c>
      <c r="F5" s="73">
        <v>43834</v>
      </c>
      <c r="G5" s="72"/>
      <c r="H5" s="74" t="str">
        <f t="shared" si="0"/>
        <v/>
      </c>
    </row>
    <row r="6" spans="1:8" x14ac:dyDescent="0.25">
      <c r="B6" s="26">
        <v>45292</v>
      </c>
      <c r="D6" t="s">
        <v>25</v>
      </c>
      <c r="E6" s="71" t="s">
        <v>39</v>
      </c>
      <c r="F6" s="73">
        <v>43835</v>
      </c>
      <c r="G6" s="72"/>
      <c r="H6" s="74" t="str">
        <f t="shared" si="0"/>
        <v/>
      </c>
    </row>
    <row r="7" spans="1:8" x14ac:dyDescent="0.25">
      <c r="B7" s="26">
        <v>45658</v>
      </c>
      <c r="D7" t="s">
        <v>46</v>
      </c>
      <c r="E7" s="71" t="s">
        <v>39</v>
      </c>
      <c r="F7" s="73">
        <v>43836</v>
      </c>
      <c r="G7" s="72"/>
      <c r="H7" s="74" t="str">
        <f t="shared" si="0"/>
        <v/>
      </c>
    </row>
    <row r="8" spans="1:8" x14ac:dyDescent="0.25">
      <c r="B8" s="26">
        <v>46023</v>
      </c>
      <c r="D8" t="s">
        <v>35</v>
      </c>
      <c r="E8" s="71" t="s">
        <v>39</v>
      </c>
      <c r="F8" s="73">
        <v>43837</v>
      </c>
      <c r="G8" s="72"/>
      <c r="H8" s="74" t="str">
        <f t="shared" si="0"/>
        <v/>
      </c>
    </row>
    <row r="9" spans="1:8" x14ac:dyDescent="0.25">
      <c r="B9" s="26">
        <v>46388</v>
      </c>
      <c r="D9" t="s">
        <v>36</v>
      </c>
      <c r="E9" s="71" t="s">
        <v>39</v>
      </c>
      <c r="F9" s="73">
        <v>43838</v>
      </c>
      <c r="G9" s="72"/>
      <c r="H9" s="74" t="str">
        <f t="shared" si="0"/>
        <v/>
      </c>
    </row>
    <row r="10" spans="1:8" x14ac:dyDescent="0.25">
      <c r="B10" s="26">
        <v>46753</v>
      </c>
      <c r="E10" s="71" t="s">
        <v>40</v>
      </c>
      <c r="F10" s="73">
        <v>43884</v>
      </c>
      <c r="G10" s="72"/>
      <c r="H10" s="74" t="str">
        <f t="shared" si="0"/>
        <v/>
      </c>
    </row>
    <row r="11" spans="1:8" x14ac:dyDescent="0.25">
      <c r="B11" s="26">
        <v>47119</v>
      </c>
      <c r="E11" s="71" t="s">
        <v>41</v>
      </c>
      <c r="F11" s="73">
        <v>43898</v>
      </c>
      <c r="G11" s="72"/>
      <c r="H11" s="74" t="str">
        <f t="shared" si="0"/>
        <v/>
      </c>
    </row>
    <row r="12" spans="1:8" x14ac:dyDescent="0.25">
      <c r="B12" s="26">
        <v>47484</v>
      </c>
      <c r="E12" s="71" t="s">
        <v>45</v>
      </c>
      <c r="F12" s="73">
        <v>43952</v>
      </c>
      <c r="G12" s="72"/>
      <c r="H12" s="74">
        <f t="shared" si="0"/>
        <v>43951</v>
      </c>
    </row>
    <row r="13" spans="1:8" x14ac:dyDescent="0.25">
      <c r="E13" s="71" t="s">
        <v>43</v>
      </c>
      <c r="F13" s="73">
        <v>43960</v>
      </c>
      <c r="G13" s="72"/>
      <c r="H13" s="74">
        <f t="shared" si="0"/>
        <v>43959</v>
      </c>
    </row>
    <row r="14" spans="1:8" x14ac:dyDescent="0.25">
      <c r="E14" s="71" t="s">
        <v>44</v>
      </c>
      <c r="F14" s="73">
        <v>43994</v>
      </c>
      <c r="G14" s="72"/>
      <c r="H14" s="74">
        <f>IF((WEEKDAY(F14)&gt;2)*(MONTH(F14)&lt;&gt;1),F14-1,"")</f>
        <v>43993</v>
      </c>
    </row>
    <row r="15" spans="1:8" x14ac:dyDescent="0.25">
      <c r="D15" s="26"/>
      <c r="E15" s="71" t="s">
        <v>49</v>
      </c>
      <c r="F15" s="73"/>
      <c r="G15" s="71"/>
      <c r="H15" s="74" t="str">
        <f t="shared" ref="H15:H30" si="1">IF((WEEKDAY(F15)&gt;2)*(MONTH(F15)&lt;&gt;1),F15-1,"")</f>
        <v/>
      </c>
    </row>
    <row r="16" spans="1:8" x14ac:dyDescent="0.25">
      <c r="E16" s="71"/>
      <c r="F16" s="73"/>
      <c r="G16" s="71"/>
      <c r="H16" s="74" t="str">
        <f t="shared" si="1"/>
        <v/>
      </c>
    </row>
    <row r="17" spans="5:8" x14ac:dyDescent="0.25">
      <c r="E17" s="71"/>
      <c r="F17" s="73"/>
      <c r="G17" s="71"/>
      <c r="H17" s="74" t="str">
        <f t="shared" si="1"/>
        <v/>
      </c>
    </row>
    <row r="18" spans="5:8" x14ac:dyDescent="0.25">
      <c r="E18" s="71"/>
      <c r="F18" s="73"/>
      <c r="G18" s="71"/>
      <c r="H18" s="74" t="str">
        <f t="shared" si="1"/>
        <v/>
      </c>
    </row>
    <row r="19" spans="5:8" x14ac:dyDescent="0.25">
      <c r="E19" s="71"/>
      <c r="F19" s="73"/>
      <c r="G19" s="71"/>
      <c r="H19" s="74" t="str">
        <f t="shared" si="1"/>
        <v/>
      </c>
    </row>
    <row r="20" spans="5:8" x14ac:dyDescent="0.25">
      <c r="E20" s="71"/>
      <c r="F20" s="73"/>
      <c r="G20" s="71"/>
      <c r="H20" s="74" t="str">
        <f t="shared" si="1"/>
        <v/>
      </c>
    </row>
    <row r="21" spans="5:8" x14ac:dyDescent="0.25">
      <c r="E21" s="71"/>
      <c r="F21" s="73"/>
      <c r="G21" s="71"/>
      <c r="H21" s="74" t="str">
        <f t="shared" si="1"/>
        <v/>
      </c>
    </row>
    <row r="22" spans="5:8" x14ac:dyDescent="0.25">
      <c r="E22" s="71"/>
      <c r="F22" s="73"/>
      <c r="G22" s="71"/>
      <c r="H22" s="74" t="str">
        <f t="shared" si="1"/>
        <v/>
      </c>
    </row>
    <row r="23" spans="5:8" x14ac:dyDescent="0.25">
      <c r="E23" s="71"/>
      <c r="F23" s="73"/>
      <c r="G23" s="71"/>
      <c r="H23" s="74" t="str">
        <f t="shared" si="1"/>
        <v/>
      </c>
    </row>
    <row r="24" spans="5:8" x14ac:dyDescent="0.25">
      <c r="E24" s="71"/>
      <c r="F24" s="73"/>
      <c r="G24" s="71"/>
      <c r="H24" s="74" t="str">
        <f t="shared" si="1"/>
        <v/>
      </c>
    </row>
    <row r="25" spans="5:8" x14ac:dyDescent="0.25">
      <c r="E25" s="71"/>
      <c r="F25" s="73"/>
      <c r="G25" s="71"/>
      <c r="H25" s="74" t="str">
        <f t="shared" si="1"/>
        <v/>
      </c>
    </row>
    <row r="26" spans="5:8" x14ac:dyDescent="0.25">
      <c r="E26" s="71"/>
      <c r="F26" s="73"/>
      <c r="G26" s="71"/>
      <c r="H26" s="74" t="str">
        <f t="shared" si="1"/>
        <v/>
      </c>
    </row>
    <row r="27" spans="5:8" x14ac:dyDescent="0.25">
      <c r="E27" s="71"/>
      <c r="F27" s="73"/>
      <c r="G27" s="71"/>
      <c r="H27" s="74" t="str">
        <f t="shared" si="1"/>
        <v/>
      </c>
    </row>
    <row r="28" spans="5:8" x14ac:dyDescent="0.25">
      <c r="E28" s="71"/>
      <c r="F28" s="73"/>
      <c r="G28" s="71"/>
      <c r="H28" s="74" t="str">
        <f t="shared" si="1"/>
        <v/>
      </c>
    </row>
    <row r="29" spans="5:8" x14ac:dyDescent="0.25">
      <c r="E29" s="71"/>
      <c r="F29" s="73"/>
      <c r="G29" s="71"/>
      <c r="H29" s="74" t="str">
        <f t="shared" si="1"/>
        <v/>
      </c>
    </row>
    <row r="30" spans="5:8" x14ac:dyDescent="0.25">
      <c r="E30" s="71"/>
      <c r="F30" s="73"/>
      <c r="G30" s="71"/>
      <c r="H30" s="74" t="str">
        <f t="shared" si="1"/>
        <v/>
      </c>
    </row>
  </sheetData>
  <dataValidations count="1">
    <dataValidation type="list" allowBlank="1" showInputMessage="1" showErrorMessage="1" sqref="A1">
      <formula1>$B$2:$B$12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D1" sqref="D1:I1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EDATE(DATA!A1,0)</f>
        <v>43831</v>
      </c>
      <c r="D1" s="107"/>
      <c r="E1" s="107"/>
      <c r="F1" s="107"/>
      <c r="G1" s="107"/>
      <c r="H1" s="107"/>
      <c r="I1" s="107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8" t="s">
        <v>3</v>
      </c>
      <c r="B2" s="108" t="s">
        <v>14</v>
      </c>
      <c r="C2" s="109" t="s">
        <v>15</v>
      </c>
      <c r="D2" s="109" t="s">
        <v>10</v>
      </c>
      <c r="E2" s="6">
        <f t="shared" ref="E2:AF2" si="0">E3</f>
        <v>43831</v>
      </c>
      <c r="F2" s="6">
        <f t="shared" si="0"/>
        <v>43832</v>
      </c>
      <c r="G2" s="6">
        <f t="shared" si="0"/>
        <v>43833</v>
      </c>
      <c r="H2" s="6">
        <f t="shared" si="0"/>
        <v>43834</v>
      </c>
      <c r="I2" s="6">
        <f t="shared" si="0"/>
        <v>43835</v>
      </c>
      <c r="J2" s="6">
        <f t="shared" si="0"/>
        <v>43836</v>
      </c>
      <c r="K2" s="6">
        <f t="shared" si="0"/>
        <v>43837</v>
      </c>
      <c r="L2" s="6">
        <f t="shared" si="0"/>
        <v>43838</v>
      </c>
      <c r="M2" s="6">
        <f t="shared" si="0"/>
        <v>43839</v>
      </c>
      <c r="N2" s="6">
        <f t="shared" si="0"/>
        <v>43840</v>
      </c>
      <c r="O2" s="6">
        <f t="shared" si="0"/>
        <v>43841</v>
      </c>
      <c r="P2" s="6">
        <f t="shared" si="0"/>
        <v>43842</v>
      </c>
      <c r="Q2" s="6">
        <f t="shared" si="0"/>
        <v>43843</v>
      </c>
      <c r="R2" s="6">
        <f t="shared" si="0"/>
        <v>43844</v>
      </c>
      <c r="S2" s="6">
        <f t="shared" si="0"/>
        <v>43845</v>
      </c>
      <c r="T2" s="6">
        <f t="shared" si="0"/>
        <v>43846</v>
      </c>
      <c r="U2" s="6">
        <f t="shared" si="0"/>
        <v>43847</v>
      </c>
      <c r="V2" s="6">
        <f t="shared" si="0"/>
        <v>43848</v>
      </c>
      <c r="W2" s="6">
        <f t="shared" si="0"/>
        <v>43849</v>
      </c>
      <c r="X2" s="6">
        <f t="shared" si="0"/>
        <v>43850</v>
      </c>
      <c r="Y2" s="6">
        <f t="shared" si="0"/>
        <v>43851</v>
      </c>
      <c r="Z2" s="6">
        <f t="shared" si="0"/>
        <v>43852</v>
      </c>
      <c r="AA2" s="6">
        <f t="shared" si="0"/>
        <v>43853</v>
      </c>
      <c r="AB2" s="6">
        <f t="shared" si="0"/>
        <v>43854</v>
      </c>
      <c r="AC2" s="6">
        <f t="shared" si="0"/>
        <v>43855</v>
      </c>
      <c r="AD2" s="6">
        <f t="shared" si="0"/>
        <v>43856</v>
      </c>
      <c r="AE2" s="6">
        <f t="shared" si="0"/>
        <v>43857</v>
      </c>
      <c r="AF2" s="6">
        <f t="shared" si="0"/>
        <v>43858</v>
      </c>
      <c r="AG2" s="6">
        <f>IF(AG3=0,"",AG3)</f>
        <v>43859</v>
      </c>
      <c r="AH2" s="6">
        <f t="shared" ref="AH2:AI2" si="1">IF(AH3=0,"",AH3)</f>
        <v>43860</v>
      </c>
      <c r="AI2" s="6">
        <f t="shared" si="1"/>
        <v>43861</v>
      </c>
      <c r="AJ2" s="109" t="s">
        <v>21</v>
      </c>
      <c r="AK2" s="109"/>
      <c r="AL2" s="109"/>
      <c r="AM2" s="109"/>
      <c r="AN2" s="109"/>
      <c r="AO2" s="109" t="s">
        <v>9</v>
      </c>
      <c r="AP2" s="109"/>
      <c r="AQ2" s="109"/>
      <c r="AR2" s="109"/>
      <c r="AS2" s="109"/>
    </row>
    <row r="3" spans="1:45" s="8" customFormat="1" ht="201" customHeight="1" thickBot="1" x14ac:dyDescent="0.3">
      <c r="A3" s="108"/>
      <c r="B3" s="108"/>
      <c r="C3" s="109"/>
      <c r="D3" s="109"/>
      <c r="E3" s="32">
        <f>C1</f>
        <v>43831</v>
      </c>
      <c r="F3" s="32">
        <f t="shared" ref="F3:AF3" si="2">E3+1</f>
        <v>43832</v>
      </c>
      <c r="G3" s="32">
        <f t="shared" si="2"/>
        <v>43833</v>
      </c>
      <c r="H3" s="32">
        <f t="shared" si="2"/>
        <v>43834</v>
      </c>
      <c r="I3" s="32">
        <f t="shared" si="2"/>
        <v>43835</v>
      </c>
      <c r="J3" s="32">
        <f t="shared" si="2"/>
        <v>43836</v>
      </c>
      <c r="K3" s="32">
        <f t="shared" si="2"/>
        <v>43837</v>
      </c>
      <c r="L3" s="32">
        <f t="shared" si="2"/>
        <v>43838</v>
      </c>
      <c r="M3" s="32">
        <f t="shared" si="2"/>
        <v>43839</v>
      </c>
      <c r="N3" s="32">
        <f t="shared" si="2"/>
        <v>43840</v>
      </c>
      <c r="O3" s="32">
        <f t="shared" si="2"/>
        <v>43841</v>
      </c>
      <c r="P3" s="32">
        <f t="shared" si="2"/>
        <v>43842</v>
      </c>
      <c r="Q3" s="32">
        <f t="shared" si="2"/>
        <v>43843</v>
      </c>
      <c r="R3" s="32">
        <f t="shared" si="2"/>
        <v>43844</v>
      </c>
      <c r="S3" s="32">
        <f t="shared" si="2"/>
        <v>43845</v>
      </c>
      <c r="T3" s="32">
        <f t="shared" si="2"/>
        <v>43846</v>
      </c>
      <c r="U3" s="32">
        <f t="shared" si="2"/>
        <v>43847</v>
      </c>
      <c r="V3" s="32">
        <f t="shared" si="2"/>
        <v>43848</v>
      </c>
      <c r="W3" s="32">
        <f t="shared" si="2"/>
        <v>43849</v>
      </c>
      <c r="X3" s="32">
        <f t="shared" si="2"/>
        <v>43850</v>
      </c>
      <c r="Y3" s="32">
        <f t="shared" si="2"/>
        <v>43851</v>
      </c>
      <c r="Z3" s="32">
        <f t="shared" si="2"/>
        <v>43852</v>
      </c>
      <c r="AA3" s="32">
        <f t="shared" si="2"/>
        <v>43853</v>
      </c>
      <c r="AB3" s="32">
        <f t="shared" si="2"/>
        <v>43854</v>
      </c>
      <c r="AC3" s="32">
        <f t="shared" si="2"/>
        <v>43855</v>
      </c>
      <c r="AD3" s="32">
        <f t="shared" si="2"/>
        <v>43856</v>
      </c>
      <c r="AE3" s="32">
        <f t="shared" si="2"/>
        <v>43857</v>
      </c>
      <c r="AF3" s="32">
        <f t="shared" si="2"/>
        <v>43858</v>
      </c>
      <c r="AG3" s="32">
        <f>IF(DAY($AF3+1)&gt;DAY(AF3),$AF3+1,0)</f>
        <v>43859</v>
      </c>
      <c r="AH3" s="32">
        <f>IF(DAY($AF3+2)&gt;DAY(AF3),$AF3+2,0)</f>
        <v>43860</v>
      </c>
      <c r="AI3" s="32">
        <f>IF(DAY($AF3+3)&gt;DAY(AF3),$AF3+3,0)</f>
        <v>43861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9" t="str">
        <f>IF(C4="","",SUBTOTAL(103,$C$4:C4))</f>
        <v/>
      </c>
      <c r="B4" s="81"/>
      <c r="C4" s="85"/>
      <c r="D4" s="85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0">
        <f t="shared" ref="AJ4" si="3">COUNTIF($E4:$AI4,"&gt;0")</f>
        <v>0</v>
      </c>
      <c r="AK4" s="88">
        <f>SUMPRODUCT(TEXT(E4:AI4,"[&gt;8]8;;0;\0")-COUNTIF(DATA!H$2:H$30,E$3:AI$3*(E4:AI4&gt;7)))</f>
        <v>0</v>
      </c>
      <c r="AL4" s="96">
        <f>SUM(E4:AI4)-AK4</f>
        <v>0</v>
      </c>
      <c r="AM4" s="112">
        <f>SUM(E5:AI5)</f>
        <v>0</v>
      </c>
      <c r="AN4" s="96">
        <f t="array" ref="AN4">SUM(IFERROR((((WEEKDAY($E$3:$AI$3,2)&gt;5)+ISNUMBER(MATCH($E$3:$AI$3,DATA!$F$2:$F$100,)))&gt;0)*$E4:$AI4,))</f>
        <v>0</v>
      </c>
      <c r="AO4" s="96">
        <f>COUNTIF($E4:$AI4,"В")</f>
        <v>0</v>
      </c>
      <c r="AP4" s="96">
        <f t="shared" ref="AP4" si="4">COUNTIF($E4:$AI4,"О")</f>
        <v>0</v>
      </c>
      <c r="AQ4" s="96">
        <f>COUNTIF($E4:$AI4,"А")</f>
        <v>0</v>
      </c>
      <c r="AR4" s="96">
        <f t="shared" ref="AR4" si="5">COUNTIF($E4:$AI4,"У")</f>
        <v>0</v>
      </c>
      <c r="AS4" s="114">
        <f t="shared" ref="AS4" si="6">COUNTIF($E4:$AI4,"Б")</f>
        <v>0</v>
      </c>
    </row>
    <row r="5" spans="1:45" s="7" customFormat="1" ht="21" x14ac:dyDescent="0.3">
      <c r="A5" s="102"/>
      <c r="B5" s="103"/>
      <c r="C5" s="105"/>
      <c r="D5" s="105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1"/>
      <c r="AK5" s="88"/>
      <c r="AL5" s="101"/>
      <c r="AM5" s="113"/>
      <c r="AN5" s="101"/>
      <c r="AO5" s="101"/>
      <c r="AP5" s="101"/>
      <c r="AQ5" s="101"/>
      <c r="AR5" s="101"/>
      <c r="AS5" s="115"/>
    </row>
    <row r="6" spans="1:45" s="7" customFormat="1" ht="21" x14ac:dyDescent="0.3">
      <c r="A6" s="102" t="str">
        <f>IF(C6="","",SUBTOTAL(103,$C$4:C6))</f>
        <v/>
      </c>
      <c r="B6" s="103"/>
      <c r="C6" s="105"/>
      <c r="D6" s="10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6">
        <f t="shared" ref="AJ6" si="7">COUNTIF($E6:$AI6,"&gt;0")</f>
        <v>0</v>
      </c>
      <c r="AK6" s="88">
        <f>SUMPRODUCT(TEXT(E6:AI6,"[&gt;8]8;;0;\0")-COUNTIF(DATA!H$2:H$30,E$3:AI$3*(E6:AI6&gt;7)))</f>
        <v>0</v>
      </c>
      <c r="AL6" s="88">
        <f t="shared" ref="AL6" si="8">SUM(E6:AI6)-AK6</f>
        <v>0</v>
      </c>
      <c r="AM6" s="94">
        <f t="shared" ref="AM6" si="9">SUM(E7:AI7)</f>
        <v>0</v>
      </c>
      <c r="AN6" s="89">
        <f t="array" ref="AN6">SUM(IFERROR((((WEEKDAY($E$3:$AI$3,2)&gt;5)+ISNUMBER(MATCH($E$3:$AI$3,DATA!$F$2:$F$100,)))&gt;0)*$E6:$AI6,))</f>
        <v>0</v>
      </c>
      <c r="AO6" s="88">
        <f t="shared" ref="AO6" si="10">COUNTIF($E6:$AI6,"В")</f>
        <v>0</v>
      </c>
      <c r="AP6" s="88">
        <f t="shared" ref="AP6" si="11">COUNTIF($E6:$AI6,"О")</f>
        <v>0</v>
      </c>
      <c r="AQ6" s="88">
        <f t="shared" ref="AQ6" si="12">COUNTIF($E6:$AI6,"А")</f>
        <v>0</v>
      </c>
      <c r="AR6" s="89">
        <f t="shared" ref="AR6" si="13">COUNTIF($E6:$AI6,"У")</f>
        <v>0</v>
      </c>
      <c r="AS6" s="90">
        <f t="shared" ref="AS6" si="14">COUNTIF($E6:$AI6,"Б")</f>
        <v>0</v>
      </c>
    </row>
    <row r="7" spans="1:45" s="7" customFormat="1" ht="21" x14ac:dyDescent="0.3">
      <c r="A7" s="102"/>
      <c r="B7" s="103"/>
      <c r="C7" s="105"/>
      <c r="D7" s="105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6"/>
      <c r="AK7" s="88"/>
      <c r="AL7" s="88"/>
      <c r="AM7" s="94"/>
      <c r="AN7" s="101"/>
      <c r="AO7" s="88"/>
      <c r="AP7" s="88"/>
      <c r="AQ7" s="88"/>
      <c r="AR7" s="101"/>
      <c r="AS7" s="90"/>
    </row>
    <row r="8" spans="1:45" s="7" customFormat="1" ht="21" x14ac:dyDescent="0.3">
      <c r="A8" s="102" t="str">
        <f>IF(C8="","",SUBTOTAL(103,$C$4:C8))</f>
        <v/>
      </c>
      <c r="B8" s="103"/>
      <c r="C8" s="106"/>
      <c r="D8" s="105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6">
        <f t="shared" ref="AJ8" si="15">COUNTIF($E8:$AI8,"&gt;0")</f>
        <v>0</v>
      </c>
      <c r="AK8" s="88">
        <f>SUMPRODUCT(TEXT(E8:AI8,"[&gt;8]8;;0;\0")-COUNTIF(DATA!H$2:H$30,E$3:AI$3*(E8:AI8&gt;7)))</f>
        <v>0</v>
      </c>
      <c r="AL8" s="88">
        <f t="shared" ref="AL8" si="16">SUM(E8:AI8)-AK8</f>
        <v>0</v>
      </c>
      <c r="AM8" s="94">
        <f t="shared" ref="AM8" si="17">SUM(E9:AI9)</f>
        <v>0</v>
      </c>
      <c r="AN8" s="89">
        <f t="array" ref="AN8">SUM(IFERROR((((WEEKDAY($E$3:$AI$3,2)&gt;5)+ISNUMBER(MATCH($E$3:$AI$3,DATA!$F$2:$F$100,)))&gt;0)*$E8:$AI8,))</f>
        <v>0</v>
      </c>
      <c r="AO8" s="88">
        <f t="shared" ref="AO8" si="18">COUNTIF($E8:$AI8,"В")</f>
        <v>0</v>
      </c>
      <c r="AP8" s="88">
        <f t="shared" ref="AP8" si="19">COUNTIF($E8:$AI8,"О")</f>
        <v>0</v>
      </c>
      <c r="AQ8" s="88">
        <f t="shared" ref="AQ8" si="20">COUNTIF($E8:$AI8,"А")</f>
        <v>0</v>
      </c>
      <c r="AR8" s="89">
        <f t="shared" ref="AR8" si="21">COUNTIF($E8:$AI8,"У")</f>
        <v>0</v>
      </c>
      <c r="AS8" s="90">
        <f t="shared" ref="AS8" si="22">COUNTIF($E8:$AI8,"Б")</f>
        <v>0</v>
      </c>
    </row>
    <row r="9" spans="1:45" s="7" customFormat="1" ht="21" x14ac:dyDescent="0.3">
      <c r="A9" s="102"/>
      <c r="B9" s="103"/>
      <c r="C9" s="106"/>
      <c r="D9" s="105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6"/>
      <c r="AK9" s="88"/>
      <c r="AL9" s="88"/>
      <c r="AM9" s="94"/>
      <c r="AN9" s="101"/>
      <c r="AO9" s="88"/>
      <c r="AP9" s="88"/>
      <c r="AQ9" s="88"/>
      <c r="AR9" s="101"/>
      <c r="AS9" s="90"/>
    </row>
    <row r="10" spans="1:45" s="7" customFormat="1" ht="21" x14ac:dyDescent="0.3">
      <c r="A10" s="102" t="str">
        <f>IF(C10="","",SUBTOTAL(103,$C$4:C10))</f>
        <v/>
      </c>
      <c r="B10" s="103"/>
      <c r="C10" s="106"/>
      <c r="D10" s="105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6">
        <f t="shared" ref="AJ10" si="23">COUNTIF($E10:$AI10,"&gt;0")</f>
        <v>0</v>
      </c>
      <c r="AK10" s="88">
        <f>SUMPRODUCT(TEXT(E10:AI10,"[&gt;8]8;;0;\0")-COUNTIF(DATA!H$2:H$30,E$3:AI$3*(E10:AI10&gt;7)))</f>
        <v>0</v>
      </c>
      <c r="AL10" s="88">
        <f t="shared" ref="AL10" si="24">SUM(E10:AI10)-AK10</f>
        <v>0</v>
      </c>
      <c r="AM10" s="94">
        <f t="shared" ref="AM10" si="25">SUM(E11:AI11)</f>
        <v>0</v>
      </c>
      <c r="AN10" s="89">
        <f t="array" ref="AN10">SUM(IFERROR((((WEEKDAY($E$3:$AI$3,2)&gt;5)+ISNUMBER(MATCH($E$3:$AI$3,DATA!$F$2:$F$100,)))&gt;0)*$E10:$AI10,))</f>
        <v>0</v>
      </c>
      <c r="AO10" s="88">
        <f t="shared" ref="AO10" si="26">COUNTIF($E10:$AI10,"В")</f>
        <v>0</v>
      </c>
      <c r="AP10" s="88">
        <f t="shared" ref="AP10" si="27">COUNTIF($E10:$AI10,"О")</f>
        <v>0</v>
      </c>
      <c r="AQ10" s="88">
        <f t="shared" ref="AQ10" si="28">COUNTIF($E10:$AI10,"А")</f>
        <v>0</v>
      </c>
      <c r="AR10" s="89">
        <f t="shared" ref="AR10" si="29">COUNTIF($E10:$AI10,"У")</f>
        <v>0</v>
      </c>
      <c r="AS10" s="90">
        <f t="shared" ref="AS10" si="30">COUNTIF($E10:$AI10,"Б")</f>
        <v>0</v>
      </c>
    </row>
    <row r="11" spans="1:45" s="7" customFormat="1" ht="21" x14ac:dyDescent="0.3">
      <c r="A11" s="102"/>
      <c r="B11" s="103"/>
      <c r="C11" s="106"/>
      <c r="D11" s="105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6"/>
      <c r="AK11" s="88"/>
      <c r="AL11" s="88"/>
      <c r="AM11" s="94"/>
      <c r="AN11" s="101"/>
      <c r="AO11" s="88"/>
      <c r="AP11" s="88"/>
      <c r="AQ11" s="88"/>
      <c r="AR11" s="101"/>
      <c r="AS11" s="90"/>
    </row>
    <row r="12" spans="1:45" s="7" customFormat="1" ht="21" x14ac:dyDescent="0.3">
      <c r="A12" s="102" t="str">
        <f>IF(C12="","",SUBTOTAL(103,$C$4:C12))</f>
        <v/>
      </c>
      <c r="B12" s="103"/>
      <c r="C12" s="106"/>
      <c r="D12" s="105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6">
        <f t="shared" ref="AJ12" si="31">COUNTIF($E12:$AI12,"&gt;0")</f>
        <v>0</v>
      </c>
      <c r="AK12" s="88">
        <f>SUMPRODUCT(TEXT(E12:AI12,"[&gt;8]8;;0;\0")-COUNTIF(DATA!H$2:H$30,E$3:AI$3*(E12:AI12&gt;7)))</f>
        <v>0</v>
      </c>
      <c r="AL12" s="88">
        <f t="shared" ref="AL12" si="32">SUM(E12:AI12)-AK12</f>
        <v>0</v>
      </c>
      <c r="AM12" s="94">
        <f t="shared" ref="AM12" si="33">SUM(E13:AI13)</f>
        <v>0</v>
      </c>
      <c r="AN12" s="89">
        <f t="array" ref="AN12">SUM(IFERROR((((WEEKDAY($E$3:$AI$3,2)&gt;5)+ISNUMBER(MATCH($E$3:$AI$3,DATA!$F$2:$F$100,)))&gt;0)*$E12:$AI12,))</f>
        <v>0</v>
      </c>
      <c r="AO12" s="88">
        <f t="shared" ref="AO12" si="34">COUNTIF($E12:$AI12,"В")</f>
        <v>0</v>
      </c>
      <c r="AP12" s="88">
        <f t="shared" ref="AP12" si="35">COUNTIF($E12:$AI12,"О")</f>
        <v>0</v>
      </c>
      <c r="AQ12" s="88">
        <f t="shared" ref="AQ12" si="36">COUNTIF($E12:$AI12,"А")</f>
        <v>0</v>
      </c>
      <c r="AR12" s="89">
        <f t="shared" ref="AR12" si="37">COUNTIF($E12:$AI12,"У")</f>
        <v>0</v>
      </c>
      <c r="AS12" s="90">
        <f t="shared" ref="AS12" si="38">COUNTIF($E12:$AI12,"Б")</f>
        <v>0</v>
      </c>
    </row>
    <row r="13" spans="1:45" s="7" customFormat="1" ht="21.75" customHeight="1" x14ac:dyDescent="0.3">
      <c r="A13" s="102"/>
      <c r="B13" s="103"/>
      <c r="C13" s="106"/>
      <c r="D13" s="105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6"/>
      <c r="AK13" s="88"/>
      <c r="AL13" s="88"/>
      <c r="AM13" s="94"/>
      <c r="AN13" s="101"/>
      <c r="AO13" s="88"/>
      <c r="AP13" s="88"/>
      <c r="AQ13" s="88"/>
      <c r="AR13" s="101"/>
      <c r="AS13" s="90"/>
    </row>
    <row r="14" spans="1:45" s="7" customFormat="1" ht="21" customHeight="1" x14ac:dyDescent="0.3">
      <c r="A14" s="102" t="str">
        <f>IF(C14="","",SUBTOTAL(103,$C$4:C14))</f>
        <v/>
      </c>
      <c r="B14" s="103"/>
      <c r="C14" s="106"/>
      <c r="D14" s="105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6">
        <f t="shared" ref="AJ14" si="39">COUNTIF($E14:$AI14,"&gt;0")</f>
        <v>0</v>
      </c>
      <c r="AK14" s="88">
        <f>SUMPRODUCT(TEXT(E14:AI14,"[&gt;8]8;;0;\0")-COUNTIF(DATA!H$2:H$30,E$3:AI$3*(E14:AI14&gt;7)))</f>
        <v>0</v>
      </c>
      <c r="AL14" s="88">
        <f t="shared" ref="AL14" si="40">SUM(E14:AI14)-AK14</f>
        <v>0</v>
      </c>
      <c r="AM14" s="94">
        <f t="shared" ref="AM14" si="41">SUM(E15:AI15)</f>
        <v>0</v>
      </c>
      <c r="AN14" s="89">
        <f t="array" ref="AN14">SUM(IFERROR((((WEEKDAY($E$3:$AI$3,2)&gt;5)+ISNUMBER(MATCH($E$3:$AI$3,DATA!$F$2:$F$100,)))&gt;0)*$E14:$AI14,))</f>
        <v>0</v>
      </c>
      <c r="AO14" s="88">
        <f t="shared" ref="AO14" si="42">COUNTIF($E14:$AI14,"В")</f>
        <v>0</v>
      </c>
      <c r="AP14" s="88">
        <f t="shared" ref="AP14" si="43">COUNTIF($E14:$AI14,"О")</f>
        <v>0</v>
      </c>
      <c r="AQ14" s="88">
        <f t="shared" ref="AQ14" si="44">COUNTIF($E14:$AI14,"А")</f>
        <v>0</v>
      </c>
      <c r="AR14" s="89">
        <f t="shared" ref="AR14" si="45">COUNTIF($E14:$AI14,"У")</f>
        <v>0</v>
      </c>
      <c r="AS14" s="90">
        <f t="shared" ref="AS14" si="46">COUNTIF($E14:$AI14,"Б")</f>
        <v>0</v>
      </c>
    </row>
    <row r="15" spans="1:45" s="7" customFormat="1" ht="21" customHeight="1" x14ac:dyDescent="0.3">
      <c r="A15" s="102"/>
      <c r="B15" s="103"/>
      <c r="C15" s="106"/>
      <c r="D15" s="105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6"/>
      <c r="AK15" s="88"/>
      <c r="AL15" s="88"/>
      <c r="AM15" s="94"/>
      <c r="AN15" s="101"/>
      <c r="AO15" s="88"/>
      <c r="AP15" s="88"/>
      <c r="AQ15" s="88"/>
      <c r="AR15" s="101"/>
      <c r="AS15" s="90"/>
    </row>
    <row r="16" spans="1:45" s="7" customFormat="1" ht="21" x14ac:dyDescent="0.3">
      <c r="A16" s="102" t="str">
        <f>IF(C16="","",SUBTOTAL(103,$C$4:C16))</f>
        <v/>
      </c>
      <c r="B16" s="103"/>
      <c r="C16" s="106"/>
      <c r="D16" s="105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6">
        <f t="shared" ref="AJ16" si="47">COUNTIF($E16:$AI16,"&gt;0")</f>
        <v>0</v>
      </c>
      <c r="AK16" s="88">
        <f>SUMPRODUCT(TEXT(E16:AI16,"[&gt;8]8;;0;\0")-COUNTIF(DATA!H$2:H$30,E$3:AI$3*(E16:AI16&gt;7)))</f>
        <v>0</v>
      </c>
      <c r="AL16" s="88">
        <f t="shared" ref="AL16" si="48">SUM(E16:AI16)-AK16</f>
        <v>0</v>
      </c>
      <c r="AM16" s="94">
        <f t="shared" ref="AM16" si="49">SUM(E17:AI17)</f>
        <v>0</v>
      </c>
      <c r="AN16" s="89">
        <f t="array" ref="AN16">SUM(IFERROR((((WEEKDAY($E$3:$AI$3,2)&gt;5)+ISNUMBER(MATCH($E$3:$AI$3,DATA!$F$2:$F$100,)))&gt;0)*$E16:$AI16,))</f>
        <v>0</v>
      </c>
      <c r="AO16" s="88">
        <f t="shared" ref="AO16" si="50">COUNTIF($E16:$AI16,"В")</f>
        <v>0</v>
      </c>
      <c r="AP16" s="88">
        <f t="shared" ref="AP16" si="51">COUNTIF($E16:$AI16,"О")</f>
        <v>0</v>
      </c>
      <c r="AQ16" s="88">
        <f t="shared" ref="AQ16" si="52">COUNTIF($E16:$AI16,"А")</f>
        <v>0</v>
      </c>
      <c r="AR16" s="89">
        <f t="shared" ref="AR16" si="53">COUNTIF($E16:$AI16,"У")</f>
        <v>0</v>
      </c>
      <c r="AS16" s="90">
        <f t="shared" ref="AS16" si="54">COUNTIF($E16:$AI16,"Б")</f>
        <v>0</v>
      </c>
    </row>
    <row r="17" spans="1:45" s="7" customFormat="1" ht="21" x14ac:dyDescent="0.3">
      <c r="A17" s="102"/>
      <c r="B17" s="103"/>
      <c r="C17" s="106"/>
      <c r="D17" s="105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6"/>
      <c r="AK17" s="88"/>
      <c r="AL17" s="88"/>
      <c r="AM17" s="94"/>
      <c r="AN17" s="101"/>
      <c r="AO17" s="88"/>
      <c r="AP17" s="88"/>
      <c r="AQ17" s="88"/>
      <c r="AR17" s="101"/>
      <c r="AS17" s="90"/>
    </row>
    <row r="18" spans="1:45" s="7" customFormat="1" ht="21" x14ac:dyDescent="0.3">
      <c r="A18" s="102" t="str">
        <f>IF(C18="","",SUBTOTAL(103,$C$4:C18))</f>
        <v/>
      </c>
      <c r="B18" s="103"/>
      <c r="C18" s="106"/>
      <c r="D18" s="105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6">
        <f t="shared" ref="AJ18" si="55">COUNTIF($E18:$AI18,"&gt;0")</f>
        <v>0</v>
      </c>
      <c r="AK18" s="88">
        <f>SUMPRODUCT(TEXT(E18:AI18,"[&gt;8]8;;0;\0")-COUNTIF(DATA!H$2:H$30,E$3:AI$3*(E18:AI18&gt;7)))</f>
        <v>0</v>
      </c>
      <c r="AL18" s="88">
        <f t="shared" ref="AL18" si="56">SUM(E18:AI18)-AK18</f>
        <v>0</v>
      </c>
      <c r="AM18" s="94">
        <f t="shared" ref="AM18" si="57">SUM(E19:AI19)</f>
        <v>0</v>
      </c>
      <c r="AN18" s="89">
        <f t="array" ref="AN18">SUM(IFERROR((((WEEKDAY($E$3:$AI$3,2)&gt;5)+ISNUMBER(MATCH($E$3:$AI$3,DATA!$F$2:$F$100,)))&gt;0)*$E18:$AI18,))</f>
        <v>0</v>
      </c>
      <c r="AO18" s="88">
        <f t="shared" ref="AO18" si="58">COUNTIF($E18:$AI18,"В")</f>
        <v>0</v>
      </c>
      <c r="AP18" s="88">
        <f t="shared" ref="AP18" si="59">COUNTIF($E18:$AI18,"О")</f>
        <v>0</v>
      </c>
      <c r="AQ18" s="88">
        <f t="shared" ref="AQ18" si="60">COUNTIF($E18:$AI18,"А")</f>
        <v>0</v>
      </c>
      <c r="AR18" s="89">
        <f t="shared" ref="AR18" si="61">COUNTIF($E18:$AI18,"У")</f>
        <v>0</v>
      </c>
      <c r="AS18" s="90">
        <f t="shared" ref="AS18" si="62">COUNTIF($E18:$AI18,"Б")</f>
        <v>0</v>
      </c>
    </row>
    <row r="19" spans="1:45" s="7" customFormat="1" ht="21" x14ac:dyDescent="0.3">
      <c r="A19" s="102"/>
      <c r="B19" s="103"/>
      <c r="C19" s="106"/>
      <c r="D19" s="105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6"/>
      <c r="AK19" s="88"/>
      <c r="AL19" s="88"/>
      <c r="AM19" s="94"/>
      <c r="AN19" s="101"/>
      <c r="AO19" s="88"/>
      <c r="AP19" s="88"/>
      <c r="AQ19" s="88"/>
      <c r="AR19" s="101"/>
      <c r="AS19" s="90"/>
    </row>
    <row r="20" spans="1:45" s="7" customFormat="1" ht="21" x14ac:dyDescent="0.3">
      <c r="A20" s="102" t="str">
        <f>IF(C20="","",SUBTOTAL(103,$C$4:C20))</f>
        <v/>
      </c>
      <c r="B20" s="103"/>
      <c r="C20" s="106"/>
      <c r="D20" s="105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6">
        <f t="shared" ref="AJ20" si="63">COUNTIF($E20:$AI20,"&gt;0")</f>
        <v>0</v>
      </c>
      <c r="AK20" s="88">
        <f>SUMPRODUCT(TEXT(E20:AI20,"[&gt;8]8;;0;\0")-COUNTIF(DATA!H$2:H$30,E$3:AI$3*(E20:AI20&gt;7)))</f>
        <v>0</v>
      </c>
      <c r="AL20" s="88">
        <f t="shared" ref="AL20" si="64">SUM(E20:AI20)-AK20</f>
        <v>0</v>
      </c>
      <c r="AM20" s="94">
        <f t="shared" ref="AM20" si="65">SUM(E21:AI21)</f>
        <v>0</v>
      </c>
      <c r="AN20" s="89">
        <f t="array" ref="AN20">SUM(IFERROR((((WEEKDAY($E$3:$AI$3,2)&gt;5)+ISNUMBER(MATCH($E$3:$AI$3,DATA!$F$2:$F$100,)))&gt;0)*$E20:$AI20,))</f>
        <v>0</v>
      </c>
      <c r="AO20" s="88">
        <f>COUNTIF($E20:$AI20,"В")</f>
        <v>0</v>
      </c>
      <c r="AP20" s="88">
        <f t="shared" ref="AP20" si="66">COUNTIF($E20:$AI20,"О")</f>
        <v>0</v>
      </c>
      <c r="AQ20" s="88">
        <f>COUNTIF($E20:$AI20,"А")</f>
        <v>0</v>
      </c>
      <c r="AR20" s="89">
        <f t="shared" ref="AR20" si="67">COUNTIF($E20:$AI20,"У")</f>
        <v>0</v>
      </c>
      <c r="AS20" s="90">
        <f t="shared" ref="AS20" si="68">COUNTIF($E20:$AI20,"Б")</f>
        <v>0</v>
      </c>
    </row>
    <row r="21" spans="1:45" s="7" customFormat="1" ht="21" x14ac:dyDescent="0.3">
      <c r="A21" s="102"/>
      <c r="B21" s="103"/>
      <c r="C21" s="106"/>
      <c r="D21" s="105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6"/>
      <c r="AK21" s="88"/>
      <c r="AL21" s="88"/>
      <c r="AM21" s="94"/>
      <c r="AN21" s="101"/>
      <c r="AO21" s="88"/>
      <c r="AP21" s="88"/>
      <c r="AQ21" s="88"/>
      <c r="AR21" s="101"/>
      <c r="AS21" s="90"/>
    </row>
    <row r="22" spans="1:45" s="7" customFormat="1" ht="21" hidden="1" x14ac:dyDescent="0.3">
      <c r="A22" s="102" t="str">
        <f>IF(C22="","",SUBTOTAL(103,$C$4:C22))</f>
        <v/>
      </c>
      <c r="B22" s="103"/>
      <c r="C22" s="104"/>
      <c r="D22" s="105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6">
        <f t="shared" ref="AJ22" si="69">COUNTIF($E22:$AI22,"&gt;0")</f>
        <v>0</v>
      </c>
      <c r="AK22" s="88">
        <f>SUMPRODUCT(TEXT(E22:AI22,"[&gt;8]8;;0;\0")-COUNTIF(DATA!H$2:H$30,E$3:AI$3*(E22:AI22&gt;7)))</f>
        <v>0</v>
      </c>
      <c r="AL22" s="88">
        <f t="shared" ref="AL22" si="70">SUM(E22:AI22)-AK22</f>
        <v>0</v>
      </c>
      <c r="AM22" s="94">
        <f t="shared" ref="AM22" si="71">SUM(E23:AI23)</f>
        <v>0</v>
      </c>
      <c r="AN22" s="89">
        <f t="array" ref="AN22">SUM(IFERROR((((WEEKDAY($E$3:$AI$3,2)&gt;5)+ISNUMBER(MATCH($E$3:$AI$3,DATA!$F$2:$F$100,)))&gt;0)*$E22:$AI22,))</f>
        <v>0</v>
      </c>
      <c r="AO22" s="88">
        <f t="shared" ref="AO22" si="72">COUNTIF($E22:$AI22,"В")</f>
        <v>0</v>
      </c>
      <c r="AP22" s="88">
        <f t="shared" ref="AP22" si="73">COUNTIF($E22:$AI22,"О")</f>
        <v>0</v>
      </c>
      <c r="AQ22" s="88">
        <f t="shared" ref="AQ22" si="74">COUNTIF($E22:$AI22,"А")</f>
        <v>0</v>
      </c>
      <c r="AR22" s="89">
        <f t="shared" ref="AR22" si="75">COUNTIF($E22:$AI22,"У")</f>
        <v>0</v>
      </c>
      <c r="AS22" s="90">
        <f t="shared" ref="AS22" si="76">COUNTIF($E22:$AI22,"Б")</f>
        <v>0</v>
      </c>
    </row>
    <row r="23" spans="1:45" s="7" customFormat="1" ht="21" hidden="1" x14ac:dyDescent="0.3">
      <c r="A23" s="102"/>
      <c r="B23" s="103"/>
      <c r="C23" s="104"/>
      <c r="D23" s="105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6"/>
      <c r="AK23" s="88"/>
      <c r="AL23" s="88"/>
      <c r="AM23" s="94"/>
      <c r="AN23" s="101"/>
      <c r="AO23" s="88"/>
      <c r="AP23" s="88"/>
      <c r="AQ23" s="88"/>
      <c r="AR23" s="101"/>
      <c r="AS23" s="90"/>
    </row>
    <row r="24" spans="1:45" s="7" customFormat="1" ht="21" hidden="1" x14ac:dyDescent="0.3">
      <c r="A24" s="102" t="str">
        <f>IF(C24="","",SUBTOTAL(103,$C$4:C24))</f>
        <v/>
      </c>
      <c r="B24" s="103"/>
      <c r="C24" s="104"/>
      <c r="D24" s="105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6">
        <f t="shared" ref="AJ24" si="77">COUNTIF($E24:$AI24,"&gt;0")</f>
        <v>0</v>
      </c>
      <c r="AK24" s="88">
        <f>SUMPRODUCT(TEXT(E24:AI24,"[&gt;8]8;;0;\0")-COUNTIF(DATA!H$2:H$30,E$3:AI$3*(E24:AI24&gt;7)))</f>
        <v>0</v>
      </c>
      <c r="AL24" s="88">
        <f t="shared" ref="AL24" si="78">SUM(E24:AI24)-AK24</f>
        <v>0</v>
      </c>
      <c r="AM24" s="94">
        <f t="shared" ref="AM24" si="79">SUM(E25:AI25)</f>
        <v>0</v>
      </c>
      <c r="AN24" s="89">
        <f t="array" ref="AN24">SUM(IFERROR((((WEEKDAY($E$3:$AI$3,2)&gt;5)+ISNUMBER(MATCH($E$3:$AI$3,DATA!$F$2:$F$100,)))&gt;0)*$E24:$AI24,))</f>
        <v>0</v>
      </c>
      <c r="AO24" s="88">
        <f t="shared" ref="AO24" si="80">COUNTIF($E24:$AI24,"В")</f>
        <v>0</v>
      </c>
      <c r="AP24" s="88">
        <f t="shared" ref="AP24" si="81">COUNTIF($E24:$AI24,"О")</f>
        <v>0</v>
      </c>
      <c r="AQ24" s="88">
        <f t="shared" ref="AQ24" si="82">COUNTIF($E24:$AI24,"А")</f>
        <v>0</v>
      </c>
      <c r="AR24" s="89">
        <f t="shared" ref="AR24" si="83">COUNTIF($E24:$AI24,"У")</f>
        <v>0</v>
      </c>
      <c r="AS24" s="90">
        <f t="shared" ref="AS24" si="84">COUNTIF($E24:$AI24,"Б")</f>
        <v>0</v>
      </c>
    </row>
    <row r="25" spans="1:45" s="7" customFormat="1" ht="21" hidden="1" x14ac:dyDescent="0.3">
      <c r="A25" s="102"/>
      <c r="B25" s="103"/>
      <c r="C25" s="104"/>
      <c r="D25" s="105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6"/>
      <c r="AK25" s="88"/>
      <c r="AL25" s="88"/>
      <c r="AM25" s="94"/>
      <c r="AN25" s="101"/>
      <c r="AO25" s="88"/>
      <c r="AP25" s="88"/>
      <c r="AQ25" s="88"/>
      <c r="AR25" s="101"/>
      <c r="AS25" s="90"/>
    </row>
    <row r="26" spans="1:45" s="7" customFormat="1" ht="21" hidden="1" x14ac:dyDescent="0.3">
      <c r="A26" s="102" t="str">
        <f>IF(C26="","",SUBTOTAL(103,$C$4:C26))</f>
        <v/>
      </c>
      <c r="B26" s="103"/>
      <c r="C26" s="104"/>
      <c r="D26" s="105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6">
        <f t="shared" ref="AJ26" si="85">COUNTIF($E26:$AI26,"&gt;0")</f>
        <v>0</v>
      </c>
      <c r="AK26" s="88">
        <f>SUMPRODUCT(TEXT(E26:AI26,"[&gt;8]8;;0;\0")-COUNTIF(DATA!H$2:H$30,E$3:AI$3*(E26:AI26&gt;7)))</f>
        <v>0</v>
      </c>
      <c r="AL26" s="88">
        <f t="shared" ref="AL26" si="86">SUM(E26:AI26)-AK26</f>
        <v>0</v>
      </c>
      <c r="AM26" s="94">
        <f t="shared" ref="AM26" si="87">SUM(E27:AI27)</f>
        <v>0</v>
      </c>
      <c r="AN26" s="89">
        <f t="array" ref="AN26">SUM(IFERROR((((WEEKDAY($E$3:$AI$3,2)&gt;5)+ISNUMBER(MATCH($E$3:$AI$3,DATA!$F$2:$F$100,)))&gt;0)*$E26:$AI26,))</f>
        <v>0</v>
      </c>
      <c r="AO26" s="88">
        <f t="shared" ref="AO26" si="88">COUNTIF($E26:$AI26,"В")</f>
        <v>0</v>
      </c>
      <c r="AP26" s="88">
        <f t="shared" ref="AP26" si="89">COUNTIF($E26:$AI26,"О")</f>
        <v>0</v>
      </c>
      <c r="AQ26" s="88">
        <f t="shared" ref="AQ26" si="90">COUNTIF($E26:$AI26,"А")</f>
        <v>0</v>
      </c>
      <c r="AR26" s="89">
        <f t="shared" ref="AR26" si="91">COUNTIF($E26:$AI26,"У")</f>
        <v>0</v>
      </c>
      <c r="AS26" s="90">
        <f t="shared" ref="AS26" si="92">COUNTIF($E26:$AI26,"Б")</f>
        <v>0</v>
      </c>
    </row>
    <row r="27" spans="1:45" s="7" customFormat="1" ht="21" hidden="1" x14ac:dyDescent="0.3">
      <c r="A27" s="102"/>
      <c r="B27" s="103"/>
      <c r="C27" s="104"/>
      <c r="D27" s="105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6"/>
      <c r="AK27" s="88"/>
      <c r="AL27" s="88"/>
      <c r="AM27" s="94"/>
      <c r="AN27" s="101"/>
      <c r="AO27" s="88"/>
      <c r="AP27" s="88"/>
      <c r="AQ27" s="88"/>
      <c r="AR27" s="101"/>
      <c r="AS27" s="90"/>
    </row>
    <row r="28" spans="1:45" s="7" customFormat="1" ht="21" hidden="1" x14ac:dyDescent="0.3">
      <c r="A28" s="102" t="str">
        <f>IF(C28="","",SUBTOTAL(103,$C$4:C28))</f>
        <v/>
      </c>
      <c r="B28" s="103"/>
      <c r="C28" s="104"/>
      <c r="D28" s="105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6">
        <f t="shared" ref="AJ28" si="93">COUNTIF($E28:$AI28,"&gt;0")</f>
        <v>0</v>
      </c>
      <c r="AK28" s="88">
        <f>SUMPRODUCT(TEXT(E28:AI28,"[&gt;8]8;;0;\0")-COUNTIF(DATA!H$2:H$30,E$3:AI$3*(E28:AI28&gt;7)))</f>
        <v>0</v>
      </c>
      <c r="AL28" s="88">
        <f t="shared" ref="AL28" si="94">SUM(E28:AI28)-AK28</f>
        <v>0</v>
      </c>
      <c r="AM28" s="94">
        <f t="shared" ref="AM28" si="95">SUM(E29:AI29)</f>
        <v>0</v>
      </c>
      <c r="AN28" s="89">
        <f t="array" ref="AN28">SUM(IFERROR((((WEEKDAY($E$3:$AI$3,2)&gt;5)+ISNUMBER(MATCH($E$3:$AI$3,DATA!$F$2:$F$100,)))&gt;0)*$E28:$AI28,))</f>
        <v>0</v>
      </c>
      <c r="AO28" s="88">
        <f t="shared" ref="AO28" si="96">COUNTIF($E28:$AI28,"В")</f>
        <v>0</v>
      </c>
      <c r="AP28" s="88">
        <f t="shared" ref="AP28" si="97">COUNTIF($E28:$AI28,"О")</f>
        <v>0</v>
      </c>
      <c r="AQ28" s="88">
        <f t="shared" ref="AQ28" si="98">COUNTIF($E28:$AI28,"А")</f>
        <v>0</v>
      </c>
      <c r="AR28" s="89">
        <f t="shared" ref="AR28" si="99">COUNTIF($E28:$AI28,"У")</f>
        <v>0</v>
      </c>
      <c r="AS28" s="90">
        <f t="shared" ref="AS28" si="100">COUNTIF($E28:$AI28,"Б")</f>
        <v>0</v>
      </c>
    </row>
    <row r="29" spans="1:45" s="7" customFormat="1" ht="21" hidden="1" x14ac:dyDescent="0.3">
      <c r="A29" s="102"/>
      <c r="B29" s="103"/>
      <c r="C29" s="104"/>
      <c r="D29" s="105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6"/>
      <c r="AK29" s="88"/>
      <c r="AL29" s="88"/>
      <c r="AM29" s="94"/>
      <c r="AN29" s="101"/>
      <c r="AO29" s="88"/>
      <c r="AP29" s="88"/>
      <c r="AQ29" s="88"/>
      <c r="AR29" s="101"/>
      <c r="AS29" s="90"/>
    </row>
    <row r="30" spans="1:45" s="7" customFormat="1" ht="21" hidden="1" x14ac:dyDescent="0.3">
      <c r="A30" s="102" t="str">
        <f>IF(C30="","",SUBTOTAL(103,$C$4:C30))</f>
        <v/>
      </c>
      <c r="B30" s="103"/>
      <c r="C30" s="104"/>
      <c r="D30" s="105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6">
        <f t="shared" ref="AJ30" si="101">COUNTIF($E30:$AI30,"&gt;0")</f>
        <v>0</v>
      </c>
      <c r="AK30" s="88">
        <f>SUMPRODUCT(TEXT(E30:AI30,"[&gt;8]8;;0;\0")-COUNTIF(DATA!H$2:H$30,E$3:AI$3*(E30:AI30&gt;7)))</f>
        <v>0</v>
      </c>
      <c r="AL30" s="88">
        <f t="shared" ref="AL30" si="102">SUM(E30:AI30)-AK30</f>
        <v>0</v>
      </c>
      <c r="AM30" s="94">
        <f t="shared" ref="AM30" si="103">SUM(E31:AI31)</f>
        <v>0</v>
      </c>
      <c r="AN30" s="89">
        <f t="array" ref="AN30">SUM(IFERROR((((WEEKDAY($E$3:$AI$3,2)&gt;5)+ISNUMBER(MATCH($E$3:$AI$3,DATA!$F$2:$F$100,)))&gt;0)*$E30:$AI30,))</f>
        <v>0</v>
      </c>
      <c r="AO30" s="88">
        <f t="shared" ref="AO30" si="104">COUNTIF($E30:$AI30,"В")</f>
        <v>0</v>
      </c>
      <c r="AP30" s="88">
        <f t="shared" ref="AP30" si="105">COUNTIF($E30:$AI30,"О")</f>
        <v>0</v>
      </c>
      <c r="AQ30" s="88">
        <f t="shared" ref="AQ30" si="106">COUNTIF($E30:$AI30,"А")</f>
        <v>0</v>
      </c>
      <c r="AR30" s="89">
        <f t="shared" ref="AR30" si="107">COUNTIF($E30:$AI30,"У")</f>
        <v>0</v>
      </c>
      <c r="AS30" s="90">
        <f t="shared" ref="AS30" si="108">COUNTIF($E30:$AI30,"Б")</f>
        <v>0</v>
      </c>
    </row>
    <row r="31" spans="1:45" s="7" customFormat="1" ht="21" hidden="1" x14ac:dyDescent="0.3">
      <c r="A31" s="102"/>
      <c r="B31" s="103"/>
      <c r="C31" s="104"/>
      <c r="D31" s="105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6"/>
      <c r="AK31" s="88"/>
      <c r="AL31" s="88"/>
      <c r="AM31" s="94"/>
      <c r="AN31" s="101"/>
      <c r="AO31" s="88"/>
      <c r="AP31" s="88"/>
      <c r="AQ31" s="88"/>
      <c r="AR31" s="101"/>
      <c r="AS31" s="90"/>
    </row>
    <row r="32" spans="1:45" s="7" customFormat="1" ht="21" hidden="1" x14ac:dyDescent="0.3">
      <c r="A32" s="102" t="str">
        <f>IF(C32="","",SUBTOTAL(103,$C$4:C32))</f>
        <v/>
      </c>
      <c r="B32" s="103"/>
      <c r="C32" s="104"/>
      <c r="D32" s="105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6">
        <f t="shared" ref="AJ32" si="109">COUNTIF($E32:$AI32,"&gt;0")</f>
        <v>0</v>
      </c>
      <c r="AK32" s="88">
        <f>SUMPRODUCT(TEXT(E32:AI32,"[&gt;8]8;;0;\0")-COUNTIF(DATA!H$2:H$30,E$3:AI$3*(E32:AI32&gt;7)))</f>
        <v>0</v>
      </c>
      <c r="AL32" s="88">
        <f t="shared" ref="AL32" si="110">SUM(E32:AI32)-AK32</f>
        <v>0</v>
      </c>
      <c r="AM32" s="94">
        <f t="shared" ref="AM32" si="111">SUM(E33:AI33)</f>
        <v>0</v>
      </c>
      <c r="AN32" s="89">
        <f t="array" ref="AN32">SUM(IFERROR((((WEEKDAY($E$3:$AI$3,2)&gt;5)+ISNUMBER(MATCH($E$3:$AI$3,DATA!$F$2:$F$100,)))&gt;0)*$E32:$AI32,))</f>
        <v>0</v>
      </c>
      <c r="AO32" s="88">
        <f t="shared" ref="AO32" si="112">COUNTIF($E32:$AI32,"В")</f>
        <v>0</v>
      </c>
      <c r="AP32" s="88">
        <f t="shared" ref="AP32" si="113">COUNTIF($E32:$AI32,"О")</f>
        <v>0</v>
      </c>
      <c r="AQ32" s="88">
        <f t="shared" ref="AQ32" si="114">COUNTIF($E32:$AI32,"А")</f>
        <v>0</v>
      </c>
      <c r="AR32" s="89">
        <f t="shared" ref="AR32" si="115">COUNTIF($E32:$AI32,"У")</f>
        <v>0</v>
      </c>
      <c r="AS32" s="90">
        <f t="shared" ref="AS32" si="116">COUNTIF($E32:$AI32,"Б")</f>
        <v>0</v>
      </c>
    </row>
    <row r="33" spans="1:45" s="7" customFormat="1" ht="21" hidden="1" x14ac:dyDescent="0.3">
      <c r="A33" s="102"/>
      <c r="B33" s="103"/>
      <c r="C33" s="104"/>
      <c r="D33" s="105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6"/>
      <c r="AK33" s="88"/>
      <c r="AL33" s="88"/>
      <c r="AM33" s="94"/>
      <c r="AN33" s="101"/>
      <c r="AO33" s="88"/>
      <c r="AP33" s="88"/>
      <c r="AQ33" s="88"/>
      <c r="AR33" s="101"/>
      <c r="AS33" s="90"/>
    </row>
    <row r="34" spans="1:45" s="7" customFormat="1" ht="21" hidden="1" x14ac:dyDescent="0.3">
      <c r="A34" s="102" t="str">
        <f>IF(C34="","",SUBTOTAL(103,$C$4:C34))</f>
        <v/>
      </c>
      <c r="B34" s="103"/>
      <c r="C34" s="104"/>
      <c r="D34" s="105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6">
        <f t="shared" ref="AJ34" si="117">COUNTIF($E34:$AI34,"&gt;0")</f>
        <v>0</v>
      </c>
      <c r="AK34" s="88">
        <f>SUMPRODUCT(TEXT(E34:AI34,"[&gt;8]8;;0;\0")-COUNTIF(DATA!H$2:H$30,E$3:AI$3*(E34:AI34&gt;7)))</f>
        <v>0</v>
      </c>
      <c r="AL34" s="88">
        <f t="shared" ref="AL34" si="118">SUM(E34:AI34)-AK34</f>
        <v>0</v>
      </c>
      <c r="AM34" s="94">
        <f t="shared" ref="AM34" si="119">SUM(E35:AI35)</f>
        <v>0</v>
      </c>
      <c r="AN34" s="89">
        <f t="array" ref="AN34">SUM(IFERROR((((WEEKDAY($E$3:$AI$3,2)&gt;5)+ISNUMBER(MATCH($E$3:$AI$3,DATA!$F$2:$F$100,)))&gt;0)*$E34:$AI34,))</f>
        <v>0</v>
      </c>
      <c r="AO34" s="88">
        <f t="shared" ref="AO34" si="120">COUNTIF($E34:$AI34,"В")</f>
        <v>0</v>
      </c>
      <c r="AP34" s="88">
        <f t="shared" ref="AP34" si="121">COUNTIF($E34:$AI34,"О")</f>
        <v>0</v>
      </c>
      <c r="AQ34" s="88">
        <f t="shared" ref="AQ34" si="122">COUNTIF($E34:$AI34,"А")</f>
        <v>0</v>
      </c>
      <c r="AR34" s="89">
        <f t="shared" ref="AR34" si="123">COUNTIF($E34:$AI34,"У")</f>
        <v>0</v>
      </c>
      <c r="AS34" s="90">
        <f t="shared" ref="AS34" si="124">COUNTIF($E34:$AI34,"Б")</f>
        <v>0</v>
      </c>
    </row>
    <row r="35" spans="1:45" s="7" customFormat="1" ht="21" hidden="1" x14ac:dyDescent="0.3">
      <c r="A35" s="102"/>
      <c r="B35" s="103"/>
      <c r="C35" s="104"/>
      <c r="D35" s="105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6"/>
      <c r="AK35" s="88"/>
      <c r="AL35" s="88"/>
      <c r="AM35" s="94"/>
      <c r="AN35" s="101"/>
      <c r="AO35" s="88"/>
      <c r="AP35" s="88"/>
      <c r="AQ35" s="88"/>
      <c r="AR35" s="101"/>
      <c r="AS35" s="90"/>
    </row>
    <row r="36" spans="1:45" s="7" customFormat="1" ht="21" hidden="1" x14ac:dyDescent="0.3">
      <c r="A36" s="102" t="str">
        <f>IF(C36="","",SUBTOTAL(103,$C$4:C36))</f>
        <v/>
      </c>
      <c r="B36" s="103"/>
      <c r="C36" s="104"/>
      <c r="D36" s="105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86">
        <f t="shared" ref="AJ36" si="125">COUNTIF($E36:$AI36,"&gt;0")</f>
        <v>0</v>
      </c>
      <c r="AK36" s="88">
        <f>SUMPRODUCT(TEXT(E36:AI36,"[&gt;8]8;;0;\0")-COUNTIF(DATA!H$2:H$30,E$3:AI$3*(E36:AI36&gt;7)))</f>
        <v>0</v>
      </c>
      <c r="AL36" s="88">
        <f t="shared" ref="AL36" si="126">SUM(E36:AI36)-AK36</f>
        <v>0</v>
      </c>
      <c r="AM36" s="94">
        <f t="shared" ref="AM36" si="127">SUM(E37:AI37)</f>
        <v>0</v>
      </c>
      <c r="AN36" s="89">
        <f t="array" ref="AN36">SUM(IFERROR((((WEEKDAY($E$3:$AI$3,2)&gt;5)+ISNUMBER(MATCH($E$3:$AI$3,DATA!$F$2:$F$100,)))&gt;0)*$E36:$AI36,))</f>
        <v>0</v>
      </c>
      <c r="AO36" s="88">
        <f t="shared" ref="AO36" si="128">COUNTIF($E36:$AI36,"В")</f>
        <v>0</v>
      </c>
      <c r="AP36" s="88">
        <f t="shared" ref="AP36" si="129">COUNTIF($E36:$AI36,"О")</f>
        <v>0</v>
      </c>
      <c r="AQ36" s="88">
        <f t="shared" ref="AQ36" si="130">COUNTIF($E36:$AI36,"А")</f>
        <v>0</v>
      </c>
      <c r="AR36" s="89">
        <f t="shared" ref="AR36" si="131">COUNTIF($E36:$AI36,"У")</f>
        <v>0</v>
      </c>
      <c r="AS36" s="90">
        <f t="shared" ref="AS36" si="132">COUNTIF($E36:$AI36,"Б")</f>
        <v>0</v>
      </c>
    </row>
    <row r="37" spans="1:45" s="7" customFormat="1" ht="21" hidden="1" x14ac:dyDescent="0.3">
      <c r="A37" s="102"/>
      <c r="B37" s="103"/>
      <c r="C37" s="104"/>
      <c r="D37" s="105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87"/>
      <c r="AK37" s="88"/>
      <c r="AL37" s="89"/>
      <c r="AM37" s="95"/>
      <c r="AN37" s="101"/>
      <c r="AO37" s="89"/>
      <c r="AP37" s="89"/>
      <c r="AQ37" s="89"/>
      <c r="AR37" s="96"/>
      <c r="AS37" s="91"/>
    </row>
    <row r="38" spans="1:45" s="7" customFormat="1" ht="21" x14ac:dyDescent="0.3">
      <c r="A38" s="97" t="str">
        <f>IF(C38="","",SUBTOTAL(103,$C$4:C38))</f>
        <v/>
      </c>
      <c r="B38" s="98"/>
      <c r="C38" s="99"/>
      <c r="D38" s="10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86">
        <f t="shared" ref="AJ38" si="133">COUNTIF($E38:$AI38,"&gt;0")</f>
        <v>0</v>
      </c>
      <c r="AK38" s="88">
        <f>SUMPRODUCT(TEXT(E38:AI38,"[&gt;8]8;;0;\0")-COUNTIF(DATA!H$2:H$30,E$3:AI$3*(E38:AI38&gt;7)))</f>
        <v>0</v>
      </c>
      <c r="AL38" s="88">
        <f t="shared" ref="AL38" si="134">SUM(E38:AI38)-AK38</f>
        <v>0</v>
      </c>
      <c r="AM38" s="94">
        <f>SUM(E39:AI39)</f>
        <v>0</v>
      </c>
      <c r="AN38" s="89">
        <f t="array" ref="AN38">SUM(IFERROR(((TRANSPOSE(MMULT(TRANSPOSE(--(MOD($E$3:$AI$3-DATA!$C$1,14)={7;8;12;13})),{1;1;1;1}))+ISNUMBER(MATCH($E$3:$AI$3,DATA!$F$1:$F$100,)))&gt;0)*$E38:$AI38,))</f>
        <v>0</v>
      </c>
      <c r="AO38" s="88">
        <f t="shared" ref="AO38" si="135">COUNTIF($E38:$AI38,"В")</f>
        <v>0</v>
      </c>
      <c r="AP38" s="88">
        <f t="shared" ref="AP38" si="136">COUNTIF($E38:$AI38,"О")</f>
        <v>0</v>
      </c>
      <c r="AQ38" s="88">
        <f t="shared" ref="AQ38" si="137">COUNTIF($E38:$AI38,"А")</f>
        <v>0</v>
      </c>
      <c r="AR38" s="88">
        <f t="shared" ref="AR38" si="138">COUNTIF($E38:$AI38,"У")</f>
        <v>0</v>
      </c>
      <c r="AS38" s="90">
        <f t="shared" ref="AS38" si="139">COUNTIF($E38:$AI38,"Б")</f>
        <v>0</v>
      </c>
    </row>
    <row r="39" spans="1:45" s="7" customFormat="1" ht="21" x14ac:dyDescent="0.3">
      <c r="A39" s="79"/>
      <c r="B39" s="81"/>
      <c r="C39" s="83"/>
      <c r="D39" s="85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86"/>
      <c r="AK39" s="88"/>
      <c r="AL39" s="88"/>
      <c r="AM39" s="94"/>
      <c r="AN39" s="101"/>
      <c r="AO39" s="88"/>
      <c r="AP39" s="88"/>
      <c r="AQ39" s="88"/>
      <c r="AR39" s="88"/>
      <c r="AS39" s="90"/>
    </row>
    <row r="40" spans="1:45" s="7" customFormat="1" ht="21" hidden="1" x14ac:dyDescent="0.3">
      <c r="A40" s="97" t="str">
        <f>IF(C40="","",SUBTOTAL(103,$C$4:C40))</f>
        <v/>
      </c>
      <c r="B40" s="98"/>
      <c r="C40" s="99"/>
      <c r="D40" s="10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86">
        <f t="shared" ref="AJ40" si="140">COUNTIF($E40:$AI40,"&gt;0")</f>
        <v>0</v>
      </c>
      <c r="AK40" s="88">
        <f>SUMPRODUCT(TEXT(E40:AI40,"[&gt;8]8;;0;\0")-COUNTIF(DATA!H$2:H$30,E$3:AI$3*(E40:AI40&gt;7)))</f>
        <v>0</v>
      </c>
      <c r="AL40" s="88">
        <f t="shared" ref="AL40" si="141">SUM(E40:AI40)-AK40</f>
        <v>0</v>
      </c>
      <c r="AM40" s="94">
        <f t="shared" ref="AM40" si="142">SUM(E41:AI41)</f>
        <v>0</v>
      </c>
      <c r="AN40" s="89">
        <f t="array" ref="AN40">SUM(IFERROR(((TRANSPOSE(MMULT(TRANSPOSE(--(MOD($E$3:$AI$3-DATA!$C$1,14)={7;8;12;13})),{1;1;1;1}))+ISNUMBER(MATCH($E$3:$AI$3,DATA!$F$1:$F$100,)))&gt;0)*$E40:$AI40,))</f>
        <v>0</v>
      </c>
      <c r="AO40" s="88">
        <f t="shared" ref="AO40" si="143">COUNTIF($E40:$AI40,"В")</f>
        <v>0</v>
      </c>
      <c r="AP40" s="88">
        <f t="shared" ref="AP40" si="144">COUNTIF($E40:$AI40,"О")</f>
        <v>0</v>
      </c>
      <c r="AQ40" s="88">
        <f t="shared" ref="AQ40" si="145">COUNTIF($E40:$AI40,"А")</f>
        <v>0</v>
      </c>
      <c r="AR40" s="88">
        <f t="shared" ref="AR40" si="146">COUNTIF($E40:$AI40,"У")</f>
        <v>0</v>
      </c>
      <c r="AS40" s="90">
        <f t="shared" ref="AS40" si="147">COUNTIF($E40:$AI40,"Б")</f>
        <v>0</v>
      </c>
    </row>
    <row r="41" spans="1:45" s="7" customFormat="1" ht="21" hidden="1" x14ac:dyDescent="0.3">
      <c r="A41" s="79"/>
      <c r="B41" s="81"/>
      <c r="C41" s="83"/>
      <c r="D41" s="85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86"/>
      <c r="AK41" s="88"/>
      <c r="AL41" s="88"/>
      <c r="AM41" s="94"/>
      <c r="AN41" s="101"/>
      <c r="AO41" s="88"/>
      <c r="AP41" s="88"/>
      <c r="AQ41" s="88"/>
      <c r="AR41" s="88"/>
      <c r="AS41" s="90"/>
    </row>
    <row r="42" spans="1:45" s="7" customFormat="1" ht="21" hidden="1" x14ac:dyDescent="0.3">
      <c r="A42" s="97" t="str">
        <f>IF(C42="","",SUBTOTAL(103,$C$4:C42))</f>
        <v/>
      </c>
      <c r="B42" s="98"/>
      <c r="C42" s="99"/>
      <c r="D42" s="10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86">
        <f t="shared" ref="AJ42" si="148">COUNTIF($E42:$AI42,"&gt;0")</f>
        <v>0</v>
      </c>
      <c r="AK42" s="88">
        <f>SUMPRODUCT(TEXT(E42:AI42,"[&gt;8]8;;0;\0")-COUNTIF(DATA!H$2:H$30,E$3:AI$3*(E42:AI42&gt;7)))</f>
        <v>0</v>
      </c>
      <c r="AL42" s="88">
        <f t="shared" ref="AL42" si="149">SUM(E42:AI42)-AK42</f>
        <v>0</v>
      </c>
      <c r="AM42" s="94">
        <f t="shared" ref="AM42" si="150">SUM(E43:AI43)</f>
        <v>0</v>
      </c>
      <c r="AN42" s="89">
        <f t="array" ref="AN42">SUM(IFERROR(((TRANSPOSE(MMULT(TRANSPOSE(--(MOD($E$3:$AI$3-DATA!$C$1,14)={7;8;12;13})),{1;1;1;1}))+ISNUMBER(MATCH($E$3:$AI$3,DATA!$F$1:$F$100,)))&gt;0)*$E42:$AI42,))</f>
        <v>0</v>
      </c>
      <c r="AO42" s="88">
        <f t="shared" ref="AO42" si="151">COUNTIF($E42:$AI42,"В")</f>
        <v>0</v>
      </c>
      <c r="AP42" s="88">
        <f t="shared" ref="AP42" si="152">COUNTIF($E42:$AI42,"О")</f>
        <v>0</v>
      </c>
      <c r="AQ42" s="88">
        <f t="shared" ref="AQ42" si="153">COUNTIF($E42:$AI42,"А")</f>
        <v>0</v>
      </c>
      <c r="AR42" s="88">
        <f t="shared" ref="AR42" si="154">COUNTIF($E42:$AI42,"У")</f>
        <v>0</v>
      </c>
      <c r="AS42" s="90">
        <f t="shared" ref="AS42" si="155">COUNTIF($E42:$AI42,"Б")</f>
        <v>0</v>
      </c>
    </row>
    <row r="43" spans="1:45" s="7" customFormat="1" ht="21" hidden="1" x14ac:dyDescent="0.3">
      <c r="A43" s="79"/>
      <c r="B43" s="81"/>
      <c r="C43" s="83"/>
      <c r="D43" s="85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86"/>
      <c r="AK43" s="88"/>
      <c r="AL43" s="88"/>
      <c r="AM43" s="94"/>
      <c r="AN43" s="101"/>
      <c r="AO43" s="88"/>
      <c r="AP43" s="88"/>
      <c r="AQ43" s="88"/>
      <c r="AR43" s="88"/>
      <c r="AS43" s="90"/>
    </row>
    <row r="44" spans="1:45" s="7" customFormat="1" ht="21" x14ac:dyDescent="0.3">
      <c r="A44" s="97" t="str">
        <f>IF(C44="","",SUBTOTAL(103,$C$4:C44))</f>
        <v/>
      </c>
      <c r="B44" s="98"/>
      <c r="C44" s="99"/>
      <c r="D44" s="10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86">
        <f t="shared" ref="AJ44" si="156">COUNTIF($E44:$AI44,"&gt;0")</f>
        <v>0</v>
      </c>
      <c r="AK44" s="88">
        <f>SUMPRODUCT(TEXT(E44:AI44,"[&gt;8]8;;0;\0")-COUNTIF(DATA!H$2:H$30,E$3:AI$3*(E44:AI44&gt;7)))</f>
        <v>0</v>
      </c>
      <c r="AL44" s="88">
        <f t="shared" ref="AL44" si="157">SUM(E44:AI44)-AK44</f>
        <v>0</v>
      </c>
      <c r="AM44" s="94">
        <f t="shared" ref="AM44" si="158">SUM(E45:AI45)</f>
        <v>0</v>
      </c>
      <c r="AN44" s="89">
        <f t="array" ref="AN44">SUM(IFERROR(((TRANSPOSE(MMULT(TRANSPOSE(--(MOD($E$3:$AI$3-DATA!$B$1,14)={7;8;12;13})),{1;1;1;1}))+ISNUMBER(MATCH($E$3:$AI$3,DATA!$F$1:$F$100,)))&gt;0)*$E44:$AI44,))</f>
        <v>0</v>
      </c>
      <c r="AO44" s="88">
        <f t="shared" ref="AO44" si="159">COUNTIF($E44:$AI44,"В")</f>
        <v>0</v>
      </c>
      <c r="AP44" s="88">
        <f t="shared" ref="AP44" si="160">COUNTIF($E44:$AI44,"О")</f>
        <v>0</v>
      </c>
      <c r="AQ44" s="88">
        <f t="shared" ref="AQ44" si="161">COUNTIF($E44:$AI44,"А")</f>
        <v>0</v>
      </c>
      <c r="AR44" s="88">
        <f t="shared" ref="AR44" si="162">COUNTIF($E44:$AI44,"У")</f>
        <v>0</v>
      </c>
      <c r="AS44" s="90">
        <f t="shared" ref="AS44" si="163">COUNTIF($E44:$AI44,"Б")</f>
        <v>0</v>
      </c>
    </row>
    <row r="45" spans="1:45" s="7" customFormat="1" ht="21" x14ac:dyDescent="0.3">
      <c r="A45" s="79"/>
      <c r="B45" s="81"/>
      <c r="C45" s="83"/>
      <c r="D45" s="85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86"/>
      <c r="AK45" s="88"/>
      <c r="AL45" s="88"/>
      <c r="AM45" s="94"/>
      <c r="AN45" s="101"/>
      <c r="AO45" s="88"/>
      <c r="AP45" s="88"/>
      <c r="AQ45" s="88"/>
      <c r="AR45" s="88"/>
      <c r="AS45" s="90"/>
    </row>
    <row r="46" spans="1:45" s="7" customFormat="1" ht="21" hidden="1" x14ac:dyDescent="0.3">
      <c r="A46" s="97" t="str">
        <f>IF(C46="","",SUBTOTAL(103,$C$4:C46))</f>
        <v/>
      </c>
      <c r="B46" s="98"/>
      <c r="C46" s="99"/>
      <c r="D46" s="10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86">
        <f t="shared" ref="AJ46" si="164">COUNTIF($E46:$AI46,"&gt;0")</f>
        <v>0</v>
      </c>
      <c r="AK46" s="88">
        <f>SUMPRODUCT(TEXT(E46:AI46,"[&gt;8]8;;0;\0")-COUNTIF(DATA!H$2:H$30,E$3:AI$3*(E46:AI46&gt;7)))</f>
        <v>0</v>
      </c>
      <c r="AL46" s="88">
        <f t="shared" ref="AL46" si="165">SUM(E46:AI46)-AK46</f>
        <v>0</v>
      </c>
      <c r="AM46" s="94">
        <f t="shared" ref="AM46" si="166">SUM(E47:AI47)</f>
        <v>0</v>
      </c>
      <c r="AN46" s="89">
        <f t="array" ref="AN46">SUM(IFERROR(((TRANSPOSE(MMULT(TRANSPOSE(--(MOD($E$3:$AI$3-DATA!$B$1,14)={7;8;12;13})),{1;1;1;1}))+ISNUMBER(MATCH($E$3:$AI$3,DATA!$F$1:$F$100,)))&gt;0)*$E46:$AI46,))</f>
        <v>0</v>
      </c>
      <c r="AO46" s="88">
        <f t="shared" ref="AO46" si="167">COUNTIF($E46:$AI46,"В")</f>
        <v>0</v>
      </c>
      <c r="AP46" s="88">
        <f t="shared" ref="AP46" si="168">COUNTIF($E46:$AI46,"О")</f>
        <v>0</v>
      </c>
      <c r="AQ46" s="88">
        <f t="shared" ref="AQ46" si="169">COUNTIF($E46:$AI46,"А")</f>
        <v>0</v>
      </c>
      <c r="AR46" s="88">
        <f t="shared" ref="AR46" si="170">COUNTIF($E46:$AI46,"У")</f>
        <v>0</v>
      </c>
      <c r="AS46" s="90">
        <f t="shared" ref="AS46" si="171">COUNTIF($E46:$AI46,"Б")</f>
        <v>0</v>
      </c>
    </row>
    <row r="47" spans="1:45" s="7" customFormat="1" ht="21" hidden="1" x14ac:dyDescent="0.3">
      <c r="A47" s="79"/>
      <c r="B47" s="81"/>
      <c r="C47" s="83"/>
      <c r="D47" s="85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86"/>
      <c r="AK47" s="88"/>
      <c r="AL47" s="88"/>
      <c r="AM47" s="94"/>
      <c r="AN47" s="101"/>
      <c r="AO47" s="88"/>
      <c r="AP47" s="88"/>
      <c r="AQ47" s="88"/>
      <c r="AR47" s="88"/>
      <c r="AS47" s="90"/>
    </row>
    <row r="48" spans="1:45" s="7" customFormat="1" ht="21" hidden="1" x14ac:dyDescent="0.3">
      <c r="A48" s="78" t="str">
        <f>IF(C48="","",SUBTOTAL(103,$C$4:C48))</f>
        <v/>
      </c>
      <c r="B48" s="80"/>
      <c r="C48" s="82"/>
      <c r="D48" s="84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75"/>
      <c r="AJ48" s="86">
        <f t="shared" ref="AJ48" si="172">COUNTIF($E48:$AI48,"&gt;0")</f>
        <v>0</v>
      </c>
      <c r="AK48" s="88">
        <f>SUMPRODUCT(TEXT(E48:AI48,"[&gt;8]8;;0;\0")-COUNTIF(DATA!H$2:H$30,E$3:AI$3*(E48:AI48&gt;7)))</f>
        <v>0</v>
      </c>
      <c r="AL48" s="88">
        <f t="shared" ref="AL48" si="173">SUM(E48:AI48)-AK48</f>
        <v>0</v>
      </c>
      <c r="AM48" s="94">
        <f t="shared" ref="AM48" si="174">SUM(E49:AI49)</f>
        <v>0</v>
      </c>
      <c r="AN48" s="89">
        <f t="array" ref="AN48">SUM(IFERROR(((TRANSPOSE(MMULT(TRANSPOSE(--(MOD($E$3:$AI$3-DATA!$B$1,14)={7;8;12;13})),{1;1;1;1}))+ISNUMBER(MATCH($E$3:$AI$3,DATA!$F$1:$F$100,)))&gt;0)*$E48:$AI48,))</f>
        <v>0</v>
      </c>
      <c r="AO48" s="88">
        <f t="shared" ref="AO48" si="175">COUNTIF($E48:$AI48,"В")</f>
        <v>0</v>
      </c>
      <c r="AP48" s="88">
        <f t="shared" ref="AP48" si="176">COUNTIF($E48:$AI48,"О")</f>
        <v>0</v>
      </c>
      <c r="AQ48" s="88">
        <f t="shared" ref="AQ48" si="177">COUNTIF($E48:$AI48,"А")</f>
        <v>0</v>
      </c>
      <c r="AR48" s="88">
        <f t="shared" ref="AR48" si="178">COUNTIF($E48:$AI48,"У")</f>
        <v>0</v>
      </c>
      <c r="AS48" s="90">
        <f t="shared" ref="AS48" si="179">COUNTIF($E48:$AI48,"Б")</f>
        <v>0</v>
      </c>
    </row>
    <row r="49" spans="1:45" s="7" customFormat="1" ht="21" hidden="1" x14ac:dyDescent="0.3">
      <c r="A49" s="79"/>
      <c r="B49" s="81"/>
      <c r="C49" s="83"/>
      <c r="D49" s="85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52"/>
      <c r="AF49" s="52"/>
      <c r="AG49" s="52"/>
      <c r="AH49" s="52"/>
      <c r="AI49" s="56"/>
      <c r="AJ49" s="87"/>
      <c r="AK49" s="88"/>
      <c r="AL49" s="89"/>
      <c r="AM49" s="95"/>
      <c r="AN49" s="96"/>
      <c r="AO49" s="89"/>
      <c r="AP49" s="89"/>
      <c r="AQ49" s="89"/>
      <c r="AR49" s="89"/>
      <c r="AS49" s="91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92" t="s">
        <v>8</v>
      </c>
      <c r="AF50" s="92"/>
      <c r="AG50" s="92"/>
      <c r="AH50" s="92"/>
      <c r="AI50" s="93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84" priority="9" operator="equal">
      <formula>"В"</formula>
    </cfRule>
    <cfRule type="cellIs" dxfId="83" priority="10" operator="equal">
      <formula>"Б"</formula>
    </cfRule>
    <cfRule type="cellIs" dxfId="82" priority="11" operator="equal">
      <formula>"А"</formula>
    </cfRule>
    <cfRule type="cellIs" dxfId="81" priority="12" operator="equal">
      <formula>"ВВ"</formula>
    </cfRule>
    <cfRule type="cellIs" dxfId="80" priority="13" operator="equal">
      <formula>"К"</formula>
    </cfRule>
    <cfRule type="cellIs" dxfId="79" priority="14" operator="equal">
      <formula>"Н"</formula>
    </cfRule>
    <cfRule type="cellIs" dxfId="78" priority="15" operator="equal">
      <formula>"О"</formula>
    </cfRule>
    <cfRule type="cellIs" dxfId="77" priority="16" operator="equal">
      <formula>"У"</formula>
    </cfRule>
    <cfRule type="cellIs" dxfId="76" priority="17" operator="equal">
      <formula>"ОГ"</formula>
    </cfRule>
  </conditionalFormatting>
  <conditionalFormatting sqref="E2:AI37">
    <cfRule type="expression" dxfId="75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22AAF96-EE16-49D8-B1F4-73A66F1814F3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8C5C3794-70B4-4B81-8030-9273F4FC70F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86B1C01C-36A0-41F4-A1A6-443A7D404E2A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C5C4048-ECE6-4E76-8580-0BF117477FCB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F7F322C3-248B-4B4C-926B-2FA3A87185F7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301D5277-FD65-4D3D-8E02-044B26DC8F17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9DE7D0A-FEEA-4589-B6DB-FAB74504D509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C1" sqref="C1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3" width="5.5703125" style="13" customWidth="1"/>
    <col min="34" max="35" width="5.5703125" style="13" hidden="1" customWidth="1"/>
    <col min="36" max="43" width="8.42578125" style="13" customWidth="1"/>
    <col min="44" max="44" width="8.42578125" style="13" hidden="1" customWidth="1"/>
    <col min="45" max="45" width="8.4257812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EDATE(DATA!A1,1)</f>
        <v>43862</v>
      </c>
      <c r="D1" s="107"/>
      <c r="E1" s="107"/>
      <c r="F1" s="107"/>
      <c r="G1" s="107"/>
      <c r="H1" s="107"/>
      <c r="I1" s="107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8" t="s">
        <v>3</v>
      </c>
      <c r="B2" s="108" t="s">
        <v>14</v>
      </c>
      <c r="C2" s="109" t="s">
        <v>15</v>
      </c>
      <c r="D2" s="109" t="s">
        <v>10</v>
      </c>
      <c r="E2" s="6">
        <f t="shared" ref="E2:AF2" si="0">E3</f>
        <v>43862</v>
      </c>
      <c r="F2" s="6">
        <f t="shared" si="0"/>
        <v>43863</v>
      </c>
      <c r="G2" s="6">
        <f t="shared" si="0"/>
        <v>43864</v>
      </c>
      <c r="H2" s="6">
        <f t="shared" si="0"/>
        <v>43865</v>
      </c>
      <c r="I2" s="6">
        <f t="shared" si="0"/>
        <v>43866</v>
      </c>
      <c r="J2" s="6">
        <f t="shared" si="0"/>
        <v>43867</v>
      </c>
      <c r="K2" s="6">
        <f t="shared" si="0"/>
        <v>43868</v>
      </c>
      <c r="L2" s="6">
        <f t="shared" si="0"/>
        <v>43869</v>
      </c>
      <c r="M2" s="6">
        <f t="shared" si="0"/>
        <v>43870</v>
      </c>
      <c r="N2" s="6">
        <f t="shared" si="0"/>
        <v>43871</v>
      </c>
      <c r="O2" s="6">
        <f t="shared" si="0"/>
        <v>43872</v>
      </c>
      <c r="P2" s="6">
        <f t="shared" si="0"/>
        <v>43873</v>
      </c>
      <c r="Q2" s="6">
        <f t="shared" si="0"/>
        <v>43874</v>
      </c>
      <c r="R2" s="6">
        <f t="shared" si="0"/>
        <v>43875</v>
      </c>
      <c r="S2" s="6">
        <f t="shared" si="0"/>
        <v>43876</v>
      </c>
      <c r="T2" s="6">
        <f t="shared" si="0"/>
        <v>43877</v>
      </c>
      <c r="U2" s="6">
        <f t="shared" si="0"/>
        <v>43878</v>
      </c>
      <c r="V2" s="6">
        <f t="shared" si="0"/>
        <v>43879</v>
      </c>
      <c r="W2" s="6">
        <f t="shared" si="0"/>
        <v>43880</v>
      </c>
      <c r="X2" s="6">
        <f t="shared" si="0"/>
        <v>43881</v>
      </c>
      <c r="Y2" s="6">
        <f t="shared" si="0"/>
        <v>43882</v>
      </c>
      <c r="Z2" s="6">
        <f t="shared" si="0"/>
        <v>43883</v>
      </c>
      <c r="AA2" s="6">
        <f t="shared" si="0"/>
        <v>43884</v>
      </c>
      <c r="AB2" s="6">
        <f t="shared" si="0"/>
        <v>43885</v>
      </c>
      <c r="AC2" s="6">
        <f t="shared" si="0"/>
        <v>43886</v>
      </c>
      <c r="AD2" s="6">
        <f t="shared" si="0"/>
        <v>43887</v>
      </c>
      <c r="AE2" s="6">
        <f t="shared" si="0"/>
        <v>43888</v>
      </c>
      <c r="AF2" s="6">
        <f t="shared" si="0"/>
        <v>43889</v>
      </c>
      <c r="AG2" s="6">
        <f>IF(AG3=0,"",AG3)</f>
        <v>43890</v>
      </c>
      <c r="AH2" s="6" t="str">
        <f t="shared" ref="AH2:AI2" si="1">IF(AH3=0,"",AH3)</f>
        <v/>
      </c>
      <c r="AI2" s="6" t="str">
        <f t="shared" si="1"/>
        <v/>
      </c>
      <c r="AJ2" s="109" t="s">
        <v>21</v>
      </c>
      <c r="AK2" s="109"/>
      <c r="AL2" s="109"/>
      <c r="AM2" s="109"/>
      <c r="AN2" s="109"/>
      <c r="AO2" s="109" t="s">
        <v>9</v>
      </c>
      <c r="AP2" s="109"/>
      <c r="AQ2" s="109"/>
      <c r="AR2" s="109"/>
      <c r="AS2" s="109"/>
    </row>
    <row r="3" spans="1:45" s="8" customFormat="1" ht="201" customHeight="1" thickBot="1" x14ac:dyDescent="0.3">
      <c r="A3" s="108"/>
      <c r="B3" s="108"/>
      <c r="C3" s="109"/>
      <c r="D3" s="109"/>
      <c r="E3" s="32">
        <f>C1</f>
        <v>43862</v>
      </c>
      <c r="F3" s="32">
        <f t="shared" ref="F3:AF3" si="2">E3+1</f>
        <v>43863</v>
      </c>
      <c r="G3" s="32">
        <f t="shared" si="2"/>
        <v>43864</v>
      </c>
      <c r="H3" s="32">
        <f t="shared" si="2"/>
        <v>43865</v>
      </c>
      <c r="I3" s="32">
        <f t="shared" si="2"/>
        <v>43866</v>
      </c>
      <c r="J3" s="32">
        <f t="shared" si="2"/>
        <v>43867</v>
      </c>
      <c r="K3" s="32">
        <f t="shared" si="2"/>
        <v>43868</v>
      </c>
      <c r="L3" s="32">
        <f t="shared" si="2"/>
        <v>43869</v>
      </c>
      <c r="M3" s="32">
        <f t="shared" si="2"/>
        <v>43870</v>
      </c>
      <c r="N3" s="32">
        <f t="shared" si="2"/>
        <v>43871</v>
      </c>
      <c r="O3" s="32">
        <f t="shared" si="2"/>
        <v>43872</v>
      </c>
      <c r="P3" s="32">
        <f t="shared" si="2"/>
        <v>43873</v>
      </c>
      <c r="Q3" s="32">
        <f t="shared" si="2"/>
        <v>43874</v>
      </c>
      <c r="R3" s="32">
        <f t="shared" si="2"/>
        <v>43875</v>
      </c>
      <c r="S3" s="32">
        <f t="shared" si="2"/>
        <v>43876</v>
      </c>
      <c r="T3" s="32">
        <f t="shared" si="2"/>
        <v>43877</v>
      </c>
      <c r="U3" s="32">
        <f t="shared" si="2"/>
        <v>43878</v>
      </c>
      <c r="V3" s="32">
        <f t="shared" si="2"/>
        <v>43879</v>
      </c>
      <c r="W3" s="32">
        <f t="shared" si="2"/>
        <v>43880</v>
      </c>
      <c r="X3" s="32">
        <f t="shared" si="2"/>
        <v>43881</v>
      </c>
      <c r="Y3" s="32">
        <f t="shared" si="2"/>
        <v>43882</v>
      </c>
      <c r="Z3" s="32">
        <f t="shared" si="2"/>
        <v>43883</v>
      </c>
      <c r="AA3" s="32">
        <f t="shared" si="2"/>
        <v>43884</v>
      </c>
      <c r="AB3" s="32">
        <f t="shared" si="2"/>
        <v>43885</v>
      </c>
      <c r="AC3" s="32">
        <f t="shared" si="2"/>
        <v>43886</v>
      </c>
      <c r="AD3" s="32">
        <f t="shared" si="2"/>
        <v>43887</v>
      </c>
      <c r="AE3" s="32">
        <f t="shared" si="2"/>
        <v>43888</v>
      </c>
      <c r="AF3" s="32">
        <f t="shared" si="2"/>
        <v>43889</v>
      </c>
      <c r="AG3" s="32">
        <f>IF(DAY($AF3+1)&gt;DAY(AF3),$AF3+1,0)</f>
        <v>43890</v>
      </c>
      <c r="AH3" s="32">
        <f>IF(DAY($AF3+2)&gt;DAY(AF3),$AF3+2,0)</f>
        <v>0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18.75" x14ac:dyDescent="0.3">
      <c r="A4" s="117" t="str">
        <f>IF(C4="","",SUBTOTAL(103,$C$4:C4))</f>
        <v/>
      </c>
      <c r="B4" s="119"/>
      <c r="C4" s="85"/>
      <c r="D4" s="85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137">
        <f t="shared" ref="AJ4" si="3">COUNTIF($E4:$AI4,"&gt;0")</f>
        <v>0</v>
      </c>
      <c r="AK4" s="122">
        <f>SUMPRODUCT(TEXT(E4:AI4,"[&gt;8]8;;0;\0")-COUNTIF(DATA!H$2:H$30,E$3:AI$3*(E4:AI4&gt;7)))</f>
        <v>0</v>
      </c>
      <c r="AL4" s="131">
        <f>SUM(E4:AI4)-AK4</f>
        <v>0</v>
      </c>
      <c r="AM4" s="139">
        <f>SUM(E5:AI5)</f>
        <v>0</v>
      </c>
      <c r="AN4" s="131">
        <f t="array" ref="AN4">SUM(IFERROR((((WEEKDAY($E$3:$AI$3,2)&gt;5)+ISNUMBER(MATCH($E$3:$AI$3,DATA!$F$2:$F$100,)))&gt;0)*$E4:$AI4,))</f>
        <v>0</v>
      </c>
      <c r="AO4" s="131">
        <f>COUNTIF($E4:$AI4,"В")</f>
        <v>0</v>
      </c>
      <c r="AP4" s="131">
        <f t="shared" ref="AP4" si="4">COUNTIF($E4:$AI4,"О")</f>
        <v>0</v>
      </c>
      <c r="AQ4" s="131">
        <f>COUNTIF($E4:$AI4,"А")</f>
        <v>0</v>
      </c>
      <c r="AR4" s="131">
        <f t="shared" ref="AR4" si="5">COUNTIF($E4:$AI4,"У")</f>
        <v>0</v>
      </c>
      <c r="AS4" s="141">
        <f t="shared" ref="AS4" si="6">COUNTIF($E4:$AI4,"Б")</f>
        <v>0</v>
      </c>
    </row>
    <row r="5" spans="1:45" s="7" customFormat="1" ht="18.75" x14ac:dyDescent="0.3">
      <c r="A5" s="135"/>
      <c r="B5" s="136"/>
      <c r="C5" s="105"/>
      <c r="D5" s="10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6"/>
      <c r="AJ5" s="138"/>
      <c r="AK5" s="122"/>
      <c r="AL5" s="132"/>
      <c r="AM5" s="140"/>
      <c r="AN5" s="132"/>
      <c r="AO5" s="132"/>
      <c r="AP5" s="132"/>
      <c r="AQ5" s="132"/>
      <c r="AR5" s="132"/>
      <c r="AS5" s="142"/>
    </row>
    <row r="6" spans="1:45" s="7" customFormat="1" ht="18.75" x14ac:dyDescent="0.3">
      <c r="A6" s="135" t="str">
        <f>IF(C6="","",SUBTOTAL(103,$C$4:C6))</f>
        <v/>
      </c>
      <c r="B6" s="136"/>
      <c r="C6" s="105"/>
      <c r="D6" s="105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120">
        <f t="shared" ref="AJ6" si="7">COUNTIF($E6:$AI6,"&gt;0")</f>
        <v>0</v>
      </c>
      <c r="AK6" s="122">
        <f>SUMPRODUCT(TEXT(E6:AI6,"[&gt;8]8;;0;\0")-COUNTIF(DATA!H$2:H$30,E$3:AI$3*(E6:AI6&gt;7)))</f>
        <v>0</v>
      </c>
      <c r="AL6" s="122">
        <f t="shared" ref="AL6" si="8">SUM(E6:AI6)-AK6</f>
        <v>0</v>
      </c>
      <c r="AM6" s="129">
        <f t="shared" ref="AM6" si="9">SUM(E7:AI7)</f>
        <v>0</v>
      </c>
      <c r="AN6" s="123">
        <f t="array" ref="AN6">SUM(IFERROR((((WEEKDAY($E$3:$AI$3,2)&gt;5)+ISNUMBER(MATCH($E$3:$AI$3,DATA!$F$2:$F$100,)))&gt;0)*$E6:$AI6,))</f>
        <v>0</v>
      </c>
      <c r="AO6" s="122">
        <f t="shared" ref="AO6" si="10">COUNTIF($E6:$AI6,"В")</f>
        <v>0</v>
      </c>
      <c r="AP6" s="122">
        <f t="shared" ref="AP6" si="11">COUNTIF($E6:$AI6,"О")</f>
        <v>0</v>
      </c>
      <c r="AQ6" s="122">
        <f t="shared" ref="AQ6" si="12">COUNTIF($E6:$AI6,"А")</f>
        <v>0</v>
      </c>
      <c r="AR6" s="123">
        <f t="shared" ref="AR6" si="13">COUNTIF($E6:$AI6,"У")</f>
        <v>0</v>
      </c>
      <c r="AS6" s="124">
        <f t="shared" ref="AS6" si="14">COUNTIF($E6:$AI6,"Б")</f>
        <v>0</v>
      </c>
    </row>
    <row r="7" spans="1:45" s="7" customFormat="1" ht="18.75" x14ac:dyDescent="0.3">
      <c r="A7" s="135"/>
      <c r="B7" s="136"/>
      <c r="C7" s="105"/>
      <c r="D7" s="10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6"/>
      <c r="AJ7" s="120"/>
      <c r="AK7" s="122"/>
      <c r="AL7" s="122"/>
      <c r="AM7" s="129"/>
      <c r="AN7" s="132"/>
      <c r="AO7" s="122"/>
      <c r="AP7" s="122"/>
      <c r="AQ7" s="122"/>
      <c r="AR7" s="132"/>
      <c r="AS7" s="124"/>
    </row>
    <row r="8" spans="1:45" s="7" customFormat="1" ht="18.75" x14ac:dyDescent="0.3">
      <c r="A8" s="135" t="str">
        <f>IF(C8="","",SUBTOTAL(103,$C$4:C8))</f>
        <v/>
      </c>
      <c r="B8" s="136"/>
      <c r="C8" s="106"/>
      <c r="D8" s="105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120">
        <f t="shared" ref="AJ8" si="15">COUNTIF($E8:$AI8,"&gt;0")</f>
        <v>0</v>
      </c>
      <c r="AK8" s="122">
        <f>SUMPRODUCT(TEXT(E8:AI8,"[&gt;8]8;;0;\0")-COUNTIF(DATA!H$2:H$30,E$3:AI$3*(E8:AI8&gt;7)))</f>
        <v>0</v>
      </c>
      <c r="AL8" s="122">
        <f t="shared" ref="AL8" si="16">SUM(E8:AI8)-AK8</f>
        <v>0</v>
      </c>
      <c r="AM8" s="129">
        <f t="shared" ref="AM8" si="17">SUM(E9:AI9)</f>
        <v>0</v>
      </c>
      <c r="AN8" s="123">
        <f t="array" ref="AN8">SUM(IFERROR((((WEEKDAY($E$3:$AI$3,2)&gt;5)+ISNUMBER(MATCH($E$3:$AI$3,DATA!$F$2:$F$100,)))&gt;0)*$E8:$AI8,))</f>
        <v>0</v>
      </c>
      <c r="AO8" s="122">
        <f t="shared" ref="AO8" si="18">COUNTIF($E8:$AI8,"В")</f>
        <v>0</v>
      </c>
      <c r="AP8" s="122">
        <f t="shared" ref="AP8" si="19">COUNTIF($E8:$AI8,"О")</f>
        <v>0</v>
      </c>
      <c r="AQ8" s="122">
        <f t="shared" ref="AQ8" si="20">COUNTIF($E8:$AI8,"А")</f>
        <v>0</v>
      </c>
      <c r="AR8" s="123">
        <f t="shared" ref="AR8" si="21">COUNTIF($E8:$AI8,"У")</f>
        <v>0</v>
      </c>
      <c r="AS8" s="124">
        <f t="shared" ref="AS8" si="22">COUNTIF($E8:$AI8,"Б")</f>
        <v>0</v>
      </c>
    </row>
    <row r="9" spans="1:45" s="7" customFormat="1" ht="18.75" x14ac:dyDescent="0.3">
      <c r="A9" s="135"/>
      <c r="B9" s="136"/>
      <c r="C9" s="106"/>
      <c r="D9" s="10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120"/>
      <c r="AK9" s="122"/>
      <c r="AL9" s="122"/>
      <c r="AM9" s="129"/>
      <c r="AN9" s="132"/>
      <c r="AO9" s="122"/>
      <c r="AP9" s="122"/>
      <c r="AQ9" s="122"/>
      <c r="AR9" s="132"/>
      <c r="AS9" s="124"/>
    </row>
    <row r="10" spans="1:45" s="7" customFormat="1" ht="18.75" x14ac:dyDescent="0.3">
      <c r="A10" s="135" t="str">
        <f>IF(C10="","",SUBTOTAL(103,$C$4:C10))</f>
        <v/>
      </c>
      <c r="B10" s="136"/>
      <c r="C10" s="106"/>
      <c r="D10" s="105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120">
        <f t="shared" ref="AJ10" si="23">COUNTIF($E10:$AI10,"&gt;0")</f>
        <v>0</v>
      </c>
      <c r="AK10" s="122">
        <f>SUMPRODUCT(TEXT(E10:AI10,"[&gt;8]8;;0;\0")-COUNTIF(DATA!H$2:H$30,E$3:AI$3*(E10:AI10&gt;7)))</f>
        <v>0</v>
      </c>
      <c r="AL10" s="122">
        <f t="shared" ref="AL10" si="24">SUM(E10:AI10)-AK10</f>
        <v>0</v>
      </c>
      <c r="AM10" s="129">
        <f t="shared" ref="AM10" si="25">SUM(E11:AI11)</f>
        <v>0</v>
      </c>
      <c r="AN10" s="123">
        <f t="array" ref="AN10">SUM(IFERROR((((WEEKDAY($E$3:$AI$3,2)&gt;5)+ISNUMBER(MATCH($E$3:$AI$3,DATA!$F$2:$F$100,)))&gt;0)*$E10:$AI10,))</f>
        <v>0</v>
      </c>
      <c r="AO10" s="122">
        <f t="shared" ref="AO10" si="26">COUNTIF($E10:$AI10,"В")</f>
        <v>0</v>
      </c>
      <c r="AP10" s="122">
        <f t="shared" ref="AP10" si="27">COUNTIF($E10:$AI10,"О")</f>
        <v>0</v>
      </c>
      <c r="AQ10" s="122">
        <f t="shared" ref="AQ10" si="28">COUNTIF($E10:$AI10,"А")</f>
        <v>0</v>
      </c>
      <c r="AR10" s="123">
        <f t="shared" ref="AR10" si="29">COUNTIF($E10:$AI10,"У")</f>
        <v>0</v>
      </c>
      <c r="AS10" s="124">
        <f t="shared" ref="AS10" si="30">COUNTIF($E10:$AI10,"Б")</f>
        <v>0</v>
      </c>
    </row>
    <row r="11" spans="1:45" s="7" customFormat="1" ht="18.75" x14ac:dyDescent="0.3">
      <c r="A11" s="135"/>
      <c r="B11" s="136"/>
      <c r="C11" s="106"/>
      <c r="D11" s="10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120"/>
      <c r="AK11" s="122"/>
      <c r="AL11" s="122"/>
      <c r="AM11" s="129"/>
      <c r="AN11" s="132"/>
      <c r="AO11" s="122"/>
      <c r="AP11" s="122"/>
      <c r="AQ11" s="122"/>
      <c r="AR11" s="132"/>
      <c r="AS11" s="124"/>
    </row>
    <row r="12" spans="1:45" s="7" customFormat="1" ht="18.75" x14ac:dyDescent="0.3">
      <c r="A12" s="135" t="str">
        <f>IF(C12="","",SUBTOTAL(103,$C$4:C12))</f>
        <v/>
      </c>
      <c r="B12" s="136"/>
      <c r="C12" s="106"/>
      <c r="D12" s="105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/>
      <c r="AJ12" s="120">
        <f t="shared" ref="AJ12" si="31">COUNTIF($E12:$AI12,"&gt;0")</f>
        <v>0</v>
      </c>
      <c r="AK12" s="122">
        <f>SUMPRODUCT(TEXT(E12:AI12,"[&gt;8]8;;0;\0")-COUNTIF(DATA!H$2:H$30,E$3:AI$3*(E12:AI12&gt;7)))</f>
        <v>0</v>
      </c>
      <c r="AL12" s="122">
        <f t="shared" ref="AL12" si="32">SUM(E12:AI12)-AK12</f>
        <v>0</v>
      </c>
      <c r="AM12" s="129">
        <f t="shared" ref="AM12" si="33">SUM(E13:AI13)</f>
        <v>0</v>
      </c>
      <c r="AN12" s="123">
        <f t="array" ref="AN12">SUM(IFERROR((((WEEKDAY($E$3:$AI$3,2)&gt;5)+ISNUMBER(MATCH($E$3:$AI$3,DATA!$F$2:$F$100,)))&gt;0)*$E12:$AI12,))</f>
        <v>0</v>
      </c>
      <c r="AO12" s="122">
        <f t="shared" ref="AO12" si="34">COUNTIF($E12:$AI12,"В")</f>
        <v>0</v>
      </c>
      <c r="AP12" s="122">
        <f t="shared" ref="AP12" si="35">COUNTIF($E12:$AI12,"О")</f>
        <v>0</v>
      </c>
      <c r="AQ12" s="122">
        <f t="shared" ref="AQ12" si="36">COUNTIF($E12:$AI12,"А")</f>
        <v>0</v>
      </c>
      <c r="AR12" s="123">
        <f t="shared" ref="AR12" si="37">COUNTIF($E12:$AI12,"У")</f>
        <v>0</v>
      </c>
      <c r="AS12" s="124">
        <f t="shared" ref="AS12" si="38">COUNTIF($E12:$AI12,"Б")</f>
        <v>0</v>
      </c>
    </row>
    <row r="13" spans="1:45" s="7" customFormat="1" ht="18.75" x14ac:dyDescent="0.3">
      <c r="A13" s="135"/>
      <c r="B13" s="136"/>
      <c r="C13" s="106"/>
      <c r="D13" s="10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120"/>
      <c r="AK13" s="122"/>
      <c r="AL13" s="122"/>
      <c r="AM13" s="129"/>
      <c r="AN13" s="132"/>
      <c r="AO13" s="122"/>
      <c r="AP13" s="122"/>
      <c r="AQ13" s="122"/>
      <c r="AR13" s="132"/>
      <c r="AS13" s="124"/>
    </row>
    <row r="14" spans="1:45" s="7" customFormat="1" ht="18.75" x14ac:dyDescent="0.3">
      <c r="A14" s="135" t="str">
        <f>IF(C14="","",SUBTOTAL(103,$C$4:C14))</f>
        <v/>
      </c>
      <c r="B14" s="136"/>
      <c r="C14" s="106"/>
      <c r="D14" s="105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120">
        <f t="shared" ref="AJ14" si="39">COUNTIF($E14:$AI14,"&gt;0")</f>
        <v>0</v>
      </c>
      <c r="AK14" s="122">
        <f>SUMPRODUCT(TEXT(E14:AI14,"[&gt;8]8;;0;\0")-COUNTIF(DATA!H$2:H$30,E$3:AI$3*(E14:AI14&gt;7)))</f>
        <v>0</v>
      </c>
      <c r="AL14" s="122">
        <f t="shared" ref="AL14" si="40">SUM(E14:AI14)-AK14</f>
        <v>0</v>
      </c>
      <c r="AM14" s="129">
        <f t="shared" ref="AM14" si="41">SUM(E15:AI15)</f>
        <v>0</v>
      </c>
      <c r="AN14" s="123">
        <f t="array" ref="AN14">SUM(IFERROR((((WEEKDAY($E$3:$AI$3,2)&gt;5)+ISNUMBER(MATCH($E$3:$AI$3,DATA!$F$2:$F$100,)))&gt;0)*$E14:$AI14,))</f>
        <v>0</v>
      </c>
      <c r="AO14" s="122">
        <f t="shared" ref="AO14" si="42">COUNTIF($E14:$AI14,"В")</f>
        <v>0</v>
      </c>
      <c r="AP14" s="122">
        <f t="shared" ref="AP14" si="43">COUNTIF($E14:$AI14,"О")</f>
        <v>0</v>
      </c>
      <c r="AQ14" s="122">
        <f t="shared" ref="AQ14" si="44">COUNTIF($E14:$AI14,"А")</f>
        <v>0</v>
      </c>
      <c r="AR14" s="123">
        <f t="shared" ref="AR14" si="45">COUNTIF($E14:$AI14,"У")</f>
        <v>0</v>
      </c>
      <c r="AS14" s="124">
        <f t="shared" ref="AS14" si="46">COUNTIF($E14:$AI14,"Б")</f>
        <v>0</v>
      </c>
    </row>
    <row r="15" spans="1:45" s="7" customFormat="1" ht="18.75" x14ac:dyDescent="0.3">
      <c r="A15" s="135"/>
      <c r="B15" s="136"/>
      <c r="C15" s="106"/>
      <c r="D15" s="10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120"/>
      <c r="AK15" s="122"/>
      <c r="AL15" s="122"/>
      <c r="AM15" s="129"/>
      <c r="AN15" s="132"/>
      <c r="AO15" s="122"/>
      <c r="AP15" s="122"/>
      <c r="AQ15" s="122"/>
      <c r="AR15" s="132"/>
      <c r="AS15" s="124"/>
    </row>
    <row r="16" spans="1:45" s="7" customFormat="1" ht="18.75" x14ac:dyDescent="0.3">
      <c r="A16" s="135" t="str">
        <f>IF(C16="","",SUBTOTAL(103,$C$4:C16))</f>
        <v/>
      </c>
      <c r="B16" s="136"/>
      <c r="C16" s="106"/>
      <c r="D16" s="105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120">
        <f t="shared" ref="AJ16" si="47">COUNTIF($E16:$AI16,"&gt;0")</f>
        <v>0</v>
      </c>
      <c r="AK16" s="122">
        <f>SUMPRODUCT(TEXT(E16:AI16,"[&gt;8]8;;0;\0")-COUNTIF(DATA!H$2:H$30,E$3:AI$3*(E16:AI16&gt;7)))</f>
        <v>0</v>
      </c>
      <c r="AL16" s="122">
        <f t="shared" ref="AL16" si="48">SUM(E16:AI16)-AK16</f>
        <v>0</v>
      </c>
      <c r="AM16" s="129">
        <f t="shared" ref="AM16" si="49">SUM(E17:AI17)</f>
        <v>0</v>
      </c>
      <c r="AN16" s="123">
        <f t="array" ref="AN16">SUM(IFERROR((((WEEKDAY($E$3:$AI$3,2)&gt;5)+ISNUMBER(MATCH($E$3:$AI$3,DATA!$F$2:$F$100,)))&gt;0)*$E16:$AI16,))</f>
        <v>0</v>
      </c>
      <c r="AO16" s="122">
        <f t="shared" ref="AO16" si="50">COUNTIF($E16:$AI16,"В")</f>
        <v>0</v>
      </c>
      <c r="AP16" s="122">
        <f t="shared" ref="AP16" si="51">COUNTIF($E16:$AI16,"О")</f>
        <v>0</v>
      </c>
      <c r="AQ16" s="122">
        <f t="shared" ref="AQ16" si="52">COUNTIF($E16:$AI16,"А")</f>
        <v>0</v>
      </c>
      <c r="AR16" s="123">
        <f t="shared" ref="AR16" si="53">COUNTIF($E16:$AI16,"У")</f>
        <v>0</v>
      </c>
      <c r="AS16" s="124">
        <f t="shared" ref="AS16" si="54">COUNTIF($E16:$AI16,"Б")</f>
        <v>0</v>
      </c>
    </row>
    <row r="17" spans="1:45" s="7" customFormat="1" ht="18.75" x14ac:dyDescent="0.3">
      <c r="A17" s="135"/>
      <c r="B17" s="136"/>
      <c r="C17" s="106"/>
      <c r="D17" s="10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120"/>
      <c r="AK17" s="122"/>
      <c r="AL17" s="122"/>
      <c r="AM17" s="129"/>
      <c r="AN17" s="132"/>
      <c r="AO17" s="122"/>
      <c r="AP17" s="122"/>
      <c r="AQ17" s="122"/>
      <c r="AR17" s="132"/>
      <c r="AS17" s="124"/>
    </row>
    <row r="18" spans="1:45" s="7" customFormat="1" ht="18.75" x14ac:dyDescent="0.3">
      <c r="A18" s="135" t="str">
        <f>IF(C18="","",SUBTOTAL(103,$C$4:C18))</f>
        <v/>
      </c>
      <c r="B18" s="136"/>
      <c r="C18" s="106"/>
      <c r="D18" s="105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120">
        <f t="shared" ref="AJ18" si="55">COUNTIF($E18:$AI18,"&gt;0")</f>
        <v>0</v>
      </c>
      <c r="AK18" s="122">
        <f>SUMPRODUCT(TEXT(E18:AI18,"[&gt;8]8;;0;\0")-COUNTIF(DATA!H$2:H$30,E$3:AI$3*(E18:AI18&gt;7)))</f>
        <v>0</v>
      </c>
      <c r="AL18" s="122">
        <f t="shared" ref="AL18" si="56">SUM(E18:AI18)-AK18</f>
        <v>0</v>
      </c>
      <c r="AM18" s="129">
        <f t="shared" ref="AM18" si="57">SUM(E19:AI19)</f>
        <v>0</v>
      </c>
      <c r="AN18" s="123">
        <f t="array" ref="AN18">SUM(IFERROR((((WEEKDAY($E$3:$AI$3,2)&gt;5)+ISNUMBER(MATCH($E$3:$AI$3,DATA!$F$2:$F$100,)))&gt;0)*$E18:$AI18,))</f>
        <v>0</v>
      </c>
      <c r="AO18" s="122">
        <f t="shared" ref="AO18" si="58">COUNTIF($E18:$AI18,"В")</f>
        <v>0</v>
      </c>
      <c r="AP18" s="122">
        <f t="shared" ref="AP18" si="59">COUNTIF($E18:$AI18,"О")</f>
        <v>0</v>
      </c>
      <c r="AQ18" s="122">
        <f t="shared" ref="AQ18" si="60">COUNTIF($E18:$AI18,"А")</f>
        <v>0</v>
      </c>
      <c r="AR18" s="123">
        <f t="shared" ref="AR18" si="61">COUNTIF($E18:$AI18,"У")</f>
        <v>0</v>
      </c>
      <c r="AS18" s="124">
        <f t="shared" ref="AS18" si="62">COUNTIF($E18:$AI18,"Б")</f>
        <v>0</v>
      </c>
    </row>
    <row r="19" spans="1:45" s="7" customFormat="1" ht="18.75" x14ac:dyDescent="0.3">
      <c r="A19" s="135"/>
      <c r="B19" s="136"/>
      <c r="C19" s="106"/>
      <c r="D19" s="10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120"/>
      <c r="AK19" s="122"/>
      <c r="AL19" s="122"/>
      <c r="AM19" s="129"/>
      <c r="AN19" s="132"/>
      <c r="AO19" s="122"/>
      <c r="AP19" s="122"/>
      <c r="AQ19" s="122"/>
      <c r="AR19" s="132"/>
      <c r="AS19" s="124"/>
    </row>
    <row r="20" spans="1:45" s="7" customFormat="1" ht="18.75" x14ac:dyDescent="0.3">
      <c r="A20" s="135" t="str">
        <f>IF(C20="","",SUBTOTAL(103,$C$4:C20))</f>
        <v/>
      </c>
      <c r="B20" s="136"/>
      <c r="C20" s="106"/>
      <c r="D20" s="105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120">
        <f t="shared" ref="AJ20" si="63">COUNTIF($E20:$AI20,"&gt;0")</f>
        <v>0</v>
      </c>
      <c r="AK20" s="122">
        <f>SUMPRODUCT(TEXT(E20:AI20,"[&gt;8]8;;0;\0")-COUNTIF(DATA!H$2:H$30,E$3:AI$3*(E20:AI20&gt;7)))</f>
        <v>0</v>
      </c>
      <c r="AL20" s="122">
        <f t="shared" ref="AL20" si="64">SUM(E20:AI20)-AK20</f>
        <v>0</v>
      </c>
      <c r="AM20" s="129">
        <f t="shared" ref="AM20" si="65">SUM(E21:AI21)</f>
        <v>0</v>
      </c>
      <c r="AN20" s="123">
        <f t="array" ref="AN20">SUM(IFERROR((((WEEKDAY($E$3:$AI$3,2)&gt;5)+ISNUMBER(MATCH($E$3:$AI$3,DATA!$F$2:$F$100,)))&gt;0)*$E20:$AI20,))</f>
        <v>0</v>
      </c>
      <c r="AO20" s="122">
        <f>COUNTIF($E20:$AI20,"В")</f>
        <v>0</v>
      </c>
      <c r="AP20" s="122">
        <f t="shared" ref="AP20" si="66">COUNTIF($E20:$AI20,"О")</f>
        <v>0</v>
      </c>
      <c r="AQ20" s="122">
        <f>COUNTIF($E20:$AI20,"А")</f>
        <v>0</v>
      </c>
      <c r="AR20" s="123">
        <f t="shared" ref="AR20" si="67">COUNTIF($E20:$AI20,"У")</f>
        <v>0</v>
      </c>
      <c r="AS20" s="124">
        <f t="shared" ref="AS20" si="68">COUNTIF($E20:$AI20,"Б")</f>
        <v>0</v>
      </c>
    </row>
    <row r="21" spans="1:45" s="7" customFormat="1" ht="18.75" x14ac:dyDescent="0.3">
      <c r="A21" s="135"/>
      <c r="B21" s="136"/>
      <c r="C21" s="106"/>
      <c r="D21" s="10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6"/>
      <c r="AJ21" s="120"/>
      <c r="AK21" s="122"/>
      <c r="AL21" s="122"/>
      <c r="AM21" s="129"/>
      <c r="AN21" s="132"/>
      <c r="AO21" s="122"/>
      <c r="AP21" s="122"/>
      <c r="AQ21" s="122"/>
      <c r="AR21" s="132"/>
      <c r="AS21" s="124"/>
    </row>
    <row r="22" spans="1:45" s="7" customFormat="1" ht="18.75" hidden="1" x14ac:dyDescent="0.3">
      <c r="A22" s="135" t="str">
        <f>IF(C22="","",SUBTOTAL(103,$C$4:C22))</f>
        <v/>
      </c>
      <c r="B22" s="136"/>
      <c r="C22" s="104"/>
      <c r="D22" s="105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120">
        <f t="shared" ref="AJ22" si="69">COUNTIF($E22:$AI22,"&gt;0")</f>
        <v>0</v>
      </c>
      <c r="AK22" s="122">
        <f>SUMPRODUCT(TEXT(E22:AI22,"[&gt;8]8;;0;\0")-COUNTIF(DATA!H$2:H$30,E$3:AI$3*(E22:AI22&gt;7)))</f>
        <v>0</v>
      </c>
      <c r="AL22" s="122">
        <f t="shared" ref="AL22" si="70">SUM(E22:AI22)-AK22</f>
        <v>0</v>
      </c>
      <c r="AM22" s="129">
        <f t="shared" ref="AM22" si="71">SUM(E23:AI23)</f>
        <v>0</v>
      </c>
      <c r="AN22" s="123">
        <f t="array" ref="AN22">SUM(IFERROR((((WEEKDAY($E$3:$AI$3,2)&gt;5)+ISNUMBER(MATCH($E$3:$AI$3,DATA!$F$2:$F$100,)))&gt;0)*$E22:$AI22,))</f>
        <v>0</v>
      </c>
      <c r="AO22" s="122">
        <f t="shared" ref="AO22" si="72">COUNTIF($E22:$AI22,"В")</f>
        <v>0</v>
      </c>
      <c r="AP22" s="122">
        <f t="shared" ref="AP22" si="73">COUNTIF($E22:$AI22,"О")</f>
        <v>0</v>
      </c>
      <c r="AQ22" s="122">
        <f t="shared" ref="AQ22" si="74">COUNTIF($E22:$AI22,"А")</f>
        <v>0</v>
      </c>
      <c r="AR22" s="123">
        <f t="shared" ref="AR22" si="75">COUNTIF($E22:$AI22,"У")</f>
        <v>0</v>
      </c>
      <c r="AS22" s="124">
        <f t="shared" ref="AS22" si="76">COUNTIF($E22:$AI22,"Б")</f>
        <v>0</v>
      </c>
    </row>
    <row r="23" spans="1:45" s="7" customFormat="1" ht="18.75" hidden="1" x14ac:dyDescent="0.3">
      <c r="A23" s="135"/>
      <c r="B23" s="136"/>
      <c r="C23" s="104"/>
      <c r="D23" s="10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120"/>
      <c r="AK23" s="122"/>
      <c r="AL23" s="122"/>
      <c r="AM23" s="129"/>
      <c r="AN23" s="132"/>
      <c r="AO23" s="122"/>
      <c r="AP23" s="122"/>
      <c r="AQ23" s="122"/>
      <c r="AR23" s="132"/>
      <c r="AS23" s="124"/>
    </row>
    <row r="24" spans="1:45" s="7" customFormat="1" ht="18.75" hidden="1" x14ac:dyDescent="0.3">
      <c r="A24" s="135" t="str">
        <f>IF(C24="","",SUBTOTAL(103,$C$4:C24))</f>
        <v/>
      </c>
      <c r="B24" s="136"/>
      <c r="C24" s="104"/>
      <c r="D24" s="105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120">
        <f t="shared" ref="AJ24" si="77">COUNTIF($E24:$AI24,"&gt;0")</f>
        <v>0</v>
      </c>
      <c r="AK24" s="122">
        <f>SUMPRODUCT(TEXT(E24:AI24,"[&gt;8]8;;0;\0")-COUNTIF(DATA!H$2:H$30,E$3:AI$3*(E24:AI24&gt;7)))</f>
        <v>0</v>
      </c>
      <c r="AL24" s="122">
        <f t="shared" ref="AL24" si="78">SUM(E24:AI24)-AK24</f>
        <v>0</v>
      </c>
      <c r="AM24" s="129">
        <f t="shared" ref="AM24" si="79">SUM(E25:AI25)</f>
        <v>0</v>
      </c>
      <c r="AN24" s="123">
        <f t="array" ref="AN24">SUM(IFERROR((((WEEKDAY($E$3:$AI$3,2)&gt;5)+ISNUMBER(MATCH($E$3:$AI$3,DATA!$F$2:$F$100,)))&gt;0)*$E24:$AI24,))</f>
        <v>0</v>
      </c>
      <c r="AO24" s="122">
        <f t="shared" ref="AO24" si="80">COUNTIF($E24:$AI24,"В")</f>
        <v>0</v>
      </c>
      <c r="AP24" s="122">
        <f t="shared" ref="AP24" si="81">COUNTIF($E24:$AI24,"О")</f>
        <v>0</v>
      </c>
      <c r="AQ24" s="122">
        <f t="shared" ref="AQ24" si="82">COUNTIF($E24:$AI24,"А")</f>
        <v>0</v>
      </c>
      <c r="AR24" s="123">
        <f t="shared" ref="AR24" si="83">COUNTIF($E24:$AI24,"У")</f>
        <v>0</v>
      </c>
      <c r="AS24" s="124">
        <f t="shared" ref="AS24" si="84">COUNTIF($E24:$AI24,"Б")</f>
        <v>0</v>
      </c>
    </row>
    <row r="25" spans="1:45" s="7" customFormat="1" ht="18.75" hidden="1" x14ac:dyDescent="0.3">
      <c r="A25" s="135"/>
      <c r="B25" s="136"/>
      <c r="C25" s="104"/>
      <c r="D25" s="10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120"/>
      <c r="AK25" s="122"/>
      <c r="AL25" s="122"/>
      <c r="AM25" s="129"/>
      <c r="AN25" s="132"/>
      <c r="AO25" s="122"/>
      <c r="AP25" s="122"/>
      <c r="AQ25" s="122"/>
      <c r="AR25" s="132"/>
      <c r="AS25" s="124"/>
    </row>
    <row r="26" spans="1:45" s="7" customFormat="1" ht="18.75" hidden="1" x14ac:dyDescent="0.3">
      <c r="A26" s="135" t="str">
        <f>IF(C26="","",SUBTOTAL(103,$C$4:C26))</f>
        <v/>
      </c>
      <c r="B26" s="136"/>
      <c r="C26" s="104"/>
      <c r="D26" s="105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120">
        <f t="shared" ref="AJ26" si="85">COUNTIF($E26:$AI26,"&gt;0")</f>
        <v>0</v>
      </c>
      <c r="AK26" s="122">
        <f>SUMPRODUCT(TEXT(E26:AI26,"[&gt;8]8;;0;\0")-COUNTIF(DATA!H$2:H$30,E$3:AI$3*(E26:AI26&gt;7)))</f>
        <v>0</v>
      </c>
      <c r="AL26" s="122">
        <f t="shared" ref="AL26" si="86">SUM(E26:AI26)-AK26</f>
        <v>0</v>
      </c>
      <c r="AM26" s="129">
        <f t="shared" ref="AM26" si="87">SUM(E27:AI27)</f>
        <v>0</v>
      </c>
      <c r="AN26" s="123">
        <f t="array" ref="AN26">SUM(IFERROR((((WEEKDAY($E$3:$AI$3,2)&gt;5)+ISNUMBER(MATCH($E$3:$AI$3,DATA!$F$2:$F$100,)))&gt;0)*$E26:$AI26,))</f>
        <v>0</v>
      </c>
      <c r="AO26" s="122">
        <f t="shared" ref="AO26" si="88">COUNTIF($E26:$AI26,"В")</f>
        <v>0</v>
      </c>
      <c r="AP26" s="122">
        <f t="shared" ref="AP26" si="89">COUNTIF($E26:$AI26,"О")</f>
        <v>0</v>
      </c>
      <c r="AQ26" s="122">
        <f t="shared" ref="AQ26" si="90">COUNTIF($E26:$AI26,"А")</f>
        <v>0</v>
      </c>
      <c r="AR26" s="123">
        <f t="shared" ref="AR26" si="91">COUNTIF($E26:$AI26,"У")</f>
        <v>0</v>
      </c>
      <c r="AS26" s="124">
        <f t="shared" ref="AS26" si="92">COUNTIF($E26:$AI26,"Б")</f>
        <v>0</v>
      </c>
    </row>
    <row r="27" spans="1:45" s="7" customFormat="1" ht="18.75" hidden="1" x14ac:dyDescent="0.3">
      <c r="A27" s="135"/>
      <c r="B27" s="136"/>
      <c r="C27" s="104"/>
      <c r="D27" s="10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120"/>
      <c r="AK27" s="122"/>
      <c r="AL27" s="122"/>
      <c r="AM27" s="129"/>
      <c r="AN27" s="132"/>
      <c r="AO27" s="122"/>
      <c r="AP27" s="122"/>
      <c r="AQ27" s="122"/>
      <c r="AR27" s="132"/>
      <c r="AS27" s="124"/>
    </row>
    <row r="28" spans="1:45" s="7" customFormat="1" ht="18.75" hidden="1" x14ac:dyDescent="0.3">
      <c r="A28" s="135" t="str">
        <f>IF(C28="","",SUBTOTAL(103,$C$4:C28))</f>
        <v/>
      </c>
      <c r="B28" s="136"/>
      <c r="C28" s="104"/>
      <c r="D28" s="105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120">
        <f t="shared" ref="AJ28" si="93">COUNTIF($E28:$AI28,"&gt;0")</f>
        <v>0</v>
      </c>
      <c r="AK28" s="122">
        <f>SUMPRODUCT(TEXT(E28:AI28,"[&gt;8]8;;0;\0")-COUNTIF(DATA!H$2:H$30,E$3:AI$3*(E28:AI28&gt;7)))</f>
        <v>0</v>
      </c>
      <c r="AL28" s="122">
        <f t="shared" ref="AL28" si="94">SUM(E28:AI28)-AK28</f>
        <v>0</v>
      </c>
      <c r="AM28" s="129">
        <f t="shared" ref="AM28" si="95">SUM(E29:AI29)</f>
        <v>0</v>
      </c>
      <c r="AN28" s="123">
        <f t="array" ref="AN28">SUM(IFERROR((((WEEKDAY($E$3:$AI$3,2)&gt;5)+ISNUMBER(MATCH($E$3:$AI$3,DATA!$F$2:$F$100,)))&gt;0)*$E28:$AI28,))</f>
        <v>0</v>
      </c>
      <c r="AO28" s="122">
        <f t="shared" ref="AO28" si="96">COUNTIF($E28:$AI28,"В")</f>
        <v>0</v>
      </c>
      <c r="AP28" s="122">
        <f t="shared" ref="AP28" si="97">COUNTIF($E28:$AI28,"О")</f>
        <v>0</v>
      </c>
      <c r="AQ28" s="122">
        <f t="shared" ref="AQ28" si="98">COUNTIF($E28:$AI28,"А")</f>
        <v>0</v>
      </c>
      <c r="AR28" s="123">
        <f t="shared" ref="AR28" si="99">COUNTIF($E28:$AI28,"У")</f>
        <v>0</v>
      </c>
      <c r="AS28" s="124">
        <f t="shared" ref="AS28" si="100">COUNTIF($E28:$AI28,"Б")</f>
        <v>0</v>
      </c>
    </row>
    <row r="29" spans="1:45" s="7" customFormat="1" ht="18.75" hidden="1" x14ac:dyDescent="0.3">
      <c r="A29" s="135"/>
      <c r="B29" s="136"/>
      <c r="C29" s="104"/>
      <c r="D29" s="10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120"/>
      <c r="AK29" s="122"/>
      <c r="AL29" s="122"/>
      <c r="AM29" s="129"/>
      <c r="AN29" s="132"/>
      <c r="AO29" s="122"/>
      <c r="AP29" s="122"/>
      <c r="AQ29" s="122"/>
      <c r="AR29" s="132"/>
      <c r="AS29" s="124"/>
    </row>
    <row r="30" spans="1:45" s="7" customFormat="1" ht="18.75" hidden="1" x14ac:dyDescent="0.3">
      <c r="A30" s="135" t="str">
        <f>IF(C30="","",SUBTOTAL(103,$C$4:C30))</f>
        <v/>
      </c>
      <c r="B30" s="136"/>
      <c r="C30" s="104"/>
      <c r="D30" s="105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  <c r="AJ30" s="120">
        <f t="shared" ref="AJ30" si="101">COUNTIF($E30:$AI30,"&gt;0")</f>
        <v>0</v>
      </c>
      <c r="AK30" s="122">
        <f>SUMPRODUCT(TEXT(E30:AI30,"[&gt;8]8;;0;\0")-COUNTIF(DATA!H$2:H$30,E$3:AI$3*(E30:AI30&gt;7)))</f>
        <v>0</v>
      </c>
      <c r="AL30" s="122">
        <f t="shared" ref="AL30" si="102">SUM(E30:AI30)-AK30</f>
        <v>0</v>
      </c>
      <c r="AM30" s="129">
        <f t="shared" ref="AM30" si="103">SUM(E31:AI31)</f>
        <v>0</v>
      </c>
      <c r="AN30" s="123">
        <f t="array" ref="AN30">SUM(IFERROR((((WEEKDAY($E$3:$AI$3,2)&gt;5)+ISNUMBER(MATCH($E$3:$AI$3,DATA!$F$2:$F$100,)))&gt;0)*$E30:$AI30,))</f>
        <v>0</v>
      </c>
      <c r="AO30" s="122">
        <f t="shared" ref="AO30" si="104">COUNTIF($E30:$AI30,"В")</f>
        <v>0</v>
      </c>
      <c r="AP30" s="122">
        <f t="shared" ref="AP30" si="105">COUNTIF($E30:$AI30,"О")</f>
        <v>0</v>
      </c>
      <c r="AQ30" s="122">
        <f t="shared" ref="AQ30" si="106">COUNTIF($E30:$AI30,"А")</f>
        <v>0</v>
      </c>
      <c r="AR30" s="123">
        <f t="shared" ref="AR30" si="107">COUNTIF($E30:$AI30,"У")</f>
        <v>0</v>
      </c>
      <c r="AS30" s="124">
        <f t="shared" ref="AS30" si="108">COUNTIF($E30:$AI30,"Б")</f>
        <v>0</v>
      </c>
    </row>
    <row r="31" spans="1:45" s="7" customFormat="1" ht="18.75" hidden="1" x14ac:dyDescent="0.3">
      <c r="A31" s="135"/>
      <c r="B31" s="136"/>
      <c r="C31" s="104"/>
      <c r="D31" s="10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120"/>
      <c r="AK31" s="122"/>
      <c r="AL31" s="122"/>
      <c r="AM31" s="129"/>
      <c r="AN31" s="132"/>
      <c r="AO31" s="122"/>
      <c r="AP31" s="122"/>
      <c r="AQ31" s="122"/>
      <c r="AR31" s="132"/>
      <c r="AS31" s="124"/>
    </row>
    <row r="32" spans="1:45" s="7" customFormat="1" ht="18.75" hidden="1" x14ac:dyDescent="0.3">
      <c r="A32" s="135" t="str">
        <f>IF(C32="","",SUBTOTAL(103,$C$4:C32))</f>
        <v/>
      </c>
      <c r="B32" s="136"/>
      <c r="C32" s="104"/>
      <c r="D32" s="105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/>
      <c r="AJ32" s="120">
        <f t="shared" ref="AJ32" si="109">COUNTIF($E32:$AI32,"&gt;0")</f>
        <v>0</v>
      </c>
      <c r="AK32" s="122">
        <f>SUMPRODUCT(TEXT(E32:AI32,"[&gt;8]8;;0;\0")-COUNTIF(DATA!H$2:H$30,E$3:AI$3*(E32:AI32&gt;7)))</f>
        <v>0</v>
      </c>
      <c r="AL32" s="122">
        <f t="shared" ref="AL32" si="110">SUM(E32:AI32)-AK32</f>
        <v>0</v>
      </c>
      <c r="AM32" s="129">
        <f t="shared" ref="AM32" si="111">SUM(E33:AI33)</f>
        <v>0</v>
      </c>
      <c r="AN32" s="123">
        <f t="array" ref="AN32">SUM(IFERROR((((WEEKDAY($E$3:$AI$3,2)&gt;5)+ISNUMBER(MATCH($E$3:$AI$3,DATA!$F$2:$F$100,)))&gt;0)*$E32:$AI32,))</f>
        <v>0</v>
      </c>
      <c r="AO32" s="122">
        <f t="shared" ref="AO32" si="112">COUNTIF($E32:$AI32,"В")</f>
        <v>0</v>
      </c>
      <c r="AP32" s="122">
        <f t="shared" ref="AP32" si="113">COUNTIF($E32:$AI32,"О")</f>
        <v>0</v>
      </c>
      <c r="AQ32" s="122">
        <f t="shared" ref="AQ32" si="114">COUNTIF($E32:$AI32,"А")</f>
        <v>0</v>
      </c>
      <c r="AR32" s="123">
        <f t="shared" ref="AR32" si="115">COUNTIF($E32:$AI32,"У")</f>
        <v>0</v>
      </c>
      <c r="AS32" s="124">
        <f t="shared" ref="AS32" si="116">COUNTIF($E32:$AI32,"Б")</f>
        <v>0</v>
      </c>
    </row>
    <row r="33" spans="1:45" s="7" customFormat="1" ht="18.75" hidden="1" x14ac:dyDescent="0.3">
      <c r="A33" s="135"/>
      <c r="B33" s="136"/>
      <c r="C33" s="104"/>
      <c r="D33" s="10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6"/>
      <c r="AJ33" s="120"/>
      <c r="AK33" s="122"/>
      <c r="AL33" s="122"/>
      <c r="AM33" s="129"/>
      <c r="AN33" s="132"/>
      <c r="AO33" s="122"/>
      <c r="AP33" s="122"/>
      <c r="AQ33" s="122"/>
      <c r="AR33" s="132"/>
      <c r="AS33" s="124"/>
    </row>
    <row r="34" spans="1:45" s="7" customFormat="1" ht="18.75" hidden="1" x14ac:dyDescent="0.3">
      <c r="A34" s="135" t="str">
        <f>IF(C34="","",SUBTOTAL(103,$C$4:C34))</f>
        <v/>
      </c>
      <c r="B34" s="136"/>
      <c r="C34" s="104"/>
      <c r="D34" s="105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/>
      <c r="AJ34" s="120">
        <f t="shared" ref="AJ34" si="117">COUNTIF($E34:$AI34,"&gt;0")</f>
        <v>0</v>
      </c>
      <c r="AK34" s="122">
        <f>SUMPRODUCT(TEXT(E34:AI34,"[&gt;8]8;;0;\0")-COUNTIF(DATA!H$2:H$30,E$3:AI$3*(E34:AI34&gt;7)))</f>
        <v>0</v>
      </c>
      <c r="AL34" s="122">
        <f t="shared" ref="AL34" si="118">SUM(E34:AI34)-AK34</f>
        <v>0</v>
      </c>
      <c r="AM34" s="129">
        <f t="shared" ref="AM34" si="119">SUM(E35:AI35)</f>
        <v>0</v>
      </c>
      <c r="AN34" s="123">
        <f t="array" ref="AN34">SUM(IFERROR((((WEEKDAY($E$3:$AI$3,2)&gt;5)+ISNUMBER(MATCH($E$3:$AI$3,DATA!$F$2:$F$100,)))&gt;0)*$E34:$AI34,))</f>
        <v>0</v>
      </c>
      <c r="AO34" s="122">
        <f t="shared" ref="AO34" si="120">COUNTIF($E34:$AI34,"В")</f>
        <v>0</v>
      </c>
      <c r="AP34" s="122">
        <f t="shared" ref="AP34" si="121">COUNTIF($E34:$AI34,"О")</f>
        <v>0</v>
      </c>
      <c r="AQ34" s="122">
        <f t="shared" ref="AQ34" si="122">COUNTIF($E34:$AI34,"А")</f>
        <v>0</v>
      </c>
      <c r="AR34" s="123">
        <f t="shared" ref="AR34" si="123">COUNTIF($E34:$AI34,"У")</f>
        <v>0</v>
      </c>
      <c r="AS34" s="124">
        <f t="shared" ref="AS34" si="124">COUNTIF($E34:$AI34,"Б")</f>
        <v>0</v>
      </c>
    </row>
    <row r="35" spans="1:45" s="7" customFormat="1" ht="18.75" hidden="1" x14ac:dyDescent="0.3">
      <c r="A35" s="135"/>
      <c r="B35" s="136"/>
      <c r="C35" s="104"/>
      <c r="D35" s="10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6"/>
      <c r="AJ35" s="120"/>
      <c r="AK35" s="122"/>
      <c r="AL35" s="122"/>
      <c r="AM35" s="129"/>
      <c r="AN35" s="132"/>
      <c r="AO35" s="122"/>
      <c r="AP35" s="122"/>
      <c r="AQ35" s="122"/>
      <c r="AR35" s="132"/>
      <c r="AS35" s="124"/>
    </row>
    <row r="36" spans="1:45" s="7" customFormat="1" ht="18.75" hidden="1" x14ac:dyDescent="0.3">
      <c r="A36" s="135" t="str">
        <f>IF(C36="","",SUBTOTAL(103,$C$4:C36))</f>
        <v/>
      </c>
      <c r="B36" s="136"/>
      <c r="C36" s="104"/>
      <c r="D36" s="10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33"/>
      <c r="AI36" s="34"/>
      <c r="AJ36" s="120">
        <f t="shared" ref="AJ36" si="125">COUNTIF($E36:$AI36,"&gt;0")</f>
        <v>0</v>
      </c>
      <c r="AK36" s="122">
        <f>SUMPRODUCT(TEXT(E36:AI36,"[&gt;8]8;;0;\0")-COUNTIF(DATA!H$2:H$30,E$3:AI$3*(E36:AI36&gt;7)))</f>
        <v>0</v>
      </c>
      <c r="AL36" s="122">
        <f t="shared" ref="AL36" si="126">SUM(E36:AI36)-AK36</f>
        <v>0</v>
      </c>
      <c r="AM36" s="129">
        <f t="shared" ref="AM36" si="127">SUM(E37:AI37)</f>
        <v>0</v>
      </c>
      <c r="AN36" s="123">
        <f t="array" ref="AN36">SUM(IFERROR((((WEEKDAY($E$3:$AI$3,2)&gt;5)+ISNUMBER(MATCH($E$3:$AI$3,DATA!$F$2:$F$100,)))&gt;0)*$E36:$AI36,))</f>
        <v>0</v>
      </c>
      <c r="AO36" s="122">
        <f t="shared" ref="AO36" si="128">COUNTIF($E36:$AI36,"В")</f>
        <v>0</v>
      </c>
      <c r="AP36" s="122">
        <f t="shared" ref="AP36" si="129">COUNTIF($E36:$AI36,"О")</f>
        <v>0</v>
      </c>
      <c r="AQ36" s="122">
        <f t="shared" ref="AQ36" si="130">COUNTIF($E36:$AI36,"А")</f>
        <v>0</v>
      </c>
      <c r="AR36" s="123">
        <f t="shared" ref="AR36" si="131">COUNTIF($E36:$AI36,"У")</f>
        <v>0</v>
      </c>
      <c r="AS36" s="124">
        <f t="shared" ref="AS36" si="132">COUNTIF($E36:$AI36,"Б")</f>
        <v>0</v>
      </c>
    </row>
    <row r="37" spans="1:45" s="7" customFormat="1" ht="18.75" hidden="1" x14ac:dyDescent="0.3">
      <c r="A37" s="135"/>
      <c r="B37" s="136"/>
      <c r="C37" s="104"/>
      <c r="D37" s="10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6"/>
      <c r="AJ37" s="121"/>
      <c r="AK37" s="122"/>
      <c r="AL37" s="123"/>
      <c r="AM37" s="130"/>
      <c r="AN37" s="132"/>
      <c r="AO37" s="123"/>
      <c r="AP37" s="123"/>
      <c r="AQ37" s="123"/>
      <c r="AR37" s="131"/>
      <c r="AS37" s="125"/>
    </row>
    <row r="38" spans="1:45" s="7" customFormat="1" ht="18.75" x14ac:dyDescent="0.3">
      <c r="A38" s="116" t="str">
        <f>IF(C38="","",SUBTOTAL(103,$C$4:C38))</f>
        <v/>
      </c>
      <c r="B38" s="118"/>
      <c r="C38" s="99"/>
      <c r="D38" s="100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37"/>
      <c r="AI38" s="38"/>
      <c r="AJ38" s="120">
        <f t="shared" ref="AJ38" si="133">COUNTIF($E38:$AI38,"&gt;0")</f>
        <v>0</v>
      </c>
      <c r="AK38" s="122">
        <f>SUMPRODUCT(TEXT(E38:AI38,"[&gt;8]8;;0;\0")-COUNTIF(DATA!H$2:H$30,E$3:AI$3*(E38:AI38&gt;7)))</f>
        <v>0</v>
      </c>
      <c r="AL38" s="122">
        <f t="shared" ref="AL38" si="134">SUM(E38:AI38)-AK38</f>
        <v>0</v>
      </c>
      <c r="AM38" s="129">
        <f>SUM(E39:AI39)</f>
        <v>0</v>
      </c>
      <c r="AN38" s="123">
        <f t="array" ref="AN38">SUM(IFERROR(((TRANSPOSE(MMULT(TRANSPOSE(--(MOD($E$3:$AI$3-DATA!$C$1,14)={7;8;12;13})),{1;1;1;1}))+ISNUMBER(MATCH($E$3:$AI$3,DATA!$F$1:$F$100,)))&gt;0)*$E38:$AI38,))</f>
        <v>0</v>
      </c>
      <c r="AO38" s="122">
        <f t="shared" ref="AO38" si="135">COUNTIF($E38:$AI38,"В")</f>
        <v>0</v>
      </c>
      <c r="AP38" s="122">
        <f t="shared" ref="AP38" si="136">COUNTIF($E38:$AI38,"О")</f>
        <v>0</v>
      </c>
      <c r="AQ38" s="122">
        <f t="shared" ref="AQ38" si="137">COUNTIF($E38:$AI38,"А")</f>
        <v>0</v>
      </c>
      <c r="AR38" s="122">
        <f t="shared" ref="AR38" si="138">COUNTIF($E38:$AI38,"У")</f>
        <v>0</v>
      </c>
      <c r="AS38" s="124">
        <f t="shared" ref="AS38" si="139">COUNTIF($E38:$AI38,"Б")</f>
        <v>0</v>
      </c>
    </row>
    <row r="39" spans="1:45" s="7" customFormat="1" ht="18.75" x14ac:dyDescent="0.3">
      <c r="A39" s="117"/>
      <c r="B39" s="119"/>
      <c r="C39" s="83"/>
      <c r="D39" s="8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9"/>
      <c r="AI39" s="40"/>
      <c r="AJ39" s="120"/>
      <c r="AK39" s="122"/>
      <c r="AL39" s="122"/>
      <c r="AM39" s="129"/>
      <c r="AN39" s="132"/>
      <c r="AO39" s="122"/>
      <c r="AP39" s="122"/>
      <c r="AQ39" s="122"/>
      <c r="AR39" s="122"/>
      <c r="AS39" s="124"/>
    </row>
    <row r="40" spans="1:45" s="7" customFormat="1" ht="18.75" hidden="1" x14ac:dyDescent="0.3">
      <c r="A40" s="133" t="str">
        <f>IF(C40="","",SUBTOTAL(103,$C$4:C40))</f>
        <v/>
      </c>
      <c r="B40" s="134"/>
      <c r="C40" s="82"/>
      <c r="D40" s="84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7"/>
      <c r="AI40" s="38"/>
      <c r="AJ40" s="120">
        <f t="shared" ref="AJ40" si="140">COUNTIF($E40:$AI40,"&gt;0")</f>
        <v>0</v>
      </c>
      <c r="AK40" s="122">
        <f>SUMPRODUCT(TEXT(E40:AI40,"[&gt;8]8;;0;\0")-COUNTIF(DATA!H$2:H$30,E$3:AI$3*(E40:AI40&gt;7)))</f>
        <v>0</v>
      </c>
      <c r="AL40" s="122">
        <f t="shared" ref="AL40" si="141">SUM(E40:AI40)-AK40</f>
        <v>0</v>
      </c>
      <c r="AM40" s="129">
        <f t="shared" ref="AM40" si="142">SUM(E41:AI41)</f>
        <v>0</v>
      </c>
      <c r="AN40" s="123">
        <f t="array" ref="AN40">SUM(IFERROR(((TRANSPOSE(MMULT(TRANSPOSE(--(MOD($E$3:$AI$3-DATA!$C$1,14)={7;8;12;13})),{1;1;1;1}))+ISNUMBER(MATCH($E$3:$AI$3,DATA!$F$1:$F$100,)))&gt;0)*$E40:$AI40,))</f>
        <v>0</v>
      </c>
      <c r="AO40" s="122">
        <f t="shared" ref="AO40" si="143">COUNTIF($E40:$AI40,"В")</f>
        <v>0</v>
      </c>
      <c r="AP40" s="122">
        <f t="shared" ref="AP40" si="144">COUNTIF($E40:$AI40,"О")</f>
        <v>0</v>
      </c>
      <c r="AQ40" s="122">
        <f t="shared" ref="AQ40" si="145">COUNTIF($E40:$AI40,"А")</f>
        <v>0</v>
      </c>
      <c r="AR40" s="122">
        <f t="shared" ref="AR40" si="146">COUNTIF($E40:$AI40,"У")</f>
        <v>0</v>
      </c>
      <c r="AS40" s="124">
        <f t="shared" ref="AS40" si="147">COUNTIF($E40:$AI40,"Б")</f>
        <v>0</v>
      </c>
    </row>
    <row r="41" spans="1:45" s="7" customFormat="1" ht="18.75" hidden="1" x14ac:dyDescent="0.3">
      <c r="A41" s="133"/>
      <c r="B41" s="134"/>
      <c r="C41" s="82"/>
      <c r="D41" s="84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39"/>
      <c r="AI41" s="40"/>
      <c r="AJ41" s="120"/>
      <c r="AK41" s="122"/>
      <c r="AL41" s="122"/>
      <c r="AM41" s="129"/>
      <c r="AN41" s="132"/>
      <c r="AO41" s="122"/>
      <c r="AP41" s="122"/>
      <c r="AQ41" s="122"/>
      <c r="AR41" s="122"/>
      <c r="AS41" s="124"/>
    </row>
    <row r="42" spans="1:45" s="7" customFormat="1" ht="18.75" hidden="1" x14ac:dyDescent="0.3">
      <c r="A42" s="116" t="str">
        <f>IF(C42="","",SUBTOTAL(103,$C$4:C42))</f>
        <v/>
      </c>
      <c r="B42" s="118"/>
      <c r="C42" s="99"/>
      <c r="D42" s="100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37"/>
      <c r="AI42" s="38"/>
      <c r="AJ42" s="120">
        <f t="shared" ref="AJ42" si="148">COUNTIF($E42:$AI42,"&gt;0")</f>
        <v>0</v>
      </c>
      <c r="AK42" s="122">
        <f>SUMPRODUCT(TEXT(E42:AI42,"[&gt;8]8;;0;\0")-COUNTIF(DATA!H$2:H$30,E$3:AI$3*(E42:AI42&gt;7)))</f>
        <v>0</v>
      </c>
      <c r="AL42" s="122">
        <f t="shared" ref="AL42" si="149">SUM(E42:AI42)-AK42</f>
        <v>0</v>
      </c>
      <c r="AM42" s="129">
        <f t="shared" ref="AM42" si="150">SUM(E43:AI43)</f>
        <v>0</v>
      </c>
      <c r="AN42" s="123">
        <f t="array" ref="AN42">SUM(IFERROR(((TRANSPOSE(MMULT(TRANSPOSE(--(MOD($E$3:$AI$3-DATA!$C$1,14)={7;8;12;13})),{1;1;1;1}))+ISNUMBER(MATCH($E$3:$AI$3,DATA!$F$1:$F$100,)))&gt;0)*$E42:$AI42,))</f>
        <v>0</v>
      </c>
      <c r="AO42" s="122">
        <f t="shared" ref="AO42" si="151">COUNTIF($E42:$AI42,"В")</f>
        <v>0</v>
      </c>
      <c r="AP42" s="122">
        <f t="shared" ref="AP42" si="152">COUNTIF($E42:$AI42,"О")</f>
        <v>0</v>
      </c>
      <c r="AQ42" s="122">
        <f t="shared" ref="AQ42" si="153">COUNTIF($E42:$AI42,"А")</f>
        <v>0</v>
      </c>
      <c r="AR42" s="122">
        <f t="shared" ref="AR42" si="154">COUNTIF($E42:$AI42,"У")</f>
        <v>0</v>
      </c>
      <c r="AS42" s="124">
        <f t="shared" ref="AS42" si="155">COUNTIF($E42:$AI42,"Б")</f>
        <v>0</v>
      </c>
    </row>
    <row r="43" spans="1:45" s="7" customFormat="1" ht="18.75" hidden="1" x14ac:dyDescent="0.3">
      <c r="A43" s="117"/>
      <c r="B43" s="119"/>
      <c r="C43" s="83"/>
      <c r="D43" s="8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9"/>
      <c r="AI43" s="40"/>
      <c r="AJ43" s="120"/>
      <c r="AK43" s="122"/>
      <c r="AL43" s="122"/>
      <c r="AM43" s="129"/>
      <c r="AN43" s="132"/>
      <c r="AO43" s="122"/>
      <c r="AP43" s="122"/>
      <c r="AQ43" s="122"/>
      <c r="AR43" s="122"/>
      <c r="AS43" s="124"/>
    </row>
    <row r="44" spans="1:45" s="7" customFormat="1" ht="18.75" x14ac:dyDescent="0.3">
      <c r="A44" s="116" t="str">
        <f>IF(C44="","",SUBTOTAL(103,$C$4:C44))</f>
        <v/>
      </c>
      <c r="B44" s="118"/>
      <c r="C44" s="99"/>
      <c r="D44" s="100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37"/>
      <c r="AI44" s="38"/>
      <c r="AJ44" s="120">
        <f t="shared" ref="AJ44" si="156">COUNTIF($E44:$AI44,"&gt;0")</f>
        <v>0</v>
      </c>
      <c r="AK44" s="122">
        <f>SUMPRODUCT(TEXT(E44:AI44,"[&gt;8]8;;0;\0")-COUNTIF(DATA!H$2:H$30,E$3:AI$3*(E44:AI44&gt;7)))</f>
        <v>0</v>
      </c>
      <c r="AL44" s="122">
        <f t="shared" ref="AL44" si="157">SUM(E44:AI44)-AK44</f>
        <v>0</v>
      </c>
      <c r="AM44" s="129">
        <f t="shared" ref="AM44" si="158">SUM(E45:AI45)</f>
        <v>0</v>
      </c>
      <c r="AN44" s="123">
        <f t="array" ref="AN44">SUM(IFERROR(((TRANSPOSE(MMULT(TRANSPOSE(--(MOD($E$3:$AI$3-DATA!$B$1,14)={7;8;12;13})),{1;1;1;1}))+ISNUMBER(MATCH($E$3:$AI$3,DATA!$F$1:$F$100,)))&gt;0)*$E44:$AI44,))</f>
        <v>0</v>
      </c>
      <c r="AO44" s="122">
        <f t="shared" ref="AO44" si="159">COUNTIF($E44:$AI44,"В")</f>
        <v>0</v>
      </c>
      <c r="AP44" s="122">
        <f t="shared" ref="AP44" si="160">COUNTIF($E44:$AI44,"О")</f>
        <v>0</v>
      </c>
      <c r="AQ44" s="122">
        <f t="shared" ref="AQ44" si="161">COUNTIF($E44:$AI44,"А")</f>
        <v>0</v>
      </c>
      <c r="AR44" s="122">
        <f t="shared" ref="AR44" si="162">COUNTIF($E44:$AI44,"У")</f>
        <v>0</v>
      </c>
      <c r="AS44" s="124">
        <f t="shared" ref="AS44" si="163">COUNTIF($E44:$AI44,"Б")</f>
        <v>0</v>
      </c>
    </row>
    <row r="45" spans="1:45" s="7" customFormat="1" ht="18.75" x14ac:dyDescent="0.3">
      <c r="A45" s="117"/>
      <c r="B45" s="119"/>
      <c r="C45" s="83"/>
      <c r="D45" s="8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41"/>
      <c r="AI45" s="42"/>
      <c r="AJ45" s="120"/>
      <c r="AK45" s="122"/>
      <c r="AL45" s="122"/>
      <c r="AM45" s="129"/>
      <c r="AN45" s="132"/>
      <c r="AO45" s="122"/>
      <c r="AP45" s="122"/>
      <c r="AQ45" s="122"/>
      <c r="AR45" s="122"/>
      <c r="AS45" s="124"/>
    </row>
    <row r="46" spans="1:45" s="7" customFormat="1" ht="18.75" hidden="1" x14ac:dyDescent="0.3">
      <c r="A46" s="116" t="str">
        <f>IF(C46="","",SUBTOTAL(103,$C$4:C46))</f>
        <v/>
      </c>
      <c r="B46" s="118"/>
      <c r="C46" s="99"/>
      <c r="D46" s="100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37"/>
      <c r="AI46" s="38"/>
      <c r="AJ46" s="120">
        <f t="shared" ref="AJ46" si="164">COUNTIF($E46:$AI46,"&gt;0")</f>
        <v>0</v>
      </c>
      <c r="AK46" s="122">
        <f>SUMPRODUCT(TEXT(E46:AI46,"[&gt;8]8;;0;\0")-COUNTIF(DATA!H$2:H$30,E$3:AI$3*(E46:AI46&gt;7)))</f>
        <v>0</v>
      </c>
      <c r="AL46" s="122">
        <f t="shared" ref="AL46" si="165">SUM(E46:AI46)-AK46</f>
        <v>0</v>
      </c>
      <c r="AM46" s="129">
        <f t="shared" ref="AM46" si="166">SUM(E47:AI47)</f>
        <v>0</v>
      </c>
      <c r="AN46" s="123">
        <f t="array" ref="AN46">SUM(IFERROR(((TRANSPOSE(MMULT(TRANSPOSE(--(MOD($E$3:$AI$3-DATA!$B$1,14)={7;8;12;13})),{1;1;1;1}))+ISNUMBER(MATCH($E$3:$AI$3,DATA!$F$1:$F$100,)))&gt;0)*$E46:$AI46,))</f>
        <v>0</v>
      </c>
      <c r="AO46" s="122">
        <f t="shared" ref="AO46" si="167">COUNTIF($E46:$AI46,"В")</f>
        <v>0</v>
      </c>
      <c r="AP46" s="122">
        <f t="shared" ref="AP46" si="168">COUNTIF($E46:$AI46,"О")</f>
        <v>0</v>
      </c>
      <c r="AQ46" s="122">
        <f t="shared" ref="AQ46" si="169">COUNTIF($E46:$AI46,"А")</f>
        <v>0</v>
      </c>
      <c r="AR46" s="122">
        <f t="shared" ref="AR46" si="170">COUNTIF($E46:$AI46,"У")</f>
        <v>0</v>
      </c>
      <c r="AS46" s="124">
        <f t="shared" ref="AS46" si="171">COUNTIF($E46:$AI46,"Б")</f>
        <v>0</v>
      </c>
    </row>
    <row r="47" spans="1:45" s="7" customFormat="1" ht="18.75" hidden="1" x14ac:dyDescent="0.3">
      <c r="A47" s="117"/>
      <c r="B47" s="119"/>
      <c r="C47" s="83"/>
      <c r="D47" s="8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41"/>
      <c r="AI47" s="42"/>
      <c r="AJ47" s="120"/>
      <c r="AK47" s="122"/>
      <c r="AL47" s="122"/>
      <c r="AM47" s="129"/>
      <c r="AN47" s="132"/>
      <c r="AO47" s="122"/>
      <c r="AP47" s="122"/>
      <c r="AQ47" s="122"/>
      <c r="AR47" s="122"/>
      <c r="AS47" s="124"/>
    </row>
    <row r="48" spans="1:45" s="7" customFormat="1" ht="18.75" hidden="1" x14ac:dyDescent="0.3">
      <c r="A48" s="116" t="str">
        <f>IF(C48="","",SUBTOTAL(103,$C$4:C48))</f>
        <v/>
      </c>
      <c r="B48" s="118"/>
      <c r="C48" s="99"/>
      <c r="D48" s="100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37"/>
      <c r="AI48" s="38"/>
      <c r="AJ48" s="120">
        <f t="shared" ref="AJ48" si="172">COUNTIF($E48:$AI48,"&gt;0")</f>
        <v>0</v>
      </c>
      <c r="AK48" s="122">
        <f>SUMPRODUCT(TEXT(E48:AI48,"[&gt;8]8;;0;\0")-COUNTIF(DATA!H$2:H$30,E$3:AI$3*(E48:AI48&gt;7)))</f>
        <v>0</v>
      </c>
      <c r="AL48" s="122">
        <f t="shared" ref="AL48" si="173">SUM(E48:AI48)-AK48</f>
        <v>0</v>
      </c>
      <c r="AM48" s="129">
        <f t="shared" ref="AM48" si="174">SUM(E49:AI49)</f>
        <v>0</v>
      </c>
      <c r="AN48" s="123">
        <f t="array" ref="AN48">SUM(IFERROR(((TRANSPOSE(MMULT(TRANSPOSE(--(MOD($E$3:$AI$3-DATA!$B$1,14)={7;8;12;13})),{1;1;1;1}))+ISNUMBER(MATCH($E$3:$AI$3,DATA!$F$1:$F$100,)))&gt;0)*$E48:$AI48,))</f>
        <v>0</v>
      </c>
      <c r="AO48" s="122">
        <f t="shared" ref="AO48" si="175">COUNTIF($E48:$AI48,"В")</f>
        <v>0</v>
      </c>
      <c r="AP48" s="122">
        <f t="shared" ref="AP48" si="176">COUNTIF($E48:$AI48,"О")</f>
        <v>0</v>
      </c>
      <c r="AQ48" s="122">
        <f t="shared" ref="AQ48" si="177">COUNTIF($E48:$AI48,"А")</f>
        <v>0</v>
      </c>
      <c r="AR48" s="122">
        <f t="shared" ref="AR48" si="178">COUNTIF($E48:$AI48,"У")</f>
        <v>0</v>
      </c>
      <c r="AS48" s="124">
        <f t="shared" ref="AS48" si="179">COUNTIF($E48:$AI48,"Б")</f>
        <v>0</v>
      </c>
    </row>
    <row r="49" spans="1:45" s="7" customFormat="1" ht="18.75" hidden="1" x14ac:dyDescent="0.3">
      <c r="A49" s="117"/>
      <c r="B49" s="119"/>
      <c r="C49" s="83"/>
      <c r="D49" s="8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41"/>
      <c r="AI49" s="42"/>
      <c r="AJ49" s="121"/>
      <c r="AK49" s="122"/>
      <c r="AL49" s="123"/>
      <c r="AM49" s="130"/>
      <c r="AN49" s="131"/>
      <c r="AO49" s="123"/>
      <c r="AP49" s="123"/>
      <c r="AQ49" s="123"/>
      <c r="AR49" s="123"/>
      <c r="AS49" s="125"/>
    </row>
    <row r="50" spans="1:45" s="7" customFormat="1" ht="24.75" customHeight="1" x14ac:dyDescent="0.3">
      <c r="A50" s="25" t="str">
        <f>IF(ISBLANK(C50),"",COUNTA($C$4:C50))</f>
        <v/>
      </c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26" t="s">
        <v>8</v>
      </c>
      <c r="AF50" s="126"/>
      <c r="AG50" s="126"/>
      <c r="AH50" s="127"/>
      <c r="AI50" s="128"/>
      <c r="AJ50" s="62">
        <f t="shared" ref="AJ50:AS50" si="180">SUM(AJ4:AJ47)</f>
        <v>0</v>
      </c>
      <c r="AK50" s="63">
        <f t="shared" si="180"/>
        <v>0</v>
      </c>
      <c r="AL50" s="63">
        <f t="shared" si="180"/>
        <v>0</v>
      </c>
      <c r="AM50" s="65">
        <f t="shared" si="180"/>
        <v>0</v>
      </c>
      <c r="AN50" s="63">
        <f t="shared" si="180"/>
        <v>0</v>
      </c>
      <c r="AO50" s="63">
        <f t="shared" si="180"/>
        <v>0</v>
      </c>
      <c r="AP50" s="63">
        <f t="shared" si="180"/>
        <v>0</v>
      </c>
      <c r="AQ50" s="63">
        <f t="shared" si="180"/>
        <v>0</v>
      </c>
      <c r="AR50" s="63">
        <f t="shared" si="180"/>
        <v>0</v>
      </c>
      <c r="AS50" s="64">
        <f t="shared" si="180"/>
        <v>0</v>
      </c>
    </row>
    <row r="51" spans="1:45" s="7" customFormat="1" ht="18.75" x14ac:dyDescent="0.3">
      <c r="A51" s="9"/>
      <c r="B51" s="9"/>
      <c r="C51" s="23"/>
      <c r="D51" s="23"/>
      <c r="E51" s="11"/>
      <c r="F51" s="1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31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67" priority="9" operator="equal">
      <formula>"В"</formula>
    </cfRule>
    <cfRule type="cellIs" dxfId="66" priority="10" operator="equal">
      <formula>"Б"</formula>
    </cfRule>
    <cfRule type="cellIs" dxfId="65" priority="11" operator="equal">
      <formula>"А"</formula>
    </cfRule>
    <cfRule type="cellIs" dxfId="64" priority="12" operator="equal">
      <formula>"ВВ"</formula>
    </cfRule>
    <cfRule type="cellIs" dxfId="63" priority="13" operator="equal">
      <formula>"К"</formula>
    </cfRule>
    <cfRule type="cellIs" dxfId="62" priority="14" operator="equal">
      <formula>"Н"</formula>
    </cfRule>
    <cfRule type="cellIs" dxfId="61" priority="15" operator="equal">
      <formula>"О"</formula>
    </cfRule>
    <cfRule type="cellIs" dxfId="60" priority="16" operator="equal">
      <formula>"У"</formula>
    </cfRule>
    <cfRule type="cellIs" dxfId="59" priority="17" operator="equal">
      <formula>"ОГ"</formula>
    </cfRule>
  </conditionalFormatting>
  <conditionalFormatting sqref="E2:AI37">
    <cfRule type="expression" dxfId="58" priority="6">
      <formula>(WEEKDAY(E$3,2)&gt;5)*(E$3&lt;&gt;0)</formula>
    </cfRule>
  </conditionalFormatting>
  <pageMargins left="0.25" right="0.25" top="0.75" bottom="0.75" header="0.3" footer="0.3"/>
  <pageSetup paperSize="9" scale="3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24C945-2EFF-4849-AF95-D024EAB28BD0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5" id="{23C473CB-EC7F-4501-ADB7-92A85811326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54E0D2DB-D99C-480E-82AB-8BB74D897D7C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B314BD1D-F212-4A4D-950F-DBCD733CCABD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69C415A5-343B-4F44-8756-91DB41246579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6AB89E88-5DC8-4652-A728-8DB50096EEB3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2" id="{D161C1F0-6F2B-4BE5-9130-6FB0C5E3E67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C1" sqref="C1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EDATE(DATA!A1,2)</f>
        <v>43891</v>
      </c>
      <c r="D1" s="107"/>
      <c r="E1" s="107"/>
      <c r="F1" s="107"/>
      <c r="G1" s="107"/>
      <c r="H1" s="107"/>
      <c r="I1" s="107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8" t="s">
        <v>3</v>
      </c>
      <c r="B2" s="108" t="s">
        <v>14</v>
      </c>
      <c r="C2" s="109" t="s">
        <v>15</v>
      </c>
      <c r="D2" s="109" t="s">
        <v>10</v>
      </c>
      <c r="E2" s="6">
        <f t="shared" ref="E2:AF2" si="0">E3</f>
        <v>43891</v>
      </c>
      <c r="F2" s="6">
        <f t="shared" si="0"/>
        <v>43892</v>
      </c>
      <c r="G2" s="6">
        <f t="shared" si="0"/>
        <v>43893</v>
      </c>
      <c r="H2" s="6">
        <f t="shared" si="0"/>
        <v>43894</v>
      </c>
      <c r="I2" s="6">
        <f t="shared" si="0"/>
        <v>43895</v>
      </c>
      <c r="J2" s="6">
        <f t="shared" si="0"/>
        <v>43896</v>
      </c>
      <c r="K2" s="6">
        <f t="shared" si="0"/>
        <v>43897</v>
      </c>
      <c r="L2" s="6">
        <f t="shared" si="0"/>
        <v>43898</v>
      </c>
      <c r="M2" s="6">
        <f t="shared" si="0"/>
        <v>43899</v>
      </c>
      <c r="N2" s="6">
        <f t="shared" si="0"/>
        <v>43900</v>
      </c>
      <c r="O2" s="6">
        <f t="shared" si="0"/>
        <v>43901</v>
      </c>
      <c r="P2" s="6">
        <f t="shared" si="0"/>
        <v>43902</v>
      </c>
      <c r="Q2" s="6">
        <f t="shared" si="0"/>
        <v>43903</v>
      </c>
      <c r="R2" s="6">
        <f t="shared" si="0"/>
        <v>43904</v>
      </c>
      <c r="S2" s="6">
        <f t="shared" si="0"/>
        <v>43905</v>
      </c>
      <c r="T2" s="6">
        <f t="shared" si="0"/>
        <v>43906</v>
      </c>
      <c r="U2" s="6">
        <f t="shared" si="0"/>
        <v>43907</v>
      </c>
      <c r="V2" s="6">
        <f t="shared" si="0"/>
        <v>43908</v>
      </c>
      <c r="W2" s="6">
        <f t="shared" si="0"/>
        <v>43909</v>
      </c>
      <c r="X2" s="6">
        <f t="shared" si="0"/>
        <v>43910</v>
      </c>
      <c r="Y2" s="6">
        <f t="shared" si="0"/>
        <v>43911</v>
      </c>
      <c r="Z2" s="6">
        <f t="shared" si="0"/>
        <v>43912</v>
      </c>
      <c r="AA2" s="6">
        <f t="shared" si="0"/>
        <v>43913</v>
      </c>
      <c r="AB2" s="6">
        <f t="shared" si="0"/>
        <v>43914</v>
      </c>
      <c r="AC2" s="6">
        <f t="shared" si="0"/>
        <v>43915</v>
      </c>
      <c r="AD2" s="6">
        <f t="shared" si="0"/>
        <v>43916</v>
      </c>
      <c r="AE2" s="6">
        <f t="shared" si="0"/>
        <v>43917</v>
      </c>
      <c r="AF2" s="6">
        <f t="shared" si="0"/>
        <v>43918</v>
      </c>
      <c r="AG2" s="6">
        <f>IF(AG3=0,"",AG3)</f>
        <v>43919</v>
      </c>
      <c r="AH2" s="6">
        <f t="shared" ref="AH2:AI2" si="1">IF(AH3=0,"",AH3)</f>
        <v>43920</v>
      </c>
      <c r="AI2" s="6">
        <f t="shared" si="1"/>
        <v>43921</v>
      </c>
      <c r="AJ2" s="109" t="s">
        <v>21</v>
      </c>
      <c r="AK2" s="109"/>
      <c r="AL2" s="109"/>
      <c r="AM2" s="109"/>
      <c r="AN2" s="109"/>
      <c r="AO2" s="109" t="s">
        <v>9</v>
      </c>
      <c r="AP2" s="109"/>
      <c r="AQ2" s="109"/>
      <c r="AR2" s="109"/>
      <c r="AS2" s="109"/>
    </row>
    <row r="3" spans="1:45" s="8" customFormat="1" ht="201" customHeight="1" thickBot="1" x14ac:dyDescent="0.3">
      <c r="A3" s="108"/>
      <c r="B3" s="108"/>
      <c r="C3" s="109"/>
      <c r="D3" s="109"/>
      <c r="E3" s="32">
        <f>C1</f>
        <v>43891</v>
      </c>
      <c r="F3" s="32">
        <f t="shared" ref="F3:AF3" si="2">E3+1</f>
        <v>43892</v>
      </c>
      <c r="G3" s="32">
        <f t="shared" si="2"/>
        <v>43893</v>
      </c>
      <c r="H3" s="32">
        <f t="shared" si="2"/>
        <v>43894</v>
      </c>
      <c r="I3" s="32">
        <f t="shared" si="2"/>
        <v>43895</v>
      </c>
      <c r="J3" s="32">
        <f t="shared" si="2"/>
        <v>43896</v>
      </c>
      <c r="K3" s="32">
        <f t="shared" si="2"/>
        <v>43897</v>
      </c>
      <c r="L3" s="32">
        <f t="shared" si="2"/>
        <v>43898</v>
      </c>
      <c r="M3" s="32">
        <f t="shared" si="2"/>
        <v>43899</v>
      </c>
      <c r="N3" s="32">
        <f t="shared" si="2"/>
        <v>43900</v>
      </c>
      <c r="O3" s="32">
        <f t="shared" si="2"/>
        <v>43901</v>
      </c>
      <c r="P3" s="32">
        <f t="shared" si="2"/>
        <v>43902</v>
      </c>
      <c r="Q3" s="32">
        <f t="shared" si="2"/>
        <v>43903</v>
      </c>
      <c r="R3" s="32">
        <f t="shared" si="2"/>
        <v>43904</v>
      </c>
      <c r="S3" s="32">
        <f t="shared" si="2"/>
        <v>43905</v>
      </c>
      <c r="T3" s="32">
        <f t="shared" si="2"/>
        <v>43906</v>
      </c>
      <c r="U3" s="32">
        <f t="shared" si="2"/>
        <v>43907</v>
      </c>
      <c r="V3" s="32">
        <f t="shared" si="2"/>
        <v>43908</v>
      </c>
      <c r="W3" s="32">
        <f t="shared" si="2"/>
        <v>43909</v>
      </c>
      <c r="X3" s="32">
        <f t="shared" si="2"/>
        <v>43910</v>
      </c>
      <c r="Y3" s="32">
        <f t="shared" si="2"/>
        <v>43911</v>
      </c>
      <c r="Z3" s="32">
        <f t="shared" si="2"/>
        <v>43912</v>
      </c>
      <c r="AA3" s="32">
        <f t="shared" si="2"/>
        <v>43913</v>
      </c>
      <c r="AB3" s="32">
        <f t="shared" si="2"/>
        <v>43914</v>
      </c>
      <c r="AC3" s="32">
        <f t="shared" si="2"/>
        <v>43915</v>
      </c>
      <c r="AD3" s="32">
        <f t="shared" si="2"/>
        <v>43916</v>
      </c>
      <c r="AE3" s="32">
        <f t="shared" si="2"/>
        <v>43917</v>
      </c>
      <c r="AF3" s="32">
        <f t="shared" si="2"/>
        <v>43918</v>
      </c>
      <c r="AG3" s="32">
        <f>IF(DAY($AF3+1)&gt;DAY(AF3),$AF3+1,0)</f>
        <v>43919</v>
      </c>
      <c r="AH3" s="32">
        <f>IF(DAY($AF3+2)&gt;DAY(AF3),$AF3+2,0)</f>
        <v>43920</v>
      </c>
      <c r="AI3" s="32">
        <f>IF(DAY($AF3+3)&gt;DAY(AF3),$AF3+3,0)</f>
        <v>43921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9" t="str">
        <f>IF(C4="","",SUBTOTAL(103,$C$4:C4))</f>
        <v/>
      </c>
      <c r="B4" s="81"/>
      <c r="C4" s="85"/>
      <c r="D4" s="85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0">
        <f t="shared" ref="AJ4" si="3">COUNTIF($E4:$AI4,"&gt;0")</f>
        <v>0</v>
      </c>
      <c r="AK4" s="88">
        <f>SUMPRODUCT(TEXT(E4:AI4,"[&gt;8]8;;0;\0")-COUNTIF(DATA!H$2:H$30,E$3:AI$3*(E4:AI4&gt;7)))</f>
        <v>0</v>
      </c>
      <c r="AL4" s="96">
        <f>SUM(E4:AI4)-AK4</f>
        <v>0</v>
      </c>
      <c r="AM4" s="112">
        <f>SUM(E5:AI5)</f>
        <v>0</v>
      </c>
      <c r="AN4" s="96">
        <f t="array" ref="AN4">SUM(IFERROR((((WEEKDAY($E$3:$AI$3,2)&gt;5)+ISNUMBER(MATCH($E$3:$AI$3,DATA!$F$2:$F$100,)))&gt;0)*$E4:$AI4,))</f>
        <v>0</v>
      </c>
      <c r="AO4" s="96">
        <f>COUNTIF($E4:$AI4,"В")</f>
        <v>0</v>
      </c>
      <c r="AP4" s="96">
        <f t="shared" ref="AP4" si="4">COUNTIF($E4:$AI4,"О")</f>
        <v>0</v>
      </c>
      <c r="AQ4" s="96">
        <f>COUNTIF($E4:$AI4,"А")</f>
        <v>0</v>
      </c>
      <c r="AR4" s="96">
        <f t="shared" ref="AR4" si="5">COUNTIF($E4:$AI4,"У")</f>
        <v>0</v>
      </c>
      <c r="AS4" s="114">
        <f t="shared" ref="AS4" si="6">COUNTIF($E4:$AI4,"Б")</f>
        <v>0</v>
      </c>
    </row>
    <row r="5" spans="1:45" s="7" customFormat="1" ht="21" x14ac:dyDescent="0.3">
      <c r="A5" s="102"/>
      <c r="B5" s="103"/>
      <c r="C5" s="105"/>
      <c r="D5" s="105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1"/>
      <c r="AK5" s="88"/>
      <c r="AL5" s="101"/>
      <c r="AM5" s="113"/>
      <c r="AN5" s="101"/>
      <c r="AO5" s="101"/>
      <c r="AP5" s="101"/>
      <c r="AQ5" s="101"/>
      <c r="AR5" s="101"/>
      <c r="AS5" s="115"/>
    </row>
    <row r="6" spans="1:45" s="7" customFormat="1" ht="21" x14ac:dyDescent="0.3">
      <c r="A6" s="102" t="str">
        <f>IF(C6="","",SUBTOTAL(103,$C$4:C6))</f>
        <v/>
      </c>
      <c r="B6" s="103"/>
      <c r="C6" s="105"/>
      <c r="D6" s="10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6">
        <f t="shared" ref="AJ6" si="7">COUNTIF($E6:$AI6,"&gt;0")</f>
        <v>0</v>
      </c>
      <c r="AK6" s="88">
        <f>SUMPRODUCT(TEXT(E6:AI6,"[&gt;8]8;;0;\0")-COUNTIF(DATA!H$2:H$30,E$3:AI$3*(E6:AI6&gt;7)))</f>
        <v>0</v>
      </c>
      <c r="AL6" s="88">
        <f t="shared" ref="AL6" si="8">SUM(E6:AI6)-AK6</f>
        <v>0</v>
      </c>
      <c r="AM6" s="94">
        <f t="shared" ref="AM6" si="9">SUM(E7:AI7)</f>
        <v>0</v>
      </c>
      <c r="AN6" s="89">
        <f t="array" ref="AN6">SUM(IFERROR((((WEEKDAY($E$3:$AI$3,2)&gt;5)+ISNUMBER(MATCH($E$3:$AI$3,DATA!$F$2:$F$100,)))&gt;0)*$E6:$AI6,))</f>
        <v>0</v>
      </c>
      <c r="AO6" s="88">
        <f t="shared" ref="AO6" si="10">COUNTIF($E6:$AI6,"В")</f>
        <v>0</v>
      </c>
      <c r="AP6" s="88">
        <f t="shared" ref="AP6" si="11">COUNTIF($E6:$AI6,"О")</f>
        <v>0</v>
      </c>
      <c r="AQ6" s="88">
        <f t="shared" ref="AQ6" si="12">COUNTIF($E6:$AI6,"А")</f>
        <v>0</v>
      </c>
      <c r="AR6" s="89">
        <f t="shared" ref="AR6" si="13">COUNTIF($E6:$AI6,"У")</f>
        <v>0</v>
      </c>
      <c r="AS6" s="90">
        <f t="shared" ref="AS6" si="14">COUNTIF($E6:$AI6,"Б")</f>
        <v>0</v>
      </c>
    </row>
    <row r="7" spans="1:45" s="7" customFormat="1" ht="21" x14ac:dyDescent="0.3">
      <c r="A7" s="102"/>
      <c r="B7" s="103"/>
      <c r="C7" s="105"/>
      <c r="D7" s="105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6"/>
      <c r="AK7" s="88"/>
      <c r="AL7" s="88"/>
      <c r="AM7" s="94"/>
      <c r="AN7" s="101"/>
      <c r="AO7" s="88"/>
      <c r="AP7" s="88"/>
      <c r="AQ7" s="88"/>
      <c r="AR7" s="101"/>
      <c r="AS7" s="90"/>
    </row>
    <row r="8" spans="1:45" s="7" customFormat="1" ht="21" x14ac:dyDescent="0.3">
      <c r="A8" s="102" t="str">
        <f>IF(C8="","",SUBTOTAL(103,$C$4:C8))</f>
        <v/>
      </c>
      <c r="B8" s="103"/>
      <c r="C8" s="106"/>
      <c r="D8" s="105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6">
        <f t="shared" ref="AJ8" si="15">COUNTIF($E8:$AI8,"&gt;0")</f>
        <v>0</v>
      </c>
      <c r="AK8" s="88">
        <f>SUMPRODUCT(TEXT(E8:AI8,"[&gt;8]8;;0;\0")-COUNTIF(DATA!H$2:H$30,E$3:AI$3*(E8:AI8&gt;7)))</f>
        <v>0</v>
      </c>
      <c r="AL8" s="88">
        <f t="shared" ref="AL8" si="16">SUM(E8:AI8)-AK8</f>
        <v>0</v>
      </c>
      <c r="AM8" s="94">
        <f t="shared" ref="AM8" si="17">SUM(E9:AI9)</f>
        <v>0</v>
      </c>
      <c r="AN8" s="89">
        <f t="array" ref="AN8">SUM(IFERROR((((WEEKDAY($E$3:$AI$3,2)&gt;5)+ISNUMBER(MATCH($E$3:$AI$3,DATA!$F$2:$F$100,)))&gt;0)*$E8:$AI8,))</f>
        <v>0</v>
      </c>
      <c r="AO8" s="88">
        <f t="shared" ref="AO8" si="18">COUNTIF($E8:$AI8,"В")</f>
        <v>0</v>
      </c>
      <c r="AP8" s="88">
        <f t="shared" ref="AP8" si="19">COUNTIF($E8:$AI8,"О")</f>
        <v>0</v>
      </c>
      <c r="AQ8" s="88">
        <f t="shared" ref="AQ8" si="20">COUNTIF($E8:$AI8,"А")</f>
        <v>0</v>
      </c>
      <c r="AR8" s="89">
        <f t="shared" ref="AR8" si="21">COUNTIF($E8:$AI8,"У")</f>
        <v>0</v>
      </c>
      <c r="AS8" s="90">
        <f t="shared" ref="AS8" si="22">COUNTIF($E8:$AI8,"Б")</f>
        <v>0</v>
      </c>
    </row>
    <row r="9" spans="1:45" s="7" customFormat="1" ht="21" x14ac:dyDescent="0.3">
      <c r="A9" s="102"/>
      <c r="B9" s="103"/>
      <c r="C9" s="106"/>
      <c r="D9" s="105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6"/>
      <c r="AK9" s="88"/>
      <c r="AL9" s="88"/>
      <c r="AM9" s="94"/>
      <c r="AN9" s="101"/>
      <c r="AO9" s="88"/>
      <c r="AP9" s="88"/>
      <c r="AQ9" s="88"/>
      <c r="AR9" s="101"/>
      <c r="AS9" s="90"/>
    </row>
    <row r="10" spans="1:45" s="7" customFormat="1" ht="21" x14ac:dyDescent="0.3">
      <c r="A10" s="102" t="str">
        <f>IF(C10="","",SUBTOTAL(103,$C$4:C10))</f>
        <v/>
      </c>
      <c r="B10" s="103"/>
      <c r="C10" s="106"/>
      <c r="D10" s="105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6">
        <f t="shared" ref="AJ10" si="23">COUNTIF($E10:$AI10,"&gt;0")</f>
        <v>0</v>
      </c>
      <c r="AK10" s="88">
        <f>SUMPRODUCT(TEXT(E10:AI10,"[&gt;8]8;;0;\0")-COUNTIF(DATA!H$2:H$30,E$3:AI$3*(E10:AI10&gt;7)))</f>
        <v>0</v>
      </c>
      <c r="AL10" s="88">
        <f t="shared" ref="AL10" si="24">SUM(E10:AI10)-AK10</f>
        <v>0</v>
      </c>
      <c r="AM10" s="94">
        <f t="shared" ref="AM10" si="25">SUM(E11:AI11)</f>
        <v>0</v>
      </c>
      <c r="AN10" s="89">
        <f t="array" ref="AN10">SUM(IFERROR((((WEEKDAY($E$3:$AI$3,2)&gt;5)+ISNUMBER(MATCH($E$3:$AI$3,DATA!$F$2:$F$100,)))&gt;0)*$E10:$AI10,))</f>
        <v>0</v>
      </c>
      <c r="AO10" s="88">
        <f t="shared" ref="AO10" si="26">COUNTIF($E10:$AI10,"В")</f>
        <v>0</v>
      </c>
      <c r="AP10" s="88">
        <f t="shared" ref="AP10" si="27">COUNTIF($E10:$AI10,"О")</f>
        <v>0</v>
      </c>
      <c r="AQ10" s="88">
        <f t="shared" ref="AQ10" si="28">COUNTIF($E10:$AI10,"А")</f>
        <v>0</v>
      </c>
      <c r="AR10" s="89">
        <f t="shared" ref="AR10" si="29">COUNTIF($E10:$AI10,"У")</f>
        <v>0</v>
      </c>
      <c r="AS10" s="90">
        <f t="shared" ref="AS10" si="30">COUNTIF($E10:$AI10,"Б")</f>
        <v>0</v>
      </c>
    </row>
    <row r="11" spans="1:45" s="7" customFormat="1" ht="21" x14ac:dyDescent="0.3">
      <c r="A11" s="102"/>
      <c r="B11" s="103"/>
      <c r="C11" s="106"/>
      <c r="D11" s="105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6"/>
      <c r="AK11" s="88"/>
      <c r="AL11" s="88"/>
      <c r="AM11" s="94"/>
      <c r="AN11" s="101"/>
      <c r="AO11" s="88"/>
      <c r="AP11" s="88"/>
      <c r="AQ11" s="88"/>
      <c r="AR11" s="101"/>
      <c r="AS11" s="90"/>
    </row>
    <row r="12" spans="1:45" s="7" customFormat="1" ht="21" x14ac:dyDescent="0.3">
      <c r="A12" s="102" t="str">
        <f>IF(C12="","",SUBTOTAL(103,$C$4:C12))</f>
        <v/>
      </c>
      <c r="B12" s="103"/>
      <c r="C12" s="106"/>
      <c r="D12" s="105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6">
        <f t="shared" ref="AJ12" si="31">COUNTIF($E12:$AI12,"&gt;0")</f>
        <v>0</v>
      </c>
      <c r="AK12" s="88">
        <f>SUMPRODUCT(TEXT(E12:AI12,"[&gt;8]8;;0;\0")-COUNTIF(DATA!H$2:H$30,E$3:AI$3*(E12:AI12&gt;7)))</f>
        <v>0</v>
      </c>
      <c r="AL12" s="88">
        <f t="shared" ref="AL12" si="32">SUM(E12:AI12)-AK12</f>
        <v>0</v>
      </c>
      <c r="AM12" s="94">
        <f t="shared" ref="AM12" si="33">SUM(E13:AI13)</f>
        <v>0</v>
      </c>
      <c r="AN12" s="89">
        <f t="array" ref="AN12">SUM(IFERROR((((WEEKDAY($E$3:$AI$3,2)&gt;5)+ISNUMBER(MATCH($E$3:$AI$3,DATA!$F$2:$F$100,)))&gt;0)*$E12:$AI12,))</f>
        <v>0</v>
      </c>
      <c r="AO12" s="88">
        <f t="shared" ref="AO12" si="34">COUNTIF($E12:$AI12,"В")</f>
        <v>0</v>
      </c>
      <c r="AP12" s="88">
        <f t="shared" ref="AP12" si="35">COUNTIF($E12:$AI12,"О")</f>
        <v>0</v>
      </c>
      <c r="AQ12" s="88">
        <f t="shared" ref="AQ12" si="36">COUNTIF($E12:$AI12,"А")</f>
        <v>0</v>
      </c>
      <c r="AR12" s="89">
        <f t="shared" ref="AR12" si="37">COUNTIF($E12:$AI12,"У")</f>
        <v>0</v>
      </c>
      <c r="AS12" s="90">
        <f t="shared" ref="AS12" si="38">COUNTIF($E12:$AI12,"Б")</f>
        <v>0</v>
      </c>
    </row>
    <row r="13" spans="1:45" s="7" customFormat="1" ht="21.75" customHeight="1" x14ac:dyDescent="0.3">
      <c r="A13" s="102"/>
      <c r="B13" s="103"/>
      <c r="C13" s="106"/>
      <c r="D13" s="105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6"/>
      <c r="AK13" s="88"/>
      <c r="AL13" s="88"/>
      <c r="AM13" s="94"/>
      <c r="AN13" s="101"/>
      <c r="AO13" s="88"/>
      <c r="AP13" s="88"/>
      <c r="AQ13" s="88"/>
      <c r="AR13" s="101"/>
      <c r="AS13" s="90"/>
    </row>
    <row r="14" spans="1:45" s="7" customFormat="1" ht="21" hidden="1" customHeight="1" x14ac:dyDescent="0.3">
      <c r="A14" s="102" t="str">
        <f>IF(C14="","",SUBTOTAL(103,$C$4:C14))</f>
        <v/>
      </c>
      <c r="B14" s="103"/>
      <c r="C14" s="106"/>
      <c r="D14" s="105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6">
        <f t="shared" ref="AJ14" si="39">COUNTIF($E14:$AI14,"&gt;0")</f>
        <v>0</v>
      </c>
      <c r="AK14" s="88">
        <f>SUMPRODUCT(TEXT(E14:AI14,"[&gt;8]8;;0;\0")-COUNTIF(DATA!H$2:H$30,E$3:AI$3*(E14:AI14&gt;7)))</f>
        <v>0</v>
      </c>
      <c r="AL14" s="88">
        <f t="shared" ref="AL14" si="40">SUM(E14:AI14)-AK14</f>
        <v>0</v>
      </c>
      <c r="AM14" s="94">
        <f t="shared" ref="AM14" si="41">SUM(E15:AI15)</f>
        <v>0</v>
      </c>
      <c r="AN14" s="89">
        <f t="array" ref="AN14">SUM(IFERROR((((WEEKDAY($E$3:$AI$3,2)&gt;5)+ISNUMBER(MATCH($E$3:$AI$3,DATA!$F$2:$F$100,)))&gt;0)*$E14:$AI14,))</f>
        <v>0</v>
      </c>
      <c r="AO14" s="88">
        <f t="shared" ref="AO14" si="42">COUNTIF($E14:$AI14,"В")</f>
        <v>0</v>
      </c>
      <c r="AP14" s="88">
        <f t="shared" ref="AP14" si="43">COUNTIF($E14:$AI14,"О")</f>
        <v>0</v>
      </c>
      <c r="AQ14" s="88">
        <f t="shared" ref="AQ14" si="44">COUNTIF($E14:$AI14,"А")</f>
        <v>0</v>
      </c>
      <c r="AR14" s="89">
        <f t="shared" ref="AR14" si="45">COUNTIF($E14:$AI14,"У")</f>
        <v>0</v>
      </c>
      <c r="AS14" s="90">
        <f t="shared" ref="AS14" si="46">COUNTIF($E14:$AI14,"Б")</f>
        <v>0</v>
      </c>
    </row>
    <row r="15" spans="1:45" s="7" customFormat="1" ht="21" hidden="1" customHeight="1" x14ac:dyDescent="0.3">
      <c r="A15" s="102"/>
      <c r="B15" s="103"/>
      <c r="C15" s="106"/>
      <c r="D15" s="105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6"/>
      <c r="AK15" s="88"/>
      <c r="AL15" s="88"/>
      <c r="AM15" s="94"/>
      <c r="AN15" s="101"/>
      <c r="AO15" s="88"/>
      <c r="AP15" s="88"/>
      <c r="AQ15" s="88"/>
      <c r="AR15" s="101"/>
      <c r="AS15" s="90"/>
    </row>
    <row r="16" spans="1:45" s="7" customFormat="1" ht="21" x14ac:dyDescent="0.3">
      <c r="A16" s="102" t="str">
        <f>IF(C16="","",SUBTOTAL(103,$C$4:C16))</f>
        <v/>
      </c>
      <c r="B16" s="103"/>
      <c r="C16" s="106"/>
      <c r="D16" s="105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6">
        <f t="shared" ref="AJ16" si="47">COUNTIF($E16:$AI16,"&gt;0")</f>
        <v>0</v>
      </c>
      <c r="AK16" s="88">
        <f>SUMPRODUCT(TEXT(E16:AI16,"[&gt;8]8;;0;\0")-COUNTIF(DATA!H$2:H$30,E$3:AI$3*(E16:AI16&gt;7)))</f>
        <v>0</v>
      </c>
      <c r="AL16" s="88">
        <f t="shared" ref="AL16" si="48">SUM(E16:AI16)-AK16</f>
        <v>0</v>
      </c>
      <c r="AM16" s="94">
        <f t="shared" ref="AM16" si="49">SUM(E17:AI17)</f>
        <v>0</v>
      </c>
      <c r="AN16" s="89">
        <f t="array" ref="AN16">SUM(IFERROR((((WEEKDAY($E$3:$AI$3,2)&gt;5)+ISNUMBER(MATCH($E$3:$AI$3,DATA!$F$2:$F$100,)))&gt;0)*$E16:$AI16,))</f>
        <v>0</v>
      </c>
      <c r="AO16" s="88">
        <f t="shared" ref="AO16" si="50">COUNTIF($E16:$AI16,"В")</f>
        <v>0</v>
      </c>
      <c r="AP16" s="88">
        <f t="shared" ref="AP16" si="51">COUNTIF($E16:$AI16,"О")</f>
        <v>0</v>
      </c>
      <c r="AQ16" s="88">
        <f t="shared" ref="AQ16" si="52">COUNTIF($E16:$AI16,"А")</f>
        <v>0</v>
      </c>
      <c r="AR16" s="89">
        <f t="shared" ref="AR16" si="53">COUNTIF($E16:$AI16,"У")</f>
        <v>0</v>
      </c>
      <c r="AS16" s="90">
        <f t="shared" ref="AS16" si="54">COUNTIF($E16:$AI16,"Б")</f>
        <v>0</v>
      </c>
    </row>
    <row r="17" spans="1:45" s="7" customFormat="1" ht="21" x14ac:dyDescent="0.3">
      <c r="A17" s="102"/>
      <c r="B17" s="103"/>
      <c r="C17" s="106"/>
      <c r="D17" s="105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6"/>
      <c r="AK17" s="88"/>
      <c r="AL17" s="88"/>
      <c r="AM17" s="94"/>
      <c r="AN17" s="101"/>
      <c r="AO17" s="88"/>
      <c r="AP17" s="88"/>
      <c r="AQ17" s="88"/>
      <c r="AR17" s="101"/>
      <c r="AS17" s="90"/>
    </row>
    <row r="18" spans="1:45" s="7" customFormat="1" ht="21" x14ac:dyDescent="0.3">
      <c r="A18" s="102" t="str">
        <f>IF(C18="","",SUBTOTAL(103,$C$4:C18))</f>
        <v/>
      </c>
      <c r="B18" s="103"/>
      <c r="C18" s="106"/>
      <c r="D18" s="105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6">
        <f t="shared" ref="AJ18" si="55">COUNTIF($E18:$AI18,"&gt;0")</f>
        <v>0</v>
      </c>
      <c r="AK18" s="88">
        <f>SUMPRODUCT(TEXT(E18:AI18,"[&gt;8]8;;0;\0")-COUNTIF(DATA!H$2:H$30,E$3:AI$3*(E18:AI18&gt;7)))</f>
        <v>0</v>
      </c>
      <c r="AL18" s="88">
        <f t="shared" ref="AL18" si="56">SUM(E18:AI18)-AK18</f>
        <v>0</v>
      </c>
      <c r="AM18" s="94">
        <f t="shared" ref="AM18" si="57">SUM(E19:AI19)</f>
        <v>0</v>
      </c>
      <c r="AN18" s="89">
        <f t="array" ref="AN18">SUM(IFERROR((((WEEKDAY($E$3:$AI$3,2)&gt;5)+ISNUMBER(MATCH($E$3:$AI$3,DATA!$F$2:$F$100,)))&gt;0)*$E18:$AI18,))</f>
        <v>0</v>
      </c>
      <c r="AO18" s="88">
        <f t="shared" ref="AO18" si="58">COUNTIF($E18:$AI18,"В")</f>
        <v>0</v>
      </c>
      <c r="AP18" s="88">
        <f t="shared" ref="AP18" si="59">COUNTIF($E18:$AI18,"О")</f>
        <v>0</v>
      </c>
      <c r="AQ18" s="88">
        <f t="shared" ref="AQ18" si="60">COUNTIF($E18:$AI18,"А")</f>
        <v>0</v>
      </c>
      <c r="AR18" s="89">
        <f t="shared" ref="AR18" si="61">COUNTIF($E18:$AI18,"У")</f>
        <v>0</v>
      </c>
      <c r="AS18" s="90">
        <f t="shared" ref="AS18" si="62">COUNTIF($E18:$AI18,"Б")</f>
        <v>0</v>
      </c>
    </row>
    <row r="19" spans="1:45" s="7" customFormat="1" ht="21" x14ac:dyDescent="0.3">
      <c r="A19" s="102"/>
      <c r="B19" s="103"/>
      <c r="C19" s="106"/>
      <c r="D19" s="105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6"/>
      <c r="AK19" s="88"/>
      <c r="AL19" s="88"/>
      <c r="AM19" s="94"/>
      <c r="AN19" s="101"/>
      <c r="AO19" s="88"/>
      <c r="AP19" s="88"/>
      <c r="AQ19" s="88"/>
      <c r="AR19" s="101"/>
      <c r="AS19" s="90"/>
    </row>
    <row r="20" spans="1:45" s="7" customFormat="1" ht="21" x14ac:dyDescent="0.3">
      <c r="A20" s="102" t="str">
        <f>IF(C20="","",SUBTOTAL(103,$C$4:C20))</f>
        <v/>
      </c>
      <c r="B20" s="103"/>
      <c r="C20" s="106"/>
      <c r="D20" s="105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6">
        <f t="shared" ref="AJ20" si="63">COUNTIF($E20:$AI20,"&gt;0")</f>
        <v>0</v>
      </c>
      <c r="AK20" s="88">
        <f>SUMPRODUCT(TEXT(E20:AI20,"[&gt;8]8;;0;\0")-COUNTIF(DATA!H$2:H$30,E$3:AI$3*(E20:AI20&gt;7)))</f>
        <v>0</v>
      </c>
      <c r="AL20" s="88">
        <f t="shared" ref="AL20" si="64">SUM(E20:AI20)-AK20</f>
        <v>0</v>
      </c>
      <c r="AM20" s="94">
        <f t="shared" ref="AM20" si="65">SUM(E21:AI21)</f>
        <v>0</v>
      </c>
      <c r="AN20" s="89">
        <f t="array" ref="AN20">SUM(IFERROR((((WEEKDAY($E$3:$AI$3,2)&gt;5)+ISNUMBER(MATCH($E$3:$AI$3,DATA!$F$2:$F$100,)))&gt;0)*$E20:$AI20,))</f>
        <v>0</v>
      </c>
      <c r="AO20" s="88">
        <f>COUNTIF($E20:$AI20,"В")</f>
        <v>0</v>
      </c>
      <c r="AP20" s="88">
        <f t="shared" ref="AP20" si="66">COUNTIF($E20:$AI20,"О")</f>
        <v>0</v>
      </c>
      <c r="AQ20" s="88">
        <f>COUNTIF($E20:$AI20,"А")</f>
        <v>0</v>
      </c>
      <c r="AR20" s="89">
        <f t="shared" ref="AR20" si="67">COUNTIF($E20:$AI20,"У")</f>
        <v>0</v>
      </c>
      <c r="AS20" s="90">
        <f t="shared" ref="AS20" si="68">COUNTIF($E20:$AI20,"Б")</f>
        <v>0</v>
      </c>
    </row>
    <row r="21" spans="1:45" s="7" customFormat="1" ht="21" x14ac:dyDescent="0.3">
      <c r="A21" s="102"/>
      <c r="B21" s="103"/>
      <c r="C21" s="106"/>
      <c r="D21" s="105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6"/>
      <c r="AK21" s="88"/>
      <c r="AL21" s="88"/>
      <c r="AM21" s="94"/>
      <c r="AN21" s="101"/>
      <c r="AO21" s="88"/>
      <c r="AP21" s="88"/>
      <c r="AQ21" s="88"/>
      <c r="AR21" s="101"/>
      <c r="AS21" s="90"/>
    </row>
    <row r="22" spans="1:45" s="7" customFormat="1" ht="21" hidden="1" x14ac:dyDescent="0.3">
      <c r="A22" s="102" t="str">
        <f>IF(C22="","",SUBTOTAL(103,$C$4:C22))</f>
        <v/>
      </c>
      <c r="B22" s="103"/>
      <c r="C22" s="104"/>
      <c r="D22" s="105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6">
        <f t="shared" ref="AJ22" si="69">COUNTIF($E22:$AI22,"&gt;0")</f>
        <v>0</v>
      </c>
      <c r="AK22" s="88">
        <f>SUMPRODUCT(TEXT(E22:AI22,"[&gt;8]8;;0;\0")-COUNTIF(DATA!H$2:H$30,E$3:AI$3*(E22:AI22&gt;7)))</f>
        <v>0</v>
      </c>
      <c r="AL22" s="88">
        <f t="shared" ref="AL22" si="70">SUM(E22:AI22)-AK22</f>
        <v>0</v>
      </c>
      <c r="AM22" s="94">
        <f t="shared" ref="AM22" si="71">SUM(E23:AI23)</f>
        <v>0</v>
      </c>
      <c r="AN22" s="89">
        <f t="array" ref="AN22">SUM(IFERROR((((WEEKDAY($E$3:$AI$3,2)&gt;5)+ISNUMBER(MATCH($E$3:$AI$3,DATA!$F$2:$F$100,)))&gt;0)*$E22:$AI22,))</f>
        <v>0</v>
      </c>
      <c r="AO22" s="88">
        <f t="shared" ref="AO22" si="72">COUNTIF($E22:$AI22,"В")</f>
        <v>0</v>
      </c>
      <c r="AP22" s="88">
        <f t="shared" ref="AP22" si="73">COUNTIF($E22:$AI22,"О")</f>
        <v>0</v>
      </c>
      <c r="AQ22" s="88">
        <f t="shared" ref="AQ22" si="74">COUNTIF($E22:$AI22,"А")</f>
        <v>0</v>
      </c>
      <c r="AR22" s="89">
        <f t="shared" ref="AR22" si="75">COUNTIF($E22:$AI22,"У")</f>
        <v>0</v>
      </c>
      <c r="AS22" s="90">
        <f t="shared" ref="AS22" si="76">COUNTIF($E22:$AI22,"Б")</f>
        <v>0</v>
      </c>
    </row>
    <row r="23" spans="1:45" s="7" customFormat="1" ht="21" hidden="1" x14ac:dyDescent="0.3">
      <c r="A23" s="102"/>
      <c r="B23" s="103"/>
      <c r="C23" s="104"/>
      <c r="D23" s="105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6"/>
      <c r="AK23" s="88"/>
      <c r="AL23" s="88"/>
      <c r="AM23" s="94"/>
      <c r="AN23" s="101"/>
      <c r="AO23" s="88"/>
      <c r="AP23" s="88"/>
      <c r="AQ23" s="88"/>
      <c r="AR23" s="101"/>
      <c r="AS23" s="90"/>
    </row>
    <row r="24" spans="1:45" s="7" customFormat="1" ht="21" hidden="1" x14ac:dyDescent="0.3">
      <c r="A24" s="102" t="str">
        <f>IF(C24="","",SUBTOTAL(103,$C$4:C24))</f>
        <v/>
      </c>
      <c r="B24" s="103"/>
      <c r="C24" s="104"/>
      <c r="D24" s="105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6">
        <f t="shared" ref="AJ24" si="77">COUNTIF($E24:$AI24,"&gt;0")</f>
        <v>0</v>
      </c>
      <c r="AK24" s="88">
        <f>SUMPRODUCT(TEXT(E24:AI24,"[&gt;8]8;;0;\0")-COUNTIF(DATA!H$2:H$30,E$3:AI$3*(E24:AI24&gt;7)))</f>
        <v>0</v>
      </c>
      <c r="AL24" s="88">
        <f t="shared" ref="AL24" si="78">SUM(E24:AI24)-AK24</f>
        <v>0</v>
      </c>
      <c r="AM24" s="94">
        <f t="shared" ref="AM24" si="79">SUM(E25:AI25)</f>
        <v>0</v>
      </c>
      <c r="AN24" s="89">
        <f t="array" ref="AN24">SUM(IFERROR((((WEEKDAY($E$3:$AI$3,2)&gt;5)+ISNUMBER(MATCH($E$3:$AI$3,DATA!$F$2:$F$100,)))&gt;0)*$E24:$AI24,))</f>
        <v>0</v>
      </c>
      <c r="AO24" s="88">
        <f t="shared" ref="AO24" si="80">COUNTIF($E24:$AI24,"В")</f>
        <v>0</v>
      </c>
      <c r="AP24" s="88">
        <f t="shared" ref="AP24" si="81">COUNTIF($E24:$AI24,"О")</f>
        <v>0</v>
      </c>
      <c r="AQ24" s="88">
        <f t="shared" ref="AQ24" si="82">COUNTIF($E24:$AI24,"А")</f>
        <v>0</v>
      </c>
      <c r="AR24" s="89">
        <f t="shared" ref="AR24" si="83">COUNTIF($E24:$AI24,"У")</f>
        <v>0</v>
      </c>
      <c r="AS24" s="90">
        <f t="shared" ref="AS24" si="84">COUNTIF($E24:$AI24,"Б")</f>
        <v>0</v>
      </c>
    </row>
    <row r="25" spans="1:45" s="7" customFormat="1" ht="21" hidden="1" x14ac:dyDescent="0.3">
      <c r="A25" s="102"/>
      <c r="B25" s="103"/>
      <c r="C25" s="104"/>
      <c r="D25" s="105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6"/>
      <c r="AK25" s="88"/>
      <c r="AL25" s="88"/>
      <c r="AM25" s="94"/>
      <c r="AN25" s="101"/>
      <c r="AO25" s="88"/>
      <c r="AP25" s="88"/>
      <c r="AQ25" s="88"/>
      <c r="AR25" s="101"/>
      <c r="AS25" s="90"/>
    </row>
    <row r="26" spans="1:45" s="7" customFormat="1" ht="21" hidden="1" x14ac:dyDescent="0.3">
      <c r="A26" s="102" t="str">
        <f>IF(C26="","",SUBTOTAL(103,$C$4:C26))</f>
        <v/>
      </c>
      <c r="B26" s="103"/>
      <c r="C26" s="104"/>
      <c r="D26" s="105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6">
        <f t="shared" ref="AJ26" si="85">COUNTIF($E26:$AI26,"&gt;0")</f>
        <v>0</v>
      </c>
      <c r="AK26" s="88">
        <f>SUMPRODUCT(TEXT(E26:AI26,"[&gt;8]8;;0;\0")-COUNTIF(DATA!H$2:H$30,E$3:AI$3*(E26:AI26&gt;7)))</f>
        <v>0</v>
      </c>
      <c r="AL26" s="88">
        <f t="shared" ref="AL26" si="86">SUM(E26:AI26)-AK26</f>
        <v>0</v>
      </c>
      <c r="AM26" s="94">
        <f t="shared" ref="AM26" si="87">SUM(E27:AI27)</f>
        <v>0</v>
      </c>
      <c r="AN26" s="89">
        <f t="array" ref="AN26">SUM(IFERROR((((WEEKDAY($E$3:$AI$3,2)&gt;5)+ISNUMBER(MATCH($E$3:$AI$3,DATA!$F$2:$F$100,)))&gt;0)*$E26:$AI26,))</f>
        <v>0</v>
      </c>
      <c r="AO26" s="88">
        <f t="shared" ref="AO26" si="88">COUNTIF($E26:$AI26,"В")</f>
        <v>0</v>
      </c>
      <c r="AP26" s="88">
        <f t="shared" ref="AP26" si="89">COUNTIF($E26:$AI26,"О")</f>
        <v>0</v>
      </c>
      <c r="AQ26" s="88">
        <f t="shared" ref="AQ26" si="90">COUNTIF($E26:$AI26,"А")</f>
        <v>0</v>
      </c>
      <c r="AR26" s="89">
        <f t="shared" ref="AR26" si="91">COUNTIF($E26:$AI26,"У")</f>
        <v>0</v>
      </c>
      <c r="AS26" s="90">
        <f t="shared" ref="AS26" si="92">COUNTIF($E26:$AI26,"Б")</f>
        <v>0</v>
      </c>
    </row>
    <row r="27" spans="1:45" s="7" customFormat="1" ht="21" hidden="1" x14ac:dyDescent="0.3">
      <c r="A27" s="102"/>
      <c r="B27" s="103"/>
      <c r="C27" s="104"/>
      <c r="D27" s="105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6"/>
      <c r="AK27" s="88"/>
      <c r="AL27" s="88"/>
      <c r="AM27" s="94"/>
      <c r="AN27" s="101"/>
      <c r="AO27" s="88"/>
      <c r="AP27" s="88"/>
      <c r="AQ27" s="88"/>
      <c r="AR27" s="101"/>
      <c r="AS27" s="90"/>
    </row>
    <row r="28" spans="1:45" s="7" customFormat="1" ht="21" hidden="1" x14ac:dyDescent="0.3">
      <c r="A28" s="102" t="str">
        <f>IF(C28="","",SUBTOTAL(103,$C$4:C28))</f>
        <v/>
      </c>
      <c r="B28" s="103"/>
      <c r="C28" s="104"/>
      <c r="D28" s="105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6">
        <f t="shared" ref="AJ28" si="93">COUNTIF($E28:$AI28,"&gt;0")</f>
        <v>0</v>
      </c>
      <c r="AK28" s="88">
        <f>SUMPRODUCT(TEXT(E28:AI28,"[&gt;8]8;;0;\0")-COUNTIF(DATA!H$2:H$30,E$3:AI$3*(E28:AI28&gt;7)))</f>
        <v>0</v>
      </c>
      <c r="AL28" s="88">
        <f t="shared" ref="AL28" si="94">SUM(E28:AI28)-AK28</f>
        <v>0</v>
      </c>
      <c r="AM28" s="94">
        <f t="shared" ref="AM28" si="95">SUM(E29:AI29)</f>
        <v>0</v>
      </c>
      <c r="AN28" s="89">
        <f t="array" ref="AN28">SUM(IFERROR((((WEEKDAY($E$3:$AI$3,2)&gt;5)+ISNUMBER(MATCH($E$3:$AI$3,DATA!$F$2:$F$100,)))&gt;0)*$E28:$AI28,))</f>
        <v>0</v>
      </c>
      <c r="AO28" s="88">
        <f t="shared" ref="AO28" si="96">COUNTIF($E28:$AI28,"В")</f>
        <v>0</v>
      </c>
      <c r="AP28" s="88">
        <f t="shared" ref="AP28" si="97">COUNTIF($E28:$AI28,"О")</f>
        <v>0</v>
      </c>
      <c r="AQ28" s="88">
        <f t="shared" ref="AQ28" si="98">COUNTIF($E28:$AI28,"А")</f>
        <v>0</v>
      </c>
      <c r="AR28" s="89">
        <f t="shared" ref="AR28" si="99">COUNTIF($E28:$AI28,"У")</f>
        <v>0</v>
      </c>
      <c r="AS28" s="90">
        <f t="shared" ref="AS28" si="100">COUNTIF($E28:$AI28,"Б")</f>
        <v>0</v>
      </c>
    </row>
    <row r="29" spans="1:45" s="7" customFormat="1" ht="21" hidden="1" x14ac:dyDescent="0.3">
      <c r="A29" s="102"/>
      <c r="B29" s="103"/>
      <c r="C29" s="104"/>
      <c r="D29" s="105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6"/>
      <c r="AK29" s="88"/>
      <c r="AL29" s="88"/>
      <c r="AM29" s="94"/>
      <c r="AN29" s="101"/>
      <c r="AO29" s="88"/>
      <c r="AP29" s="88"/>
      <c r="AQ29" s="88"/>
      <c r="AR29" s="101"/>
      <c r="AS29" s="90"/>
    </row>
    <row r="30" spans="1:45" s="7" customFormat="1" ht="21" hidden="1" x14ac:dyDescent="0.3">
      <c r="A30" s="102" t="str">
        <f>IF(C30="","",SUBTOTAL(103,$C$4:C30))</f>
        <v/>
      </c>
      <c r="B30" s="103"/>
      <c r="C30" s="104"/>
      <c r="D30" s="105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6">
        <f t="shared" ref="AJ30" si="101">COUNTIF($E30:$AI30,"&gt;0")</f>
        <v>0</v>
      </c>
      <c r="AK30" s="88">
        <f>SUMPRODUCT(TEXT(E30:AI30,"[&gt;8]8;;0;\0")-COUNTIF(DATA!H$2:H$30,E$3:AI$3*(E30:AI30&gt;7)))</f>
        <v>0</v>
      </c>
      <c r="AL30" s="88">
        <f t="shared" ref="AL30" si="102">SUM(E30:AI30)-AK30</f>
        <v>0</v>
      </c>
      <c r="AM30" s="94">
        <f t="shared" ref="AM30" si="103">SUM(E31:AI31)</f>
        <v>0</v>
      </c>
      <c r="AN30" s="89">
        <f t="array" ref="AN30">SUM(IFERROR((((WEEKDAY($E$3:$AI$3,2)&gt;5)+ISNUMBER(MATCH($E$3:$AI$3,DATA!$F$2:$F$100,)))&gt;0)*$E30:$AI30,))</f>
        <v>0</v>
      </c>
      <c r="AO30" s="88">
        <f t="shared" ref="AO30" si="104">COUNTIF($E30:$AI30,"В")</f>
        <v>0</v>
      </c>
      <c r="AP30" s="88">
        <f t="shared" ref="AP30" si="105">COUNTIF($E30:$AI30,"О")</f>
        <v>0</v>
      </c>
      <c r="AQ30" s="88">
        <f t="shared" ref="AQ30" si="106">COUNTIF($E30:$AI30,"А")</f>
        <v>0</v>
      </c>
      <c r="AR30" s="89">
        <f t="shared" ref="AR30" si="107">COUNTIF($E30:$AI30,"У")</f>
        <v>0</v>
      </c>
      <c r="AS30" s="90">
        <f t="shared" ref="AS30" si="108">COUNTIF($E30:$AI30,"Б")</f>
        <v>0</v>
      </c>
    </row>
    <row r="31" spans="1:45" s="7" customFormat="1" ht="21" hidden="1" x14ac:dyDescent="0.3">
      <c r="A31" s="102"/>
      <c r="B31" s="103"/>
      <c r="C31" s="104"/>
      <c r="D31" s="105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6"/>
      <c r="AK31" s="88"/>
      <c r="AL31" s="88"/>
      <c r="AM31" s="94"/>
      <c r="AN31" s="101"/>
      <c r="AO31" s="88"/>
      <c r="AP31" s="88"/>
      <c r="AQ31" s="88"/>
      <c r="AR31" s="101"/>
      <c r="AS31" s="90"/>
    </row>
    <row r="32" spans="1:45" s="7" customFormat="1" ht="21" hidden="1" x14ac:dyDescent="0.3">
      <c r="A32" s="102" t="str">
        <f>IF(C32="","",SUBTOTAL(103,$C$4:C32))</f>
        <v/>
      </c>
      <c r="B32" s="103"/>
      <c r="C32" s="104"/>
      <c r="D32" s="105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6">
        <f t="shared" ref="AJ32" si="109">COUNTIF($E32:$AI32,"&gt;0")</f>
        <v>0</v>
      </c>
      <c r="AK32" s="88">
        <f>SUMPRODUCT(TEXT(E32:AI32,"[&gt;8]8;;0;\0")-COUNTIF(DATA!H$2:H$30,E$3:AI$3*(E32:AI32&gt;7)))</f>
        <v>0</v>
      </c>
      <c r="AL32" s="88">
        <f t="shared" ref="AL32" si="110">SUM(E32:AI32)-AK32</f>
        <v>0</v>
      </c>
      <c r="AM32" s="94">
        <f t="shared" ref="AM32" si="111">SUM(E33:AI33)</f>
        <v>0</v>
      </c>
      <c r="AN32" s="89">
        <f t="array" ref="AN32">SUM(IFERROR((((WEEKDAY($E$3:$AI$3,2)&gt;5)+ISNUMBER(MATCH($E$3:$AI$3,DATA!$F$2:$F$100,)))&gt;0)*$E32:$AI32,))</f>
        <v>0</v>
      </c>
      <c r="AO32" s="88">
        <f t="shared" ref="AO32" si="112">COUNTIF($E32:$AI32,"В")</f>
        <v>0</v>
      </c>
      <c r="AP32" s="88">
        <f t="shared" ref="AP32" si="113">COUNTIF($E32:$AI32,"О")</f>
        <v>0</v>
      </c>
      <c r="AQ32" s="88">
        <f t="shared" ref="AQ32" si="114">COUNTIF($E32:$AI32,"А")</f>
        <v>0</v>
      </c>
      <c r="AR32" s="89">
        <f t="shared" ref="AR32" si="115">COUNTIF($E32:$AI32,"У")</f>
        <v>0</v>
      </c>
      <c r="AS32" s="90">
        <f t="shared" ref="AS32" si="116">COUNTIF($E32:$AI32,"Б")</f>
        <v>0</v>
      </c>
    </row>
    <row r="33" spans="1:45" s="7" customFormat="1" ht="21" hidden="1" x14ac:dyDescent="0.3">
      <c r="A33" s="102"/>
      <c r="B33" s="103"/>
      <c r="C33" s="104"/>
      <c r="D33" s="105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6"/>
      <c r="AK33" s="88"/>
      <c r="AL33" s="88"/>
      <c r="AM33" s="94"/>
      <c r="AN33" s="101"/>
      <c r="AO33" s="88"/>
      <c r="AP33" s="88"/>
      <c r="AQ33" s="88"/>
      <c r="AR33" s="101"/>
      <c r="AS33" s="90"/>
    </row>
    <row r="34" spans="1:45" s="7" customFormat="1" ht="21" hidden="1" x14ac:dyDescent="0.3">
      <c r="A34" s="102" t="str">
        <f>IF(C34="","",SUBTOTAL(103,$C$4:C34))</f>
        <v/>
      </c>
      <c r="B34" s="103"/>
      <c r="C34" s="104"/>
      <c r="D34" s="105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6">
        <f t="shared" ref="AJ34" si="117">COUNTIF($E34:$AI34,"&gt;0")</f>
        <v>0</v>
      </c>
      <c r="AK34" s="88">
        <f>SUMPRODUCT(TEXT(E34:AI34,"[&gt;8]8;;0;\0")-COUNTIF(DATA!H$2:H$30,E$3:AI$3*(E34:AI34&gt;7)))</f>
        <v>0</v>
      </c>
      <c r="AL34" s="88">
        <f t="shared" ref="AL34" si="118">SUM(E34:AI34)-AK34</f>
        <v>0</v>
      </c>
      <c r="AM34" s="94">
        <f t="shared" ref="AM34" si="119">SUM(E35:AI35)</f>
        <v>0</v>
      </c>
      <c r="AN34" s="89">
        <f t="array" ref="AN34">SUM(IFERROR((((WEEKDAY($E$3:$AI$3,2)&gt;5)+ISNUMBER(MATCH($E$3:$AI$3,DATA!$F$2:$F$100,)))&gt;0)*$E34:$AI34,))</f>
        <v>0</v>
      </c>
      <c r="AO34" s="88">
        <f t="shared" ref="AO34" si="120">COUNTIF($E34:$AI34,"В")</f>
        <v>0</v>
      </c>
      <c r="AP34" s="88">
        <f t="shared" ref="AP34" si="121">COUNTIF($E34:$AI34,"О")</f>
        <v>0</v>
      </c>
      <c r="AQ34" s="88">
        <f t="shared" ref="AQ34" si="122">COUNTIF($E34:$AI34,"А")</f>
        <v>0</v>
      </c>
      <c r="AR34" s="89">
        <f t="shared" ref="AR34" si="123">COUNTIF($E34:$AI34,"У")</f>
        <v>0</v>
      </c>
      <c r="AS34" s="90">
        <f t="shared" ref="AS34" si="124">COUNTIF($E34:$AI34,"Б")</f>
        <v>0</v>
      </c>
    </row>
    <row r="35" spans="1:45" s="7" customFormat="1" ht="21" hidden="1" x14ac:dyDescent="0.3">
      <c r="A35" s="102"/>
      <c r="B35" s="103"/>
      <c r="C35" s="104"/>
      <c r="D35" s="105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6"/>
      <c r="AK35" s="88"/>
      <c r="AL35" s="88"/>
      <c r="AM35" s="94"/>
      <c r="AN35" s="101"/>
      <c r="AO35" s="88"/>
      <c r="AP35" s="88"/>
      <c r="AQ35" s="88"/>
      <c r="AR35" s="101"/>
      <c r="AS35" s="90"/>
    </row>
    <row r="36" spans="1:45" s="7" customFormat="1" ht="21" hidden="1" x14ac:dyDescent="0.3">
      <c r="A36" s="102" t="str">
        <f>IF(C36="","",SUBTOTAL(103,$C$4:C36))</f>
        <v/>
      </c>
      <c r="B36" s="103"/>
      <c r="C36" s="104"/>
      <c r="D36" s="105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86">
        <f t="shared" ref="AJ36" si="125">COUNTIF($E36:$AI36,"&gt;0")</f>
        <v>0</v>
      </c>
      <c r="AK36" s="88">
        <f>SUMPRODUCT(TEXT(E36:AI36,"[&gt;8]8;;0;\0")-COUNTIF(DATA!H$2:H$30,E$3:AI$3*(E36:AI36&gt;7)))</f>
        <v>0</v>
      </c>
      <c r="AL36" s="88">
        <f t="shared" ref="AL36" si="126">SUM(E36:AI36)-AK36</f>
        <v>0</v>
      </c>
      <c r="AM36" s="94">
        <f t="shared" ref="AM36" si="127">SUM(E37:AI37)</f>
        <v>0</v>
      </c>
      <c r="AN36" s="89">
        <f t="array" ref="AN36">SUM(IFERROR((((WEEKDAY($E$3:$AI$3,2)&gt;5)+ISNUMBER(MATCH($E$3:$AI$3,DATA!$F$2:$F$100,)))&gt;0)*$E36:$AI36,))</f>
        <v>0</v>
      </c>
      <c r="AO36" s="88">
        <f t="shared" ref="AO36" si="128">COUNTIF($E36:$AI36,"В")</f>
        <v>0</v>
      </c>
      <c r="AP36" s="88">
        <f t="shared" ref="AP36" si="129">COUNTIF($E36:$AI36,"О")</f>
        <v>0</v>
      </c>
      <c r="AQ36" s="88">
        <f t="shared" ref="AQ36" si="130">COUNTIF($E36:$AI36,"А")</f>
        <v>0</v>
      </c>
      <c r="AR36" s="89">
        <f t="shared" ref="AR36" si="131">COUNTIF($E36:$AI36,"У")</f>
        <v>0</v>
      </c>
      <c r="AS36" s="90">
        <f t="shared" ref="AS36" si="132">COUNTIF($E36:$AI36,"Б")</f>
        <v>0</v>
      </c>
    </row>
    <row r="37" spans="1:45" s="7" customFormat="1" ht="21" hidden="1" x14ac:dyDescent="0.3">
      <c r="A37" s="102"/>
      <c r="B37" s="103"/>
      <c r="C37" s="104"/>
      <c r="D37" s="105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87"/>
      <c r="AK37" s="88"/>
      <c r="AL37" s="89"/>
      <c r="AM37" s="95"/>
      <c r="AN37" s="101"/>
      <c r="AO37" s="89"/>
      <c r="AP37" s="89"/>
      <c r="AQ37" s="89"/>
      <c r="AR37" s="96"/>
      <c r="AS37" s="91"/>
    </row>
    <row r="38" spans="1:45" s="7" customFormat="1" ht="21" x14ac:dyDescent="0.3">
      <c r="A38" s="97" t="str">
        <f>IF(C38="","",SUBTOTAL(103,$C$4:C38))</f>
        <v/>
      </c>
      <c r="B38" s="98"/>
      <c r="C38" s="99"/>
      <c r="D38" s="10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86">
        <f t="shared" ref="AJ38" si="133">COUNTIF($E38:$AI38,"&gt;0")</f>
        <v>0</v>
      </c>
      <c r="AK38" s="88">
        <f>SUMPRODUCT(TEXT(E38:AI38,"[&gt;8]8;;0;\0")-COUNTIF(DATA!H$2:H$30,E$3:AI$3*(E38:AI38&gt;7)))</f>
        <v>0</v>
      </c>
      <c r="AL38" s="88">
        <f t="shared" ref="AL38" si="134">SUM(E38:AI38)-AK38</f>
        <v>0</v>
      </c>
      <c r="AM38" s="94">
        <f>SUM(E39:AI39)</f>
        <v>0</v>
      </c>
      <c r="AN38" s="89">
        <f t="array" ref="AN38">SUM(IFERROR(((TRANSPOSE(MMULT(TRANSPOSE(--(MOD($E$3:$AI$3-DATA!$C$1,14)={7;8;12;13})),{1;1;1;1}))+ISNUMBER(MATCH($E$3:$AI$3,DATA!$F$1:$F$100,)))&gt;0)*$E38:$AI38,))</f>
        <v>0</v>
      </c>
      <c r="AO38" s="88">
        <f t="shared" ref="AO38" si="135">COUNTIF($E38:$AI38,"В")</f>
        <v>0</v>
      </c>
      <c r="AP38" s="88">
        <f t="shared" ref="AP38" si="136">COUNTIF($E38:$AI38,"О")</f>
        <v>0</v>
      </c>
      <c r="AQ38" s="88">
        <f t="shared" ref="AQ38" si="137">COUNTIF($E38:$AI38,"А")</f>
        <v>0</v>
      </c>
      <c r="AR38" s="88">
        <f t="shared" ref="AR38" si="138">COUNTIF($E38:$AI38,"У")</f>
        <v>0</v>
      </c>
      <c r="AS38" s="90">
        <f t="shared" ref="AS38" si="139">COUNTIF($E38:$AI38,"Б")</f>
        <v>0</v>
      </c>
    </row>
    <row r="39" spans="1:45" s="7" customFormat="1" ht="21" x14ac:dyDescent="0.3">
      <c r="A39" s="79"/>
      <c r="B39" s="81"/>
      <c r="C39" s="83"/>
      <c r="D39" s="85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86"/>
      <c r="AK39" s="88"/>
      <c r="AL39" s="88"/>
      <c r="AM39" s="94"/>
      <c r="AN39" s="101"/>
      <c r="AO39" s="88"/>
      <c r="AP39" s="88"/>
      <c r="AQ39" s="88"/>
      <c r="AR39" s="88"/>
      <c r="AS39" s="90"/>
    </row>
    <row r="40" spans="1:45" s="7" customFormat="1" ht="21" hidden="1" x14ac:dyDescent="0.3">
      <c r="A40" s="97" t="str">
        <f>IF(C40="","",SUBTOTAL(103,$C$4:C40))</f>
        <v/>
      </c>
      <c r="B40" s="98"/>
      <c r="C40" s="99"/>
      <c r="D40" s="10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86">
        <f t="shared" ref="AJ40" si="140">COUNTIF($E40:$AI40,"&gt;0")</f>
        <v>0</v>
      </c>
      <c r="AK40" s="88">
        <f>SUMPRODUCT(TEXT(E40:AI40,"[&gt;8]8;;0;\0")-COUNTIF(DATA!H$2:H$30,E$3:AI$3*(E40:AI40&gt;7)))</f>
        <v>0</v>
      </c>
      <c r="AL40" s="88">
        <f t="shared" ref="AL40" si="141">SUM(E40:AI40)-AK40</f>
        <v>0</v>
      </c>
      <c r="AM40" s="94">
        <f t="shared" ref="AM40" si="142">SUM(E41:AI41)</f>
        <v>0</v>
      </c>
      <c r="AN40" s="89">
        <f t="array" ref="AN40">SUM(IFERROR(((TRANSPOSE(MMULT(TRANSPOSE(--(MOD($E$3:$AI$3-DATA!$C$1,14)={7;8;12;13})),{1;1;1;1}))+ISNUMBER(MATCH($E$3:$AI$3,DATA!$F$1:$F$100,)))&gt;0)*$E40:$AI40,))</f>
        <v>0</v>
      </c>
      <c r="AO40" s="88">
        <f t="shared" ref="AO40" si="143">COUNTIF($E40:$AI40,"В")</f>
        <v>0</v>
      </c>
      <c r="AP40" s="88">
        <f t="shared" ref="AP40" si="144">COUNTIF($E40:$AI40,"О")</f>
        <v>0</v>
      </c>
      <c r="AQ40" s="88">
        <f t="shared" ref="AQ40" si="145">COUNTIF($E40:$AI40,"А")</f>
        <v>0</v>
      </c>
      <c r="AR40" s="88">
        <f t="shared" ref="AR40" si="146">COUNTIF($E40:$AI40,"У")</f>
        <v>0</v>
      </c>
      <c r="AS40" s="90">
        <f t="shared" ref="AS40" si="147">COUNTIF($E40:$AI40,"Б")</f>
        <v>0</v>
      </c>
    </row>
    <row r="41" spans="1:45" s="7" customFormat="1" ht="21" hidden="1" x14ac:dyDescent="0.3">
      <c r="A41" s="79"/>
      <c r="B41" s="81"/>
      <c r="C41" s="83"/>
      <c r="D41" s="85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86"/>
      <c r="AK41" s="88"/>
      <c r="AL41" s="88"/>
      <c r="AM41" s="94"/>
      <c r="AN41" s="101"/>
      <c r="AO41" s="88"/>
      <c r="AP41" s="88"/>
      <c r="AQ41" s="88"/>
      <c r="AR41" s="88"/>
      <c r="AS41" s="90"/>
    </row>
    <row r="42" spans="1:45" s="7" customFormat="1" ht="21" hidden="1" x14ac:dyDescent="0.3">
      <c r="A42" s="97" t="str">
        <f>IF(C42="","",SUBTOTAL(103,$C$4:C42))</f>
        <v/>
      </c>
      <c r="B42" s="98"/>
      <c r="C42" s="99"/>
      <c r="D42" s="10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86">
        <f t="shared" ref="AJ42" si="148">COUNTIF($E42:$AI42,"&gt;0")</f>
        <v>0</v>
      </c>
      <c r="AK42" s="88">
        <f>SUMPRODUCT(TEXT(E42:AI42,"[&gt;8]8;;0;\0")-COUNTIF(DATA!H$2:H$30,E$3:AI$3*(E42:AI42&gt;7)))</f>
        <v>0</v>
      </c>
      <c r="AL42" s="88">
        <f t="shared" ref="AL42" si="149">SUM(E42:AI42)-AK42</f>
        <v>0</v>
      </c>
      <c r="AM42" s="94">
        <f t="shared" ref="AM42" si="150">SUM(E43:AI43)</f>
        <v>0</v>
      </c>
      <c r="AN42" s="89">
        <f t="array" ref="AN42">SUM(IFERROR(((TRANSPOSE(MMULT(TRANSPOSE(--(MOD($E$3:$AI$3-DATA!$C$1,14)={7;8;12;13})),{1;1;1;1}))+ISNUMBER(MATCH($E$3:$AI$3,DATA!$F$1:$F$100,)))&gt;0)*$E42:$AI42,))</f>
        <v>0</v>
      </c>
      <c r="AO42" s="88">
        <f t="shared" ref="AO42" si="151">COUNTIF($E42:$AI42,"В")</f>
        <v>0</v>
      </c>
      <c r="AP42" s="88">
        <f t="shared" ref="AP42" si="152">COUNTIF($E42:$AI42,"О")</f>
        <v>0</v>
      </c>
      <c r="AQ42" s="88">
        <f t="shared" ref="AQ42" si="153">COUNTIF($E42:$AI42,"А")</f>
        <v>0</v>
      </c>
      <c r="AR42" s="88">
        <f t="shared" ref="AR42" si="154">COUNTIF($E42:$AI42,"У")</f>
        <v>0</v>
      </c>
      <c r="AS42" s="90">
        <f t="shared" ref="AS42" si="155">COUNTIF($E42:$AI42,"Б")</f>
        <v>0</v>
      </c>
    </row>
    <row r="43" spans="1:45" s="7" customFormat="1" ht="21" hidden="1" x14ac:dyDescent="0.3">
      <c r="A43" s="79"/>
      <c r="B43" s="81"/>
      <c r="C43" s="83"/>
      <c r="D43" s="85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86"/>
      <c r="AK43" s="88"/>
      <c r="AL43" s="88"/>
      <c r="AM43" s="94"/>
      <c r="AN43" s="101"/>
      <c r="AO43" s="88"/>
      <c r="AP43" s="88"/>
      <c r="AQ43" s="88"/>
      <c r="AR43" s="88"/>
      <c r="AS43" s="90"/>
    </row>
    <row r="44" spans="1:45" s="7" customFormat="1" ht="21" x14ac:dyDescent="0.3">
      <c r="A44" s="97" t="str">
        <f>IF(C44="","",SUBTOTAL(103,$C$4:C44))</f>
        <v/>
      </c>
      <c r="B44" s="98"/>
      <c r="C44" s="99"/>
      <c r="D44" s="10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86">
        <f t="shared" ref="AJ44" si="156">COUNTIF($E44:$AI44,"&gt;0")</f>
        <v>0</v>
      </c>
      <c r="AK44" s="88">
        <f>SUMPRODUCT(TEXT(E44:AI44,"[&gt;8]8;;0;\0")-COUNTIF(DATA!H$2:H$30,E$3:AI$3*(E44:AI44&gt;7)))</f>
        <v>0</v>
      </c>
      <c r="AL44" s="88">
        <f t="shared" ref="AL44" si="157">SUM(E44:AI44)-AK44</f>
        <v>0</v>
      </c>
      <c r="AM44" s="94">
        <f t="shared" ref="AM44" si="158">SUM(E45:AI45)</f>
        <v>0</v>
      </c>
      <c r="AN44" s="89">
        <f t="array" ref="AN44">SUM(IFERROR(((TRANSPOSE(MMULT(TRANSPOSE(--(MOD($E$3:$AI$3-DATA!$B$1,14)={7;8;12;13})),{1;1;1;1}))+ISNUMBER(MATCH($E$3:$AI$3,DATA!$F$1:$F$100,)))&gt;0)*$E44:$AI44,))</f>
        <v>0</v>
      </c>
      <c r="AO44" s="88">
        <f t="shared" ref="AO44" si="159">COUNTIF($E44:$AI44,"В")</f>
        <v>0</v>
      </c>
      <c r="AP44" s="88">
        <f t="shared" ref="AP44" si="160">COUNTIF($E44:$AI44,"О")</f>
        <v>0</v>
      </c>
      <c r="AQ44" s="88">
        <f t="shared" ref="AQ44" si="161">COUNTIF($E44:$AI44,"А")</f>
        <v>0</v>
      </c>
      <c r="AR44" s="88">
        <f t="shared" ref="AR44" si="162">COUNTIF($E44:$AI44,"У")</f>
        <v>0</v>
      </c>
      <c r="AS44" s="90">
        <f t="shared" ref="AS44" si="163">COUNTIF($E44:$AI44,"Б")</f>
        <v>0</v>
      </c>
    </row>
    <row r="45" spans="1:45" s="7" customFormat="1" ht="21" x14ac:dyDescent="0.3">
      <c r="A45" s="79"/>
      <c r="B45" s="81"/>
      <c r="C45" s="83"/>
      <c r="D45" s="85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86"/>
      <c r="AK45" s="88"/>
      <c r="AL45" s="88"/>
      <c r="AM45" s="94"/>
      <c r="AN45" s="101"/>
      <c r="AO45" s="88"/>
      <c r="AP45" s="88"/>
      <c r="AQ45" s="88"/>
      <c r="AR45" s="88"/>
      <c r="AS45" s="90"/>
    </row>
    <row r="46" spans="1:45" s="7" customFormat="1" ht="21" hidden="1" x14ac:dyDescent="0.3">
      <c r="A46" s="97" t="str">
        <f>IF(C46="","",SUBTOTAL(103,$C$4:C46))</f>
        <v/>
      </c>
      <c r="B46" s="98"/>
      <c r="C46" s="99"/>
      <c r="D46" s="10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86">
        <f t="shared" ref="AJ46" si="164">COUNTIF($E46:$AI46,"&gt;0")</f>
        <v>0</v>
      </c>
      <c r="AK46" s="88">
        <f>SUMPRODUCT(TEXT(E46:AI46,"[&gt;8]8;;0;\0")-COUNTIF(DATA!H$2:H$30,E$3:AI$3*(E46:AI46&gt;7)))</f>
        <v>0</v>
      </c>
      <c r="AL46" s="88">
        <f t="shared" ref="AL46" si="165">SUM(E46:AI46)-AK46</f>
        <v>0</v>
      </c>
      <c r="AM46" s="94">
        <f t="shared" ref="AM46" si="166">SUM(E47:AI47)</f>
        <v>0</v>
      </c>
      <c r="AN46" s="89">
        <f t="array" ref="AN46">SUM(IFERROR(((TRANSPOSE(MMULT(TRANSPOSE(--(MOD($E$3:$AI$3-DATA!$B$1,14)={7;8;12;13})),{1;1;1;1}))+ISNUMBER(MATCH($E$3:$AI$3,DATA!$F$1:$F$100,)))&gt;0)*$E46:$AI46,))</f>
        <v>0</v>
      </c>
      <c r="AO46" s="88">
        <f t="shared" ref="AO46" si="167">COUNTIF($E46:$AI46,"В")</f>
        <v>0</v>
      </c>
      <c r="AP46" s="88">
        <f t="shared" ref="AP46" si="168">COUNTIF($E46:$AI46,"О")</f>
        <v>0</v>
      </c>
      <c r="AQ46" s="88">
        <f t="shared" ref="AQ46" si="169">COUNTIF($E46:$AI46,"А")</f>
        <v>0</v>
      </c>
      <c r="AR46" s="88">
        <f t="shared" ref="AR46" si="170">COUNTIF($E46:$AI46,"У")</f>
        <v>0</v>
      </c>
      <c r="AS46" s="90">
        <f t="shared" ref="AS46" si="171">COUNTIF($E46:$AI46,"Б")</f>
        <v>0</v>
      </c>
    </row>
    <row r="47" spans="1:45" s="7" customFormat="1" ht="21" hidden="1" x14ac:dyDescent="0.3">
      <c r="A47" s="79"/>
      <c r="B47" s="81"/>
      <c r="C47" s="83"/>
      <c r="D47" s="85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86"/>
      <c r="AK47" s="88"/>
      <c r="AL47" s="88"/>
      <c r="AM47" s="94"/>
      <c r="AN47" s="101"/>
      <c r="AO47" s="88"/>
      <c r="AP47" s="88"/>
      <c r="AQ47" s="88"/>
      <c r="AR47" s="88"/>
      <c r="AS47" s="90"/>
    </row>
    <row r="48" spans="1:45" s="7" customFormat="1" ht="21" hidden="1" x14ac:dyDescent="0.3">
      <c r="A48" s="97" t="str">
        <f>IF(C48="","",SUBTOTAL(103,$C$4:C48))</f>
        <v/>
      </c>
      <c r="B48" s="98"/>
      <c r="C48" s="99"/>
      <c r="D48" s="10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86">
        <f t="shared" ref="AJ48" si="172">COUNTIF($E48:$AI48,"&gt;0")</f>
        <v>0</v>
      </c>
      <c r="AK48" s="88">
        <f>SUMPRODUCT(TEXT(E48:AI48,"[&gt;8]8;;0;\0")-COUNTIF(DATA!H$2:H$30,E$3:AI$3*(E48:AI48&gt;7)))</f>
        <v>0</v>
      </c>
      <c r="AL48" s="88">
        <f t="shared" ref="AL48" si="173">SUM(E48:AI48)-AK48</f>
        <v>0</v>
      </c>
      <c r="AM48" s="94">
        <f t="shared" ref="AM48" si="174">SUM(E49:AI49)</f>
        <v>0</v>
      </c>
      <c r="AN48" s="89">
        <f t="array" ref="AN48">SUM(IFERROR(((TRANSPOSE(MMULT(TRANSPOSE(--(MOD($E$3:$AI$3-DATA!$B$1,14)={7;8;12;13})),{1;1;1;1}))+ISNUMBER(MATCH($E$3:$AI$3,DATA!$F$1:$F$100,)))&gt;0)*$E48:$AI48,))</f>
        <v>0</v>
      </c>
      <c r="AO48" s="88">
        <f t="shared" ref="AO48" si="175">COUNTIF($E48:$AI48,"В")</f>
        <v>0</v>
      </c>
      <c r="AP48" s="88">
        <f t="shared" ref="AP48" si="176">COUNTIF($E48:$AI48,"О")</f>
        <v>0</v>
      </c>
      <c r="AQ48" s="88">
        <f t="shared" ref="AQ48" si="177">COUNTIF($E48:$AI48,"А")</f>
        <v>0</v>
      </c>
      <c r="AR48" s="88">
        <f t="shared" ref="AR48" si="178">COUNTIF($E48:$AI48,"У")</f>
        <v>0</v>
      </c>
      <c r="AS48" s="90">
        <f t="shared" ref="AS48" si="179">COUNTIF($E48:$AI48,"Б")</f>
        <v>0</v>
      </c>
    </row>
    <row r="49" spans="1:45" s="7" customFormat="1" ht="21" hidden="1" x14ac:dyDescent="0.3">
      <c r="A49" s="79"/>
      <c r="B49" s="81"/>
      <c r="C49" s="83"/>
      <c r="D49" s="85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76"/>
      <c r="AJ49" s="87"/>
      <c r="AK49" s="88"/>
      <c r="AL49" s="89"/>
      <c r="AM49" s="95"/>
      <c r="AN49" s="96"/>
      <c r="AO49" s="89"/>
      <c r="AP49" s="89"/>
      <c r="AQ49" s="89"/>
      <c r="AR49" s="89"/>
      <c r="AS49" s="91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3" t="s">
        <v>8</v>
      </c>
      <c r="AF50" s="143"/>
      <c r="AG50" s="143"/>
      <c r="AH50" s="143"/>
      <c r="AI50" s="144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M12:AM13"/>
    <mergeCell ref="AN12:AN13"/>
    <mergeCell ref="AO12:AO13"/>
    <mergeCell ref="AP12:AP13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O8:AO9"/>
    <mergeCell ref="AP8:AP9"/>
    <mergeCell ref="AE50:AI50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</mergeCells>
  <conditionalFormatting sqref="E2:AI49">
    <cfRule type="cellIs" dxfId="50" priority="6" operator="equal">
      <formula>"В"</formula>
    </cfRule>
    <cfRule type="cellIs" dxfId="49" priority="10" operator="equal">
      <formula>"Б"</formula>
    </cfRule>
    <cfRule type="cellIs" dxfId="48" priority="11" operator="equal">
      <formula>"А"</formula>
    </cfRule>
    <cfRule type="cellIs" dxfId="47" priority="12" operator="equal">
      <formula>"ВВ"</formula>
    </cfRule>
    <cfRule type="cellIs" dxfId="46" priority="13" operator="equal">
      <formula>"К"</formula>
    </cfRule>
    <cfRule type="cellIs" dxfId="45" priority="14" operator="equal">
      <formula>"Н"</formula>
    </cfRule>
    <cfRule type="cellIs" dxfId="44" priority="15" operator="equal">
      <formula>"О"</formula>
    </cfRule>
    <cfRule type="cellIs" dxfId="43" priority="16" operator="equal">
      <formula>"У"</formula>
    </cfRule>
    <cfRule type="cellIs" dxfId="42" priority="17" operator="equal">
      <formula>"ОГ"</formula>
    </cfRule>
  </conditionalFormatting>
  <conditionalFormatting sqref="E2:AI37">
    <cfRule type="expression" dxfId="41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DC3C0BD-66C0-462D-84C7-C38814A60CF2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8" id="{A5C7E55C-32AA-4D1D-AA33-35C9509F98A8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930E0B0B-A8A4-4EC7-AD2E-F8F6D1EE2584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FF2B793-0909-4D0A-B9A3-D04B686A2233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2" id="{324E49F7-80A8-4AE9-BB57-CDD8E313E5B8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9" id="{65DA9187-825A-4DC3-ACBF-57FB519B9C99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A1ECD9A-5191-4AC3-91C0-7E1245B8A09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C1" sqref="C1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EDATE(DATA!A1,3)</f>
        <v>43922</v>
      </c>
      <c r="D1" s="107"/>
      <c r="E1" s="107"/>
      <c r="F1" s="107"/>
      <c r="G1" s="107"/>
      <c r="H1" s="107"/>
      <c r="I1" s="107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8" t="s">
        <v>3</v>
      </c>
      <c r="B2" s="108" t="s">
        <v>14</v>
      </c>
      <c r="C2" s="109" t="s">
        <v>15</v>
      </c>
      <c r="D2" s="109" t="s">
        <v>10</v>
      </c>
      <c r="E2" s="6">
        <f t="shared" ref="E2:AF2" si="0">E3</f>
        <v>43922</v>
      </c>
      <c r="F2" s="6">
        <f t="shared" si="0"/>
        <v>43923</v>
      </c>
      <c r="G2" s="6">
        <f t="shared" si="0"/>
        <v>43924</v>
      </c>
      <c r="H2" s="6">
        <f t="shared" si="0"/>
        <v>43925</v>
      </c>
      <c r="I2" s="6">
        <f t="shared" si="0"/>
        <v>43926</v>
      </c>
      <c r="J2" s="6">
        <f t="shared" si="0"/>
        <v>43927</v>
      </c>
      <c r="K2" s="6">
        <f t="shared" si="0"/>
        <v>43928</v>
      </c>
      <c r="L2" s="6">
        <f t="shared" si="0"/>
        <v>43929</v>
      </c>
      <c r="M2" s="6">
        <f t="shared" si="0"/>
        <v>43930</v>
      </c>
      <c r="N2" s="6">
        <f t="shared" si="0"/>
        <v>43931</v>
      </c>
      <c r="O2" s="6">
        <f t="shared" si="0"/>
        <v>43932</v>
      </c>
      <c r="P2" s="6">
        <f t="shared" si="0"/>
        <v>43933</v>
      </c>
      <c r="Q2" s="6">
        <f t="shared" si="0"/>
        <v>43934</v>
      </c>
      <c r="R2" s="6">
        <f t="shared" si="0"/>
        <v>43935</v>
      </c>
      <c r="S2" s="6">
        <f t="shared" si="0"/>
        <v>43936</v>
      </c>
      <c r="T2" s="6">
        <f t="shared" si="0"/>
        <v>43937</v>
      </c>
      <c r="U2" s="6">
        <f t="shared" si="0"/>
        <v>43938</v>
      </c>
      <c r="V2" s="6">
        <f t="shared" si="0"/>
        <v>43939</v>
      </c>
      <c r="W2" s="6">
        <f t="shared" si="0"/>
        <v>43940</v>
      </c>
      <c r="X2" s="6">
        <f t="shared" si="0"/>
        <v>43941</v>
      </c>
      <c r="Y2" s="6">
        <f t="shared" si="0"/>
        <v>43942</v>
      </c>
      <c r="Z2" s="6">
        <f t="shared" si="0"/>
        <v>43943</v>
      </c>
      <c r="AA2" s="6">
        <f t="shared" si="0"/>
        <v>43944</v>
      </c>
      <c r="AB2" s="6">
        <f t="shared" si="0"/>
        <v>43945</v>
      </c>
      <c r="AC2" s="6">
        <f t="shared" si="0"/>
        <v>43946</v>
      </c>
      <c r="AD2" s="6">
        <f t="shared" si="0"/>
        <v>43947</v>
      </c>
      <c r="AE2" s="6">
        <f t="shared" si="0"/>
        <v>43948</v>
      </c>
      <c r="AF2" s="6">
        <f t="shared" si="0"/>
        <v>43949</v>
      </c>
      <c r="AG2" s="6">
        <f>IF(AG3=0,"",AG3)</f>
        <v>43950</v>
      </c>
      <c r="AH2" s="6">
        <f t="shared" ref="AH2:AI2" si="1">IF(AH3=0,"",AH3)</f>
        <v>43951</v>
      </c>
      <c r="AI2" s="6" t="str">
        <f t="shared" si="1"/>
        <v/>
      </c>
      <c r="AJ2" s="109" t="s">
        <v>21</v>
      </c>
      <c r="AK2" s="109"/>
      <c r="AL2" s="109"/>
      <c r="AM2" s="109"/>
      <c r="AN2" s="109"/>
      <c r="AO2" s="109" t="s">
        <v>9</v>
      </c>
      <c r="AP2" s="109"/>
      <c r="AQ2" s="109"/>
      <c r="AR2" s="109"/>
      <c r="AS2" s="109"/>
    </row>
    <row r="3" spans="1:45" s="8" customFormat="1" ht="201" customHeight="1" thickBot="1" x14ac:dyDescent="0.3">
      <c r="A3" s="108"/>
      <c r="B3" s="108"/>
      <c r="C3" s="109"/>
      <c r="D3" s="109"/>
      <c r="E3" s="32">
        <f>C1</f>
        <v>43922</v>
      </c>
      <c r="F3" s="32">
        <f t="shared" ref="F3:AF3" si="2">E3+1</f>
        <v>43923</v>
      </c>
      <c r="G3" s="32">
        <f t="shared" si="2"/>
        <v>43924</v>
      </c>
      <c r="H3" s="32">
        <f t="shared" si="2"/>
        <v>43925</v>
      </c>
      <c r="I3" s="32">
        <f t="shared" si="2"/>
        <v>43926</v>
      </c>
      <c r="J3" s="32">
        <f t="shared" si="2"/>
        <v>43927</v>
      </c>
      <c r="K3" s="32">
        <f t="shared" si="2"/>
        <v>43928</v>
      </c>
      <c r="L3" s="32">
        <f t="shared" si="2"/>
        <v>43929</v>
      </c>
      <c r="M3" s="32">
        <f t="shared" si="2"/>
        <v>43930</v>
      </c>
      <c r="N3" s="32">
        <f t="shared" si="2"/>
        <v>43931</v>
      </c>
      <c r="O3" s="32">
        <f t="shared" si="2"/>
        <v>43932</v>
      </c>
      <c r="P3" s="32">
        <f t="shared" si="2"/>
        <v>43933</v>
      </c>
      <c r="Q3" s="32">
        <f t="shared" si="2"/>
        <v>43934</v>
      </c>
      <c r="R3" s="32">
        <f t="shared" si="2"/>
        <v>43935</v>
      </c>
      <c r="S3" s="32">
        <f t="shared" si="2"/>
        <v>43936</v>
      </c>
      <c r="T3" s="32">
        <f t="shared" si="2"/>
        <v>43937</v>
      </c>
      <c r="U3" s="32">
        <f t="shared" si="2"/>
        <v>43938</v>
      </c>
      <c r="V3" s="32">
        <f t="shared" si="2"/>
        <v>43939</v>
      </c>
      <c r="W3" s="32">
        <f t="shared" si="2"/>
        <v>43940</v>
      </c>
      <c r="X3" s="32">
        <f t="shared" si="2"/>
        <v>43941</v>
      </c>
      <c r="Y3" s="32">
        <f t="shared" si="2"/>
        <v>43942</v>
      </c>
      <c r="Z3" s="32">
        <f t="shared" si="2"/>
        <v>43943</v>
      </c>
      <c r="AA3" s="32">
        <f t="shared" si="2"/>
        <v>43944</v>
      </c>
      <c r="AB3" s="32">
        <f t="shared" si="2"/>
        <v>43945</v>
      </c>
      <c r="AC3" s="32">
        <f t="shared" si="2"/>
        <v>43946</v>
      </c>
      <c r="AD3" s="32">
        <f t="shared" si="2"/>
        <v>43947</v>
      </c>
      <c r="AE3" s="32">
        <f t="shared" si="2"/>
        <v>43948</v>
      </c>
      <c r="AF3" s="32">
        <f t="shared" si="2"/>
        <v>43949</v>
      </c>
      <c r="AG3" s="32">
        <f>IF(DAY($AF3+1)&gt;DAY(AF3),$AF3+1,0)</f>
        <v>43950</v>
      </c>
      <c r="AH3" s="32">
        <f>IF(DAY($AF3+2)&gt;DAY(AF3),$AF3+2,0)</f>
        <v>43951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9" t="str">
        <f>IF(C4="","",SUBTOTAL(103,$C$4:C4))</f>
        <v/>
      </c>
      <c r="B4" s="81">
        <v>61</v>
      </c>
      <c r="C4" s="85"/>
      <c r="D4" s="85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45">
        <f t="shared" ref="AJ4" si="3">COUNTIF($E4:$AI4,"&gt;0")</f>
        <v>0</v>
      </c>
      <c r="AK4" s="88">
        <f>SUMPRODUCT(TEXT(E4:AI4,"[&gt;8]8;;0;\0")-COUNTIF(DATA!H$2:H$30,E$3:AI$3*(E4:AI4&gt;7)))</f>
        <v>0</v>
      </c>
      <c r="AL4" s="146">
        <f>SUM(E4:AI4)-AK4</f>
        <v>0</v>
      </c>
      <c r="AM4" s="147">
        <f>SUM(E5:AI5)</f>
        <v>0</v>
      </c>
      <c r="AN4" s="146">
        <f t="array" ref="AN4">SUM(IFERROR((((WEEKDAY($E$3:$AI$3,2)&gt;5)+ISNUMBER(MATCH($E$3:$AI$3,DATA!$F$2:$F$100,)))&gt;0)*$E4:$AI4,))</f>
        <v>0</v>
      </c>
      <c r="AO4" s="146">
        <f>COUNTIF($E4:$AI4,"В")</f>
        <v>0</v>
      </c>
      <c r="AP4" s="146">
        <f t="shared" ref="AP4" si="4">COUNTIF($E4:$AI4,"О")</f>
        <v>0</v>
      </c>
      <c r="AQ4" s="146">
        <f>COUNTIF($E4:$AI4,"А")</f>
        <v>0</v>
      </c>
      <c r="AR4" s="146">
        <f t="shared" ref="AR4" si="5">COUNTIF($E4:$AI4,"У")</f>
        <v>0</v>
      </c>
      <c r="AS4" s="148">
        <f t="shared" ref="AS4" si="6">COUNTIF($E4:$AI4,"Б")</f>
        <v>0</v>
      </c>
    </row>
    <row r="5" spans="1:45" s="7" customFormat="1" ht="21" x14ac:dyDescent="0.3">
      <c r="A5" s="102"/>
      <c r="B5" s="103"/>
      <c r="C5" s="105"/>
      <c r="D5" s="105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86"/>
      <c r="AK5" s="88"/>
      <c r="AL5" s="88"/>
      <c r="AM5" s="94"/>
      <c r="AN5" s="88"/>
      <c r="AO5" s="88"/>
      <c r="AP5" s="88"/>
      <c r="AQ5" s="88"/>
      <c r="AR5" s="88"/>
      <c r="AS5" s="90"/>
    </row>
    <row r="6" spans="1:45" s="7" customFormat="1" ht="21" x14ac:dyDescent="0.3">
      <c r="A6" s="102" t="str">
        <f>IF(C6="","",SUBTOTAL(103,$C$4:C6))</f>
        <v/>
      </c>
      <c r="B6" s="103">
        <v>84</v>
      </c>
      <c r="C6" s="105"/>
      <c r="D6" s="10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6">
        <f t="shared" ref="AJ6" si="7">COUNTIF($E6:$AI6,"&gt;0")</f>
        <v>0</v>
      </c>
      <c r="AK6" s="88">
        <f>SUMPRODUCT(TEXT(E6:AI6,"[&gt;8]8;;0;\0")-COUNTIF(DATA!H$2:H$30,E$3:AI$3*(E6:AI6&gt;7)))</f>
        <v>0</v>
      </c>
      <c r="AL6" s="88">
        <f t="shared" ref="AL6" si="8">SUM(E6:AI6)-AK6</f>
        <v>0</v>
      </c>
      <c r="AM6" s="94">
        <f t="shared" ref="AM6" si="9">SUM(E7:AI7)</f>
        <v>0</v>
      </c>
      <c r="AN6" s="88">
        <f t="array" ref="AN6">SUM(IFERROR((((WEEKDAY($E$3:$AI$3,2)&gt;5)+ISNUMBER(MATCH($E$3:$AI$3,DATA!$F$2:$F$100,)))&gt;0)*$E6:$AI6,))</f>
        <v>0</v>
      </c>
      <c r="AO6" s="88">
        <f t="shared" ref="AO6" si="10">COUNTIF($E6:$AI6,"В")</f>
        <v>0</v>
      </c>
      <c r="AP6" s="88">
        <f t="shared" ref="AP6" si="11">COUNTIF($E6:$AI6,"О")</f>
        <v>0</v>
      </c>
      <c r="AQ6" s="88">
        <f t="shared" ref="AQ6" si="12">COUNTIF($E6:$AI6,"А")</f>
        <v>0</v>
      </c>
      <c r="AR6" s="88">
        <f t="shared" ref="AR6" si="13">COUNTIF($E6:$AI6,"У")</f>
        <v>0</v>
      </c>
      <c r="AS6" s="90">
        <f t="shared" ref="AS6" si="14">COUNTIF($E6:$AI6,"Б")</f>
        <v>0</v>
      </c>
    </row>
    <row r="7" spans="1:45" s="7" customFormat="1" ht="21" x14ac:dyDescent="0.3">
      <c r="A7" s="102"/>
      <c r="B7" s="103"/>
      <c r="C7" s="105"/>
      <c r="D7" s="105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6"/>
      <c r="AK7" s="88"/>
      <c r="AL7" s="88"/>
      <c r="AM7" s="94"/>
      <c r="AN7" s="88"/>
      <c r="AO7" s="88"/>
      <c r="AP7" s="88"/>
      <c r="AQ7" s="88"/>
      <c r="AR7" s="88"/>
      <c r="AS7" s="90"/>
    </row>
    <row r="8" spans="1:45" s="7" customFormat="1" ht="21" x14ac:dyDescent="0.3">
      <c r="A8" s="102" t="str">
        <f>IF(C8="","",SUBTOTAL(103,$C$4:C8))</f>
        <v/>
      </c>
      <c r="B8" s="103">
        <v>92</v>
      </c>
      <c r="C8" s="106"/>
      <c r="D8" s="105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6">
        <f t="shared" ref="AJ8" si="15">COUNTIF($E8:$AI8,"&gt;0")</f>
        <v>0</v>
      </c>
      <c r="AK8" s="88">
        <f>SUMPRODUCT(TEXT(E8:AI8,"[&gt;8]8;;0;\0")-COUNTIF(DATA!H$2:H$30,E$3:AI$3*(E8:AI8&gt;7)))</f>
        <v>0</v>
      </c>
      <c r="AL8" s="88">
        <f t="shared" ref="AL8" si="16">SUM(E8:AI8)-AK8</f>
        <v>0</v>
      </c>
      <c r="AM8" s="94">
        <f t="shared" ref="AM8" si="17">SUM(E9:AI9)</f>
        <v>0</v>
      </c>
      <c r="AN8" s="88">
        <f t="array" ref="AN8">SUM(IFERROR((((WEEKDAY($E$3:$AI$3,2)&gt;5)+ISNUMBER(MATCH($E$3:$AI$3,DATA!$F$2:$F$100,)))&gt;0)*$E8:$AI8,))</f>
        <v>0</v>
      </c>
      <c r="AO8" s="88">
        <f t="shared" ref="AO8" si="18">COUNTIF($E8:$AI8,"В")</f>
        <v>0</v>
      </c>
      <c r="AP8" s="88">
        <f t="shared" ref="AP8" si="19">COUNTIF($E8:$AI8,"О")</f>
        <v>0</v>
      </c>
      <c r="AQ8" s="88">
        <f t="shared" ref="AQ8" si="20">COUNTIF($E8:$AI8,"А")</f>
        <v>0</v>
      </c>
      <c r="AR8" s="88">
        <f t="shared" ref="AR8" si="21">COUNTIF($E8:$AI8,"У")</f>
        <v>0</v>
      </c>
      <c r="AS8" s="90">
        <f t="shared" ref="AS8" si="22">COUNTIF($E8:$AI8,"Б")</f>
        <v>0</v>
      </c>
    </row>
    <row r="9" spans="1:45" s="7" customFormat="1" ht="21" x14ac:dyDescent="0.3">
      <c r="A9" s="102"/>
      <c r="B9" s="103"/>
      <c r="C9" s="106"/>
      <c r="D9" s="105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6"/>
      <c r="AK9" s="88"/>
      <c r="AL9" s="88"/>
      <c r="AM9" s="94"/>
      <c r="AN9" s="88"/>
      <c r="AO9" s="88"/>
      <c r="AP9" s="88"/>
      <c r="AQ9" s="88"/>
      <c r="AR9" s="88"/>
      <c r="AS9" s="90"/>
    </row>
    <row r="10" spans="1:45" s="7" customFormat="1" ht="21" x14ac:dyDescent="0.3">
      <c r="A10" s="102" t="str">
        <f>IF(C10="","",SUBTOTAL(103,$C$4:C10))</f>
        <v/>
      </c>
      <c r="B10" s="103">
        <v>93</v>
      </c>
      <c r="C10" s="106"/>
      <c r="D10" s="105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6">
        <f t="shared" ref="AJ10" si="23">COUNTIF($E10:$AI10,"&gt;0")</f>
        <v>0</v>
      </c>
      <c r="AK10" s="88">
        <f>SUMPRODUCT(TEXT(E10:AI10,"[&gt;8]8;;0;\0")-COUNTIF(DATA!H$2:H$30,E$3:AI$3*(E10:AI10&gt;7)))</f>
        <v>0</v>
      </c>
      <c r="AL10" s="88">
        <f t="shared" ref="AL10" si="24">SUM(E10:AI10)-AK10</f>
        <v>0</v>
      </c>
      <c r="AM10" s="94">
        <f t="shared" ref="AM10" si="25">SUM(E11:AI11)</f>
        <v>0</v>
      </c>
      <c r="AN10" s="88">
        <f t="array" ref="AN10">SUM(IFERROR((((WEEKDAY($E$3:$AI$3,2)&gt;5)+ISNUMBER(MATCH($E$3:$AI$3,DATA!$F$2:$F$100,)))&gt;0)*$E10:$AI10,))</f>
        <v>0</v>
      </c>
      <c r="AO10" s="88">
        <f t="shared" ref="AO10" si="26">COUNTIF($E10:$AI10,"В")</f>
        <v>0</v>
      </c>
      <c r="AP10" s="88">
        <f t="shared" ref="AP10" si="27">COUNTIF($E10:$AI10,"О")</f>
        <v>0</v>
      </c>
      <c r="AQ10" s="88">
        <f t="shared" ref="AQ10" si="28">COUNTIF($E10:$AI10,"А")</f>
        <v>0</v>
      </c>
      <c r="AR10" s="88">
        <f t="shared" ref="AR10" si="29">COUNTIF($E10:$AI10,"У")</f>
        <v>0</v>
      </c>
      <c r="AS10" s="90">
        <f t="shared" ref="AS10" si="30">COUNTIF($E10:$AI10,"Б")</f>
        <v>0</v>
      </c>
    </row>
    <row r="11" spans="1:45" s="7" customFormat="1" ht="21" x14ac:dyDescent="0.3">
      <c r="A11" s="102"/>
      <c r="B11" s="103"/>
      <c r="C11" s="106"/>
      <c r="D11" s="105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6"/>
      <c r="AK11" s="88"/>
      <c r="AL11" s="88"/>
      <c r="AM11" s="94"/>
      <c r="AN11" s="88"/>
      <c r="AO11" s="88"/>
      <c r="AP11" s="88"/>
      <c r="AQ11" s="88"/>
      <c r="AR11" s="88"/>
      <c r="AS11" s="90"/>
    </row>
    <row r="12" spans="1:45" s="7" customFormat="1" ht="21" x14ac:dyDescent="0.3">
      <c r="A12" s="102" t="str">
        <f>IF(C12="","",SUBTOTAL(103,$C$4:C12))</f>
        <v/>
      </c>
      <c r="B12" s="103">
        <v>185</v>
      </c>
      <c r="C12" s="106"/>
      <c r="D12" s="105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6">
        <f t="shared" ref="AJ12" si="31">COUNTIF($E12:$AI12,"&gt;0")</f>
        <v>0</v>
      </c>
      <c r="AK12" s="88">
        <f>SUMPRODUCT(TEXT(E12:AI12,"[&gt;8]8;;0;\0")-COUNTIF(DATA!H$2:H$30,E$3:AI$3*(E12:AI12&gt;7)))</f>
        <v>0</v>
      </c>
      <c r="AL12" s="88">
        <f t="shared" ref="AL12" si="32">SUM(E12:AI12)-AK12</f>
        <v>0</v>
      </c>
      <c r="AM12" s="94">
        <f t="shared" ref="AM12" si="33">SUM(E13:AI13)</f>
        <v>0</v>
      </c>
      <c r="AN12" s="88">
        <f t="array" ref="AN12">SUM(IFERROR((((WEEKDAY($E$3:$AI$3,2)&gt;5)+ISNUMBER(MATCH($E$3:$AI$3,DATA!$F$2:$F$100,)))&gt;0)*$E12:$AI12,))</f>
        <v>0</v>
      </c>
      <c r="AO12" s="88">
        <f t="shared" ref="AO12" si="34">COUNTIF($E12:$AI12,"В")</f>
        <v>0</v>
      </c>
      <c r="AP12" s="88">
        <f t="shared" ref="AP12" si="35">COUNTIF($E12:$AI12,"О")</f>
        <v>0</v>
      </c>
      <c r="AQ12" s="88">
        <f t="shared" ref="AQ12" si="36">COUNTIF($E12:$AI12,"А")</f>
        <v>0</v>
      </c>
      <c r="AR12" s="88">
        <f t="shared" ref="AR12" si="37">COUNTIF($E12:$AI12,"У")</f>
        <v>0</v>
      </c>
      <c r="AS12" s="90">
        <f t="shared" ref="AS12" si="38">COUNTIF($E12:$AI12,"Б")</f>
        <v>0</v>
      </c>
    </row>
    <row r="13" spans="1:45" s="7" customFormat="1" ht="21.75" customHeight="1" x14ac:dyDescent="0.3">
      <c r="A13" s="102"/>
      <c r="B13" s="103"/>
      <c r="C13" s="106"/>
      <c r="D13" s="105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6"/>
      <c r="AK13" s="88"/>
      <c r="AL13" s="88"/>
      <c r="AM13" s="94"/>
      <c r="AN13" s="88"/>
      <c r="AO13" s="88"/>
      <c r="AP13" s="88"/>
      <c r="AQ13" s="88"/>
      <c r="AR13" s="88"/>
      <c r="AS13" s="90"/>
    </row>
    <row r="14" spans="1:45" s="7" customFormat="1" ht="21" x14ac:dyDescent="0.3">
      <c r="A14" s="102" t="str">
        <f>IF(C14="","",SUBTOTAL(103,$C$4:C14))</f>
        <v/>
      </c>
      <c r="B14" s="103">
        <v>255</v>
      </c>
      <c r="C14" s="106"/>
      <c r="D14" s="105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6">
        <f t="shared" ref="AJ14" si="39">COUNTIF($E14:$AI14,"&gt;0")</f>
        <v>0</v>
      </c>
      <c r="AK14" s="88">
        <f>SUMPRODUCT(TEXT(E14:AI14,"[&gt;8]8;;0;\0")-COUNTIF(DATA!H$2:H$30,E$3:AI$3*(E14:AI14&gt;7)))</f>
        <v>0</v>
      </c>
      <c r="AL14" s="88">
        <f t="shared" ref="AL14" si="40">SUM(E14:AI14)-AK14</f>
        <v>0</v>
      </c>
      <c r="AM14" s="94">
        <f t="shared" ref="AM14" si="41">SUM(E15:AI15)</f>
        <v>0</v>
      </c>
      <c r="AN14" s="88">
        <f t="array" ref="AN14">SUM(IFERROR((((WEEKDAY($E$3:$AI$3,2)&gt;5)+ISNUMBER(MATCH($E$3:$AI$3,DATA!$F$2:$F$100,)))&gt;0)*$E14:$AI14,))</f>
        <v>0</v>
      </c>
      <c r="AO14" s="88">
        <f t="shared" ref="AO14" si="42">COUNTIF($E14:$AI14,"В")</f>
        <v>0</v>
      </c>
      <c r="AP14" s="88">
        <f t="shared" ref="AP14" si="43">COUNTIF($E14:$AI14,"О")</f>
        <v>0</v>
      </c>
      <c r="AQ14" s="88">
        <f t="shared" ref="AQ14" si="44">COUNTIF($E14:$AI14,"А")</f>
        <v>0</v>
      </c>
      <c r="AR14" s="88">
        <f t="shared" ref="AR14" si="45">COUNTIF($E14:$AI14,"У")</f>
        <v>0</v>
      </c>
      <c r="AS14" s="90">
        <f t="shared" ref="AS14" si="46">COUNTIF($E14:$AI14,"Б")</f>
        <v>0</v>
      </c>
    </row>
    <row r="15" spans="1:45" s="7" customFormat="1" ht="21" x14ac:dyDescent="0.3">
      <c r="A15" s="102"/>
      <c r="B15" s="103"/>
      <c r="C15" s="106"/>
      <c r="D15" s="105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6"/>
      <c r="AK15" s="88"/>
      <c r="AL15" s="88"/>
      <c r="AM15" s="94"/>
      <c r="AN15" s="88"/>
      <c r="AO15" s="88"/>
      <c r="AP15" s="88"/>
      <c r="AQ15" s="88"/>
      <c r="AR15" s="88"/>
      <c r="AS15" s="90"/>
    </row>
    <row r="16" spans="1:45" s="7" customFormat="1" ht="21" x14ac:dyDescent="0.3">
      <c r="A16" s="102" t="str">
        <f>IF(C16="","",SUBTOTAL(103,$C$4:C16))</f>
        <v/>
      </c>
      <c r="B16" s="103">
        <v>242</v>
      </c>
      <c r="C16" s="106"/>
      <c r="D16" s="105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6">
        <f t="shared" ref="AJ16" si="47">COUNTIF($E16:$AI16,"&gt;0")</f>
        <v>0</v>
      </c>
      <c r="AK16" s="88">
        <f>SUMPRODUCT(TEXT(E16:AI16,"[&gt;8]8;;0;\0")-COUNTIF(DATA!H$2:H$30,E$3:AI$3*(E16:AI16&gt;7)))</f>
        <v>0</v>
      </c>
      <c r="AL16" s="88">
        <f t="shared" ref="AL16" si="48">SUM(E16:AI16)-AK16</f>
        <v>0</v>
      </c>
      <c r="AM16" s="94">
        <f t="shared" ref="AM16" si="49">SUM(E17:AI17)</f>
        <v>0</v>
      </c>
      <c r="AN16" s="88">
        <f t="array" ref="AN16">SUM(IFERROR((((WEEKDAY($E$3:$AI$3,2)&gt;5)+ISNUMBER(MATCH($E$3:$AI$3,DATA!$F$2:$F$100,)))&gt;0)*$E16:$AI16,))</f>
        <v>0</v>
      </c>
      <c r="AO16" s="88">
        <f t="shared" ref="AO16" si="50">COUNTIF($E16:$AI16,"В")</f>
        <v>0</v>
      </c>
      <c r="AP16" s="88">
        <f t="shared" ref="AP16" si="51">COUNTIF($E16:$AI16,"О")</f>
        <v>0</v>
      </c>
      <c r="AQ16" s="88">
        <f t="shared" ref="AQ16" si="52">COUNTIF($E16:$AI16,"А")</f>
        <v>0</v>
      </c>
      <c r="AR16" s="88">
        <f t="shared" ref="AR16" si="53">COUNTIF($E16:$AI16,"У")</f>
        <v>0</v>
      </c>
      <c r="AS16" s="90">
        <f t="shared" ref="AS16" si="54">COUNTIF($E16:$AI16,"Б")</f>
        <v>0</v>
      </c>
    </row>
    <row r="17" spans="1:45" s="7" customFormat="1" ht="21" x14ac:dyDescent="0.3">
      <c r="A17" s="102"/>
      <c r="B17" s="103"/>
      <c r="C17" s="106"/>
      <c r="D17" s="105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6"/>
      <c r="AK17" s="88"/>
      <c r="AL17" s="88"/>
      <c r="AM17" s="94"/>
      <c r="AN17" s="88"/>
      <c r="AO17" s="88"/>
      <c r="AP17" s="88"/>
      <c r="AQ17" s="88"/>
      <c r="AR17" s="88"/>
      <c r="AS17" s="90"/>
    </row>
    <row r="18" spans="1:45" s="7" customFormat="1" ht="21" x14ac:dyDescent="0.3">
      <c r="A18" s="102" t="str">
        <f>IF(C18="","",SUBTOTAL(103,$C$4:C18))</f>
        <v/>
      </c>
      <c r="B18" s="103">
        <v>86</v>
      </c>
      <c r="C18" s="106"/>
      <c r="D18" s="105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6">
        <f t="shared" ref="AJ18" si="55">COUNTIF($E18:$AI18,"&gt;0")</f>
        <v>0</v>
      </c>
      <c r="AK18" s="88">
        <f>SUMPRODUCT(TEXT(E18:AI18,"[&gt;8]8;;0;\0")-COUNTIF(DATA!H$2:H$30,E$3:AI$3*(E18:AI18&gt;7)))</f>
        <v>0</v>
      </c>
      <c r="AL18" s="88">
        <f t="shared" ref="AL18" si="56">SUM(E18:AI18)-AK18</f>
        <v>0</v>
      </c>
      <c r="AM18" s="94">
        <f t="shared" ref="AM18" si="57">SUM(E19:AI19)</f>
        <v>0</v>
      </c>
      <c r="AN18" s="88">
        <f t="array" ref="AN18">SUM(IFERROR((((WEEKDAY($E$3:$AI$3,2)&gt;5)+ISNUMBER(MATCH($E$3:$AI$3,DATA!$F$2:$F$100,)))&gt;0)*$E18:$AI18,))</f>
        <v>0</v>
      </c>
      <c r="AO18" s="88">
        <f t="shared" ref="AO18" si="58">COUNTIF($E18:$AI18,"В")</f>
        <v>0</v>
      </c>
      <c r="AP18" s="88">
        <f t="shared" ref="AP18" si="59">COUNTIF($E18:$AI18,"О")</f>
        <v>0</v>
      </c>
      <c r="AQ18" s="88">
        <f t="shared" ref="AQ18" si="60">COUNTIF($E18:$AI18,"А")</f>
        <v>0</v>
      </c>
      <c r="AR18" s="88">
        <f t="shared" ref="AR18" si="61">COUNTIF($E18:$AI18,"У")</f>
        <v>0</v>
      </c>
      <c r="AS18" s="90">
        <f t="shared" ref="AS18" si="62">COUNTIF($E18:$AI18,"Б")</f>
        <v>0</v>
      </c>
    </row>
    <row r="19" spans="1:45" s="7" customFormat="1" ht="21" x14ac:dyDescent="0.3">
      <c r="A19" s="102"/>
      <c r="B19" s="103"/>
      <c r="C19" s="106"/>
      <c r="D19" s="105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6"/>
      <c r="AK19" s="88"/>
      <c r="AL19" s="88"/>
      <c r="AM19" s="94"/>
      <c r="AN19" s="88"/>
      <c r="AO19" s="88"/>
      <c r="AP19" s="88"/>
      <c r="AQ19" s="88"/>
      <c r="AR19" s="88"/>
      <c r="AS19" s="90"/>
    </row>
    <row r="20" spans="1:45" s="7" customFormat="1" ht="21" x14ac:dyDescent="0.3">
      <c r="A20" s="102" t="str">
        <f>IF(C20="","",SUBTOTAL(103,$C$4:C20))</f>
        <v/>
      </c>
      <c r="B20" s="103">
        <v>85</v>
      </c>
      <c r="C20" s="106"/>
      <c r="D20" s="105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6">
        <f t="shared" ref="AJ20" si="63">COUNTIF($E20:$AI20,"&gt;0")</f>
        <v>0</v>
      </c>
      <c r="AK20" s="88">
        <f>SUMPRODUCT(TEXT(E20:AI20,"[&gt;8]8;;0;\0")-COUNTIF(DATA!H$2:H$30,E$3:AI$3*(E20:AI20&gt;7)))</f>
        <v>0</v>
      </c>
      <c r="AL20" s="88">
        <f t="shared" ref="AL20" si="64">SUM(E20:AI20)-AK20</f>
        <v>0</v>
      </c>
      <c r="AM20" s="94">
        <f t="shared" ref="AM20" si="65">SUM(E21:AI21)</f>
        <v>0</v>
      </c>
      <c r="AN20" s="88">
        <f t="array" ref="AN20">SUM(IFERROR((((WEEKDAY($E$3:$AI$3,2)&gt;5)+ISNUMBER(MATCH($E$3:$AI$3,DATA!$F$2:$F$100,)))&gt;0)*$E20:$AI20,))</f>
        <v>0</v>
      </c>
      <c r="AO20" s="88">
        <f>COUNTIF($E20:$AI20,"В")</f>
        <v>0</v>
      </c>
      <c r="AP20" s="88">
        <f t="shared" ref="AP20" si="66">COUNTIF($E20:$AI20,"О")</f>
        <v>0</v>
      </c>
      <c r="AQ20" s="88">
        <f>COUNTIF($E20:$AI20,"А")</f>
        <v>0</v>
      </c>
      <c r="AR20" s="88">
        <f t="shared" ref="AR20" si="67">COUNTIF($E20:$AI20,"У")</f>
        <v>0</v>
      </c>
      <c r="AS20" s="90">
        <f t="shared" ref="AS20" si="68">COUNTIF($E20:$AI20,"Б")</f>
        <v>0</v>
      </c>
    </row>
    <row r="21" spans="1:45" s="7" customFormat="1" ht="21" x14ac:dyDescent="0.3">
      <c r="A21" s="102"/>
      <c r="B21" s="103"/>
      <c r="C21" s="106"/>
      <c r="D21" s="105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6"/>
      <c r="AK21" s="88"/>
      <c r="AL21" s="88"/>
      <c r="AM21" s="94"/>
      <c r="AN21" s="88"/>
      <c r="AO21" s="88"/>
      <c r="AP21" s="88"/>
      <c r="AQ21" s="88"/>
      <c r="AR21" s="88"/>
      <c r="AS21" s="90"/>
    </row>
    <row r="22" spans="1:45" s="7" customFormat="1" ht="21" hidden="1" x14ac:dyDescent="0.3">
      <c r="A22" s="102" t="str">
        <f>IF(C22="","",SUBTOTAL(103,$C$4:C22))</f>
        <v/>
      </c>
      <c r="B22" s="103"/>
      <c r="C22" s="104"/>
      <c r="D22" s="105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6">
        <f t="shared" ref="AJ22" si="69">COUNTIF($E22:$AI22,"&gt;0")</f>
        <v>0</v>
      </c>
      <c r="AK22" s="88">
        <f>SUMPRODUCT(TEXT(E22:AI22,"[&gt;8]8;;0;\0")-COUNTIF(DATA!H$2:H$30,E$3:AI$3*(E22:AI22&gt;7)))</f>
        <v>0</v>
      </c>
      <c r="AL22" s="88">
        <f t="shared" ref="AL22" si="70">SUM(E22:AI22)-AK22</f>
        <v>0</v>
      </c>
      <c r="AM22" s="94">
        <f t="shared" ref="AM22" si="71">SUM(E23:AI23)</f>
        <v>0</v>
      </c>
      <c r="AN22" s="88">
        <f t="array" ref="AN22">SUM(IFERROR((((WEEKDAY($E$3:$AI$3,2)&gt;5)+ISNUMBER(MATCH($E$3:$AI$3,DATA!$F$2:$F$100,)))&gt;0)*$E22:$AI22,))</f>
        <v>0</v>
      </c>
      <c r="AO22" s="88">
        <f t="shared" ref="AO22" si="72">COUNTIF($E22:$AI22,"В")</f>
        <v>0</v>
      </c>
      <c r="AP22" s="88">
        <f t="shared" ref="AP22" si="73">COUNTIF($E22:$AI22,"О")</f>
        <v>0</v>
      </c>
      <c r="AQ22" s="88">
        <f t="shared" ref="AQ22" si="74">COUNTIF($E22:$AI22,"А")</f>
        <v>0</v>
      </c>
      <c r="AR22" s="88">
        <f t="shared" ref="AR22" si="75">COUNTIF($E22:$AI22,"У")</f>
        <v>0</v>
      </c>
      <c r="AS22" s="90">
        <f t="shared" ref="AS22" si="76">COUNTIF($E22:$AI22,"Б")</f>
        <v>0</v>
      </c>
    </row>
    <row r="23" spans="1:45" s="7" customFormat="1" ht="21" hidden="1" x14ac:dyDescent="0.3">
      <c r="A23" s="102"/>
      <c r="B23" s="103"/>
      <c r="C23" s="104"/>
      <c r="D23" s="105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6"/>
      <c r="AK23" s="88"/>
      <c r="AL23" s="88"/>
      <c r="AM23" s="94"/>
      <c r="AN23" s="88"/>
      <c r="AO23" s="88"/>
      <c r="AP23" s="88"/>
      <c r="AQ23" s="88"/>
      <c r="AR23" s="88"/>
      <c r="AS23" s="90"/>
    </row>
    <row r="24" spans="1:45" s="7" customFormat="1" ht="21" hidden="1" x14ac:dyDescent="0.3">
      <c r="A24" s="102" t="str">
        <f>IF(C24="","",SUBTOTAL(103,$C$4:C24))</f>
        <v/>
      </c>
      <c r="B24" s="103"/>
      <c r="C24" s="104"/>
      <c r="D24" s="105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6">
        <f t="shared" ref="AJ24" si="77">COUNTIF($E24:$AI24,"&gt;0")</f>
        <v>0</v>
      </c>
      <c r="AK24" s="88">
        <f>SUMPRODUCT(TEXT(E24:AI24,"[&gt;8]8;;0;\0")-COUNTIF(DATA!H$2:H$30,E$3:AI$3*(E24:AI24&gt;7)))</f>
        <v>0</v>
      </c>
      <c r="AL24" s="88">
        <f t="shared" ref="AL24" si="78">SUM(E24:AI24)-AK24</f>
        <v>0</v>
      </c>
      <c r="AM24" s="94">
        <f t="shared" ref="AM24" si="79">SUM(E25:AI25)</f>
        <v>0</v>
      </c>
      <c r="AN24" s="88">
        <f t="array" ref="AN24">SUM(IFERROR((((WEEKDAY($E$3:$AI$3,2)&gt;5)+ISNUMBER(MATCH($E$3:$AI$3,DATA!$F$2:$F$100,)))&gt;0)*$E24:$AI24,))</f>
        <v>0</v>
      </c>
      <c r="AO24" s="88">
        <f t="shared" ref="AO24" si="80">COUNTIF($E24:$AI24,"В")</f>
        <v>0</v>
      </c>
      <c r="AP24" s="88">
        <f t="shared" ref="AP24" si="81">COUNTIF($E24:$AI24,"О")</f>
        <v>0</v>
      </c>
      <c r="AQ24" s="88">
        <f t="shared" ref="AQ24" si="82">COUNTIF($E24:$AI24,"А")</f>
        <v>0</v>
      </c>
      <c r="AR24" s="88">
        <f t="shared" ref="AR24" si="83">COUNTIF($E24:$AI24,"У")</f>
        <v>0</v>
      </c>
      <c r="AS24" s="90">
        <f t="shared" ref="AS24" si="84">COUNTIF($E24:$AI24,"Б")</f>
        <v>0</v>
      </c>
    </row>
    <row r="25" spans="1:45" s="7" customFormat="1" ht="21" hidden="1" x14ac:dyDescent="0.3">
      <c r="A25" s="102"/>
      <c r="B25" s="103"/>
      <c r="C25" s="104"/>
      <c r="D25" s="105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6"/>
      <c r="AK25" s="88"/>
      <c r="AL25" s="88"/>
      <c r="AM25" s="94"/>
      <c r="AN25" s="88"/>
      <c r="AO25" s="88"/>
      <c r="AP25" s="88"/>
      <c r="AQ25" s="88"/>
      <c r="AR25" s="88"/>
      <c r="AS25" s="90"/>
    </row>
    <row r="26" spans="1:45" s="7" customFormat="1" ht="21" hidden="1" x14ac:dyDescent="0.3">
      <c r="A26" s="102" t="str">
        <f>IF(C26="","",SUBTOTAL(103,$C$4:C26))</f>
        <v/>
      </c>
      <c r="B26" s="103"/>
      <c r="C26" s="104"/>
      <c r="D26" s="105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6">
        <f t="shared" ref="AJ26" si="85">COUNTIF($E26:$AI26,"&gt;0")</f>
        <v>0</v>
      </c>
      <c r="AK26" s="88">
        <f>SUMPRODUCT(TEXT(E26:AI26,"[&gt;8]8;;0;\0")-COUNTIF(DATA!H$2:H$30,E$3:AI$3*(E26:AI26&gt;7)))</f>
        <v>0</v>
      </c>
      <c r="AL26" s="88">
        <f t="shared" ref="AL26" si="86">SUM(E26:AI26)-AK26</f>
        <v>0</v>
      </c>
      <c r="AM26" s="94">
        <f t="shared" ref="AM26" si="87">SUM(E27:AI27)</f>
        <v>0</v>
      </c>
      <c r="AN26" s="88">
        <f t="array" ref="AN26">SUM(IFERROR((((WEEKDAY($E$3:$AI$3,2)&gt;5)+ISNUMBER(MATCH($E$3:$AI$3,DATA!$F$2:$F$100,)))&gt;0)*$E26:$AI26,))</f>
        <v>0</v>
      </c>
      <c r="AO26" s="88">
        <f t="shared" ref="AO26" si="88">COUNTIF($E26:$AI26,"В")</f>
        <v>0</v>
      </c>
      <c r="AP26" s="88">
        <f t="shared" ref="AP26" si="89">COUNTIF($E26:$AI26,"О")</f>
        <v>0</v>
      </c>
      <c r="AQ26" s="88">
        <f t="shared" ref="AQ26" si="90">COUNTIF($E26:$AI26,"А")</f>
        <v>0</v>
      </c>
      <c r="AR26" s="88">
        <f t="shared" ref="AR26" si="91">COUNTIF($E26:$AI26,"У")</f>
        <v>0</v>
      </c>
      <c r="AS26" s="90">
        <f t="shared" ref="AS26" si="92">COUNTIF($E26:$AI26,"Б")</f>
        <v>0</v>
      </c>
    </row>
    <row r="27" spans="1:45" s="7" customFormat="1" ht="21" hidden="1" x14ac:dyDescent="0.3">
      <c r="A27" s="102"/>
      <c r="B27" s="103"/>
      <c r="C27" s="104"/>
      <c r="D27" s="105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6"/>
      <c r="AK27" s="88"/>
      <c r="AL27" s="88"/>
      <c r="AM27" s="94"/>
      <c r="AN27" s="88"/>
      <c r="AO27" s="88"/>
      <c r="AP27" s="88"/>
      <c r="AQ27" s="88"/>
      <c r="AR27" s="88"/>
      <c r="AS27" s="90"/>
    </row>
    <row r="28" spans="1:45" s="7" customFormat="1" ht="21" hidden="1" x14ac:dyDescent="0.3">
      <c r="A28" s="102" t="str">
        <f>IF(C28="","",SUBTOTAL(103,$C$4:C28))</f>
        <v/>
      </c>
      <c r="B28" s="103"/>
      <c r="C28" s="104"/>
      <c r="D28" s="105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6">
        <f t="shared" ref="AJ28" si="93">COUNTIF($E28:$AI28,"&gt;0")</f>
        <v>0</v>
      </c>
      <c r="AK28" s="88">
        <f>SUMPRODUCT(TEXT(E28:AI28,"[&gt;8]8;;0;\0")-COUNTIF(DATA!H$2:H$30,E$3:AI$3*(E28:AI28&gt;7)))</f>
        <v>0</v>
      </c>
      <c r="AL28" s="88">
        <f t="shared" ref="AL28" si="94">SUM(E28:AI28)-AK28</f>
        <v>0</v>
      </c>
      <c r="AM28" s="94">
        <f t="shared" ref="AM28" si="95">SUM(E29:AI29)</f>
        <v>0</v>
      </c>
      <c r="AN28" s="88">
        <f t="array" ref="AN28">SUM(IFERROR((((WEEKDAY($E$3:$AI$3,2)&gt;5)+ISNUMBER(MATCH($E$3:$AI$3,DATA!$F$2:$F$100,)))&gt;0)*$E28:$AI28,))</f>
        <v>0</v>
      </c>
      <c r="AO28" s="88">
        <f t="shared" ref="AO28" si="96">COUNTIF($E28:$AI28,"В")</f>
        <v>0</v>
      </c>
      <c r="AP28" s="88">
        <f t="shared" ref="AP28" si="97">COUNTIF($E28:$AI28,"О")</f>
        <v>0</v>
      </c>
      <c r="AQ28" s="88">
        <f t="shared" ref="AQ28" si="98">COUNTIF($E28:$AI28,"А")</f>
        <v>0</v>
      </c>
      <c r="AR28" s="88">
        <f t="shared" ref="AR28" si="99">COUNTIF($E28:$AI28,"У")</f>
        <v>0</v>
      </c>
      <c r="AS28" s="90">
        <f t="shared" ref="AS28" si="100">COUNTIF($E28:$AI28,"Б")</f>
        <v>0</v>
      </c>
    </row>
    <row r="29" spans="1:45" s="7" customFormat="1" ht="21" hidden="1" x14ac:dyDescent="0.3">
      <c r="A29" s="102"/>
      <c r="B29" s="103"/>
      <c r="C29" s="104"/>
      <c r="D29" s="105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6"/>
      <c r="AK29" s="88"/>
      <c r="AL29" s="88"/>
      <c r="AM29" s="94"/>
      <c r="AN29" s="88"/>
      <c r="AO29" s="88"/>
      <c r="AP29" s="88"/>
      <c r="AQ29" s="88"/>
      <c r="AR29" s="88"/>
      <c r="AS29" s="90"/>
    </row>
    <row r="30" spans="1:45" s="7" customFormat="1" ht="21" hidden="1" x14ac:dyDescent="0.3">
      <c r="A30" s="102" t="str">
        <f>IF(C30="","",SUBTOTAL(103,$C$4:C30))</f>
        <v/>
      </c>
      <c r="B30" s="103"/>
      <c r="C30" s="104"/>
      <c r="D30" s="105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6">
        <f t="shared" ref="AJ30" si="101">COUNTIF($E30:$AI30,"&gt;0")</f>
        <v>0</v>
      </c>
      <c r="AK30" s="88">
        <f>SUMPRODUCT(TEXT(E30:AI30,"[&gt;8]8;;0;\0")-COUNTIF(DATA!H$2:H$30,E$3:AI$3*(E30:AI30&gt;7)))</f>
        <v>0</v>
      </c>
      <c r="AL30" s="88">
        <f t="shared" ref="AL30" si="102">SUM(E30:AI30)-AK30</f>
        <v>0</v>
      </c>
      <c r="AM30" s="94">
        <f t="shared" ref="AM30" si="103">SUM(E31:AI31)</f>
        <v>0</v>
      </c>
      <c r="AN30" s="88">
        <f t="array" ref="AN30">SUM(IFERROR((((WEEKDAY($E$3:$AI$3,2)&gt;5)+ISNUMBER(MATCH($E$3:$AI$3,DATA!$F$2:$F$100,)))&gt;0)*$E30:$AI30,))</f>
        <v>0</v>
      </c>
      <c r="AO30" s="88">
        <f t="shared" ref="AO30" si="104">COUNTIF($E30:$AI30,"В")</f>
        <v>0</v>
      </c>
      <c r="AP30" s="88">
        <f t="shared" ref="AP30" si="105">COUNTIF($E30:$AI30,"О")</f>
        <v>0</v>
      </c>
      <c r="AQ30" s="88">
        <f t="shared" ref="AQ30" si="106">COUNTIF($E30:$AI30,"А")</f>
        <v>0</v>
      </c>
      <c r="AR30" s="88">
        <f t="shared" ref="AR30" si="107">COUNTIF($E30:$AI30,"У")</f>
        <v>0</v>
      </c>
      <c r="AS30" s="90">
        <f t="shared" ref="AS30" si="108">COUNTIF($E30:$AI30,"Б")</f>
        <v>0</v>
      </c>
    </row>
    <row r="31" spans="1:45" s="7" customFormat="1" ht="21" hidden="1" x14ac:dyDescent="0.3">
      <c r="A31" s="102"/>
      <c r="B31" s="103"/>
      <c r="C31" s="104"/>
      <c r="D31" s="105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6"/>
      <c r="AK31" s="88"/>
      <c r="AL31" s="88"/>
      <c r="AM31" s="94"/>
      <c r="AN31" s="88"/>
      <c r="AO31" s="88"/>
      <c r="AP31" s="88"/>
      <c r="AQ31" s="88"/>
      <c r="AR31" s="88"/>
      <c r="AS31" s="90"/>
    </row>
    <row r="32" spans="1:45" s="7" customFormat="1" ht="21" hidden="1" x14ac:dyDescent="0.3">
      <c r="A32" s="102" t="str">
        <f>IF(C32="","",SUBTOTAL(103,$C$4:C32))</f>
        <v/>
      </c>
      <c r="B32" s="103"/>
      <c r="C32" s="104"/>
      <c r="D32" s="105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6">
        <f t="shared" ref="AJ32" si="109">COUNTIF($E32:$AI32,"&gt;0")</f>
        <v>0</v>
      </c>
      <c r="AK32" s="88">
        <f>SUMPRODUCT(TEXT(E32:AI32,"[&gt;8]8;;0;\0")-COUNTIF(DATA!H$2:H$30,E$3:AI$3*(E32:AI32&gt;7)))</f>
        <v>0</v>
      </c>
      <c r="AL32" s="88">
        <f t="shared" ref="AL32" si="110">SUM(E32:AI32)-AK32</f>
        <v>0</v>
      </c>
      <c r="AM32" s="94">
        <f t="shared" ref="AM32" si="111">SUM(E33:AI33)</f>
        <v>0</v>
      </c>
      <c r="AN32" s="88">
        <f t="array" ref="AN32">SUM(IFERROR((((WEEKDAY($E$3:$AI$3,2)&gt;5)+ISNUMBER(MATCH($E$3:$AI$3,DATA!$F$2:$F$100,)))&gt;0)*$E32:$AI32,))</f>
        <v>0</v>
      </c>
      <c r="AO32" s="88">
        <f t="shared" ref="AO32" si="112">COUNTIF($E32:$AI32,"В")</f>
        <v>0</v>
      </c>
      <c r="AP32" s="88">
        <f t="shared" ref="AP32" si="113">COUNTIF($E32:$AI32,"О")</f>
        <v>0</v>
      </c>
      <c r="AQ32" s="88">
        <f t="shared" ref="AQ32" si="114">COUNTIF($E32:$AI32,"А")</f>
        <v>0</v>
      </c>
      <c r="AR32" s="88">
        <f t="shared" ref="AR32" si="115">COUNTIF($E32:$AI32,"У")</f>
        <v>0</v>
      </c>
      <c r="AS32" s="90">
        <f t="shared" ref="AS32" si="116">COUNTIF($E32:$AI32,"Б")</f>
        <v>0</v>
      </c>
    </row>
    <row r="33" spans="1:45" s="7" customFormat="1" ht="21" hidden="1" x14ac:dyDescent="0.3">
      <c r="A33" s="102"/>
      <c r="B33" s="103"/>
      <c r="C33" s="104"/>
      <c r="D33" s="105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6"/>
      <c r="AK33" s="88"/>
      <c r="AL33" s="88"/>
      <c r="AM33" s="94"/>
      <c r="AN33" s="88"/>
      <c r="AO33" s="88"/>
      <c r="AP33" s="88"/>
      <c r="AQ33" s="88"/>
      <c r="AR33" s="88"/>
      <c r="AS33" s="90"/>
    </row>
    <row r="34" spans="1:45" s="7" customFormat="1" ht="21" hidden="1" x14ac:dyDescent="0.3">
      <c r="A34" s="102" t="str">
        <f>IF(C34="","",SUBTOTAL(103,$C$4:C34))</f>
        <v/>
      </c>
      <c r="B34" s="103"/>
      <c r="C34" s="104"/>
      <c r="D34" s="105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6">
        <f t="shared" ref="AJ34" si="117">COUNTIF($E34:$AI34,"&gt;0")</f>
        <v>0</v>
      </c>
      <c r="AK34" s="88">
        <f>SUMPRODUCT(TEXT(E34:AI34,"[&gt;8]8;;0;\0")-COUNTIF(DATA!H$2:H$30,E$3:AI$3*(E34:AI34&gt;7)))</f>
        <v>0</v>
      </c>
      <c r="AL34" s="88">
        <f t="shared" ref="AL34" si="118">SUM(E34:AI34)-AK34</f>
        <v>0</v>
      </c>
      <c r="AM34" s="94">
        <f t="shared" ref="AM34" si="119">SUM(E35:AI35)</f>
        <v>0</v>
      </c>
      <c r="AN34" s="88">
        <f t="array" ref="AN34">SUM(IFERROR((((WEEKDAY($E$3:$AI$3,2)&gt;5)+ISNUMBER(MATCH($E$3:$AI$3,DATA!$F$2:$F$100,)))&gt;0)*$E34:$AI34,))</f>
        <v>0</v>
      </c>
      <c r="AO34" s="88">
        <f t="shared" ref="AO34" si="120">COUNTIF($E34:$AI34,"В")</f>
        <v>0</v>
      </c>
      <c r="AP34" s="88">
        <f t="shared" ref="AP34" si="121">COUNTIF($E34:$AI34,"О")</f>
        <v>0</v>
      </c>
      <c r="AQ34" s="88">
        <f t="shared" ref="AQ34" si="122">COUNTIF($E34:$AI34,"А")</f>
        <v>0</v>
      </c>
      <c r="AR34" s="88">
        <f t="shared" ref="AR34" si="123">COUNTIF($E34:$AI34,"У")</f>
        <v>0</v>
      </c>
      <c r="AS34" s="90">
        <f t="shared" ref="AS34" si="124">COUNTIF($E34:$AI34,"Б")</f>
        <v>0</v>
      </c>
    </row>
    <row r="35" spans="1:45" s="7" customFormat="1" ht="21" hidden="1" x14ac:dyDescent="0.3">
      <c r="A35" s="102"/>
      <c r="B35" s="103"/>
      <c r="C35" s="104"/>
      <c r="D35" s="105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6"/>
      <c r="AK35" s="88"/>
      <c r="AL35" s="88"/>
      <c r="AM35" s="94"/>
      <c r="AN35" s="88"/>
      <c r="AO35" s="88"/>
      <c r="AP35" s="88"/>
      <c r="AQ35" s="88"/>
      <c r="AR35" s="88"/>
      <c r="AS35" s="90"/>
    </row>
    <row r="36" spans="1:45" s="7" customFormat="1" ht="21" hidden="1" x14ac:dyDescent="0.3">
      <c r="A36" s="102" t="str">
        <f>IF(C36="","",SUBTOTAL(103,$C$4:C36))</f>
        <v/>
      </c>
      <c r="B36" s="103"/>
      <c r="C36" s="104"/>
      <c r="D36" s="105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86">
        <f t="shared" ref="AJ36" si="125">COUNTIF($E36:$AI36,"&gt;0")</f>
        <v>0</v>
      </c>
      <c r="AK36" s="88">
        <f>SUMPRODUCT(TEXT(E36:AI36,"[&gt;8]8;;0;\0")-COUNTIF(DATA!H$2:H$30,E$3:AI$3*(E36:AI36&gt;7)))</f>
        <v>0</v>
      </c>
      <c r="AL36" s="88">
        <f t="shared" ref="AL36" si="126">SUM(E36:AI36)-AK36</f>
        <v>0</v>
      </c>
      <c r="AM36" s="94">
        <f t="shared" ref="AM36" si="127">SUM(E37:AI37)</f>
        <v>0</v>
      </c>
      <c r="AN36" s="88">
        <f t="array" ref="AN36">SUM(IFERROR((((WEEKDAY($E$3:$AI$3,2)&gt;5)+ISNUMBER(MATCH($E$3:$AI$3,DATA!$F$2:$F$100,)))&gt;0)*$E36:$AI36,))</f>
        <v>0</v>
      </c>
      <c r="AO36" s="88">
        <f t="shared" ref="AO36" si="128">COUNTIF($E36:$AI36,"В")</f>
        <v>0</v>
      </c>
      <c r="AP36" s="88">
        <f t="shared" ref="AP36" si="129">COUNTIF($E36:$AI36,"О")</f>
        <v>0</v>
      </c>
      <c r="AQ36" s="88">
        <f t="shared" ref="AQ36" si="130">COUNTIF($E36:$AI36,"А")</f>
        <v>0</v>
      </c>
      <c r="AR36" s="88">
        <f t="shared" ref="AR36" si="131">COUNTIF($E36:$AI36,"У")</f>
        <v>0</v>
      </c>
      <c r="AS36" s="90">
        <f t="shared" ref="AS36" si="132">COUNTIF($E36:$AI36,"Б")</f>
        <v>0</v>
      </c>
    </row>
    <row r="37" spans="1:45" s="7" customFormat="1" ht="21" hidden="1" x14ac:dyDescent="0.3">
      <c r="A37" s="102"/>
      <c r="B37" s="103"/>
      <c r="C37" s="104"/>
      <c r="D37" s="105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86"/>
      <c r="AK37" s="88"/>
      <c r="AL37" s="88"/>
      <c r="AM37" s="94"/>
      <c r="AN37" s="88"/>
      <c r="AO37" s="88"/>
      <c r="AP37" s="88"/>
      <c r="AQ37" s="88"/>
      <c r="AR37" s="88"/>
      <c r="AS37" s="90"/>
    </row>
    <row r="38" spans="1:45" s="7" customFormat="1" ht="21" x14ac:dyDescent="0.3">
      <c r="A38" s="97" t="str">
        <f>IF(C38="","",SUBTOTAL(103,$C$4:C38))</f>
        <v/>
      </c>
      <c r="B38" s="98">
        <v>87</v>
      </c>
      <c r="C38" s="99"/>
      <c r="D38" s="10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1">
        <f t="shared" ref="AJ38" si="133">COUNTIF($E38:$AI38,"&gt;0")</f>
        <v>0</v>
      </c>
      <c r="AK38" s="88">
        <f>SUMPRODUCT(TEXT(E38:AI38,"[&gt;8]8;;0;\0")-COUNTIF(DATA!H$2:H$30,E$3:AI$3*(E38:AI38&gt;7)))</f>
        <v>0</v>
      </c>
      <c r="AL38" s="101">
        <f t="shared" ref="AL38" si="134">SUM(E38:AI38)-AK38</f>
        <v>0</v>
      </c>
      <c r="AM38" s="113">
        <f>SUM(E39:AI39)</f>
        <v>0</v>
      </c>
      <c r="AN38" s="101">
        <f t="array" ref="AN38">SUM(IFERROR(((TRANSPOSE(MMULT(TRANSPOSE(--(MOD($E$3:$AI$3-DATA!$C$1,14)={7;8;12;13})),{1;1;1;1}))+ISNUMBER(MATCH($E$3:$AI$3,DATA!$F$1:$F$100,)))&gt;0)*$E38:$AI38,))</f>
        <v>0</v>
      </c>
      <c r="AO38" s="101">
        <f t="shared" ref="AO38" si="135">COUNTIF($E38:$AI38,"В")</f>
        <v>0</v>
      </c>
      <c r="AP38" s="101">
        <f t="shared" ref="AP38" si="136">COUNTIF($E38:$AI38,"О")</f>
        <v>0</v>
      </c>
      <c r="AQ38" s="101">
        <f t="shared" ref="AQ38" si="137">COUNTIF($E38:$AI38,"А")</f>
        <v>0</v>
      </c>
      <c r="AR38" s="101">
        <f t="shared" ref="AR38" si="138">COUNTIF($E38:$AI38,"У")</f>
        <v>0</v>
      </c>
      <c r="AS38" s="115">
        <f t="shared" ref="AS38" si="139">COUNTIF($E38:$AI38,"Б")</f>
        <v>0</v>
      </c>
    </row>
    <row r="39" spans="1:45" s="7" customFormat="1" ht="21" x14ac:dyDescent="0.3">
      <c r="A39" s="79"/>
      <c r="B39" s="81"/>
      <c r="C39" s="83"/>
      <c r="D39" s="85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86"/>
      <c r="AK39" s="88"/>
      <c r="AL39" s="88"/>
      <c r="AM39" s="94"/>
      <c r="AN39" s="88"/>
      <c r="AO39" s="88"/>
      <c r="AP39" s="88"/>
      <c r="AQ39" s="88"/>
      <c r="AR39" s="88"/>
      <c r="AS39" s="90"/>
    </row>
    <row r="40" spans="1:45" s="7" customFormat="1" ht="21" hidden="1" x14ac:dyDescent="0.3">
      <c r="A40" s="97" t="str">
        <f>IF(C40="","",SUBTOTAL(103,$C$4:C40))</f>
        <v/>
      </c>
      <c r="B40" s="98"/>
      <c r="C40" s="99"/>
      <c r="D40" s="10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86">
        <f t="shared" ref="AJ40" si="140">COUNTIF($E40:$AI40,"&gt;0")</f>
        <v>0</v>
      </c>
      <c r="AK40" s="88">
        <f>SUMPRODUCT(TEXT(E40:AI40,"[&gt;8]8;;0;\0")-COUNTIF(DATA!H$2:H$30,E$3:AI$3*(E40:AI40&gt;7)))</f>
        <v>0</v>
      </c>
      <c r="AL40" s="88">
        <f t="shared" ref="AL40" si="141">SUM(E40:AI40)-AK40</f>
        <v>0</v>
      </c>
      <c r="AM40" s="94">
        <f t="shared" ref="AM40" si="142">SUM(E41:AI41)</f>
        <v>0</v>
      </c>
      <c r="AN40" s="88">
        <f t="array" ref="AN40">SUM(IFERROR(((TRANSPOSE(MMULT(TRANSPOSE(--(MOD($E$3:$AI$3-DATA!$C$1,14)={7;8;12;13})),{1;1;1;1}))+ISNUMBER(MATCH($E$3:$AI$3,DATA!$F$1:$F$100,)))&gt;0)*$E40:$AI40,))</f>
        <v>0</v>
      </c>
      <c r="AO40" s="88">
        <f t="shared" ref="AO40" si="143">COUNTIF($E40:$AI40,"В")</f>
        <v>0</v>
      </c>
      <c r="AP40" s="88">
        <f t="shared" ref="AP40" si="144">COUNTIF($E40:$AI40,"О")</f>
        <v>0</v>
      </c>
      <c r="AQ40" s="88">
        <f t="shared" ref="AQ40" si="145">COUNTIF($E40:$AI40,"А")</f>
        <v>0</v>
      </c>
      <c r="AR40" s="88">
        <f t="shared" ref="AR40" si="146">COUNTIF($E40:$AI40,"У")</f>
        <v>0</v>
      </c>
      <c r="AS40" s="90">
        <f t="shared" ref="AS40" si="147">COUNTIF($E40:$AI40,"Б")</f>
        <v>0</v>
      </c>
    </row>
    <row r="41" spans="1:45" s="7" customFormat="1" ht="21" hidden="1" x14ac:dyDescent="0.3">
      <c r="A41" s="79"/>
      <c r="B41" s="81"/>
      <c r="C41" s="83"/>
      <c r="D41" s="85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86"/>
      <c r="AK41" s="88"/>
      <c r="AL41" s="88"/>
      <c r="AM41" s="94"/>
      <c r="AN41" s="88"/>
      <c r="AO41" s="88"/>
      <c r="AP41" s="88"/>
      <c r="AQ41" s="88"/>
      <c r="AR41" s="88"/>
      <c r="AS41" s="90"/>
    </row>
    <row r="42" spans="1:45" s="7" customFormat="1" ht="21" hidden="1" x14ac:dyDescent="0.3">
      <c r="A42" s="97" t="str">
        <f>IF(C42="","",SUBTOTAL(103,$C$4:C42))</f>
        <v/>
      </c>
      <c r="B42" s="98"/>
      <c r="C42" s="99"/>
      <c r="D42" s="10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86">
        <f t="shared" ref="AJ42" si="148">COUNTIF($E42:$AI42,"&gt;0")</f>
        <v>0</v>
      </c>
      <c r="AK42" s="88">
        <f>SUMPRODUCT(TEXT(E42:AI42,"[&gt;8]8;;0;\0")-COUNTIF(DATA!H$2:H$30,E$3:AI$3*(E42:AI42&gt;7)))</f>
        <v>0</v>
      </c>
      <c r="AL42" s="88">
        <f t="shared" ref="AL42" si="149">SUM(E42:AI42)-AK42</f>
        <v>0</v>
      </c>
      <c r="AM42" s="94">
        <f t="shared" ref="AM42" si="150">SUM(E43:AI43)</f>
        <v>0</v>
      </c>
      <c r="AN42" s="88">
        <f t="array" ref="AN42">SUM(IFERROR(((TRANSPOSE(MMULT(TRANSPOSE(--(MOD($E$3:$AI$3-DATA!$C$1,14)={7;8;12;13})),{1;1;1;1}))+ISNUMBER(MATCH($E$3:$AI$3,DATA!$F$1:$F$100,)))&gt;0)*$E42:$AI42,))</f>
        <v>0</v>
      </c>
      <c r="AO42" s="88">
        <f t="shared" ref="AO42" si="151">COUNTIF($E42:$AI42,"В")</f>
        <v>0</v>
      </c>
      <c r="AP42" s="88">
        <f t="shared" ref="AP42" si="152">COUNTIF($E42:$AI42,"О")</f>
        <v>0</v>
      </c>
      <c r="AQ42" s="88">
        <f t="shared" ref="AQ42" si="153">COUNTIF($E42:$AI42,"А")</f>
        <v>0</v>
      </c>
      <c r="AR42" s="88">
        <f t="shared" ref="AR42" si="154">COUNTIF($E42:$AI42,"У")</f>
        <v>0</v>
      </c>
      <c r="AS42" s="90">
        <f t="shared" ref="AS42" si="155">COUNTIF($E42:$AI42,"Б")</f>
        <v>0</v>
      </c>
    </row>
    <row r="43" spans="1:45" s="7" customFormat="1" ht="21" hidden="1" x14ac:dyDescent="0.3">
      <c r="A43" s="79"/>
      <c r="B43" s="81"/>
      <c r="C43" s="83"/>
      <c r="D43" s="85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86"/>
      <c r="AK43" s="88"/>
      <c r="AL43" s="88"/>
      <c r="AM43" s="94"/>
      <c r="AN43" s="88"/>
      <c r="AO43" s="88"/>
      <c r="AP43" s="88"/>
      <c r="AQ43" s="88"/>
      <c r="AR43" s="88"/>
      <c r="AS43" s="90"/>
    </row>
    <row r="44" spans="1:45" s="7" customFormat="1" ht="21" x14ac:dyDescent="0.3">
      <c r="A44" s="97" t="str">
        <f>IF(C44="","",SUBTOTAL(103,$C$4:C44))</f>
        <v/>
      </c>
      <c r="B44" s="98">
        <v>88</v>
      </c>
      <c r="C44" s="99"/>
      <c r="D44" s="10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86">
        <f t="shared" ref="AJ44" si="156">COUNTIF($E44:$AI44,"&gt;0")</f>
        <v>0</v>
      </c>
      <c r="AK44" s="88">
        <f>SUMPRODUCT(TEXT(E44:AI44,"[&gt;8]8;;0;\0")-COUNTIF(DATA!H$2:H$30,E$3:AI$3*(E44:AI44&gt;7)))</f>
        <v>0</v>
      </c>
      <c r="AL44" s="88">
        <f t="shared" ref="AL44" si="157">SUM(E44:AI44)-AK44</f>
        <v>0</v>
      </c>
      <c r="AM44" s="94">
        <f t="shared" ref="AM44" si="158">SUM(E45:AI45)</f>
        <v>0</v>
      </c>
      <c r="AN44" s="88">
        <f t="array" ref="AN44">SUM(IFERROR(((TRANSPOSE(MMULT(TRANSPOSE(--(MOD($E$3:$AI$3-DATA!$B$1,14)={7;8;12;13})),{1;1;1;1}))+ISNUMBER(MATCH($E$3:$AI$3,DATA!$F$1:$F$100,)))&gt;0)*$E44:$AI44,))</f>
        <v>0</v>
      </c>
      <c r="AO44" s="88">
        <f t="shared" ref="AO44" si="159">COUNTIF($E44:$AI44,"В")</f>
        <v>0</v>
      </c>
      <c r="AP44" s="88">
        <f t="shared" ref="AP44" si="160">COUNTIF($E44:$AI44,"О")</f>
        <v>0</v>
      </c>
      <c r="AQ44" s="88">
        <f t="shared" ref="AQ44" si="161">COUNTIF($E44:$AI44,"А")</f>
        <v>0</v>
      </c>
      <c r="AR44" s="88">
        <f t="shared" ref="AR44" si="162">COUNTIF($E44:$AI44,"У")</f>
        <v>0</v>
      </c>
      <c r="AS44" s="90">
        <f t="shared" ref="AS44" si="163">COUNTIF($E44:$AI44,"Б")</f>
        <v>0</v>
      </c>
    </row>
    <row r="45" spans="1:45" s="7" customFormat="1" ht="21" x14ac:dyDescent="0.3">
      <c r="A45" s="79"/>
      <c r="B45" s="81"/>
      <c r="C45" s="83"/>
      <c r="D45" s="85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86"/>
      <c r="AK45" s="88"/>
      <c r="AL45" s="88"/>
      <c r="AM45" s="94"/>
      <c r="AN45" s="88"/>
      <c r="AO45" s="88"/>
      <c r="AP45" s="88"/>
      <c r="AQ45" s="88"/>
      <c r="AR45" s="88"/>
      <c r="AS45" s="90"/>
    </row>
    <row r="46" spans="1:45" s="7" customFormat="1" ht="21" hidden="1" x14ac:dyDescent="0.3">
      <c r="A46" s="97" t="str">
        <f>IF(C46="","",SUBTOTAL(103,$C$4:C46))</f>
        <v/>
      </c>
      <c r="B46" s="98"/>
      <c r="C46" s="99"/>
      <c r="D46" s="10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86">
        <f t="shared" ref="AJ46" si="164">COUNTIF($E46:$AI46,"&gt;0")</f>
        <v>0</v>
      </c>
      <c r="AK46" s="88">
        <f>SUMPRODUCT(TEXT(E46:AI46,"[&gt;8]8;;0;\0")-COUNTIF(DATA!H$2:H$30,E$3:AI$3*(E46:AI46&gt;7)))</f>
        <v>0</v>
      </c>
      <c r="AL46" s="88">
        <f t="shared" ref="AL46" si="165">SUM(E46:AI46)-AK46</f>
        <v>0</v>
      </c>
      <c r="AM46" s="94">
        <f t="shared" ref="AM46" si="166">SUM(E47:AI47)</f>
        <v>0</v>
      </c>
      <c r="AN46" s="88">
        <f t="array" ref="AN46">SUM(IFERROR(((TRANSPOSE(MMULT(TRANSPOSE(--(MOD($E$3:$AI$3-DATA!$B$1,14)={7;8;12;13})),{1;1;1;1}))+ISNUMBER(MATCH($E$3:$AI$3,DATA!$F$1:$F$100,)))&gt;0)*$E46:$AI46,))</f>
        <v>0</v>
      </c>
      <c r="AO46" s="88">
        <f t="shared" ref="AO46" si="167">COUNTIF($E46:$AI46,"В")</f>
        <v>0</v>
      </c>
      <c r="AP46" s="88">
        <f t="shared" ref="AP46" si="168">COUNTIF($E46:$AI46,"О")</f>
        <v>0</v>
      </c>
      <c r="AQ46" s="88">
        <f t="shared" ref="AQ46" si="169">COUNTIF($E46:$AI46,"А")</f>
        <v>0</v>
      </c>
      <c r="AR46" s="88">
        <f t="shared" ref="AR46" si="170">COUNTIF($E46:$AI46,"У")</f>
        <v>0</v>
      </c>
      <c r="AS46" s="90">
        <f t="shared" ref="AS46" si="171">COUNTIF($E46:$AI46,"Б")</f>
        <v>0</v>
      </c>
    </row>
    <row r="47" spans="1:45" s="7" customFormat="1" ht="21" hidden="1" x14ac:dyDescent="0.3">
      <c r="A47" s="79"/>
      <c r="B47" s="81"/>
      <c r="C47" s="83"/>
      <c r="D47" s="85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86"/>
      <c r="AK47" s="88"/>
      <c r="AL47" s="88"/>
      <c r="AM47" s="94"/>
      <c r="AN47" s="88"/>
      <c r="AO47" s="88"/>
      <c r="AP47" s="88"/>
      <c r="AQ47" s="88"/>
      <c r="AR47" s="88"/>
      <c r="AS47" s="90"/>
    </row>
    <row r="48" spans="1:45" s="7" customFormat="1" ht="21" hidden="1" x14ac:dyDescent="0.3">
      <c r="A48" s="97" t="str">
        <f>IF(C48="","",SUBTOTAL(103,$C$4:C48))</f>
        <v/>
      </c>
      <c r="B48" s="98"/>
      <c r="C48" s="99"/>
      <c r="D48" s="84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86">
        <f t="shared" ref="AJ48" si="172">COUNTIF($E48:$AI48,"&gt;0")</f>
        <v>0</v>
      </c>
      <c r="AK48" s="88">
        <f>SUMPRODUCT(TEXT(E48:AI48,"[&gt;8]8;;0;\0")-COUNTIF(DATA!H$2:H$30,E$3:AI$3*(E48:AI48&gt;7)))</f>
        <v>0</v>
      </c>
      <c r="AL48" s="88">
        <f t="shared" ref="AL48" si="173">SUM(E48:AI48)-AK48</f>
        <v>0</v>
      </c>
      <c r="AM48" s="94">
        <f t="shared" ref="AM48" si="174">SUM(E49:AI49)</f>
        <v>0</v>
      </c>
      <c r="AN48" s="88">
        <f t="array" ref="AN48">SUM(IFERROR(((TRANSPOSE(MMULT(TRANSPOSE(--(MOD($E$3:$AI$3-DATA!$B$1,14)={7;8;12;13})),{1;1;1;1}))+ISNUMBER(MATCH($E$3:$AI$3,DATA!$F$1:$F$100,)))&gt;0)*$E48:$AI48,))</f>
        <v>0</v>
      </c>
      <c r="AO48" s="88">
        <f t="shared" ref="AO48" si="175">COUNTIF($E48:$AI48,"В")</f>
        <v>0</v>
      </c>
      <c r="AP48" s="88">
        <f t="shared" ref="AP48" si="176">COUNTIF($E48:$AI48,"О")</f>
        <v>0</v>
      </c>
      <c r="AQ48" s="88">
        <f t="shared" ref="AQ48" si="177">COUNTIF($E48:$AI48,"А")</f>
        <v>0</v>
      </c>
      <c r="AR48" s="88">
        <f t="shared" ref="AR48" si="178">COUNTIF($E48:$AI48,"У")</f>
        <v>0</v>
      </c>
      <c r="AS48" s="90">
        <f t="shared" ref="AS48" si="179">COUNTIF($E48:$AI48,"Б")</f>
        <v>0</v>
      </c>
    </row>
    <row r="49" spans="1:45" s="7" customFormat="1" ht="21" hidden="1" x14ac:dyDescent="0.3">
      <c r="A49" s="79"/>
      <c r="B49" s="81"/>
      <c r="C49" s="83"/>
      <c r="D49" s="85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87"/>
      <c r="AK49" s="88"/>
      <c r="AL49" s="89"/>
      <c r="AM49" s="95"/>
      <c r="AN49" s="89"/>
      <c r="AO49" s="89"/>
      <c r="AP49" s="89"/>
      <c r="AQ49" s="89"/>
      <c r="AR49" s="89"/>
      <c r="AS49" s="91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3" t="s">
        <v>8</v>
      </c>
      <c r="AF50" s="143"/>
      <c r="AG50" s="143"/>
      <c r="AH50" s="143"/>
      <c r="AI50" s="144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33" priority="9" operator="equal">
      <formula>"В"</formula>
    </cfRule>
    <cfRule type="cellIs" dxfId="32" priority="10" operator="equal">
      <formula>"Б"</formula>
    </cfRule>
    <cfRule type="cellIs" dxfId="31" priority="11" operator="equal">
      <formula>"А"</formula>
    </cfRule>
    <cfRule type="cellIs" dxfId="30" priority="12" operator="equal">
      <formula>"ВВ"</formula>
    </cfRule>
    <cfRule type="cellIs" dxfId="29" priority="13" operator="equal">
      <formula>"К"</formula>
    </cfRule>
    <cfRule type="cellIs" dxfId="28" priority="14" operator="equal">
      <formula>"Н"</formula>
    </cfRule>
    <cfRule type="cellIs" dxfId="27" priority="15" operator="equal">
      <formula>"О"</formula>
    </cfRule>
    <cfRule type="cellIs" dxfId="26" priority="16" operator="equal">
      <formula>"У"</formula>
    </cfRule>
    <cfRule type="cellIs" dxfId="25" priority="17" operator="equal">
      <formula>"ОГ"</formula>
    </cfRule>
  </conditionalFormatting>
  <conditionalFormatting sqref="E2:AI37">
    <cfRule type="expression" dxfId="24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79A886B-F27A-41A0-A44F-95E9CF213208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E2CEA2C-C9B6-4D3F-8B16-310814C090BA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3562C9AA-DC39-4AFF-973F-8618DE63E1D8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BD62874-2161-446C-89FA-0E346453FE65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A0F5EABA-161E-4B6F-9D7D-28AC877B2453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8937C2D8-8B22-46A5-AC15-C316E2E2EA10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6B51275E-8180-4B86-93B5-14C26C484713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tabSelected="1" zoomScale="60" zoomScaleNormal="60" workbookViewId="0">
      <selection activeCell="AK4" sqref="AK4:AK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26.5703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107"/>
      <c r="E1" s="107"/>
      <c r="F1" s="107"/>
      <c r="G1" s="107"/>
      <c r="H1" s="107"/>
      <c r="I1" s="107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8" t="s">
        <v>3</v>
      </c>
      <c r="B2" s="108" t="s">
        <v>14</v>
      </c>
      <c r="C2" s="109" t="s">
        <v>15</v>
      </c>
      <c r="D2" s="109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109" t="s">
        <v>21</v>
      </c>
      <c r="AK2" s="109"/>
      <c r="AL2" s="109"/>
      <c r="AM2" s="109"/>
      <c r="AN2" s="109"/>
      <c r="AO2" s="109" t="s">
        <v>9</v>
      </c>
      <c r="AP2" s="109"/>
      <c r="AQ2" s="109"/>
      <c r="AR2" s="109"/>
      <c r="AS2" s="109"/>
    </row>
    <row r="3" spans="1:45" s="8" customFormat="1" ht="201" customHeight="1" thickBot="1" x14ac:dyDescent="0.3">
      <c r="A3" s="108"/>
      <c r="B3" s="108"/>
      <c r="C3" s="109"/>
      <c r="D3" s="109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9">
        <f>IF(C4="","",SUBTOTAL(103,$C$4:C4))</f>
        <v>1</v>
      </c>
      <c r="B4" s="81">
        <v>61</v>
      </c>
      <c r="C4" s="85" t="s">
        <v>50</v>
      </c>
      <c r="D4" s="85" t="s">
        <v>46</v>
      </c>
      <c r="E4" s="46">
        <v>9</v>
      </c>
      <c r="F4" s="46"/>
      <c r="G4" s="46"/>
      <c r="H4" s="46"/>
      <c r="I4" s="46"/>
      <c r="J4" s="46"/>
      <c r="K4" s="46"/>
      <c r="L4" s="46">
        <v>9</v>
      </c>
      <c r="M4" s="46">
        <v>10</v>
      </c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45">
        <f t="shared" ref="AJ4" si="3">COUNTIF($E4:$AI4,"&gt;0")</f>
        <v>3</v>
      </c>
      <c r="AK4" s="146">
        <f t="array" ref="AK4">SUM(IF((COUNTIF(DATA!F$2:F$30,E$3:AI$3)+(WEEKDAY($E$3:$AI$3,2)&gt;5)),E4:AI4*1,TEXT(E4:AI4,"[&gt;8]8;;0;\0")-COUNTIF(DATA!H$2:H$30,E$3:AI$3*(E4:AI4&gt;7))))</f>
        <v>26</v>
      </c>
      <c r="AL4" s="101">
        <f>SUM(E4:AI4)-AK4</f>
        <v>2</v>
      </c>
      <c r="AM4" s="113">
        <f>SUM(E5:AI5)</f>
        <v>0</v>
      </c>
      <c r="AN4" s="101">
        <f t="array" ref="AN4">SUM(IFERROR((((WEEKDAY($E$3:$AI$3,2)&gt;5)+ISNUMBER(MATCH($E$3:$AI$3,DATA!$F$2:$F$100,)))&gt;0)*$E4:$AI4,))</f>
        <v>19</v>
      </c>
      <c r="AO4" s="101">
        <f>COUNTIF($E4:$AI4,"В")</f>
        <v>0</v>
      </c>
      <c r="AP4" s="101">
        <f t="shared" ref="AP4" si="4">COUNTIF($E4:$AI4,"О")</f>
        <v>0</v>
      </c>
      <c r="AQ4" s="101">
        <f>COUNTIF($E4:$AI4,"А")</f>
        <v>0</v>
      </c>
      <c r="AR4" s="101">
        <f t="shared" ref="AR4" si="5">COUNTIF($E4:$AI4,"У")</f>
        <v>0</v>
      </c>
      <c r="AS4" s="101">
        <f t="shared" ref="AS4" si="6">COUNTIF($E4:$AI4,"Б")</f>
        <v>0</v>
      </c>
    </row>
    <row r="5" spans="1:45" s="7" customFormat="1" ht="21" x14ac:dyDescent="0.3">
      <c r="A5" s="102"/>
      <c r="B5" s="103"/>
      <c r="C5" s="105"/>
      <c r="D5" s="105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86"/>
      <c r="AK5" s="88"/>
      <c r="AL5" s="88"/>
      <c r="AM5" s="94"/>
      <c r="AN5" s="88"/>
      <c r="AO5" s="88"/>
      <c r="AP5" s="88"/>
      <c r="AQ5" s="88"/>
      <c r="AR5" s="88"/>
      <c r="AS5" s="88"/>
    </row>
    <row r="6" spans="1:45" s="7" customFormat="1" ht="21" x14ac:dyDescent="0.3">
      <c r="A6" s="102">
        <f>IF(C6="","",SUBTOTAL(103,$C$4:C6))</f>
        <v>2</v>
      </c>
      <c r="B6" s="103">
        <v>84</v>
      </c>
      <c r="C6" s="85" t="s">
        <v>51</v>
      </c>
      <c r="D6" s="105" t="s">
        <v>23</v>
      </c>
      <c r="E6" s="46"/>
      <c r="F6" s="46">
        <v>9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6">
        <f t="shared" ref="AJ6" si="7">COUNTIF($E6:$AI6,"&gt;0")</f>
        <v>1</v>
      </c>
      <c r="AK6" s="88">
        <f t="array" ref="AK6">SUM(IF((COUNTIF(DATA!F$2:F$30,E$3:AI$3)+(WEEKDAY($E$3:$AI$3,2)&gt;5)),E6:AI6*1,TEXT(E6:AI6,"[&gt;8]8;;0;\0")-COUNTIF(DATA!H$2:H$30,E$3:AI$3*(E6:AI6&gt;7))))</f>
        <v>9</v>
      </c>
      <c r="AL6" s="88">
        <f t="shared" ref="AL6" si="8">SUM(E6:AI6)-AK6</f>
        <v>0</v>
      </c>
      <c r="AM6" s="94">
        <f t="shared" ref="AM6" si="9">SUM(E7:AI7)</f>
        <v>0</v>
      </c>
      <c r="AN6" s="88">
        <f t="array" ref="AN6">SUM(IFERROR((((WEEKDAY($E$3:$AI$3,2)&gt;5)+ISNUMBER(MATCH($E$3:$AI$3,DATA!$F$2:$F$100,)))&gt;0)*$E6:$AI6,))</f>
        <v>9</v>
      </c>
      <c r="AO6" s="88">
        <f t="shared" ref="AO6" si="10">COUNTIF($E6:$AI6,"В")</f>
        <v>0</v>
      </c>
      <c r="AP6" s="88">
        <f t="shared" ref="AP6" si="11">COUNTIF($E6:$AI6,"О")</f>
        <v>0</v>
      </c>
      <c r="AQ6" s="88">
        <f t="shared" ref="AQ6" si="12">COUNTIF($E6:$AI6,"А")</f>
        <v>0</v>
      </c>
      <c r="AR6" s="88">
        <f t="shared" ref="AR6" si="13">COUNTIF($E6:$AI6,"У")</f>
        <v>0</v>
      </c>
      <c r="AS6" s="88">
        <f t="shared" ref="AS6" si="14">COUNTIF($E6:$AI6,"Б")</f>
        <v>0</v>
      </c>
    </row>
    <row r="7" spans="1:45" s="7" customFormat="1" ht="21" x14ac:dyDescent="0.3">
      <c r="A7" s="102"/>
      <c r="B7" s="103"/>
      <c r="C7" s="105"/>
      <c r="D7" s="105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6"/>
      <c r="AK7" s="88"/>
      <c r="AL7" s="88"/>
      <c r="AM7" s="94"/>
      <c r="AN7" s="88"/>
      <c r="AO7" s="88"/>
      <c r="AP7" s="88"/>
      <c r="AQ7" s="88"/>
      <c r="AR7" s="88"/>
      <c r="AS7" s="88"/>
    </row>
    <row r="8" spans="1:45" s="7" customFormat="1" ht="21" x14ac:dyDescent="0.3">
      <c r="A8" s="102">
        <f>IF(C8="","",SUBTOTAL(103,$C$4:C8))</f>
        <v>3</v>
      </c>
      <c r="B8" s="103">
        <v>92</v>
      </c>
      <c r="C8" s="85" t="s">
        <v>52</v>
      </c>
      <c r="D8" s="105" t="s">
        <v>24</v>
      </c>
      <c r="E8" s="46"/>
      <c r="F8" s="46"/>
      <c r="G8" s="46">
        <v>9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6">
        <f t="shared" ref="AJ8" si="15">COUNTIF($E8:$AI8,"&gt;0")</f>
        <v>1</v>
      </c>
      <c r="AK8" s="88">
        <f t="array" ref="AK8">SUM(IF((COUNTIF(DATA!F$2:F$30,E$3:AI$3)+(WEEKDAY($E$3:$AI$3,2)&gt;5)),E8:AI8*1,TEXT(E8:AI8,"[&gt;8]8;;0;\0")-COUNTIF(DATA!H$2:H$30,E$3:AI$3*(E8:AI8&gt;7))))</f>
        <v>9</v>
      </c>
      <c r="AL8" s="88">
        <f t="shared" ref="AL8" si="16">SUM(E8:AI8)-AK8</f>
        <v>0</v>
      </c>
      <c r="AM8" s="94">
        <f t="shared" ref="AM8" si="17">SUM(E9:AI9)</f>
        <v>0</v>
      </c>
      <c r="AN8" s="88">
        <f t="array" ref="AN8">SUM(IFERROR((((WEEKDAY($E$3:$AI$3,2)&gt;5)+ISNUMBER(MATCH($E$3:$AI$3,DATA!$F$2:$F$100,)))&gt;0)*$E8:$AI8,))</f>
        <v>9</v>
      </c>
      <c r="AO8" s="88">
        <f t="shared" ref="AO8" si="18">COUNTIF($E8:$AI8,"В")</f>
        <v>0</v>
      </c>
      <c r="AP8" s="88">
        <f t="shared" ref="AP8" si="19">COUNTIF($E8:$AI8,"О")</f>
        <v>0</v>
      </c>
      <c r="AQ8" s="88">
        <f t="shared" ref="AQ8" si="20">COUNTIF($E8:$AI8,"А")</f>
        <v>0</v>
      </c>
      <c r="AR8" s="88">
        <f t="shared" ref="AR8" si="21">COUNTIF($E8:$AI8,"У")</f>
        <v>0</v>
      </c>
      <c r="AS8" s="88">
        <f t="shared" ref="AS8" si="22">COUNTIF($E8:$AI8,"Б")</f>
        <v>0</v>
      </c>
    </row>
    <row r="9" spans="1:45" s="7" customFormat="1" ht="21" x14ac:dyDescent="0.3">
      <c r="A9" s="102"/>
      <c r="B9" s="103"/>
      <c r="C9" s="105"/>
      <c r="D9" s="105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6"/>
      <c r="AK9" s="88"/>
      <c r="AL9" s="88"/>
      <c r="AM9" s="94"/>
      <c r="AN9" s="88"/>
      <c r="AO9" s="88"/>
      <c r="AP9" s="88"/>
      <c r="AQ9" s="88"/>
      <c r="AR9" s="88"/>
      <c r="AS9" s="88"/>
    </row>
    <row r="10" spans="1:45" s="7" customFormat="1" ht="21" x14ac:dyDescent="0.3">
      <c r="A10" s="102" t="str">
        <f>IF(C10="","",SUBTOTAL(103,$C$4:C10))</f>
        <v/>
      </c>
      <c r="B10" s="103">
        <v>93</v>
      </c>
      <c r="C10" s="106"/>
      <c r="D10" s="105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6">
        <v>1</v>
      </c>
      <c r="AK10" s="150">
        <v>9</v>
      </c>
      <c r="AL10" s="88">
        <f t="shared" ref="AL10" si="23">SUM(E10:AI10)-AK10</f>
        <v>-9</v>
      </c>
      <c r="AM10" s="94">
        <f t="shared" ref="AM10" si="24">SUM(E11:AI11)</f>
        <v>0</v>
      </c>
      <c r="AN10" s="88">
        <v>9</v>
      </c>
      <c r="AO10" s="88">
        <f t="shared" ref="AO10" si="25">COUNTIF($E10:$AI10,"В")</f>
        <v>0</v>
      </c>
      <c r="AP10" s="88">
        <f t="shared" ref="AP10" si="26">COUNTIF($E10:$AI10,"О")</f>
        <v>0</v>
      </c>
      <c r="AQ10" s="88">
        <f t="shared" ref="AQ10" si="27">COUNTIF($E10:$AI10,"А")</f>
        <v>0</v>
      </c>
      <c r="AR10" s="88">
        <f t="shared" ref="AR10" si="28">COUNTIF($E10:$AI10,"У")</f>
        <v>0</v>
      </c>
      <c r="AS10" s="88">
        <f t="shared" ref="AS10" si="29">COUNTIF($E10:$AI10,"Б")</f>
        <v>0</v>
      </c>
    </row>
    <row r="11" spans="1:45" s="7" customFormat="1" ht="21" x14ac:dyDescent="0.3">
      <c r="A11" s="102"/>
      <c r="B11" s="103"/>
      <c r="C11" s="106"/>
      <c r="D11" s="105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6"/>
      <c r="AK11" s="149"/>
      <c r="AL11" s="88"/>
      <c r="AM11" s="94"/>
      <c r="AN11" s="88"/>
      <c r="AO11" s="88"/>
      <c r="AP11" s="88"/>
      <c r="AQ11" s="88"/>
      <c r="AR11" s="88"/>
      <c r="AS11" s="88"/>
    </row>
    <row r="12" spans="1:45" s="7" customFormat="1" ht="21" x14ac:dyDescent="0.3">
      <c r="A12" s="102" t="str">
        <f>IF(C12="","",SUBTOTAL(103,$C$4:C12))</f>
        <v/>
      </c>
      <c r="B12" s="103">
        <v>185</v>
      </c>
      <c r="C12" s="106"/>
      <c r="D12" s="105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6">
        <v>1</v>
      </c>
      <c r="AK12" s="149">
        <v>9</v>
      </c>
      <c r="AL12" s="88">
        <f t="shared" ref="AL12" si="30">SUM(E12:AI12)-AK12</f>
        <v>-9</v>
      </c>
      <c r="AM12" s="94">
        <f t="shared" ref="AM12" si="31">SUM(E13:AI13)</f>
        <v>0</v>
      </c>
      <c r="AN12" s="88">
        <v>9</v>
      </c>
      <c r="AO12" s="88">
        <f t="shared" ref="AO12" si="32">COUNTIF($E12:$AI12,"В")</f>
        <v>0</v>
      </c>
      <c r="AP12" s="88">
        <f t="shared" ref="AP12" si="33">COUNTIF($E12:$AI12,"О")</f>
        <v>0</v>
      </c>
      <c r="AQ12" s="88">
        <f t="shared" ref="AQ12" si="34">COUNTIF($E12:$AI12,"А")</f>
        <v>0</v>
      </c>
      <c r="AR12" s="88">
        <f t="shared" ref="AR12" si="35">COUNTIF($E12:$AI12,"У")</f>
        <v>0</v>
      </c>
      <c r="AS12" s="88">
        <f t="shared" ref="AS12" si="36">COUNTIF($E12:$AI12,"Б")</f>
        <v>0</v>
      </c>
    </row>
    <row r="13" spans="1:45" s="7" customFormat="1" ht="21.75" customHeight="1" x14ac:dyDescent="0.3">
      <c r="A13" s="102"/>
      <c r="B13" s="103"/>
      <c r="C13" s="106"/>
      <c r="D13" s="105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6"/>
      <c r="AK13" s="149"/>
      <c r="AL13" s="88"/>
      <c r="AM13" s="94"/>
      <c r="AN13" s="88"/>
      <c r="AO13" s="88"/>
      <c r="AP13" s="88"/>
      <c r="AQ13" s="88"/>
      <c r="AR13" s="88"/>
      <c r="AS13" s="88"/>
    </row>
    <row r="14" spans="1:45" s="7" customFormat="1" ht="21" x14ac:dyDescent="0.3">
      <c r="A14" s="102" t="str">
        <f>IF(C14="","",SUBTOTAL(103,$C$4:C14))</f>
        <v/>
      </c>
      <c r="B14" s="103">
        <v>255</v>
      </c>
      <c r="C14" s="106"/>
      <c r="D14" s="105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6">
        <v>1</v>
      </c>
      <c r="AK14" s="149">
        <v>9</v>
      </c>
      <c r="AL14" s="88">
        <f t="shared" ref="AL14" si="37">SUM(E14:AI14)-AK14</f>
        <v>-9</v>
      </c>
      <c r="AM14" s="94">
        <f t="shared" ref="AM14" si="38">SUM(E15:AI15)</f>
        <v>0</v>
      </c>
      <c r="AN14" s="88">
        <v>9</v>
      </c>
      <c r="AO14" s="88">
        <f t="shared" ref="AO14" si="39">COUNTIF($E14:$AI14,"В")</f>
        <v>0</v>
      </c>
      <c r="AP14" s="88">
        <f t="shared" ref="AP14" si="40">COUNTIF($E14:$AI14,"О")</f>
        <v>0</v>
      </c>
      <c r="AQ14" s="88">
        <f t="shared" ref="AQ14" si="41">COUNTIF($E14:$AI14,"А")</f>
        <v>0</v>
      </c>
      <c r="AR14" s="88">
        <f t="shared" ref="AR14" si="42">COUNTIF($E14:$AI14,"У")</f>
        <v>0</v>
      </c>
      <c r="AS14" s="88">
        <f t="shared" ref="AS14" si="43">COUNTIF($E14:$AI14,"Б")</f>
        <v>0</v>
      </c>
    </row>
    <row r="15" spans="1:45" s="7" customFormat="1" ht="21" x14ac:dyDescent="0.3">
      <c r="A15" s="102"/>
      <c r="B15" s="103"/>
      <c r="C15" s="106"/>
      <c r="D15" s="105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6"/>
      <c r="AK15" s="149"/>
      <c r="AL15" s="88"/>
      <c r="AM15" s="94"/>
      <c r="AN15" s="88"/>
      <c r="AO15" s="88"/>
      <c r="AP15" s="88"/>
      <c r="AQ15" s="88"/>
      <c r="AR15" s="88"/>
      <c r="AS15" s="88"/>
    </row>
    <row r="16" spans="1:45" s="7" customFormat="1" ht="21" x14ac:dyDescent="0.3">
      <c r="A16" s="102" t="str">
        <f>IF(C16="","",SUBTOTAL(103,$C$4:C16))</f>
        <v/>
      </c>
      <c r="B16" s="103">
        <v>242</v>
      </c>
      <c r="C16" s="106"/>
      <c r="D16" s="105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6"/>
      <c r="AK16" s="88">
        <f>SUMPRODUCT(TEXT(E16:AI16,"[&gt;8]8;;0;\0")-COUNTIF(DATA!H$2:H$30,E$3:AI$3*(E16:AI16&gt;7)))</f>
        <v>0</v>
      </c>
      <c r="AL16" s="88">
        <f t="shared" ref="AL16" si="44">SUM(E16:AI16)-AK16</f>
        <v>0</v>
      </c>
      <c r="AM16" s="94">
        <f t="shared" ref="AM16" si="45">SUM(E17:AI17)</f>
        <v>0</v>
      </c>
      <c r="AN16" s="88">
        <f t="array" ref="AN16">SUM(IFERROR((((WEEKDAY($E$3:$AI$3,2)&gt;5)+ISNUMBER(MATCH($E$3:$AI$3,DATA!$F$2:$F$100,)))&gt;0)*$E16:$AI16,))</f>
        <v>0</v>
      </c>
      <c r="AO16" s="88">
        <f t="shared" ref="AO16" si="46">COUNTIF($E16:$AI16,"В")</f>
        <v>0</v>
      </c>
      <c r="AP16" s="88">
        <f t="shared" ref="AP16" si="47">COUNTIF($E16:$AI16,"О")</f>
        <v>0</v>
      </c>
      <c r="AQ16" s="88">
        <f t="shared" ref="AQ16" si="48">COUNTIF($E16:$AI16,"А")</f>
        <v>0</v>
      </c>
      <c r="AR16" s="88">
        <f t="shared" ref="AR16" si="49">COUNTIF($E16:$AI16,"У")</f>
        <v>0</v>
      </c>
      <c r="AS16" s="88">
        <f t="shared" ref="AS16" si="50">COUNTIF($E16:$AI16,"Б")</f>
        <v>0</v>
      </c>
    </row>
    <row r="17" spans="1:45" s="7" customFormat="1" ht="21" x14ac:dyDescent="0.3">
      <c r="A17" s="102"/>
      <c r="B17" s="103"/>
      <c r="C17" s="106"/>
      <c r="D17" s="105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6"/>
      <c r="AK17" s="88"/>
      <c r="AL17" s="88"/>
      <c r="AM17" s="94"/>
      <c r="AN17" s="88"/>
      <c r="AO17" s="88"/>
      <c r="AP17" s="88"/>
      <c r="AQ17" s="88"/>
      <c r="AR17" s="88"/>
      <c r="AS17" s="88"/>
    </row>
    <row r="18" spans="1:45" s="7" customFormat="1" ht="21" x14ac:dyDescent="0.3">
      <c r="A18" s="102" t="str">
        <f>IF(C18="","",SUBTOTAL(103,$C$4:C18))</f>
        <v/>
      </c>
      <c r="B18" s="103">
        <v>86</v>
      </c>
      <c r="C18" s="106"/>
      <c r="D18" s="105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6">
        <f t="shared" ref="AJ18" si="51">COUNTIF($E18:$AI18,"&gt;0")</f>
        <v>0</v>
      </c>
      <c r="AK18" s="88">
        <f>SUMPRODUCT(TEXT(E18:AI18,"[&gt;8]8;;0;\0")-COUNTIF(DATA!H$2:H$30,E$3:AI$3*(E18:AI18&gt;7)))</f>
        <v>0</v>
      </c>
      <c r="AL18" s="88">
        <f t="shared" ref="AL18" si="52">SUM(E18:AI18)-AK18</f>
        <v>0</v>
      </c>
      <c r="AM18" s="94">
        <f t="shared" ref="AM18" si="53">SUM(E19:AI19)</f>
        <v>0</v>
      </c>
      <c r="AN18" s="88">
        <f t="array" ref="AN18">SUM(IFERROR((((WEEKDAY($E$3:$AI$3,2)&gt;5)+ISNUMBER(MATCH($E$3:$AI$3,DATA!$F$2:$F$100,)))&gt;0)*$E18:$AI18,))</f>
        <v>0</v>
      </c>
      <c r="AO18" s="88">
        <f t="shared" ref="AO18" si="54">COUNTIF($E18:$AI18,"В")</f>
        <v>0</v>
      </c>
      <c r="AP18" s="88">
        <f t="shared" ref="AP18" si="55">COUNTIF($E18:$AI18,"О")</f>
        <v>0</v>
      </c>
      <c r="AQ18" s="88">
        <f t="shared" ref="AQ18" si="56">COUNTIF($E18:$AI18,"А")</f>
        <v>0</v>
      </c>
      <c r="AR18" s="88">
        <f t="shared" ref="AR18" si="57">COUNTIF($E18:$AI18,"У")</f>
        <v>0</v>
      </c>
      <c r="AS18" s="88">
        <f t="shared" ref="AS18" si="58">COUNTIF($E18:$AI18,"Б")</f>
        <v>0</v>
      </c>
    </row>
    <row r="19" spans="1:45" s="7" customFormat="1" ht="21" x14ac:dyDescent="0.3">
      <c r="A19" s="102"/>
      <c r="B19" s="103"/>
      <c r="C19" s="106"/>
      <c r="D19" s="105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6"/>
      <c r="AK19" s="88"/>
      <c r="AL19" s="88"/>
      <c r="AM19" s="94"/>
      <c r="AN19" s="88"/>
      <c r="AO19" s="88"/>
      <c r="AP19" s="88"/>
      <c r="AQ19" s="88"/>
      <c r="AR19" s="88"/>
      <c r="AS19" s="88"/>
    </row>
    <row r="20" spans="1:45" s="7" customFormat="1" ht="21" x14ac:dyDescent="0.3">
      <c r="A20" s="102" t="str">
        <f>IF(C20="","",SUBTOTAL(103,$C$4:C20))</f>
        <v/>
      </c>
      <c r="B20" s="103">
        <v>85</v>
      </c>
      <c r="C20" s="106"/>
      <c r="D20" s="105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6">
        <f t="shared" ref="AJ20" si="59">COUNTIF($E20:$AI20,"&gt;0")</f>
        <v>0</v>
      </c>
      <c r="AK20" s="88">
        <f>SUMPRODUCT(TEXT(E20:AI20,"[&gt;8]8;;0;\0")-COUNTIF(DATA!H$2:H$30,E$3:AI$3*(E20:AI20&gt;7)))</f>
        <v>0</v>
      </c>
      <c r="AL20" s="88">
        <f t="shared" ref="AL20" si="60">SUM(E20:AI20)-AK20</f>
        <v>0</v>
      </c>
      <c r="AM20" s="94">
        <f t="shared" ref="AM20" si="61">SUM(E21:AI21)</f>
        <v>0</v>
      </c>
      <c r="AN20" s="88">
        <f t="array" ref="AN20">SUM(IFERROR((((WEEKDAY($E$3:$AI$3,2)&gt;5)+ISNUMBER(MATCH($E$3:$AI$3,DATA!$F$2:$F$100,)))&gt;0)*$E20:$AI20,))</f>
        <v>0</v>
      </c>
      <c r="AO20" s="88">
        <f>COUNTIF($E20:$AI20,"В")</f>
        <v>0</v>
      </c>
      <c r="AP20" s="88">
        <f t="shared" ref="AP20" si="62">COUNTIF($E20:$AI20,"О")</f>
        <v>0</v>
      </c>
      <c r="AQ20" s="88">
        <f>COUNTIF($E20:$AI20,"А")</f>
        <v>0</v>
      </c>
      <c r="AR20" s="88">
        <f t="shared" ref="AR20" si="63">COUNTIF($E20:$AI20,"У")</f>
        <v>0</v>
      </c>
      <c r="AS20" s="88">
        <f t="shared" ref="AS20" si="64">COUNTIF($E20:$AI20,"Б")</f>
        <v>0</v>
      </c>
    </row>
    <row r="21" spans="1:45" s="7" customFormat="1" ht="21" x14ac:dyDescent="0.3">
      <c r="A21" s="102"/>
      <c r="B21" s="103"/>
      <c r="C21" s="106"/>
      <c r="D21" s="105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6"/>
      <c r="AK21" s="88"/>
      <c r="AL21" s="88"/>
      <c r="AM21" s="94"/>
      <c r="AN21" s="88"/>
      <c r="AO21" s="88"/>
      <c r="AP21" s="88"/>
      <c r="AQ21" s="88"/>
      <c r="AR21" s="88"/>
      <c r="AS21" s="88"/>
    </row>
    <row r="22" spans="1:45" s="7" customFormat="1" ht="21" hidden="1" x14ac:dyDescent="0.3">
      <c r="A22" s="102" t="str">
        <f>IF(C22="","",SUBTOTAL(103,$C$4:C22))</f>
        <v/>
      </c>
      <c r="B22" s="103"/>
      <c r="C22" s="104"/>
      <c r="D22" s="105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6">
        <f t="shared" ref="AJ22" si="65">COUNTIF($E22:$AI22,"&gt;0")</f>
        <v>0</v>
      </c>
      <c r="AK22" s="88">
        <f>SUMPRODUCT(TEXT(E22:AI22,"[&gt;8]8;;0;\0")-COUNTIF(DATA!H$2:H$30,E$3:AI$3*(E22:AI22&gt;7)))</f>
        <v>0</v>
      </c>
      <c r="AL22" s="88">
        <f t="shared" ref="AL22" si="66">SUM(E22:AI22)-AK22</f>
        <v>0</v>
      </c>
      <c r="AM22" s="94">
        <f t="shared" ref="AM22" si="67">SUM(E23:AI23)</f>
        <v>0</v>
      </c>
      <c r="AN22" s="88">
        <f t="array" ref="AN22">SUM(IFERROR((((WEEKDAY($E$3:$AI$3,2)&gt;5)+ISNUMBER(MATCH($E$3:$AI$3,DATA!$F$2:$F$100,)))&gt;0)*$E22:$AI22,))</f>
        <v>0</v>
      </c>
      <c r="AO22" s="88">
        <f t="shared" ref="AO22" si="68">COUNTIF($E22:$AI22,"В")</f>
        <v>0</v>
      </c>
      <c r="AP22" s="88">
        <f t="shared" ref="AP22" si="69">COUNTIF($E22:$AI22,"О")</f>
        <v>0</v>
      </c>
      <c r="AQ22" s="88">
        <f t="shared" ref="AQ22" si="70">COUNTIF($E22:$AI22,"А")</f>
        <v>0</v>
      </c>
      <c r="AR22" s="88">
        <f t="shared" ref="AR22" si="71">COUNTIF($E22:$AI22,"У")</f>
        <v>0</v>
      </c>
      <c r="AS22" s="88">
        <f t="shared" ref="AS22" si="72">COUNTIF($E22:$AI22,"Б")</f>
        <v>0</v>
      </c>
    </row>
    <row r="23" spans="1:45" s="7" customFormat="1" ht="21" hidden="1" x14ac:dyDescent="0.3">
      <c r="A23" s="102"/>
      <c r="B23" s="103"/>
      <c r="C23" s="104"/>
      <c r="D23" s="105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6"/>
      <c r="AK23" s="88"/>
      <c r="AL23" s="88"/>
      <c r="AM23" s="94"/>
      <c r="AN23" s="88"/>
      <c r="AO23" s="88"/>
      <c r="AP23" s="88"/>
      <c r="AQ23" s="88"/>
      <c r="AR23" s="88"/>
      <c r="AS23" s="88"/>
    </row>
    <row r="24" spans="1:45" s="7" customFormat="1" ht="21" hidden="1" x14ac:dyDescent="0.3">
      <c r="A24" s="102" t="str">
        <f>IF(C24="","",SUBTOTAL(103,$C$4:C24))</f>
        <v/>
      </c>
      <c r="B24" s="103"/>
      <c r="C24" s="104"/>
      <c r="D24" s="105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6">
        <f t="shared" ref="AJ24" si="73">COUNTIF($E24:$AI24,"&gt;0")</f>
        <v>0</v>
      </c>
      <c r="AK24" s="88">
        <f>SUMPRODUCT(TEXT(E24:AI24,"[&gt;8]8;;0;\0")-COUNTIF(DATA!H$2:H$30,E$3:AI$3*(E24:AI24&gt;7)))</f>
        <v>0</v>
      </c>
      <c r="AL24" s="88">
        <f t="shared" ref="AL24" si="74">SUM(E24:AI24)-AK24</f>
        <v>0</v>
      </c>
      <c r="AM24" s="94">
        <f t="shared" ref="AM24" si="75">SUM(E25:AI25)</f>
        <v>0</v>
      </c>
      <c r="AN24" s="88">
        <f t="array" ref="AN24">SUM(IFERROR((((WEEKDAY($E$3:$AI$3,2)&gt;5)+ISNUMBER(MATCH($E$3:$AI$3,DATA!$F$2:$F$100,)))&gt;0)*$E24:$AI24,))</f>
        <v>0</v>
      </c>
      <c r="AO24" s="88">
        <f t="shared" ref="AO24" si="76">COUNTIF($E24:$AI24,"В")</f>
        <v>0</v>
      </c>
      <c r="AP24" s="88">
        <f t="shared" ref="AP24" si="77">COUNTIF($E24:$AI24,"О")</f>
        <v>0</v>
      </c>
      <c r="AQ24" s="88">
        <f t="shared" ref="AQ24" si="78">COUNTIF($E24:$AI24,"А")</f>
        <v>0</v>
      </c>
      <c r="AR24" s="88">
        <f t="shared" ref="AR24" si="79">COUNTIF($E24:$AI24,"У")</f>
        <v>0</v>
      </c>
      <c r="AS24" s="88">
        <f t="shared" ref="AS24" si="80">COUNTIF($E24:$AI24,"Б")</f>
        <v>0</v>
      </c>
    </row>
    <row r="25" spans="1:45" s="7" customFormat="1" ht="21" hidden="1" x14ac:dyDescent="0.3">
      <c r="A25" s="102"/>
      <c r="B25" s="103"/>
      <c r="C25" s="104"/>
      <c r="D25" s="105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6"/>
      <c r="AK25" s="88"/>
      <c r="AL25" s="88"/>
      <c r="AM25" s="94"/>
      <c r="AN25" s="88"/>
      <c r="AO25" s="88"/>
      <c r="AP25" s="88"/>
      <c r="AQ25" s="88"/>
      <c r="AR25" s="88"/>
      <c r="AS25" s="88"/>
    </row>
    <row r="26" spans="1:45" s="7" customFormat="1" ht="21" hidden="1" x14ac:dyDescent="0.3">
      <c r="A26" s="102" t="str">
        <f>IF(C26="","",SUBTOTAL(103,$C$4:C26))</f>
        <v/>
      </c>
      <c r="B26" s="103"/>
      <c r="C26" s="104"/>
      <c r="D26" s="105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6">
        <f t="shared" ref="AJ26" si="81">COUNTIF($E26:$AI26,"&gt;0")</f>
        <v>0</v>
      </c>
      <c r="AK26" s="88">
        <f>SUMPRODUCT(TEXT(E26:AI26,"[&gt;8]8;;0;\0")-COUNTIF(DATA!H$2:H$30,E$3:AI$3*(E26:AI26&gt;7)))</f>
        <v>0</v>
      </c>
      <c r="AL26" s="88">
        <f t="shared" ref="AL26" si="82">SUM(E26:AI26)-AK26</f>
        <v>0</v>
      </c>
      <c r="AM26" s="94">
        <f t="shared" ref="AM26" si="83">SUM(E27:AI27)</f>
        <v>0</v>
      </c>
      <c r="AN26" s="88">
        <f t="array" ref="AN26">SUM(IFERROR((((WEEKDAY($E$3:$AI$3,2)&gt;5)+ISNUMBER(MATCH($E$3:$AI$3,DATA!$F$2:$F$100,)))&gt;0)*$E26:$AI26,))</f>
        <v>0</v>
      </c>
      <c r="AO26" s="88">
        <f t="shared" ref="AO26" si="84">COUNTIF($E26:$AI26,"В")</f>
        <v>0</v>
      </c>
      <c r="AP26" s="88">
        <f t="shared" ref="AP26" si="85">COUNTIF($E26:$AI26,"О")</f>
        <v>0</v>
      </c>
      <c r="AQ26" s="88">
        <f t="shared" ref="AQ26" si="86">COUNTIF($E26:$AI26,"А")</f>
        <v>0</v>
      </c>
      <c r="AR26" s="88">
        <f t="shared" ref="AR26" si="87">COUNTIF($E26:$AI26,"У")</f>
        <v>0</v>
      </c>
      <c r="AS26" s="88">
        <f t="shared" ref="AS26" si="88">COUNTIF($E26:$AI26,"Б")</f>
        <v>0</v>
      </c>
    </row>
    <row r="27" spans="1:45" s="7" customFormat="1" ht="21" hidden="1" x14ac:dyDescent="0.3">
      <c r="A27" s="102"/>
      <c r="B27" s="103"/>
      <c r="C27" s="104"/>
      <c r="D27" s="105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6"/>
      <c r="AK27" s="88"/>
      <c r="AL27" s="88"/>
      <c r="AM27" s="94"/>
      <c r="AN27" s="88"/>
      <c r="AO27" s="88"/>
      <c r="AP27" s="88"/>
      <c r="AQ27" s="88"/>
      <c r="AR27" s="88"/>
      <c r="AS27" s="88"/>
    </row>
    <row r="28" spans="1:45" s="7" customFormat="1" ht="21" hidden="1" x14ac:dyDescent="0.3">
      <c r="A28" s="102" t="str">
        <f>IF(C28="","",SUBTOTAL(103,$C$4:C28))</f>
        <v/>
      </c>
      <c r="B28" s="103"/>
      <c r="C28" s="104"/>
      <c r="D28" s="105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6">
        <f t="shared" ref="AJ28" si="89">COUNTIF($E28:$AI28,"&gt;0")</f>
        <v>0</v>
      </c>
      <c r="AK28" s="88">
        <f>SUMPRODUCT(TEXT(E28:AI28,"[&gt;8]8;;0;\0")-COUNTIF(DATA!H$2:H$30,E$3:AI$3*(E28:AI28&gt;7)))</f>
        <v>0</v>
      </c>
      <c r="AL28" s="88">
        <f t="shared" ref="AL28" si="90">SUM(E28:AI28)-AK28</f>
        <v>0</v>
      </c>
      <c r="AM28" s="94">
        <f t="shared" ref="AM28" si="91">SUM(E29:AI29)</f>
        <v>0</v>
      </c>
      <c r="AN28" s="88">
        <f t="array" ref="AN28">SUM(IFERROR((((WEEKDAY($E$3:$AI$3,2)&gt;5)+ISNUMBER(MATCH($E$3:$AI$3,DATA!$F$2:$F$100,)))&gt;0)*$E28:$AI28,))</f>
        <v>0</v>
      </c>
      <c r="AO28" s="88">
        <f t="shared" ref="AO28" si="92">COUNTIF($E28:$AI28,"В")</f>
        <v>0</v>
      </c>
      <c r="AP28" s="88">
        <f t="shared" ref="AP28" si="93">COUNTIF($E28:$AI28,"О")</f>
        <v>0</v>
      </c>
      <c r="AQ28" s="88">
        <f t="shared" ref="AQ28" si="94">COUNTIF($E28:$AI28,"А")</f>
        <v>0</v>
      </c>
      <c r="AR28" s="88">
        <f t="shared" ref="AR28" si="95">COUNTIF($E28:$AI28,"У")</f>
        <v>0</v>
      </c>
      <c r="AS28" s="88">
        <f t="shared" ref="AS28" si="96">COUNTIF($E28:$AI28,"Б")</f>
        <v>0</v>
      </c>
    </row>
    <row r="29" spans="1:45" s="7" customFormat="1" ht="21" hidden="1" x14ac:dyDescent="0.3">
      <c r="A29" s="102"/>
      <c r="B29" s="103"/>
      <c r="C29" s="104"/>
      <c r="D29" s="105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6"/>
      <c r="AK29" s="88"/>
      <c r="AL29" s="88"/>
      <c r="AM29" s="94"/>
      <c r="AN29" s="88"/>
      <c r="AO29" s="88"/>
      <c r="AP29" s="88"/>
      <c r="AQ29" s="88"/>
      <c r="AR29" s="88"/>
      <c r="AS29" s="88"/>
    </row>
    <row r="30" spans="1:45" s="7" customFormat="1" ht="21" hidden="1" x14ac:dyDescent="0.3">
      <c r="A30" s="102" t="str">
        <f>IF(C30="","",SUBTOTAL(103,$C$4:C30))</f>
        <v/>
      </c>
      <c r="B30" s="103"/>
      <c r="C30" s="104"/>
      <c r="D30" s="105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6">
        <f t="shared" ref="AJ30" si="97">COUNTIF($E30:$AI30,"&gt;0")</f>
        <v>0</v>
      </c>
      <c r="AK30" s="88">
        <f>SUMPRODUCT(TEXT(E30:AI30,"[&gt;8]8;;0;\0")-COUNTIF(DATA!H$2:H$30,E$3:AI$3*(E30:AI30&gt;7)))</f>
        <v>0</v>
      </c>
      <c r="AL30" s="88">
        <f t="shared" ref="AL30" si="98">SUM(E30:AI30)-AK30</f>
        <v>0</v>
      </c>
      <c r="AM30" s="94">
        <f t="shared" ref="AM30" si="99">SUM(E31:AI31)</f>
        <v>0</v>
      </c>
      <c r="AN30" s="88">
        <f t="array" ref="AN30">SUM(IFERROR((((WEEKDAY($E$3:$AI$3,2)&gt;5)+ISNUMBER(MATCH($E$3:$AI$3,DATA!$F$2:$F$100,)))&gt;0)*$E30:$AI30,))</f>
        <v>0</v>
      </c>
      <c r="AO30" s="88">
        <f t="shared" ref="AO30" si="100">COUNTIF($E30:$AI30,"В")</f>
        <v>0</v>
      </c>
      <c r="AP30" s="88">
        <f t="shared" ref="AP30" si="101">COUNTIF($E30:$AI30,"О")</f>
        <v>0</v>
      </c>
      <c r="AQ30" s="88">
        <f t="shared" ref="AQ30" si="102">COUNTIF($E30:$AI30,"А")</f>
        <v>0</v>
      </c>
      <c r="AR30" s="88">
        <f t="shared" ref="AR30" si="103">COUNTIF($E30:$AI30,"У")</f>
        <v>0</v>
      </c>
      <c r="AS30" s="88">
        <f t="shared" ref="AS30" si="104">COUNTIF($E30:$AI30,"Б")</f>
        <v>0</v>
      </c>
    </row>
    <row r="31" spans="1:45" s="7" customFormat="1" ht="21" hidden="1" x14ac:dyDescent="0.3">
      <c r="A31" s="102"/>
      <c r="B31" s="103"/>
      <c r="C31" s="104"/>
      <c r="D31" s="105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6"/>
      <c r="AK31" s="88"/>
      <c r="AL31" s="88"/>
      <c r="AM31" s="94"/>
      <c r="AN31" s="88"/>
      <c r="AO31" s="88"/>
      <c r="AP31" s="88"/>
      <c r="AQ31" s="88"/>
      <c r="AR31" s="88"/>
      <c r="AS31" s="88"/>
    </row>
    <row r="32" spans="1:45" s="7" customFormat="1" ht="21" hidden="1" x14ac:dyDescent="0.3">
      <c r="A32" s="102" t="str">
        <f>IF(C32="","",SUBTOTAL(103,$C$4:C32))</f>
        <v/>
      </c>
      <c r="B32" s="103"/>
      <c r="C32" s="104"/>
      <c r="D32" s="105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6">
        <f t="shared" ref="AJ32" si="105">COUNTIF($E32:$AI32,"&gt;0")</f>
        <v>0</v>
      </c>
      <c r="AK32" s="88">
        <f>SUMPRODUCT(TEXT(E32:AI32,"[&gt;8]8;;0;\0")-COUNTIF(DATA!H$2:H$30,E$3:AI$3*(E32:AI32&gt;7)))</f>
        <v>0</v>
      </c>
      <c r="AL32" s="88">
        <f t="shared" ref="AL32" si="106">SUM(E32:AI32)-AK32</f>
        <v>0</v>
      </c>
      <c r="AM32" s="94">
        <f t="shared" ref="AM32" si="107">SUM(E33:AI33)</f>
        <v>0</v>
      </c>
      <c r="AN32" s="88">
        <f t="array" ref="AN32">SUM(IFERROR((((WEEKDAY($E$3:$AI$3,2)&gt;5)+ISNUMBER(MATCH($E$3:$AI$3,DATA!$F$2:$F$100,)))&gt;0)*$E32:$AI32,))</f>
        <v>0</v>
      </c>
      <c r="AO32" s="88">
        <f t="shared" ref="AO32" si="108">COUNTIF($E32:$AI32,"В")</f>
        <v>0</v>
      </c>
      <c r="AP32" s="88">
        <f t="shared" ref="AP32" si="109">COUNTIF($E32:$AI32,"О")</f>
        <v>0</v>
      </c>
      <c r="AQ32" s="88">
        <f t="shared" ref="AQ32" si="110">COUNTIF($E32:$AI32,"А")</f>
        <v>0</v>
      </c>
      <c r="AR32" s="88">
        <f t="shared" ref="AR32" si="111">COUNTIF($E32:$AI32,"У")</f>
        <v>0</v>
      </c>
      <c r="AS32" s="88">
        <f t="shared" ref="AS32" si="112">COUNTIF($E32:$AI32,"Б")</f>
        <v>0</v>
      </c>
    </row>
    <row r="33" spans="1:45" s="7" customFormat="1" ht="21" hidden="1" x14ac:dyDescent="0.3">
      <c r="A33" s="102"/>
      <c r="B33" s="103"/>
      <c r="C33" s="104"/>
      <c r="D33" s="105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6"/>
      <c r="AK33" s="88"/>
      <c r="AL33" s="88"/>
      <c r="AM33" s="94"/>
      <c r="AN33" s="88"/>
      <c r="AO33" s="88"/>
      <c r="AP33" s="88"/>
      <c r="AQ33" s="88"/>
      <c r="AR33" s="88"/>
      <c r="AS33" s="88"/>
    </row>
    <row r="34" spans="1:45" s="7" customFormat="1" ht="21" hidden="1" x14ac:dyDescent="0.3">
      <c r="A34" s="102" t="str">
        <f>IF(C34="","",SUBTOTAL(103,$C$4:C34))</f>
        <v/>
      </c>
      <c r="B34" s="103"/>
      <c r="C34" s="104"/>
      <c r="D34" s="105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6">
        <f t="shared" ref="AJ34" si="113">COUNTIF($E34:$AI34,"&gt;0")</f>
        <v>0</v>
      </c>
      <c r="AK34" s="88">
        <f>SUMPRODUCT(TEXT(E34:AI34,"[&gt;8]8;;0;\0")-COUNTIF(DATA!H$2:H$30,E$3:AI$3*(E34:AI34&gt;7)))</f>
        <v>0</v>
      </c>
      <c r="AL34" s="88">
        <f t="shared" ref="AL34" si="114">SUM(E34:AI34)-AK34</f>
        <v>0</v>
      </c>
      <c r="AM34" s="94">
        <f t="shared" ref="AM34" si="115">SUM(E35:AI35)</f>
        <v>0</v>
      </c>
      <c r="AN34" s="88">
        <f t="array" ref="AN34">SUM(IFERROR((((WEEKDAY($E$3:$AI$3,2)&gt;5)+ISNUMBER(MATCH($E$3:$AI$3,DATA!$F$2:$F$100,)))&gt;0)*$E34:$AI34,))</f>
        <v>0</v>
      </c>
      <c r="AO34" s="88">
        <f t="shared" ref="AO34" si="116">COUNTIF($E34:$AI34,"В")</f>
        <v>0</v>
      </c>
      <c r="AP34" s="88">
        <f t="shared" ref="AP34" si="117">COUNTIF($E34:$AI34,"О")</f>
        <v>0</v>
      </c>
      <c r="AQ34" s="88">
        <f t="shared" ref="AQ34" si="118">COUNTIF($E34:$AI34,"А")</f>
        <v>0</v>
      </c>
      <c r="AR34" s="88">
        <f t="shared" ref="AR34" si="119">COUNTIF($E34:$AI34,"У")</f>
        <v>0</v>
      </c>
      <c r="AS34" s="88">
        <f t="shared" ref="AS34" si="120">COUNTIF($E34:$AI34,"Б")</f>
        <v>0</v>
      </c>
    </row>
    <row r="35" spans="1:45" s="7" customFormat="1" ht="21" hidden="1" x14ac:dyDescent="0.3">
      <c r="A35" s="102"/>
      <c r="B35" s="103"/>
      <c r="C35" s="104"/>
      <c r="D35" s="105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6"/>
      <c r="AK35" s="88"/>
      <c r="AL35" s="88"/>
      <c r="AM35" s="94"/>
      <c r="AN35" s="88"/>
      <c r="AO35" s="88"/>
      <c r="AP35" s="88"/>
      <c r="AQ35" s="88"/>
      <c r="AR35" s="88"/>
      <c r="AS35" s="88"/>
    </row>
    <row r="36" spans="1:45" s="7" customFormat="1" ht="21" hidden="1" x14ac:dyDescent="0.3">
      <c r="A36" s="102" t="str">
        <f>IF(C36="","",SUBTOTAL(103,$C$4:C36))</f>
        <v/>
      </c>
      <c r="B36" s="103"/>
      <c r="C36" s="104"/>
      <c r="D36" s="105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86">
        <f t="shared" ref="AJ36" si="121">COUNTIF($E36:$AI36,"&gt;0")</f>
        <v>0</v>
      </c>
      <c r="AK36" s="88">
        <f>SUMPRODUCT(TEXT(E36:AI36,"[&gt;8]8;;0;\0")-COUNTIF(DATA!H$2:H$30,E$3:AI$3*(E36:AI36&gt;7)))</f>
        <v>0</v>
      </c>
      <c r="AL36" s="88">
        <f t="shared" ref="AL36" si="122">SUM(E36:AI36)-AK36</f>
        <v>0</v>
      </c>
      <c r="AM36" s="94">
        <f t="shared" ref="AM36" si="123">SUM(E37:AI37)</f>
        <v>0</v>
      </c>
      <c r="AN36" s="88">
        <f t="array" ref="AN36">SUM(IFERROR((((WEEKDAY($E$3:$AI$3,2)&gt;5)+ISNUMBER(MATCH($E$3:$AI$3,DATA!$F$2:$F$100,)))&gt;0)*$E36:$AI36,))</f>
        <v>0</v>
      </c>
      <c r="AO36" s="88">
        <f t="shared" ref="AO36" si="124">COUNTIF($E36:$AI36,"В")</f>
        <v>0</v>
      </c>
      <c r="AP36" s="88">
        <f t="shared" ref="AP36" si="125">COUNTIF($E36:$AI36,"О")</f>
        <v>0</v>
      </c>
      <c r="AQ36" s="88">
        <f t="shared" ref="AQ36" si="126">COUNTIF($E36:$AI36,"А")</f>
        <v>0</v>
      </c>
      <c r="AR36" s="88">
        <f t="shared" ref="AR36" si="127">COUNTIF($E36:$AI36,"У")</f>
        <v>0</v>
      </c>
      <c r="AS36" s="88">
        <f t="shared" ref="AS36" si="128">COUNTIF($E36:$AI36,"Б")</f>
        <v>0</v>
      </c>
    </row>
    <row r="37" spans="1:45" s="7" customFormat="1" ht="21" hidden="1" x14ac:dyDescent="0.3">
      <c r="A37" s="102"/>
      <c r="B37" s="103"/>
      <c r="C37" s="104"/>
      <c r="D37" s="105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86"/>
      <c r="AK37" s="88"/>
      <c r="AL37" s="88"/>
      <c r="AM37" s="94"/>
      <c r="AN37" s="88"/>
      <c r="AO37" s="88"/>
      <c r="AP37" s="88"/>
      <c r="AQ37" s="88"/>
      <c r="AR37" s="88"/>
      <c r="AS37" s="88"/>
    </row>
    <row r="38" spans="1:45" s="7" customFormat="1" ht="21" x14ac:dyDescent="0.3">
      <c r="A38" s="97" t="str">
        <f>IF(C38="","",SUBTOTAL(103,$C$4:C38))</f>
        <v/>
      </c>
      <c r="B38" s="98">
        <v>87</v>
      </c>
      <c r="C38" s="99"/>
      <c r="D38" s="10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1">
        <f t="shared" ref="AJ38" si="129">COUNTIF($E38:$AI38,"&gt;0")</f>
        <v>0</v>
      </c>
      <c r="AK38" s="88">
        <f>SUMPRODUCT(TEXT(E38:AI38,"[&gt;8]8;;0;\0")-COUNTIF(DATA!H$2:H$30,E$3:AI$3*(E38:AI38&gt;7)))</f>
        <v>0</v>
      </c>
      <c r="AL38" s="101">
        <f t="shared" ref="AL38" si="130">SUM(E38:AI38)-AK38</f>
        <v>0</v>
      </c>
      <c r="AM38" s="113">
        <f>SUM(E39:AI39)</f>
        <v>0</v>
      </c>
      <c r="AN38" s="101">
        <f t="array" ref="AN38">SUM(IFERROR(((TRANSPOSE(MMULT(TRANSPOSE(--(MOD($E$3:$AI$3-DATA!$C$1,14)={7;8;12;13})),{1;1;1;1}))+ISNUMBER(MATCH($E$3:$AI$3,DATA!$F$1:$F$100,)))&gt;0)*$E38:$AI38,))</f>
        <v>0</v>
      </c>
      <c r="AO38" s="101">
        <f t="shared" ref="AO38" si="131">COUNTIF($E38:$AI38,"В")</f>
        <v>0</v>
      </c>
      <c r="AP38" s="101">
        <f t="shared" ref="AP38" si="132">COUNTIF($E38:$AI38,"О")</f>
        <v>0</v>
      </c>
      <c r="AQ38" s="101">
        <f t="shared" ref="AQ38" si="133">COUNTIF($E38:$AI38,"А")</f>
        <v>0</v>
      </c>
      <c r="AR38" s="101">
        <f t="shared" ref="AR38" si="134">COUNTIF($E38:$AI38,"У")</f>
        <v>0</v>
      </c>
      <c r="AS38" s="101">
        <f t="shared" ref="AS38" si="135">COUNTIF($E38:$AI38,"Б")</f>
        <v>0</v>
      </c>
    </row>
    <row r="39" spans="1:45" s="7" customFormat="1" ht="21" x14ac:dyDescent="0.3">
      <c r="A39" s="79"/>
      <c r="B39" s="81"/>
      <c r="C39" s="83"/>
      <c r="D39" s="85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86"/>
      <c r="AK39" s="88"/>
      <c r="AL39" s="88"/>
      <c r="AM39" s="94"/>
      <c r="AN39" s="88"/>
      <c r="AO39" s="88"/>
      <c r="AP39" s="88"/>
      <c r="AQ39" s="88"/>
      <c r="AR39" s="88"/>
      <c r="AS39" s="88"/>
    </row>
    <row r="40" spans="1:45" s="7" customFormat="1" ht="21" hidden="1" x14ac:dyDescent="0.3">
      <c r="A40" s="97" t="str">
        <f>IF(C40="","",SUBTOTAL(103,$C$4:C40))</f>
        <v/>
      </c>
      <c r="B40" s="98"/>
      <c r="C40" s="99"/>
      <c r="D40" s="10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86">
        <f t="shared" ref="AJ40" si="136">COUNTIF($E40:$AI40,"&gt;0")</f>
        <v>0</v>
      </c>
      <c r="AK40" s="88">
        <f>SUMPRODUCT(TEXT(E40:AI40,"[&gt;8]8;;0;\0")-COUNTIF(DATA!H$2:H$30,E$3:AI$3*(E40:AI40&gt;7)))</f>
        <v>0</v>
      </c>
      <c r="AL40" s="88">
        <f t="shared" ref="AL40" si="137">SUM(E40:AI40)-AK40</f>
        <v>0</v>
      </c>
      <c r="AM40" s="94">
        <f t="shared" ref="AM40" si="138">SUM(E41:AI41)</f>
        <v>0</v>
      </c>
      <c r="AN40" s="88">
        <f t="array" ref="AN40">SUM(IFERROR(((TRANSPOSE(MMULT(TRANSPOSE(--(MOD($E$3:$AI$3-DATA!$C$1,14)={7;8;12;13})),{1;1;1;1}))+ISNUMBER(MATCH($E$3:$AI$3,DATA!$F$1:$F$100,)))&gt;0)*$E40:$AI40,))</f>
        <v>0</v>
      </c>
      <c r="AO40" s="88">
        <f t="shared" ref="AO40" si="139">COUNTIF($E40:$AI40,"В")</f>
        <v>0</v>
      </c>
      <c r="AP40" s="88">
        <f t="shared" ref="AP40" si="140">COUNTIF($E40:$AI40,"О")</f>
        <v>0</v>
      </c>
      <c r="AQ40" s="88">
        <f t="shared" ref="AQ40" si="141">COUNTIF($E40:$AI40,"А")</f>
        <v>0</v>
      </c>
      <c r="AR40" s="88">
        <f t="shared" ref="AR40" si="142">COUNTIF($E40:$AI40,"У")</f>
        <v>0</v>
      </c>
      <c r="AS40" s="88">
        <f t="shared" ref="AS40" si="143">COUNTIF($E40:$AI40,"Б")</f>
        <v>0</v>
      </c>
    </row>
    <row r="41" spans="1:45" s="7" customFormat="1" ht="21" hidden="1" x14ac:dyDescent="0.3">
      <c r="A41" s="79"/>
      <c r="B41" s="81"/>
      <c r="C41" s="83"/>
      <c r="D41" s="85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86"/>
      <c r="AK41" s="88"/>
      <c r="AL41" s="88"/>
      <c r="AM41" s="94"/>
      <c r="AN41" s="88"/>
      <c r="AO41" s="88"/>
      <c r="AP41" s="88"/>
      <c r="AQ41" s="88"/>
      <c r="AR41" s="88"/>
      <c r="AS41" s="88"/>
    </row>
    <row r="42" spans="1:45" s="7" customFormat="1" ht="21" hidden="1" x14ac:dyDescent="0.3">
      <c r="A42" s="97" t="str">
        <f>IF(C42="","",SUBTOTAL(103,$C$4:C42))</f>
        <v/>
      </c>
      <c r="B42" s="98"/>
      <c r="C42" s="99"/>
      <c r="D42" s="10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86">
        <f t="shared" ref="AJ42" si="144">COUNTIF($E42:$AI42,"&gt;0")</f>
        <v>0</v>
      </c>
      <c r="AK42" s="88">
        <f>SUMPRODUCT(TEXT(E42:AI42,"[&gt;8]8;;0;\0")-COUNTIF(DATA!H$2:H$30,E$3:AI$3*(E42:AI42&gt;7)))</f>
        <v>0</v>
      </c>
      <c r="AL42" s="88">
        <f t="shared" ref="AL42" si="145">SUM(E42:AI42)-AK42</f>
        <v>0</v>
      </c>
      <c r="AM42" s="94">
        <f t="shared" ref="AM42" si="146">SUM(E43:AI43)</f>
        <v>0</v>
      </c>
      <c r="AN42" s="88">
        <f t="array" ref="AN42">SUM(IFERROR(((TRANSPOSE(MMULT(TRANSPOSE(--(MOD($E$3:$AI$3-DATA!$C$1,14)={7;8;12;13})),{1;1;1;1}))+ISNUMBER(MATCH($E$3:$AI$3,DATA!$F$1:$F$100,)))&gt;0)*$E42:$AI42,))</f>
        <v>0</v>
      </c>
      <c r="AO42" s="88">
        <f t="shared" ref="AO42" si="147">COUNTIF($E42:$AI42,"В")</f>
        <v>0</v>
      </c>
      <c r="AP42" s="88">
        <f t="shared" ref="AP42" si="148">COUNTIF($E42:$AI42,"О")</f>
        <v>0</v>
      </c>
      <c r="AQ42" s="88">
        <f t="shared" ref="AQ42" si="149">COUNTIF($E42:$AI42,"А")</f>
        <v>0</v>
      </c>
      <c r="AR42" s="88">
        <f t="shared" ref="AR42" si="150">COUNTIF($E42:$AI42,"У")</f>
        <v>0</v>
      </c>
      <c r="AS42" s="88">
        <f t="shared" ref="AS42" si="151">COUNTIF($E42:$AI42,"Б")</f>
        <v>0</v>
      </c>
    </row>
    <row r="43" spans="1:45" s="7" customFormat="1" ht="21" hidden="1" x14ac:dyDescent="0.3">
      <c r="A43" s="79"/>
      <c r="B43" s="81"/>
      <c r="C43" s="83"/>
      <c r="D43" s="85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86"/>
      <c r="AK43" s="88"/>
      <c r="AL43" s="88"/>
      <c r="AM43" s="94"/>
      <c r="AN43" s="88"/>
      <c r="AO43" s="88"/>
      <c r="AP43" s="88"/>
      <c r="AQ43" s="88"/>
      <c r="AR43" s="88"/>
      <c r="AS43" s="88"/>
    </row>
    <row r="44" spans="1:45" s="7" customFormat="1" ht="21" x14ac:dyDescent="0.3">
      <c r="A44" s="97" t="str">
        <f>IF(C44="","",SUBTOTAL(103,$C$4:C44))</f>
        <v/>
      </c>
      <c r="B44" s="98">
        <v>88</v>
      </c>
      <c r="C44" s="99"/>
      <c r="D44" s="10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86">
        <f t="shared" ref="AJ44" si="152">COUNTIF($E44:$AI44,"&gt;0")</f>
        <v>0</v>
      </c>
      <c r="AK44" s="88">
        <f>SUMPRODUCT(TEXT(E44:AI44,"[&gt;8]8;;0;\0")-COUNTIF(DATA!H$2:H$30,E$3:AI$3*(E44:AI44&gt;7)))</f>
        <v>0</v>
      </c>
      <c r="AL44" s="88">
        <f t="shared" ref="AL44" si="153">SUM(E44:AI44)-AK44</f>
        <v>0</v>
      </c>
      <c r="AM44" s="94">
        <f t="shared" ref="AM44" si="154">SUM(E45:AI45)</f>
        <v>0</v>
      </c>
      <c r="AN44" s="88">
        <f t="array" ref="AN44">SUM(IFERROR(((TRANSPOSE(MMULT(TRANSPOSE(--(MOD($E$3:$AI$3-DATA!$B$1,14)={7;8;12;13})),{1;1;1;1}))+ISNUMBER(MATCH($E$3:$AI$3,DATA!$F$1:$F$100,)))&gt;0)*$E44:$AI44,))</f>
        <v>0</v>
      </c>
      <c r="AO44" s="88">
        <f t="shared" ref="AO44" si="155">COUNTIF($E44:$AI44,"В")</f>
        <v>0</v>
      </c>
      <c r="AP44" s="88">
        <f t="shared" ref="AP44" si="156">COUNTIF($E44:$AI44,"О")</f>
        <v>0</v>
      </c>
      <c r="AQ44" s="88">
        <f t="shared" ref="AQ44" si="157">COUNTIF($E44:$AI44,"А")</f>
        <v>0</v>
      </c>
      <c r="AR44" s="88">
        <f t="shared" ref="AR44" si="158">COUNTIF($E44:$AI44,"У")</f>
        <v>0</v>
      </c>
      <c r="AS44" s="88">
        <f t="shared" ref="AS44" si="159">COUNTIF($E44:$AI44,"Б")</f>
        <v>0</v>
      </c>
    </row>
    <row r="45" spans="1:45" s="7" customFormat="1" ht="21" x14ac:dyDescent="0.3">
      <c r="A45" s="79"/>
      <c r="B45" s="81"/>
      <c r="C45" s="83"/>
      <c r="D45" s="85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86"/>
      <c r="AK45" s="88"/>
      <c r="AL45" s="88"/>
      <c r="AM45" s="94"/>
      <c r="AN45" s="88"/>
      <c r="AO45" s="88"/>
      <c r="AP45" s="88"/>
      <c r="AQ45" s="88"/>
      <c r="AR45" s="88"/>
      <c r="AS45" s="88"/>
    </row>
    <row r="46" spans="1:45" s="7" customFormat="1" ht="21" hidden="1" x14ac:dyDescent="0.3">
      <c r="A46" s="97" t="str">
        <f>IF(C46="","",SUBTOTAL(103,$C$4:C46))</f>
        <v/>
      </c>
      <c r="B46" s="98"/>
      <c r="C46" s="99"/>
      <c r="D46" s="10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86">
        <f t="shared" ref="AJ46" si="160">COUNTIF($E46:$AI46,"&gt;0")</f>
        <v>0</v>
      </c>
      <c r="AK46" s="88">
        <f>SUMPRODUCT(TEXT(E46:AI46,"[&gt;8]8;;0;\0")-COUNTIF(DATA!H$2:H$30,E$3:AI$3*(E46:AI46&gt;7)))</f>
        <v>0</v>
      </c>
      <c r="AL46" s="88">
        <f t="shared" ref="AL46" si="161">SUM(E46:AI46)-AK46</f>
        <v>0</v>
      </c>
      <c r="AM46" s="94">
        <f t="shared" ref="AM46" si="162">SUM(E47:AI47)</f>
        <v>0</v>
      </c>
      <c r="AN46" s="88">
        <f t="array" ref="AN46">SUM(IFERROR(((TRANSPOSE(MMULT(TRANSPOSE(--(MOD($E$3:$AI$3-DATA!$B$1,14)={7;8;12;13})),{1;1;1;1}))+ISNUMBER(MATCH($E$3:$AI$3,DATA!$F$1:$F$100,)))&gt;0)*$E46:$AI46,))</f>
        <v>0</v>
      </c>
      <c r="AO46" s="88">
        <f t="shared" ref="AO46" si="163">COUNTIF($E46:$AI46,"В")</f>
        <v>0</v>
      </c>
      <c r="AP46" s="88">
        <f t="shared" ref="AP46" si="164">COUNTIF($E46:$AI46,"О")</f>
        <v>0</v>
      </c>
      <c r="AQ46" s="88">
        <f t="shared" ref="AQ46" si="165">COUNTIF($E46:$AI46,"А")</f>
        <v>0</v>
      </c>
      <c r="AR46" s="88">
        <f t="shared" ref="AR46" si="166">COUNTIF($E46:$AI46,"У")</f>
        <v>0</v>
      </c>
      <c r="AS46" s="88">
        <f t="shared" ref="AS46" si="167">COUNTIF($E46:$AI46,"Б")</f>
        <v>0</v>
      </c>
    </row>
    <row r="47" spans="1:45" s="7" customFormat="1" ht="21" hidden="1" x14ac:dyDescent="0.3">
      <c r="A47" s="79"/>
      <c r="B47" s="81"/>
      <c r="C47" s="83"/>
      <c r="D47" s="85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86"/>
      <c r="AK47" s="88"/>
      <c r="AL47" s="88"/>
      <c r="AM47" s="94"/>
      <c r="AN47" s="88"/>
      <c r="AO47" s="88"/>
      <c r="AP47" s="88"/>
      <c r="AQ47" s="88"/>
      <c r="AR47" s="88"/>
      <c r="AS47" s="88"/>
    </row>
    <row r="48" spans="1:45" s="7" customFormat="1" ht="21" hidden="1" x14ac:dyDescent="0.3">
      <c r="A48" s="97" t="str">
        <f>IF(C48="","",SUBTOTAL(103,$C$4:C48))</f>
        <v/>
      </c>
      <c r="B48" s="98"/>
      <c r="C48" s="99"/>
      <c r="D48" s="84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86">
        <f t="shared" ref="AJ48" si="168">COUNTIF($E48:$AI48,"&gt;0")</f>
        <v>0</v>
      </c>
      <c r="AK48" s="88">
        <f>SUMPRODUCT(TEXT(E48:AI48,"[&gt;8]8;;0;\0")-COUNTIF(DATA!H$2:H$30,E$3:AI$3*(E48:AI48&gt;7)))</f>
        <v>0</v>
      </c>
      <c r="AL48" s="88">
        <f t="shared" ref="AL48" si="169">SUM(E48:AI48)-AK48</f>
        <v>0</v>
      </c>
      <c r="AM48" s="94">
        <f t="shared" ref="AM48" si="170">SUM(E49:AI49)</f>
        <v>0</v>
      </c>
      <c r="AN48" s="88">
        <f t="array" ref="AN48">SUM(IFERROR(((TRANSPOSE(MMULT(TRANSPOSE(--(MOD($E$3:$AI$3-DATA!$B$1,14)={7;8;12;13})),{1;1;1;1}))+ISNUMBER(MATCH($E$3:$AI$3,DATA!$F$1:$F$100,)))&gt;0)*$E48:$AI48,))</f>
        <v>0</v>
      </c>
      <c r="AO48" s="88">
        <f t="shared" ref="AO48" si="171">COUNTIF($E48:$AI48,"В")</f>
        <v>0</v>
      </c>
      <c r="AP48" s="88">
        <f t="shared" ref="AP48" si="172">COUNTIF($E48:$AI48,"О")</f>
        <v>0</v>
      </c>
      <c r="AQ48" s="88">
        <f t="shared" ref="AQ48" si="173">COUNTIF($E48:$AI48,"А")</f>
        <v>0</v>
      </c>
      <c r="AR48" s="88">
        <f t="shared" ref="AR48" si="174">COUNTIF($E48:$AI48,"У")</f>
        <v>0</v>
      </c>
      <c r="AS48" s="88">
        <f t="shared" ref="AS48" si="175">COUNTIF($E48:$AI48,"Б")</f>
        <v>0</v>
      </c>
    </row>
    <row r="49" spans="1:45" s="7" customFormat="1" ht="21" hidden="1" x14ac:dyDescent="0.3">
      <c r="A49" s="79"/>
      <c r="B49" s="81"/>
      <c r="C49" s="83"/>
      <c r="D49" s="85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87"/>
      <c r="AK49" s="88"/>
      <c r="AL49" s="89"/>
      <c r="AM49" s="95"/>
      <c r="AN49" s="89"/>
      <c r="AO49" s="89"/>
      <c r="AP49" s="89"/>
      <c r="AQ49" s="89"/>
      <c r="AR49" s="89"/>
      <c r="AS49" s="89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3" t="s">
        <v>8</v>
      </c>
      <c r="AF50" s="143"/>
      <c r="AG50" s="143"/>
      <c r="AH50" s="143"/>
      <c r="AI50" s="144"/>
      <c r="AJ50" s="57">
        <f>SUBTOTAL(109,AJ4:AJ49)</f>
        <v>8</v>
      </c>
      <c r="AK50" s="58">
        <f t="shared" ref="AK50:AS50" si="176">SUBTOTAL(109,AK4:AK49)</f>
        <v>71</v>
      </c>
      <c r="AL50" s="58">
        <f t="shared" si="176"/>
        <v>-25</v>
      </c>
      <c r="AM50" s="60">
        <f t="shared" si="176"/>
        <v>0</v>
      </c>
      <c r="AN50" s="58">
        <f t="shared" si="176"/>
        <v>64</v>
      </c>
      <c r="AO50" s="58">
        <f t="shared" si="176"/>
        <v>0</v>
      </c>
      <c r="AP50" s="58">
        <f t="shared" si="176"/>
        <v>0</v>
      </c>
      <c r="AQ50" s="58">
        <f t="shared" si="176"/>
        <v>0</v>
      </c>
      <c r="AR50" s="58">
        <f t="shared" si="176"/>
        <v>0</v>
      </c>
      <c r="AS50" s="58">
        <f t="shared" si="176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23.2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77" t="s">
        <v>53</v>
      </c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16" priority="9" operator="equal">
      <formula>"В"</formula>
    </cfRule>
    <cfRule type="cellIs" dxfId="15" priority="10" operator="equal">
      <formula>"Б"</formula>
    </cfRule>
    <cfRule type="cellIs" dxfId="14" priority="11" operator="equal">
      <formula>"А"</formula>
    </cfRule>
    <cfRule type="cellIs" dxfId="13" priority="12" operator="equal">
      <formula>"ВВ"</formula>
    </cfRule>
    <cfRule type="cellIs" dxfId="12" priority="13" operator="equal">
      <formula>"К"</formula>
    </cfRule>
    <cfRule type="cellIs" dxfId="11" priority="14" operator="equal">
      <formula>"Н"</formula>
    </cfRule>
    <cfRule type="cellIs" dxfId="10" priority="15" operator="equal">
      <formula>"О"</formula>
    </cfRule>
    <cfRule type="cellIs" dxfId="9" priority="16" operator="equal">
      <formula>"У"</formula>
    </cfRule>
    <cfRule type="cellIs" dxfId="8" priority="17" operator="equal">
      <formula>"ОГ"</formula>
    </cfRule>
  </conditionalFormatting>
  <conditionalFormatting sqref="E2:AI37">
    <cfRule type="expression" dxfId="7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4ABB6074-48F0-42C6-BC1B-1F75F9AE9739}">
            <xm:f>MATCH(E$4,DATA!$H:$H,)</xm:f>
            <x14:dxf>
              <fill>
                <patternFill>
                  <bgColor rgb="FF99FF99"/>
                </patternFill>
              </fill>
            </x14:dxf>
          </x14:cfRule>
          <xm:sqref>E2:AI49</xm:sqref>
        </x14:conditionalFormatting>
        <x14:conditionalFormatting xmlns:xm="http://schemas.microsoft.com/office/excel/2006/main">
          <x14:cfRule type="expression" priority="3" id="{48AB9A53-F37C-449D-8977-94A3D7D0A73E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8BAC858-A8DC-4CAB-A3D6-A8E190DAFC2E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0B15BCB2-5715-4C0B-B669-33D16DB845C6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3BFE246F-7380-475F-8B41-8DDBFD664E4C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4B57168-F1C7-411E-98FA-5EE826551675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8B3E75AB-7FBF-48D6-9865-3F3ECE23080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DATA</vt:lpstr>
      <vt:lpstr>Январь</vt:lpstr>
      <vt:lpstr>Февраль</vt:lpstr>
      <vt:lpstr>Март</vt:lpstr>
      <vt:lpstr>Апрель</vt:lpstr>
      <vt:lpstr>Май</vt:lpstr>
      <vt:lpstr>Апрель!Область_печати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2018-01-19T07:57:09Z</cp:lastPrinted>
  <dcterms:created xsi:type="dcterms:W3CDTF">2006-09-28T05:33:49Z</dcterms:created>
  <dcterms:modified xsi:type="dcterms:W3CDTF">2020-05-01T15:50:24Z</dcterms:modified>
</cp:coreProperties>
</file>