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508524-1445-4C17-8E55-23FB8B39F6B3}" xr6:coauthVersionLast="45" xr6:coauthVersionMax="45" xr10:uidLastSave="{00000000-0000-0000-0000-000000000000}"/>
  <bookViews>
    <workbookView xWindow="-120" yWindow="-120" windowWidth="29040" windowHeight="15840" activeTab="3" xr2:uid="{618119E0-78D3-4450-9FAA-FF6EF7C71B82}"/>
  </bookViews>
  <sheets>
    <sheet name="Клиенты" sheetId="1" r:id="rId1"/>
    <sheet name="Товары" sheetId="2" r:id="rId2"/>
    <sheet name="Заказы" sheetId="3" r:id="rId3"/>
    <sheet name="Бланк заказа" sheetId="6" r:id="rId4"/>
  </sheets>
  <definedNames>
    <definedName name="_xlnm._FilterDatabase" localSheetId="0" hidden="1">Клиенты!$H$3:$H$15</definedName>
    <definedName name="Дата">Заказы!$B$1</definedName>
    <definedName name="Заказ">Заказы!$C$1</definedName>
    <definedName name="Код2">Заказы!$H$1</definedName>
    <definedName name="Количество">Заказы!$F$1</definedName>
    <definedName name="Номер2">Заказы!$D$1</definedName>
    <definedName name="Оплата">Заказы!$L$1</definedName>
    <definedName name="Скидка2">Заказы!$K$1</definedName>
    <definedName name="Сумма">Заказы!$J$1</definedName>
    <definedName name="Товар2">Заказы!$E$1</definedName>
    <definedName name="Фирма2">Заказы!$I$1</definedName>
    <definedName name="Цена2">Заказы!$G$1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6" l="1"/>
  <c r="H9" i="6"/>
  <c r="E9" i="6"/>
  <c r="I7" i="6"/>
  <c r="F7" i="6"/>
  <c r="I5" i="6"/>
  <c r="F5" i="6"/>
  <c r="G3" i="6"/>
  <c r="I2" i="3"/>
  <c r="I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4" i="3"/>
  <c r="E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12" i="3"/>
  <c r="J11" i="3"/>
  <c r="J10" i="3"/>
  <c r="J9" i="3"/>
  <c r="J8" i="3"/>
  <c r="J7" i="3"/>
  <c r="J6" i="3"/>
  <c r="J5" i="3"/>
  <c r="J4" i="3"/>
  <c r="J3" i="3"/>
  <c r="J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2" i="3"/>
  <c r="E31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A4" i="3"/>
  <c r="A3" i="3"/>
  <c r="K3" i="3"/>
  <c r="I11" i="6" s="1"/>
  <c r="K4" i="3"/>
  <c r="A5" i="3"/>
  <c r="K5" i="3"/>
  <c r="A6" i="3"/>
  <c r="K6" i="3"/>
  <c r="A7" i="3"/>
  <c r="K7" i="3"/>
  <c r="A8" i="3"/>
  <c r="K8" i="3"/>
  <c r="A9" i="3"/>
  <c r="K9" i="3"/>
  <c r="A10" i="3"/>
  <c r="K10" i="3"/>
  <c r="A11" i="3"/>
  <c r="K11" i="3"/>
  <c r="A12" i="3"/>
  <c r="K12" i="3"/>
  <c r="A13" i="3"/>
  <c r="K13" i="3"/>
  <c r="A14" i="3"/>
  <c r="K14" i="3"/>
  <c r="A15" i="3"/>
  <c r="K15" i="3"/>
  <c r="A16" i="3"/>
  <c r="K16" i="3"/>
  <c r="A17" i="3"/>
  <c r="K17" i="3"/>
  <c r="L17" i="3" s="1"/>
  <c r="A18" i="3"/>
  <c r="K18" i="3"/>
  <c r="A19" i="3"/>
  <c r="K19" i="3"/>
  <c r="A20" i="3"/>
  <c r="K20" i="3"/>
  <c r="A21" i="3"/>
  <c r="K21" i="3"/>
  <c r="A22" i="3"/>
  <c r="K22" i="3"/>
  <c r="A23" i="3"/>
  <c r="K23" i="3"/>
  <c r="A24" i="3"/>
  <c r="K24" i="3"/>
  <c r="A25" i="3"/>
  <c r="K25" i="3"/>
  <c r="L25" i="3" s="1"/>
  <c r="A26" i="3"/>
  <c r="K26" i="3"/>
  <c r="A27" i="3"/>
  <c r="K27" i="3"/>
  <c r="A28" i="3"/>
  <c r="K28" i="3"/>
  <c r="A29" i="3"/>
  <c r="K29" i="3"/>
  <c r="A30" i="3"/>
  <c r="K30" i="3"/>
  <c r="A31" i="3"/>
  <c r="K31" i="3"/>
  <c r="K2" i="3"/>
  <c r="A2" i="3"/>
  <c r="L24" i="3" l="1"/>
  <c r="L12" i="3"/>
  <c r="L7" i="3"/>
  <c r="L31" i="3"/>
  <c r="L30" i="3"/>
  <c r="L29" i="3"/>
  <c r="L27" i="3"/>
  <c r="L28" i="3"/>
  <c r="L23" i="3"/>
  <c r="L26" i="3"/>
  <c r="L22" i="3"/>
  <c r="L19" i="3"/>
  <c r="L21" i="3"/>
  <c r="L20" i="3"/>
  <c r="L16" i="3"/>
  <c r="L18" i="3"/>
  <c r="L9" i="3"/>
  <c r="L8" i="3"/>
  <c r="L15" i="3"/>
  <c r="L5" i="3"/>
  <c r="L14" i="3"/>
  <c r="L4" i="3"/>
  <c r="L13" i="3"/>
  <c r="L3" i="3"/>
  <c r="D13" i="6" s="1"/>
  <c r="L11" i="3"/>
  <c r="L10" i="3"/>
  <c r="L6" i="3"/>
  <c r="L2" i="3"/>
</calcChain>
</file>

<file path=xl/sharedStrings.xml><?xml version="1.0" encoding="utf-8"?>
<sst xmlns="http://schemas.openxmlformats.org/spreadsheetml/2006/main" count="170" uniqueCount="163">
  <si>
    <t>Название фирмы</t>
  </si>
  <si>
    <t>Код</t>
  </si>
  <si>
    <t>Контактная персона</t>
  </si>
  <si>
    <t xml:space="preserve">Индекс </t>
  </si>
  <si>
    <t>Город</t>
  </si>
  <si>
    <t>Телефакс</t>
  </si>
  <si>
    <t>АпгрейдCyber</t>
  </si>
  <si>
    <t>Инфо</t>
  </si>
  <si>
    <t>Байнет</t>
  </si>
  <si>
    <t xml:space="preserve">Бисол </t>
  </si>
  <si>
    <t>Авеню</t>
  </si>
  <si>
    <t>Форклифт</t>
  </si>
  <si>
    <t>Интеркара</t>
  </si>
  <si>
    <t>Парадиз</t>
  </si>
  <si>
    <t>Орион</t>
  </si>
  <si>
    <t>Полярис</t>
  </si>
  <si>
    <t>Феникс</t>
  </si>
  <si>
    <t>Раскат</t>
  </si>
  <si>
    <t>Борекс</t>
  </si>
  <si>
    <t>Савэл</t>
  </si>
  <si>
    <t>Мельникова Д.Д.</t>
  </si>
  <si>
    <t>Рогов Е.Я.</t>
  </si>
  <si>
    <t>Никитин В.О.</t>
  </si>
  <si>
    <t>Силверстов Ю.В.</t>
  </si>
  <si>
    <t>Треятькова А.Т.</t>
  </si>
  <si>
    <t>Григорьев К.Т.</t>
  </si>
  <si>
    <t>Павлова Р.М.</t>
  </si>
  <si>
    <t>Денисова В.К</t>
  </si>
  <si>
    <t>Ильин Б.П.</t>
  </si>
  <si>
    <t>Бобров Р.Б.</t>
  </si>
  <si>
    <t>Макаров Б.О.</t>
  </si>
  <si>
    <t>Кондратьев О.В</t>
  </si>
  <si>
    <t>Гаврилов А.А</t>
  </si>
  <si>
    <t>Котова М.И.</t>
  </si>
  <si>
    <t>Грозный</t>
  </si>
  <si>
    <t>Кимры</t>
  </si>
  <si>
    <t>Дубна</t>
  </si>
  <si>
    <t>Орел</t>
  </si>
  <si>
    <t>Владикавказ</t>
  </si>
  <si>
    <t>Новоалтайск</t>
  </si>
  <si>
    <t>Черемхово</t>
  </si>
  <si>
    <t>Элиста</t>
  </si>
  <si>
    <t>Новотроицк</t>
  </si>
  <si>
    <t>Хасавюрт</t>
  </si>
  <si>
    <t>Коломна</t>
  </si>
  <si>
    <t>Минусинск</t>
  </si>
  <si>
    <t>Тверь</t>
  </si>
  <si>
    <t>Киров</t>
  </si>
  <si>
    <t>Скидка</t>
  </si>
  <si>
    <t>Телефон</t>
  </si>
  <si>
    <t>7 (499) 1570000</t>
  </si>
  <si>
    <t>7 (499) 1570007</t>
  </si>
  <si>
    <t>7 (499) 1570101</t>
  </si>
  <si>
    <t>7 (499) 1570105</t>
  </si>
  <si>
    <t>7 (499) 1570106</t>
  </si>
  <si>
    <t>7 (499) 1570107</t>
  </si>
  <si>
    <t>7 (499) 1570108</t>
  </si>
  <si>
    <t>7 (499) 1570109</t>
  </si>
  <si>
    <t>7 (499) 1570110</t>
  </si>
  <si>
    <t>7 (4232) 226345</t>
  </si>
  <si>
    <t>7 (812) 1000000</t>
  </si>
  <si>
    <t>7 (812) 3492891</t>
  </si>
  <si>
    <t>7 (812) 1009990</t>
  </si>
  <si>
    <t>7 (812) 1571958</t>
  </si>
  <si>
    <t>617-253-6405</t>
  </si>
  <si>
    <t>617-253-5860</t>
  </si>
  <si>
    <t>617-253-0226</t>
  </si>
  <si>
    <t>617-258-5483</t>
  </si>
  <si>
    <t>613-253-9859</t>
  </si>
  <si>
    <t>613-533-6978</t>
  </si>
  <si>
    <t>613-533-2316</t>
  </si>
  <si>
    <t>613-533-2013</t>
  </si>
  <si>
    <t>613-533-6576</t>
  </si>
  <si>
    <t>615-544-6424</t>
  </si>
  <si>
    <t>649-604-2345</t>
  </si>
  <si>
    <t>687-423-9586</t>
  </si>
  <si>
    <t>653-352-2455</t>
  </si>
  <si>
    <t>456-345-5752</t>
  </si>
  <si>
    <t> 307500</t>
  </si>
  <si>
    <t> 662501</t>
  </si>
  <si>
    <t>Наименование товара</t>
  </si>
  <si>
    <t>Цена</t>
  </si>
  <si>
    <t xml:space="preserve">                Звуковая карта Creative AUDIGY SE Value [SB0570] OEM</t>
  </si>
  <si>
    <t xml:space="preserve">                Звуковая карта Creative SB 5.1 VX SB1071 bulk</t>
  </si>
  <si>
    <t xml:space="preserve">                Звуковая карта PCI C-media 8738 4channel </t>
  </si>
  <si>
    <t xml:space="preserve">                Звуковая карта PCI C-media 8738 5.1channel </t>
  </si>
  <si>
    <t xml:space="preserve">                Звуковая карта VIA Tremor 5.1channel PCI</t>
  </si>
  <si>
    <t xml:space="preserve">                Звуковая карта VIA Tremor 7.1channel PCI</t>
  </si>
  <si>
    <t>Номер товара</t>
  </si>
  <si>
    <t>Дата заказа</t>
  </si>
  <si>
    <t>Номер заказа</t>
  </si>
  <si>
    <t>Количество</t>
  </si>
  <si>
    <t>Цена за ед.</t>
  </si>
  <si>
    <t>Код фирмы заказчика</t>
  </si>
  <si>
    <t>Название фирмы заказчика</t>
  </si>
  <si>
    <t>Сумма заказа</t>
  </si>
  <si>
    <t>Оплачено всего</t>
  </si>
  <si>
    <t>Месяц заказа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</si>
  <si>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</si>
  <si>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</si>
  <si>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</si>
  <si>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</si>
  <si>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</si>
  <si>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</si>
  <si>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</si>
  <si>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</si>
  <si>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</si>
  <si>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</si>
  <si>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</si>
  <si>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</si>
  <si>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2014-13</t>
  </si>
  <si>
    <t>2014-14</t>
  </si>
  <si>
    <t>2014-15</t>
  </si>
  <si>
    <t>2014-16</t>
  </si>
  <si>
    <t>2014-17</t>
  </si>
  <si>
    <t>2014-18</t>
  </si>
  <si>
    <t>2014-19</t>
  </si>
  <si>
    <t>2014-20</t>
  </si>
  <si>
    <t>2014-21</t>
  </si>
  <si>
    <t>2014-22</t>
  </si>
  <si>
    <t>2014-23</t>
  </si>
  <si>
    <t>2014-24</t>
  </si>
  <si>
    <t>2014-25</t>
  </si>
  <si>
    <t>2014-26</t>
  </si>
  <si>
    <t>2014-27</t>
  </si>
  <si>
    <t>2014-28</t>
  </si>
  <si>
    <t>2014-29</t>
  </si>
  <si>
    <t>2014-30</t>
  </si>
  <si>
    <t xml:space="preserve">            Корпус INWIN EAR006 &lt;Black/Silver&gt; ATX 400W (24+4+6пин)</t>
  </si>
  <si>
    <t xml:space="preserve">            Корпус LinkWorld 316-11 black/silver C2228 w/o PSU ATX USB Audio AirDuct</t>
  </si>
  <si>
    <t xml:space="preserve">            Корпус LinkWorld 316-15 black/silver C2228 w/o PSU ATX USB Audio AirDuct</t>
  </si>
  <si>
    <t xml:space="preserve">            Корпус LinkWorld 323-29 black/silver C2235 w/o PSU ATX USB Audio Fan AirDuct</t>
  </si>
  <si>
    <t xml:space="preserve">            Корпус LinkWorld 437-04 black/silver C2228 w/o PSU mATX USB Audio AirDuct</t>
  </si>
  <si>
    <t xml:space="preserve">            Корпус Linkworld 617-03 black c.2121 350W mATX 2*USB audio desktop</t>
  </si>
  <si>
    <t xml:space="preserve">            Корпус Linkworld LC-820-02B black 65W miniITX 2*USB AUDIO card reader c.2121 Piano Gloss</t>
  </si>
  <si>
    <t xml:space="preserve">            Корпус AeroCool Rs-9 black Devil Red edition w/o PSU ATX 2*USB audio E-SATA red LED</t>
  </si>
  <si>
    <t xml:space="preserve">            Корпус AeroCool Strike-X black w/o PSU ATX 2*USB 3*fans red LED</t>
  </si>
  <si>
    <t xml:space="preserve">            Корпус AeroCool VX-E Pro LE black w/o PSU ATX 2*USB audio 3*fans SECC 0.6mm</t>
  </si>
  <si>
    <t xml:space="preserve">            Корпус AeroCool VX-R LE black w/o PSU ATX 2*USB 2.0 Audio 3*fan SECC 0.6mm</t>
  </si>
  <si>
    <t xml:space="preserve">            Корпус Ezcool A-200D black w/o PSU ATX USB 2.0*2 Audio IEEE1394 SECC 0.7mm fan</t>
  </si>
  <si>
    <t xml:space="preserve">            Корпус Foxconn TLA-560 black/silver 400W ATX FSP USB audio mic fan AirDuct </t>
  </si>
  <si>
    <t xml:space="preserve">            Корпус Foxconn TLA-776 black/silver 400W ATX USB audio mic fan AirDuct</t>
  </si>
  <si>
    <t xml:space="preserve">            Корпус Foxconn TLA-887 black/silver 400W ATX USB audio mic fan AirDuct</t>
  </si>
  <si>
    <t xml:space="preserve">            Корпус Foxconn TLM-069 black/silver 400W mATX USB audio mic fan AirDuct</t>
  </si>
  <si>
    <t xml:space="preserve">            Корпус Foxconn TLM-680 black/silver 350W mATX USB audio mic fan AirDuct</t>
  </si>
  <si>
    <t xml:space="preserve">            Корпус Foxconn TP-G007 black/red w/o PSU ATX USB audio mic fan120mm AirDuct</t>
  </si>
  <si>
    <t xml:space="preserve">            Корпус Gigabyte GZ-A1B black w/o PSU ATX 2*USB FAN AUDIO Air Duct (PBHA4)</t>
  </si>
  <si>
    <t xml:space="preserve">            Корпус Gigabyte GZ-KX1B black w/o PSU ATX 2*USB AUDIO Air Duct</t>
  </si>
  <si>
    <t xml:space="preserve">            Корпус Gigabyte GZ-X9B black w/o PSU ATX</t>
  </si>
  <si>
    <t xml:space="preserve">            Корпус INWIN BL640 &lt;Black-Silver&gt; Micro ATX 300W (24+4пин)</t>
  </si>
  <si>
    <t xml:space="preserve">            Корпус InWin C583  Black ATX 450W (24+4пин)</t>
  </si>
  <si>
    <t xml:space="preserve">            Клавиатура + мыш Microsoft Wired 600 USB (APB-00011)</t>
  </si>
  <si>
    <t>от</t>
  </si>
  <si>
    <t>Заказ №</t>
  </si>
  <si>
    <t>Название фирмы-заказчика</t>
  </si>
  <si>
    <t>№</t>
  </si>
  <si>
    <t>Заказываемое количество</t>
  </si>
  <si>
    <t>за ед.</t>
  </si>
  <si>
    <t>Общая стоимость заказа</t>
  </si>
  <si>
    <t>Скидка %</t>
  </si>
  <si>
    <t>К оплате</t>
  </si>
  <si>
    <t>Оформил(а):</t>
  </si>
  <si>
    <t>Рахимова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</si>
</sst>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6" formatCode="_-[$$-409]* #,##0_ ;_-[$$-409]* \-#,##0\ ;_-[$$-409]* &quot;-&quot;_ ;_-@_ "/>
    <numFmt numFmtId="168" formatCode="[$$-409]#,##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5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 val="singleAccounting"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9" fontId="1" fillId="2" borderId="0" xfId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/>
    <xf numFmtId="168" fontId="0" fillId="0" borderId="0" xfId="0" applyNumberFormat="1"/>
    <xf numFmtId="168" fontId="0" fillId="3" borderId="0" xfId="0" applyNumberFormat="1" applyFill="1"/>
    <xf numFmtId="0" fontId="0" fillId="3" borderId="0" xfId="0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/>
    </xf>
    <xf numFmtId="16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/>
    </xf>
    <xf numFmtId="9" fontId="0" fillId="3" borderId="0" xfId="1" applyFont="1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/>
    <xf numFmtId="0" fontId="7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2" fontId="9" fillId="3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 shrinkToFit="1"/>
    </xf>
    <xf numFmtId="166" fontId="7" fillId="3" borderId="0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9" fontId="7" fillId="3" borderId="0" xfId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166" fontId="7" fillId="3" borderId="7" xfId="3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9" fontId="1" fillId="0" borderId="0" xfId="1" applyFill="1" applyAlignment="1">
      <alignment horizontal="center"/>
    </xf>
  </cellXfs>
  <cellStyles count="4">
    <cellStyle name="Денежный" xfId="2" builtinId="4"/>
    <cellStyle name="Денежный [0]" xfId="3" builtinId="7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B5F3-64CA-42FC-A62F-E47BC5D333BE}">
  <dimension ref="A1:H29"/>
  <sheetViews>
    <sheetView zoomScale="115" zoomScaleNormal="115" workbookViewId="0">
      <selection activeCell="M13" sqref="M13"/>
    </sheetView>
  </sheetViews>
  <sheetFormatPr defaultRowHeight="15" x14ac:dyDescent="0.25"/>
  <cols>
    <col min="1" max="1" width="19" customWidth="1"/>
    <col min="3" max="3" width="19.42578125" customWidth="1"/>
    <col min="5" max="5" width="15.28515625" customWidth="1"/>
    <col min="6" max="6" width="13" customWidth="1"/>
    <col min="7" max="7" width="15.710937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49</v>
      </c>
      <c r="H1" s="1" t="s">
        <v>48</v>
      </c>
    </row>
    <row r="2" spans="1:8" x14ac:dyDescent="0.25">
      <c r="A2" s="1" t="s">
        <v>11</v>
      </c>
      <c r="B2" s="1">
        <v>6789</v>
      </c>
      <c r="C2" s="1" t="s">
        <v>25</v>
      </c>
      <c r="D2" s="1">
        <v>452920</v>
      </c>
      <c r="E2" s="1" t="s">
        <v>39</v>
      </c>
      <c r="F2" s="1" t="s">
        <v>69</v>
      </c>
      <c r="G2" s="1" t="s">
        <v>54</v>
      </c>
      <c r="H2" s="2">
        <v>0.2</v>
      </c>
    </row>
    <row r="3" spans="1:8" x14ac:dyDescent="0.25">
      <c r="A3" s="1" t="s">
        <v>12</v>
      </c>
      <c r="B3" s="1">
        <v>7890</v>
      </c>
      <c r="C3" s="1" t="s">
        <v>26</v>
      </c>
      <c r="D3" s="3">
        <v>309921</v>
      </c>
      <c r="E3" s="1" t="s">
        <v>40</v>
      </c>
      <c r="F3" s="1" t="s">
        <v>70</v>
      </c>
      <c r="G3" s="1" t="s">
        <v>55</v>
      </c>
      <c r="H3" s="2">
        <v>0.15</v>
      </c>
    </row>
    <row r="4" spans="1:8" x14ac:dyDescent="0.25">
      <c r="A4" s="1" t="s">
        <v>13</v>
      </c>
      <c r="B4" s="1">
        <v>9846</v>
      </c>
      <c r="C4" s="1" t="s">
        <v>27</v>
      </c>
      <c r="D4" s="1">
        <v>601430</v>
      </c>
      <c r="E4" s="1" t="s">
        <v>41</v>
      </c>
      <c r="F4" s="1" t="s">
        <v>71</v>
      </c>
      <c r="G4" s="1" t="s">
        <v>56</v>
      </c>
      <c r="H4" s="2">
        <v>0.13</v>
      </c>
    </row>
    <row r="5" spans="1:8" x14ac:dyDescent="0.25">
      <c r="A5" s="1" t="s">
        <v>8</v>
      </c>
      <c r="B5" s="1">
        <v>9098</v>
      </c>
      <c r="C5" s="1" t="s">
        <v>22</v>
      </c>
      <c r="D5" s="1">
        <v>658130</v>
      </c>
      <c r="E5" s="1" t="s">
        <v>36</v>
      </c>
      <c r="F5" s="1" t="s">
        <v>66</v>
      </c>
      <c r="G5" s="1" t="s">
        <v>52</v>
      </c>
      <c r="H5" s="2">
        <v>0.12</v>
      </c>
    </row>
    <row r="6" spans="1:8" x14ac:dyDescent="0.25">
      <c r="A6" s="1" t="s">
        <v>14</v>
      </c>
      <c r="B6" s="1">
        <v>9876</v>
      </c>
      <c r="C6" s="1" t="s">
        <v>28</v>
      </c>
      <c r="D6" s="1">
        <v>425000</v>
      </c>
      <c r="E6" s="1" t="s">
        <v>42</v>
      </c>
      <c r="F6" s="1" t="s">
        <v>72</v>
      </c>
      <c r="G6" s="1" t="s">
        <v>57</v>
      </c>
      <c r="H6" s="2">
        <v>0.1</v>
      </c>
    </row>
    <row r="7" spans="1:8" x14ac:dyDescent="0.25">
      <c r="A7" s="1" t="s">
        <v>17</v>
      </c>
      <c r="B7" s="1">
        <v>7654</v>
      </c>
      <c r="C7" s="1" t="s">
        <v>31</v>
      </c>
      <c r="D7" s="3" t="s">
        <v>78</v>
      </c>
      <c r="E7" s="1" t="s">
        <v>45</v>
      </c>
      <c r="F7" s="1" t="s">
        <v>75</v>
      </c>
      <c r="G7" s="1" t="s">
        <v>60</v>
      </c>
      <c r="H7" s="2">
        <v>0.1</v>
      </c>
    </row>
    <row r="8" spans="1:8" x14ac:dyDescent="0.25">
      <c r="A8" s="1" t="s">
        <v>16</v>
      </c>
      <c r="B8" s="1">
        <v>8765</v>
      </c>
      <c r="C8" s="1" t="s">
        <v>30</v>
      </c>
      <c r="D8" s="1">
        <v>399060</v>
      </c>
      <c r="E8" s="1" t="s">
        <v>44</v>
      </c>
      <c r="F8" s="1" t="s">
        <v>74</v>
      </c>
      <c r="G8" s="1" t="s">
        <v>59</v>
      </c>
      <c r="H8" s="2">
        <v>0.1</v>
      </c>
    </row>
    <row r="9" spans="1:8" x14ac:dyDescent="0.25">
      <c r="A9" s="1" t="s">
        <v>7</v>
      </c>
      <c r="B9" s="1">
        <v>2345</v>
      </c>
      <c r="C9" s="1" t="s">
        <v>21</v>
      </c>
      <c r="D9" s="1">
        <v>385431</v>
      </c>
      <c r="E9" s="1" t="s">
        <v>35</v>
      </c>
      <c r="F9" s="1" t="s">
        <v>65</v>
      </c>
      <c r="G9" s="1" t="s">
        <v>51</v>
      </c>
      <c r="H9" s="2">
        <v>0.05</v>
      </c>
    </row>
    <row r="10" spans="1:8" x14ac:dyDescent="0.25">
      <c r="A10" s="1" t="s">
        <v>9</v>
      </c>
      <c r="B10" s="1">
        <v>4567</v>
      </c>
      <c r="C10" s="1" t="s">
        <v>23</v>
      </c>
      <c r="D10" s="1">
        <v>166744</v>
      </c>
      <c r="E10" s="1" t="s">
        <v>37</v>
      </c>
      <c r="F10" s="1" t="s">
        <v>67</v>
      </c>
      <c r="G10" s="1" t="s">
        <v>63</v>
      </c>
      <c r="H10" s="2">
        <v>0.05</v>
      </c>
    </row>
    <row r="11" spans="1:8" x14ac:dyDescent="0.25">
      <c r="A11" s="1" t="s">
        <v>10</v>
      </c>
      <c r="B11" s="1">
        <v>5678</v>
      </c>
      <c r="C11" s="1" t="s">
        <v>24</v>
      </c>
      <c r="D11" s="1">
        <v>416540</v>
      </c>
      <c r="E11" s="1" t="s">
        <v>38</v>
      </c>
      <c r="F11" s="1" t="s">
        <v>68</v>
      </c>
      <c r="G11" s="1" t="s">
        <v>53</v>
      </c>
      <c r="H11" s="2">
        <v>0.05</v>
      </c>
    </row>
    <row r="12" spans="1:8" x14ac:dyDescent="0.25">
      <c r="A12" s="1" t="s">
        <v>18</v>
      </c>
      <c r="B12" s="1">
        <v>6543</v>
      </c>
      <c r="C12" s="1" t="s">
        <v>32</v>
      </c>
      <c r="D12" s="1">
        <v>663200</v>
      </c>
      <c r="E12" s="1" t="s">
        <v>46</v>
      </c>
      <c r="F12" s="1" t="s">
        <v>76</v>
      </c>
      <c r="G12" s="1" t="s">
        <v>61</v>
      </c>
      <c r="H12" s="2">
        <v>0.05</v>
      </c>
    </row>
    <row r="13" spans="1:8" x14ac:dyDescent="0.25">
      <c r="A13" s="1" t="s">
        <v>15</v>
      </c>
      <c r="B13" s="1">
        <v>9876</v>
      </c>
      <c r="C13" s="1" t="s">
        <v>29</v>
      </c>
      <c r="D13" s="3">
        <v>686314</v>
      </c>
      <c r="E13" s="1" t="s">
        <v>43</v>
      </c>
      <c r="F13" s="1" t="s">
        <v>73</v>
      </c>
      <c r="G13" s="1" t="s">
        <v>58</v>
      </c>
      <c r="H13" s="2">
        <v>0.05</v>
      </c>
    </row>
    <row r="14" spans="1:8" x14ac:dyDescent="0.25">
      <c r="A14" s="1" t="s">
        <v>19</v>
      </c>
      <c r="B14" s="1">
        <v>5432</v>
      </c>
      <c r="C14" s="1" t="s">
        <v>33</v>
      </c>
      <c r="D14" s="3" t="s">
        <v>79</v>
      </c>
      <c r="E14" s="1" t="s">
        <v>47</v>
      </c>
      <c r="F14" s="1" t="s">
        <v>77</v>
      </c>
      <c r="G14" s="1" t="s">
        <v>62</v>
      </c>
      <c r="H14" s="2">
        <v>0.03</v>
      </c>
    </row>
    <row r="15" spans="1:8" x14ac:dyDescent="0.25">
      <c r="A15" s="1" t="s">
        <v>6</v>
      </c>
      <c r="B15" s="1">
        <v>6524</v>
      </c>
      <c r="C15" s="1" t="s">
        <v>20</v>
      </c>
      <c r="D15" s="1">
        <v>649785</v>
      </c>
      <c r="E15" s="1" t="s">
        <v>34</v>
      </c>
      <c r="F15" s="1" t="s">
        <v>64</v>
      </c>
      <c r="G15" s="1" t="s">
        <v>50</v>
      </c>
      <c r="H15" s="2">
        <v>0.03</v>
      </c>
    </row>
    <row r="16" spans="1:8" x14ac:dyDescent="0.25">
      <c r="A16" s="1"/>
      <c r="B16" s="1"/>
      <c r="C16" s="1"/>
      <c r="D16" s="1"/>
      <c r="E16" s="1"/>
      <c r="F16" s="1"/>
      <c r="G16" s="1"/>
      <c r="H16" s="49"/>
    </row>
    <row r="17" spans="1:8" x14ac:dyDescent="0.25">
      <c r="A17" s="1"/>
      <c r="B17" s="1"/>
      <c r="C17" s="1"/>
      <c r="D17" s="3"/>
      <c r="E17" s="1"/>
      <c r="F17" s="1"/>
      <c r="G17" s="1"/>
      <c r="H17" s="49"/>
    </row>
    <row r="18" spans="1:8" x14ac:dyDescent="0.25">
      <c r="A18" s="1"/>
      <c r="B18" s="1"/>
      <c r="C18" s="1"/>
      <c r="D18" s="1"/>
      <c r="E18" s="1"/>
      <c r="F18" s="1"/>
      <c r="G18" s="1"/>
      <c r="H18" s="49"/>
    </row>
    <row r="19" spans="1:8" x14ac:dyDescent="0.25">
      <c r="A19" s="1"/>
      <c r="B19" s="1"/>
      <c r="C19" s="1"/>
      <c r="D19" s="1"/>
      <c r="E19" s="1"/>
      <c r="F19" s="1"/>
      <c r="G19" s="1"/>
      <c r="H19" s="49"/>
    </row>
    <row r="20" spans="1:8" x14ac:dyDescent="0.25">
      <c r="A20" s="1"/>
      <c r="B20" s="1"/>
      <c r="C20" s="1"/>
      <c r="D20" s="1"/>
      <c r="E20" s="1"/>
      <c r="F20" s="1"/>
      <c r="G20" s="1"/>
      <c r="H20" s="49"/>
    </row>
    <row r="21" spans="1:8" x14ac:dyDescent="0.25">
      <c r="A21" s="1"/>
      <c r="B21" s="1"/>
      <c r="C21" s="1"/>
      <c r="D21" s="3"/>
      <c r="E21" s="1"/>
      <c r="F21" s="1"/>
      <c r="G21" s="1"/>
      <c r="H21" s="49"/>
    </row>
    <row r="22" spans="1:8" x14ac:dyDescent="0.25">
      <c r="A22" s="1"/>
      <c r="B22" s="1"/>
      <c r="C22" s="1"/>
      <c r="D22" s="1"/>
      <c r="E22" s="1"/>
      <c r="F22" s="1"/>
      <c r="G22" s="1"/>
      <c r="H22" s="49"/>
    </row>
    <row r="23" spans="1:8" x14ac:dyDescent="0.25">
      <c r="A23" s="1"/>
      <c r="B23" s="1"/>
      <c r="C23" s="1"/>
      <c r="D23" s="1"/>
      <c r="E23" s="1"/>
      <c r="F23" s="1"/>
      <c r="G23" s="1"/>
      <c r="H23" s="49"/>
    </row>
    <row r="24" spans="1:8" x14ac:dyDescent="0.25">
      <c r="A24" s="1"/>
      <c r="B24" s="1"/>
      <c r="C24" s="1"/>
      <c r="D24" s="1"/>
      <c r="E24" s="1"/>
      <c r="F24" s="1"/>
      <c r="G24" s="1"/>
      <c r="H24" s="49"/>
    </row>
    <row r="25" spans="1:8" x14ac:dyDescent="0.25">
      <c r="A25" s="1"/>
      <c r="B25" s="1"/>
      <c r="C25" s="1"/>
      <c r="D25" s="1"/>
      <c r="E25" s="1"/>
      <c r="F25" s="1"/>
      <c r="G25" s="1"/>
      <c r="H25" s="49"/>
    </row>
    <row r="26" spans="1:8" x14ac:dyDescent="0.25">
      <c r="A26" s="1"/>
      <c r="B26" s="1"/>
      <c r="C26" s="1"/>
      <c r="D26" s="1"/>
      <c r="E26" s="1"/>
      <c r="F26" s="1"/>
      <c r="G26" s="1"/>
      <c r="H26" s="49"/>
    </row>
    <row r="27" spans="1:8" x14ac:dyDescent="0.25">
      <c r="A27" s="1"/>
      <c r="B27" s="1"/>
      <c r="C27" s="1"/>
      <c r="D27" s="3"/>
      <c r="E27" s="1"/>
      <c r="F27" s="1"/>
      <c r="G27" s="1"/>
      <c r="H27" s="49"/>
    </row>
    <row r="28" spans="1:8" x14ac:dyDescent="0.25">
      <c r="A28" s="1"/>
      <c r="B28" s="1"/>
      <c r="C28" s="1"/>
      <c r="D28" s="3"/>
      <c r="E28" s="1"/>
      <c r="F28" s="1"/>
      <c r="G28" s="1"/>
      <c r="H28" s="49"/>
    </row>
    <row r="29" spans="1:8" x14ac:dyDescent="0.25">
      <c r="A29" s="1"/>
      <c r="B29" s="1"/>
      <c r="C29" s="1"/>
      <c r="D29" s="1"/>
      <c r="E29" s="1"/>
      <c r="F29" s="1"/>
      <c r="G29" s="1"/>
      <c r="H29" s="49"/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75C7-F464-4AE7-9764-1F15245C4CC7}">
  <dimension ref="A1:I31"/>
  <sheetViews>
    <sheetView zoomScale="115" zoomScaleNormal="115" workbookViewId="0">
      <selection activeCell="B10" sqref="B10"/>
    </sheetView>
  </sheetViews>
  <sheetFormatPr defaultRowHeight="15" x14ac:dyDescent="0.25"/>
  <cols>
    <col min="1" max="1" width="19.42578125" customWidth="1"/>
    <col min="2" max="2" width="62.85546875" customWidth="1"/>
    <col min="3" max="3" width="9.5703125" bestFit="1" customWidth="1"/>
  </cols>
  <sheetData>
    <row r="1" spans="1:9" x14ac:dyDescent="0.25">
      <c r="A1" t="s">
        <v>88</v>
      </c>
      <c r="B1" t="s">
        <v>80</v>
      </c>
      <c r="C1" t="s">
        <v>81</v>
      </c>
    </row>
    <row r="2" spans="1:9" x14ac:dyDescent="0.25">
      <c r="A2" s="6">
        <v>101</v>
      </c>
      <c r="B2" s="6" t="s">
        <v>139</v>
      </c>
      <c r="C2" s="19">
        <v>1330</v>
      </c>
    </row>
    <row r="3" spans="1:9" x14ac:dyDescent="0.25">
      <c r="A3" s="6">
        <v>102</v>
      </c>
      <c r="B3" s="6" t="s">
        <v>129</v>
      </c>
      <c r="C3" s="19">
        <v>640</v>
      </c>
    </row>
    <row r="4" spans="1:9" x14ac:dyDescent="0.25">
      <c r="A4" s="6">
        <v>103</v>
      </c>
      <c r="B4" s="6" t="s">
        <v>85</v>
      </c>
      <c r="C4" s="7">
        <v>230</v>
      </c>
    </row>
    <row r="5" spans="1:9" x14ac:dyDescent="0.25">
      <c r="A5" s="6">
        <v>104</v>
      </c>
      <c r="B5" s="6" t="s">
        <v>138</v>
      </c>
      <c r="C5" s="19">
        <v>2450</v>
      </c>
    </row>
    <row r="6" spans="1:9" x14ac:dyDescent="0.25">
      <c r="A6" s="6">
        <v>105</v>
      </c>
      <c r="B6" s="6" t="s">
        <v>150</v>
      </c>
      <c r="C6" s="19">
        <v>2320</v>
      </c>
    </row>
    <row r="7" spans="1:9" x14ac:dyDescent="0.25">
      <c r="A7" s="6">
        <v>106</v>
      </c>
      <c r="B7" s="6" t="s">
        <v>134</v>
      </c>
      <c r="C7" s="19">
        <v>1240</v>
      </c>
    </row>
    <row r="8" spans="1:9" x14ac:dyDescent="0.25">
      <c r="A8" s="6">
        <v>107</v>
      </c>
      <c r="B8" s="6" t="s">
        <v>132</v>
      </c>
      <c r="C8" s="19">
        <v>640</v>
      </c>
      <c r="E8" s="4"/>
      <c r="F8" s="5"/>
      <c r="G8" s="6"/>
    </row>
    <row r="9" spans="1:9" x14ac:dyDescent="0.25">
      <c r="A9" s="6">
        <v>108</v>
      </c>
      <c r="B9" s="6" t="s">
        <v>84</v>
      </c>
      <c r="C9" s="7">
        <v>190</v>
      </c>
      <c r="E9" s="4"/>
      <c r="F9" s="5"/>
      <c r="G9" s="6"/>
    </row>
    <row r="10" spans="1:9" x14ac:dyDescent="0.25">
      <c r="A10" s="6">
        <v>109</v>
      </c>
      <c r="B10" s="6" t="s">
        <v>141</v>
      </c>
      <c r="C10" s="19">
        <v>1830</v>
      </c>
      <c r="E10" s="4"/>
      <c r="F10" s="5"/>
      <c r="G10" s="6"/>
    </row>
    <row r="11" spans="1:9" x14ac:dyDescent="0.25">
      <c r="A11" s="6">
        <v>110</v>
      </c>
      <c r="B11" s="6" t="s">
        <v>148</v>
      </c>
      <c r="C11" s="19">
        <v>1300</v>
      </c>
      <c r="E11" s="4"/>
      <c r="F11" s="5"/>
      <c r="G11" s="4"/>
      <c r="H11" s="5"/>
      <c r="I11" s="5"/>
    </row>
    <row r="12" spans="1:9" x14ac:dyDescent="0.25">
      <c r="A12" s="6">
        <v>111</v>
      </c>
      <c r="B12" s="6" t="s">
        <v>82</v>
      </c>
      <c r="C12" s="7">
        <v>890</v>
      </c>
      <c r="E12" s="4"/>
      <c r="F12" s="5"/>
      <c r="G12" s="6"/>
    </row>
    <row r="13" spans="1:9" x14ac:dyDescent="0.25">
      <c r="A13" s="6">
        <v>112</v>
      </c>
      <c r="B13" s="6" t="s">
        <v>83</v>
      </c>
      <c r="C13" s="7">
        <v>600</v>
      </c>
      <c r="E13" s="4"/>
      <c r="F13" s="5"/>
      <c r="G13" s="6"/>
    </row>
    <row r="14" spans="1:9" x14ac:dyDescent="0.25">
      <c r="A14" s="6">
        <v>113</v>
      </c>
      <c r="B14" s="6" t="s">
        <v>142</v>
      </c>
      <c r="C14" s="19">
        <v>1840</v>
      </c>
      <c r="E14" s="4"/>
      <c r="F14" s="5"/>
      <c r="G14" s="6"/>
    </row>
    <row r="15" spans="1:9" x14ac:dyDescent="0.25">
      <c r="A15" s="6">
        <v>114</v>
      </c>
      <c r="B15" s="6" t="s">
        <v>143</v>
      </c>
      <c r="C15" s="19">
        <v>1710</v>
      </c>
      <c r="E15" s="4"/>
      <c r="F15" s="5"/>
      <c r="G15" s="6"/>
    </row>
    <row r="16" spans="1:9" x14ac:dyDescent="0.25">
      <c r="A16" s="6">
        <v>115</v>
      </c>
      <c r="B16" s="6" t="s">
        <v>136</v>
      </c>
      <c r="C16" s="19">
        <v>2440</v>
      </c>
      <c r="E16" s="4"/>
      <c r="F16" s="5"/>
      <c r="G16" s="6"/>
    </row>
    <row r="17" spans="1:7" x14ac:dyDescent="0.25">
      <c r="A17" s="6">
        <v>116</v>
      </c>
      <c r="B17" s="6" t="s">
        <v>146</v>
      </c>
      <c r="C17" s="19">
        <v>980</v>
      </c>
      <c r="E17" s="4"/>
      <c r="F17" s="5"/>
      <c r="G17" s="6"/>
    </row>
    <row r="18" spans="1:7" x14ac:dyDescent="0.25">
      <c r="A18" s="6">
        <v>117</v>
      </c>
      <c r="B18" s="6" t="s">
        <v>145</v>
      </c>
      <c r="C18" s="19">
        <v>2920</v>
      </c>
      <c r="E18" s="4"/>
      <c r="F18" s="5"/>
      <c r="G18" s="6"/>
    </row>
    <row r="19" spans="1:7" x14ac:dyDescent="0.25">
      <c r="A19" s="6">
        <v>118</v>
      </c>
      <c r="B19" s="6" t="s">
        <v>140</v>
      </c>
      <c r="C19" s="19">
        <v>1860</v>
      </c>
      <c r="E19" s="4"/>
      <c r="F19" s="5"/>
      <c r="G19" s="6"/>
    </row>
    <row r="20" spans="1:7" x14ac:dyDescent="0.25">
      <c r="A20" s="6">
        <v>119</v>
      </c>
      <c r="B20" s="6" t="s">
        <v>151</v>
      </c>
      <c r="C20" s="19">
        <v>870</v>
      </c>
      <c r="E20" s="4"/>
      <c r="F20" s="5"/>
      <c r="G20" s="6"/>
    </row>
    <row r="21" spans="1:7" x14ac:dyDescent="0.25">
      <c r="A21" s="6">
        <v>120</v>
      </c>
      <c r="B21" s="6" t="s">
        <v>135</v>
      </c>
      <c r="C21" s="19">
        <v>2620</v>
      </c>
      <c r="E21" s="4"/>
      <c r="F21" s="5"/>
      <c r="G21" s="6"/>
    </row>
    <row r="22" spans="1:7" x14ac:dyDescent="0.25">
      <c r="A22" s="6">
        <v>121</v>
      </c>
      <c r="B22" s="6" t="s">
        <v>130</v>
      </c>
      <c r="C22" s="19">
        <v>640</v>
      </c>
      <c r="E22" s="4"/>
      <c r="F22" s="5"/>
      <c r="G22" s="6"/>
    </row>
    <row r="23" spans="1:7" x14ac:dyDescent="0.25">
      <c r="A23" s="6">
        <v>122</v>
      </c>
      <c r="B23" s="6" t="s">
        <v>133</v>
      </c>
      <c r="C23" s="19">
        <v>1180</v>
      </c>
      <c r="E23" s="4"/>
      <c r="F23" s="5"/>
      <c r="G23" s="6"/>
    </row>
    <row r="24" spans="1:7" x14ac:dyDescent="0.25">
      <c r="A24" s="6">
        <v>123</v>
      </c>
      <c r="B24" s="6" t="s">
        <v>147</v>
      </c>
      <c r="C24" s="19">
        <v>910</v>
      </c>
      <c r="E24" s="4"/>
      <c r="F24" s="5"/>
      <c r="G24" s="6"/>
    </row>
    <row r="25" spans="1:7" x14ac:dyDescent="0.25">
      <c r="A25" s="6">
        <v>124</v>
      </c>
      <c r="B25" s="6" t="s">
        <v>86</v>
      </c>
      <c r="C25" s="7">
        <v>230</v>
      </c>
      <c r="E25" s="4"/>
      <c r="F25" s="5"/>
      <c r="G25" s="6"/>
    </row>
    <row r="26" spans="1:7" x14ac:dyDescent="0.25">
      <c r="A26" s="6">
        <v>125</v>
      </c>
      <c r="B26" s="6" t="s">
        <v>144</v>
      </c>
      <c r="C26" s="19">
        <v>1740</v>
      </c>
      <c r="E26" s="4"/>
      <c r="F26" s="5"/>
      <c r="G26" s="6"/>
    </row>
    <row r="27" spans="1:7" x14ac:dyDescent="0.25">
      <c r="A27" s="6">
        <v>126</v>
      </c>
      <c r="B27" s="6" t="s">
        <v>131</v>
      </c>
      <c r="C27" s="19">
        <v>740</v>
      </c>
      <c r="E27" s="4"/>
      <c r="F27" s="5"/>
      <c r="G27" s="6"/>
    </row>
    <row r="28" spans="1:7" x14ac:dyDescent="0.25">
      <c r="A28" s="6">
        <v>127</v>
      </c>
      <c r="B28" s="6" t="s">
        <v>137</v>
      </c>
      <c r="C28" s="19">
        <v>2970</v>
      </c>
      <c r="E28" s="4"/>
      <c r="F28" s="5"/>
      <c r="G28" s="6"/>
    </row>
    <row r="29" spans="1:7" x14ac:dyDescent="0.25">
      <c r="A29" s="6">
        <v>128</v>
      </c>
      <c r="B29" s="6" t="s">
        <v>128</v>
      </c>
      <c r="C29" s="19">
        <v>2040</v>
      </c>
      <c r="E29" s="4"/>
      <c r="F29" s="5"/>
      <c r="G29" s="6"/>
    </row>
    <row r="30" spans="1:7" x14ac:dyDescent="0.25">
      <c r="A30" s="6">
        <v>129</v>
      </c>
      <c r="B30" s="6" t="s">
        <v>87</v>
      </c>
      <c r="C30" s="7">
        <v>240</v>
      </c>
      <c r="E30" s="4"/>
      <c r="F30" s="5"/>
      <c r="G30" s="6"/>
    </row>
    <row r="31" spans="1:7" x14ac:dyDescent="0.25">
      <c r="A31" s="6">
        <v>130</v>
      </c>
      <c r="B31" s="6" t="s">
        <v>149</v>
      </c>
      <c r="C31" s="19">
        <v>2130</v>
      </c>
      <c r="E31" s="15"/>
    </row>
  </sheetData>
  <sortState xmlns:xlrd2="http://schemas.microsoft.com/office/spreadsheetml/2017/richdata2" ref="A2:C31">
    <sortCondition descending="1" ref="A2:A31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C53B-DDE3-4EEA-93BF-52A2ECE68E49}">
  <dimension ref="A1:L70"/>
  <sheetViews>
    <sheetView topLeftCell="A3" zoomScaleNormal="100" workbookViewId="0">
      <selection activeCell="I15" sqref="I15"/>
    </sheetView>
  </sheetViews>
  <sheetFormatPr defaultRowHeight="15" x14ac:dyDescent="0.25"/>
  <cols>
    <col min="1" max="1" width="10" customWidth="1"/>
    <col min="2" max="2" width="11.140625" customWidth="1"/>
    <col min="3" max="3" width="12.85546875" customWidth="1"/>
    <col min="4" max="4" width="14.7109375" customWidth="1"/>
    <col min="5" max="5" width="87.42578125" customWidth="1"/>
    <col min="6" max="6" width="11.5703125" customWidth="1"/>
    <col min="7" max="7" width="11.140625" customWidth="1"/>
    <col min="8" max="8" width="10.5703125" customWidth="1"/>
    <col min="9" max="9" width="13.7109375" customWidth="1"/>
    <col min="10" max="10" width="7.140625" customWidth="1"/>
    <col min="11" max="11" width="15.42578125" customWidth="1"/>
    <col min="12" max="12" width="10.42578125" customWidth="1"/>
  </cols>
  <sheetData>
    <row r="1" spans="1:12" ht="28.5" customHeight="1" x14ac:dyDescent="0.25">
      <c r="A1" s="8" t="s">
        <v>97</v>
      </c>
      <c r="B1" s="9" t="s">
        <v>89</v>
      </c>
      <c r="C1" s="8" t="s">
        <v>90</v>
      </c>
      <c r="D1" s="8" t="s">
        <v>88</v>
      </c>
      <c r="E1" s="8" t="s">
        <v>80</v>
      </c>
      <c r="F1" s="8" t="s">
        <v>91</v>
      </c>
      <c r="G1" s="8" t="s">
        <v>92</v>
      </c>
      <c r="H1" s="8" t="s">
        <v>93</v>
      </c>
      <c r="I1" s="8" t="s">
        <v>94</v>
      </c>
      <c r="J1" s="8" t="s">
        <v>95</v>
      </c>
      <c r="K1" s="8" t="s">
        <v>48</v>
      </c>
      <c r="L1" s="8" t="s">
        <v>96</v>
      </c>
    </row>
    <row r="2" spans="1:12" x14ac:dyDescent="0.25">
      <c r="A2" s="13" t="str">
        <f>IF(ISBLANK($B2), " ", CHOOSE(MONTH($B2),"Январь","Февраль","Март","Апрель","Май","Июнь","Июль","Август","Сентябрь","Октябрь","Ноябрь","Декабрь",))</f>
        <v>Январь</v>
      </c>
      <c r="B2" s="14">
        <v>41640</v>
      </c>
      <c r="C2" s="1" t="s">
        <v>98</v>
      </c>
      <c r="D2" s="16">
        <v>101</v>
      </c>
      <c r="E2" s="20" t="str">
        <f>IF($D2=" "," ",LOOKUP($D2,Товары!$A$2:$A$31,Товары!$B$2:$B$31))</f>
        <v xml:space="preserve">            Корпус Ezcool A-200D black w/o PSU ATX USB 2.0*2 Audio IEEE1394 SECC 0.7mm fan</v>
      </c>
      <c r="F2">
        <v>13</v>
      </c>
      <c r="G2" s="17">
        <f>IF($D2=" "," ",LOOKUP($D2,Товары!$A$2:$A$31,Товары!$C$2:$C$31))</f>
        <v>1330</v>
      </c>
      <c r="H2" s="16">
        <v>6789</v>
      </c>
      <c r="I2" s="18" t="str">
        <f>IF($H2=" "," ",LOOKUP($H2,Клиенты!$B$2:$B$15,Клиенты!$A$2:$A$15))</f>
        <v>Форклифт</v>
      </c>
      <c r="J2" s="12">
        <f>IF($F2= " ", " ",$F$2*$G$2)</f>
        <v>17290</v>
      </c>
      <c r="K2" s="21">
        <f>IF($H2=" "," ",LOOKUP($H2,Клиенты!B2:B15,Клиенты!H2:H15))</f>
        <v>0.2</v>
      </c>
      <c r="L2" s="17">
        <f>IF($J2= " ", " ",J2-J2*K2)</f>
        <v>13832</v>
      </c>
    </row>
    <row r="3" spans="1:12" x14ac:dyDescent="0.25">
      <c r="A3" s="13" t="str">
        <f t="shared" ref="A3:A31" si="0">IF(ISBLANK($B3), " ", CHOOSE(MONTH($B3),"Январь","Февраль","Март","Апрель","Май","Июнь","Июль","Август","Сентябрь","Октябрь","Ноябрь","Декабрь",))</f>
        <v>Январь</v>
      </c>
      <c r="B3" s="14">
        <v>41642</v>
      </c>
      <c r="C3" s="1" t="s">
        <v>99</v>
      </c>
      <c r="D3" s="16">
        <v>102</v>
      </c>
      <c r="E3" s="20" t="str">
        <f>IF($D3=" "," ",LOOKUP($D3,Товары!$A$2:$A$31,Товары!$B$2:$B$31))</f>
        <v xml:space="preserve">            Корпус LinkWorld 316-11 black/silver C2228 w/o PSU ATX USB Audio AirDuct</v>
      </c>
      <c r="F3">
        <v>18</v>
      </c>
      <c r="G3" s="17">
        <f>IF($D3=" "," ",LOOKUP($D3,Товары!$A$2:$A$31,Товары!$C$2:$C$31))</f>
        <v>640</v>
      </c>
      <c r="H3" s="16">
        <v>7890</v>
      </c>
      <c r="I3" s="18" t="str">
        <f>IF($H3=" "," ", LOOKUP($H3,Клиенты!$B$2:$B$15,Клиенты!$A$2:$A$15))</f>
        <v>Интеркара</v>
      </c>
      <c r="J3" s="12">
        <f>IF($F3= " ", " ",$F$3*$G$3)</f>
        <v>11520</v>
      </c>
      <c r="K3" s="21">
        <f ca="1">IF($H3=" "," ",LOOKUP($H3,Клиенты!B3:B16,Клиенты!H3:H15))</f>
        <v>0.05</v>
      </c>
      <c r="L3" s="17">
        <f t="shared" ref="L3:L31" ca="1" si="1">IF($J3= " ", " ",J3-J3*K3)</f>
        <v>10944</v>
      </c>
    </row>
    <row r="4" spans="1:12" x14ac:dyDescent="0.25">
      <c r="A4" s="13" t="str">
        <f>IF(ISBLANK($B4), " ", CHOOSE(MONTH($B4),"Январь","Февраль","Март","Апрель","Май","Июнь","Июль","Август","Сентябрь","Октябрь","Ноябрь","Декабрь",))</f>
        <v>Январь</v>
      </c>
      <c r="B4" s="14">
        <v>41647</v>
      </c>
      <c r="C4" s="1" t="s">
        <v>100</v>
      </c>
      <c r="D4" s="16">
        <v>103</v>
      </c>
      <c r="E4" s="20" t="str">
        <f>IF($D4=" "," ",LOOKUP($D4,Товары!$A$2:$A$31,Товары!$B$2:$B$31))</f>
        <v xml:space="preserve">                Звуковая карта PCI C-media 8738 5.1channel </v>
      </c>
      <c r="F4">
        <v>10</v>
      </c>
      <c r="G4" s="17">
        <f>IF($D4=" "," ",LOOKUP($D4,Товары!$A$2:$A$31,Товары!$C$2:$C$31))</f>
        <v>230</v>
      </c>
      <c r="H4" s="16">
        <v>6789</v>
      </c>
      <c r="I4" s="18" t="str">
        <f>IF($H4=" "," ", LOOKUP($H4,Клиенты!$B$2:$B$15,Клиенты!$A$2:$A$15))</f>
        <v>Форклифт</v>
      </c>
      <c r="J4" s="12">
        <f>IF($F4= " ", " ",$F$4*$G$4)</f>
        <v>2300</v>
      </c>
      <c r="K4" s="21">
        <f ca="1">IF($H4=" "," ",LOOKUP($H4,Клиенты!B4:B17,Клиенты!H4:H16))</f>
        <v>0.03</v>
      </c>
      <c r="L4" s="17">
        <f t="shared" ca="1" si="1"/>
        <v>2231</v>
      </c>
    </row>
    <row r="5" spans="1:12" x14ac:dyDescent="0.25">
      <c r="A5" s="13" t="str">
        <f t="shared" si="0"/>
        <v>Январь</v>
      </c>
      <c r="B5" s="14">
        <v>41650</v>
      </c>
      <c r="C5" s="1" t="s">
        <v>101</v>
      </c>
      <c r="D5" s="16">
        <v>104</v>
      </c>
      <c r="E5" s="20" t="str">
        <f>IF($D5=" "," ",LOOKUP($D5,Товары!$A$2:$A$31,Товары!$B$2:$B$31))</f>
        <v xml:space="preserve">            Корпус AeroCool VX-R LE black w/o PSU ATX 2*USB 2.0 Audio 3*fan SECC 0.6mm</v>
      </c>
      <c r="F5">
        <v>32</v>
      </c>
      <c r="G5" s="17">
        <f>IF($D5=" "," ",LOOKUP($D5,Товары!$A$2:$A$31,Товары!$C$2:$C$31))</f>
        <v>2450</v>
      </c>
      <c r="H5" s="16">
        <v>9098</v>
      </c>
      <c r="I5" s="18" t="str">
        <f>IF($H5=" "," ",LOOKUP($H5,Клиенты!$B$2:$B$15,Клиенты!$A$2:$A$15))</f>
        <v>АпгрейдCyber</v>
      </c>
      <c r="J5" s="12">
        <f>IF($F5= " ", " ",$F$5*$G$5)</f>
        <v>78400</v>
      </c>
      <c r="K5" s="21">
        <f ca="1">IF($H5=" "," ",LOOKUP($H5,Клиенты!B5:B18,Клиенты!H5:H17))</f>
        <v>0.03</v>
      </c>
      <c r="L5" s="17">
        <f t="shared" ca="1" si="1"/>
        <v>76048</v>
      </c>
    </row>
    <row r="6" spans="1:12" x14ac:dyDescent="0.25">
      <c r="A6" s="13" t="str">
        <f t="shared" si="0"/>
        <v>Январь</v>
      </c>
      <c r="B6" s="14">
        <v>41651</v>
      </c>
      <c r="C6" s="1" t="s">
        <v>102</v>
      </c>
      <c r="D6" s="16">
        <v>105</v>
      </c>
      <c r="E6" s="20" t="str">
        <f>IF($D6=" "," ",LOOKUP($D6,Товары!$A$2:$A$31,Товары!$B$2:$B$31))</f>
        <v xml:space="preserve">            Корпус InWin C583  Black ATX 450W (24+4пин)</v>
      </c>
      <c r="F6">
        <v>14</v>
      </c>
      <c r="G6" s="17">
        <f>IF($D6=" "," ",LOOKUP($D6,Товары!$A$2:$A$31,Товары!$C$2:$C$31))</f>
        <v>2320</v>
      </c>
      <c r="H6" s="16">
        <v>9876</v>
      </c>
      <c r="I6" s="18" t="str">
        <f>IF($H6=" "," ", LOOKUP($H6,Клиенты!$B$2:$B$15,Клиенты!$A$2:$A$15))</f>
        <v>АпгрейдCyber</v>
      </c>
      <c r="J6" s="12">
        <f>IF($F6= " ", " ",$F$6*$G$6)</f>
        <v>32480</v>
      </c>
      <c r="K6" s="21">
        <f ca="1">IF($H6=" "," ",LOOKUP($H6,Клиенты!B6:B19,Клиенты!H6:H18))</f>
        <v>0.03</v>
      </c>
      <c r="L6" s="17">
        <f t="shared" ca="1" si="1"/>
        <v>31505.599999999999</v>
      </c>
    </row>
    <row r="7" spans="1:12" x14ac:dyDescent="0.25">
      <c r="A7" s="13" t="str">
        <f t="shared" si="0"/>
        <v>Январь</v>
      </c>
      <c r="B7" s="14">
        <v>41658</v>
      </c>
      <c r="C7" s="1" t="s">
        <v>103</v>
      </c>
      <c r="D7" s="16">
        <v>106</v>
      </c>
      <c r="E7" s="20" t="str">
        <f>IF($D7=" "," ",LOOKUP($D7,Товары!$A$2:$A$31,Товары!$B$2:$B$31))</f>
        <v xml:space="preserve">            Корпус Linkworld LC-820-02B black 65W miniITX 2*USB AUDIO card reader c.2121 Piano Gloss</v>
      </c>
      <c r="F7">
        <v>24</v>
      </c>
      <c r="G7" s="17">
        <f>IF($D7=" "," ",LOOKUP($D7,Товары!$A$2:$A$31,Товары!$C$2:$C$31))</f>
        <v>1240</v>
      </c>
      <c r="H7" s="16">
        <v>7654</v>
      </c>
      <c r="I7" s="18" t="str">
        <f>IF($H7=" "," ", LOOKUP($H7,Клиенты!$B$2:$B$15,Клиенты!$A$2:$A$15))</f>
        <v>Форклифт</v>
      </c>
      <c r="J7" s="12">
        <f>IF($F7= " ", " ",$F$7*$G$7)</f>
        <v>29760</v>
      </c>
      <c r="K7" s="21">
        <f ca="1">IF($H7=" "," ",LOOKUP($H7,Клиенты!B7:B20,Клиенты!H7:H19))</f>
        <v>0.05</v>
      </c>
      <c r="L7" s="17">
        <f t="shared" ca="1" si="1"/>
        <v>28272</v>
      </c>
    </row>
    <row r="8" spans="1:12" x14ac:dyDescent="0.25">
      <c r="A8" s="13" t="str">
        <f t="shared" si="0"/>
        <v>Январь</v>
      </c>
      <c r="B8" s="14">
        <v>41659</v>
      </c>
      <c r="C8" s="1" t="s">
        <v>104</v>
      </c>
      <c r="D8" s="16">
        <v>107</v>
      </c>
      <c r="E8" s="20" t="str">
        <f>IF($D8=" "," ",LOOKUP($D8,Товары!$A$2:$A$31,Товары!$B$2:$B$31))</f>
        <v xml:space="preserve">            Корпус LinkWorld 437-04 black/silver C2228 w/o PSU mATX USB Audio AirDuct</v>
      </c>
      <c r="F8">
        <v>16</v>
      </c>
      <c r="G8" s="17">
        <f>IF($D8=" "," ",LOOKUP($D8,Товары!$A$2:$A$31,Товары!$C$2:$C$31))</f>
        <v>640</v>
      </c>
      <c r="H8" s="16">
        <v>8765</v>
      </c>
      <c r="I8" s="18" t="str">
        <f>IF($H8=" "," ",LOOKUP($H8,Клиенты!$B$2:$B$15,Клиенты!$A$2:$A$15))</f>
        <v>Феникс</v>
      </c>
      <c r="J8" s="12">
        <f>IF($F8= " ", " ",$F$8*$G$8)</f>
        <v>10240</v>
      </c>
      <c r="K8" s="21">
        <f ca="1">IF($H8=" "," ",LOOKUP($H8,Клиенты!B8:B21,Клиенты!H8:H20))</f>
        <v>0.03</v>
      </c>
      <c r="L8" s="17">
        <f t="shared" ca="1" si="1"/>
        <v>9932.7999999999993</v>
      </c>
    </row>
    <row r="9" spans="1:12" x14ac:dyDescent="0.25">
      <c r="A9" s="13" t="str">
        <f t="shared" si="0"/>
        <v>Январь</v>
      </c>
      <c r="B9" s="14">
        <v>41660</v>
      </c>
      <c r="C9" s="1" t="s">
        <v>105</v>
      </c>
      <c r="D9" s="16">
        <v>108</v>
      </c>
      <c r="E9" s="20" t="str">
        <f>IF($D9=" "," ",LOOKUP($D9,Товары!$A$2:$A$31,Товары!$B$2:$B$31))</f>
        <v xml:space="preserve">                Звуковая карта PCI C-media 8738 4channel </v>
      </c>
      <c r="F9">
        <v>17</v>
      </c>
      <c r="G9" s="17">
        <f>IF($D9=" "," ",LOOKUP($D9,Товары!$A$2:$A$31,Товары!$C$2:$C$31))</f>
        <v>190</v>
      </c>
      <c r="H9" s="16">
        <v>2345</v>
      </c>
      <c r="I9" s="18" t="e">
        <f>IF($H9=" "," ", LOOKUP($H9,Клиенты!$B$2:$B$15,Клиенты!$A$2:$A$15))</f>
        <v>#N/A</v>
      </c>
      <c r="J9" s="12">
        <f>IF($F9= " ", " ",$F$9*$G$9)</f>
        <v>3230</v>
      </c>
      <c r="K9" s="21">
        <f ca="1">IF($H9=" "," ",LOOKUP($H9,Клиенты!B9:B22,Клиенты!H9:H21))</f>
        <v>0.05</v>
      </c>
      <c r="L9" s="17">
        <f t="shared" ca="1" si="1"/>
        <v>3068.5</v>
      </c>
    </row>
    <row r="10" spans="1:12" x14ac:dyDescent="0.25">
      <c r="A10" s="13" t="str">
        <f t="shared" si="0"/>
        <v>Январь</v>
      </c>
      <c r="B10" s="14">
        <v>41663</v>
      </c>
      <c r="C10" s="1" t="s">
        <v>106</v>
      </c>
      <c r="D10" s="16">
        <v>109</v>
      </c>
      <c r="E10" s="20" t="str">
        <f>IF($D10=" "," ",LOOKUP($D10,Товары!$A$2:$A$31,Товары!$B$2:$B$31))</f>
        <v xml:space="preserve">            Корпус Foxconn TLA-776 black/silver 400W ATX USB audio mic fan AirDuct</v>
      </c>
      <c r="F10">
        <v>12</v>
      </c>
      <c r="G10" s="17">
        <f>IF($D10=" "," ",LOOKUP($D10,Товары!$A$2:$A$31,Товары!$C$2:$C$31))</f>
        <v>1830</v>
      </c>
      <c r="H10" s="16">
        <v>4567</v>
      </c>
      <c r="I10" s="18" t="e">
        <f>IF($H10=" "," ", LOOKUP($H10,Клиенты!$B$2:$B$15,Клиенты!$A$2:$A$15))</f>
        <v>#N/A</v>
      </c>
      <c r="J10" s="12">
        <f>IF($F10= " ", " ",$F$10*$G$10)</f>
        <v>21960</v>
      </c>
      <c r="K10" s="21">
        <f ca="1">IF($H10=" "," ",LOOKUP($H10,Клиенты!B10:B23,Клиенты!H10:H22))</f>
        <v>0.05</v>
      </c>
      <c r="L10" s="17">
        <f t="shared" ca="1" si="1"/>
        <v>20862</v>
      </c>
    </row>
    <row r="11" spans="1:12" x14ac:dyDescent="0.25">
      <c r="A11" s="13" t="str">
        <f t="shared" si="0"/>
        <v>Январь</v>
      </c>
      <c r="B11" s="14">
        <v>41666</v>
      </c>
      <c r="C11" s="1" t="s">
        <v>107</v>
      </c>
      <c r="D11" s="16">
        <v>110</v>
      </c>
      <c r="E11" s="20" t="str">
        <f>IF($D11=" "," ",LOOKUP($D11,Товары!$A$2:$A$31,Товары!$B$2:$B$31))</f>
        <v xml:space="preserve">            Корпус Gigabyte GZ-X9B black w/o PSU ATX</v>
      </c>
      <c r="F11">
        <v>17</v>
      </c>
      <c r="G11" s="17">
        <f>IF($D11=" "," ",LOOKUP($D11,Товары!$A$2:$A$31,Товары!$C$2:$C$31))</f>
        <v>1300</v>
      </c>
      <c r="H11" s="16">
        <v>5678</v>
      </c>
      <c r="I11" s="18" t="e">
        <f>IF($H11=" "," ",LOOKUP($H11,Клиенты!$B$2:$B$15,Клиенты!$A$2:$A$15))</f>
        <v>#N/A</v>
      </c>
      <c r="J11" s="12">
        <f>IF($F11= " ", " ",$F$11*$G$11)</f>
        <v>22100</v>
      </c>
      <c r="K11" s="21">
        <f ca="1">IF($H11=" "," ",LOOKUP($H11,Клиенты!B11:B24,Клиенты!H11:H23))</f>
        <v>0.05</v>
      </c>
      <c r="L11" s="17">
        <f t="shared" ca="1" si="1"/>
        <v>20995</v>
      </c>
    </row>
    <row r="12" spans="1:12" x14ac:dyDescent="0.25">
      <c r="A12" s="13" t="str">
        <f t="shared" si="0"/>
        <v>Февраль</v>
      </c>
      <c r="B12" s="14">
        <v>41686</v>
      </c>
      <c r="C12" s="1" t="s">
        <v>108</v>
      </c>
      <c r="D12" s="16">
        <v>111</v>
      </c>
      <c r="E12" s="20" t="str">
        <f>IF($D12=" "," ",LOOKUP($D12,Товары!$A$2:$A$31,Товары!$B$2:$B$31))</f>
        <v xml:space="preserve">                Звуковая карта Creative AUDIGY SE Value [SB0570] OEM</v>
      </c>
      <c r="F12">
        <v>25</v>
      </c>
      <c r="G12" s="17">
        <f>IF($D12=" "," ",LOOKUP($D12,Товары!$A$2:$A$31,Товары!$C$2:$C$31))</f>
        <v>890</v>
      </c>
      <c r="H12" s="16">
        <v>6543</v>
      </c>
      <c r="I12" s="18" t="e">
        <f>IF($H12=" "," ", LOOKUP($H12,Клиенты!$B$2:$B$15,Клиенты!$A$2:$A$15))</f>
        <v>#N/A</v>
      </c>
      <c r="J12" s="12">
        <f>IF($F12= " ", " ",$F$12*$G$12)</f>
        <v>22250</v>
      </c>
      <c r="K12" s="21">
        <f ca="1">IF($H12=" "," ",LOOKUP($H12,Клиенты!B12:B25,Клиенты!H12:H24))</f>
        <v>0.03</v>
      </c>
      <c r="L12" s="17">
        <f t="shared" ca="1" si="1"/>
        <v>21582.5</v>
      </c>
    </row>
    <row r="13" spans="1:12" x14ac:dyDescent="0.25">
      <c r="A13" s="13" t="str">
        <f t="shared" si="0"/>
        <v>Февраль</v>
      </c>
      <c r="B13" s="14">
        <v>41687</v>
      </c>
      <c r="C13" s="1" t="s">
        <v>109</v>
      </c>
      <c r="D13" s="16">
        <v>112</v>
      </c>
      <c r="E13" s="20" t="str">
        <f>IF($D13=" "," ",LOOKUP($D13,Товары!$A$2:$A$31,Товары!$B$2:$B$31))</f>
        <v xml:space="preserve">                Звуковая карта Creative SB 5.1 VX SB1071 bulk</v>
      </c>
      <c r="F13">
        <v>11</v>
      </c>
      <c r="G13" s="17">
        <f>IF($D13=" "," ",LOOKUP($D13,Товары!$A$2:$A$31,Товары!$C$2:$C$31))</f>
        <v>600</v>
      </c>
      <c r="H13" s="16">
        <v>9876</v>
      </c>
      <c r="I13" s="18" t="str">
        <f>IF($H13=" "," ", LOOKUP($H13,Клиенты!$B$2:$B$15,Клиенты!$A$2:$A$15))</f>
        <v>АпгрейдCyber</v>
      </c>
      <c r="J13" s="12">
        <f>IF($F13= " ", " ",$F$13*$G$13)</f>
        <v>6600</v>
      </c>
      <c r="K13" s="21">
        <f ca="1">IF($H13=" "," ",LOOKUP($H13,Клиенты!B13:B26,Клиенты!H13:H25))</f>
        <v>0.03</v>
      </c>
      <c r="L13" s="17">
        <f t="shared" ca="1" si="1"/>
        <v>6402</v>
      </c>
    </row>
    <row r="14" spans="1:12" x14ac:dyDescent="0.25">
      <c r="A14" s="13" t="str">
        <f t="shared" si="0"/>
        <v>Февраль</v>
      </c>
      <c r="B14" s="14">
        <v>41688</v>
      </c>
      <c r="C14" s="1" t="s">
        <v>110</v>
      </c>
      <c r="D14" s="16">
        <v>113</v>
      </c>
      <c r="E14" s="20" t="str">
        <f>IF($D14=" "," ",LOOKUP($D14,Товары!$A$2:$A$31,Товары!$B$2:$B$31))</f>
        <v xml:space="preserve">            Корпус Foxconn TLA-887 black/silver 400W ATX USB audio mic fan AirDuct</v>
      </c>
      <c r="F14">
        <v>12</v>
      </c>
      <c r="G14" s="17">
        <f>IF($D14=" "," ",LOOKUP($D14,Товары!$A$2:$A$31,Товары!$C$2:$C$31))</f>
        <v>1840</v>
      </c>
      <c r="H14" s="16">
        <v>5432</v>
      </c>
      <c r="I14" s="18" t="e">
        <f>IF($H14=" "," ",LOOKUP($H14,Клиенты!$B$2:$B$15,Клиенты!$A$2:$A$15))</f>
        <v>#N/A</v>
      </c>
      <c r="J14" s="12">
        <f>IF($F14= " ", " ",$F$14*$G$14)</f>
        <v>22080</v>
      </c>
      <c r="K14" s="21">
        <f ca="1">IF($H14=" "," ",LOOKUP($H14,Клиенты!B14:B27,Клиенты!H14:H26))</f>
        <v>0.03</v>
      </c>
      <c r="L14" s="17">
        <f t="shared" ca="1" si="1"/>
        <v>21417.599999999999</v>
      </c>
    </row>
    <row r="15" spans="1:12" x14ac:dyDescent="0.25">
      <c r="A15" s="13" t="str">
        <f t="shared" si="0"/>
        <v>Февраль</v>
      </c>
      <c r="B15" s="14">
        <v>41689</v>
      </c>
      <c r="C15" s="1" t="s">
        <v>111</v>
      </c>
      <c r="D15" s="16">
        <v>114</v>
      </c>
      <c r="E15" s="20" t="str">
        <f>IF($D15=" "," ",LOOKUP($D15,Товары!$A$2:$A$31,Товары!$B$2:$B$31))</f>
        <v xml:space="preserve">            Корпус Foxconn TLM-069 black/silver 400W mATX USB audio mic fan AirDuct</v>
      </c>
      <c r="F15">
        <v>15</v>
      </c>
      <c r="G15" s="17">
        <f>IF($D15=" "," ",LOOKUP($D15,Товары!$A$2:$A$31,Товары!$C$2:$C$31))</f>
        <v>1710</v>
      </c>
      <c r="H15" s="16">
        <v>6524</v>
      </c>
      <c r="I15" s="18" t="e">
        <f>IF($H15=" "," ", LOOKUP($H15,Клиенты!$B$2:$B$15,Клиенты!$A$2:$A$15))</f>
        <v>#N/A</v>
      </c>
      <c r="J15" s="12">
        <f t="shared" ref="J15:J31" si="2">IF($F15= " ", " ",$F$13*$G$13)</f>
        <v>6600</v>
      </c>
      <c r="K15" s="21">
        <f ca="1">IF($H15=" "," ",LOOKUP($H15,Клиенты!B15:B28,Клиенты!H15:H27))</f>
        <v>0.03</v>
      </c>
      <c r="L15" s="17">
        <f t="shared" ca="1" si="1"/>
        <v>6402</v>
      </c>
    </row>
    <row r="16" spans="1:12" x14ac:dyDescent="0.25">
      <c r="A16" s="13" t="str">
        <f t="shared" si="0"/>
        <v>Февраль</v>
      </c>
      <c r="B16" s="14">
        <v>41690</v>
      </c>
      <c r="C16" s="1" t="s">
        <v>112</v>
      </c>
      <c r="D16" s="16">
        <v>115</v>
      </c>
      <c r="E16" s="20" t="str">
        <f>IF($D16=" "," ",LOOKUP($D16,Товары!$A$2:$A$31,Товары!$B$2:$B$31))</f>
        <v xml:space="preserve">            Корпус AeroCool Strike-X black w/o PSU ATX 2*USB 3*fans red LED</v>
      </c>
      <c r="F16">
        <v>15</v>
      </c>
      <c r="G16" s="17">
        <f>IF($D16=" "," ",LOOKUP($D16,Товары!$A$2:$A$31,Товары!$C$2:$C$31))</f>
        <v>2440</v>
      </c>
      <c r="H16" s="16">
        <v>6789</v>
      </c>
      <c r="I16" s="18" t="str">
        <f>IF($H16=" "," ", LOOKUP($H16,Клиенты!$B$2:$B$15,Клиенты!$A$2:$A$15))</f>
        <v>Форклифт</v>
      </c>
      <c r="J16" s="12">
        <f t="shared" si="2"/>
        <v>6600</v>
      </c>
      <c r="K16" s="21" t="e">
        <f>IF($H16=" "," ",LOOKUP($H16,Клиенты!B16:B29,Клиенты!H16:H28))</f>
        <v>#N/A</v>
      </c>
      <c r="L16" s="17" t="e">
        <f t="shared" si="1"/>
        <v>#N/A</v>
      </c>
    </row>
    <row r="17" spans="1:12" x14ac:dyDescent="0.25">
      <c r="A17" s="13" t="str">
        <f t="shared" si="0"/>
        <v>Февраль</v>
      </c>
      <c r="B17" s="14">
        <v>41691</v>
      </c>
      <c r="C17" s="1" t="s">
        <v>113</v>
      </c>
      <c r="D17" s="16">
        <v>116</v>
      </c>
      <c r="E17" s="20" t="str">
        <f>IF($D17=" "," ",LOOKUP($D17,Товары!$A$2:$A$31,Товары!$B$2:$B$31))</f>
        <v xml:space="preserve">            Корпус Gigabyte GZ-A1B black w/o PSU ATX 2*USB FAN AUDIO Air Duct (PBHA4)</v>
      </c>
      <c r="F17">
        <v>14</v>
      </c>
      <c r="G17" s="17">
        <f>IF($D17=" "," ",LOOKUP($D17,Товары!$A$2:$A$31,Товары!$C$2:$C$31))</f>
        <v>980</v>
      </c>
      <c r="H17" s="16">
        <v>7890</v>
      </c>
      <c r="I17" s="18" t="str">
        <f>IF($H17=" "," ",LOOKUP($H17,Клиенты!$B$2:$B$15,Клиенты!$A$2:$A$15))</f>
        <v>Интеркара</v>
      </c>
      <c r="J17" s="12">
        <f t="shared" si="2"/>
        <v>6600</v>
      </c>
      <c r="K17" s="21" t="e">
        <f>IF($H17=" "," ",LOOKUP($H17,Клиенты!B17:B30,Клиенты!H16:H29))</f>
        <v>#N/A</v>
      </c>
      <c r="L17" s="17" t="e">
        <f t="shared" si="1"/>
        <v>#N/A</v>
      </c>
    </row>
    <row r="18" spans="1:12" x14ac:dyDescent="0.25">
      <c r="A18" s="13" t="str">
        <f t="shared" si="0"/>
        <v>Февраль</v>
      </c>
      <c r="B18" s="14">
        <v>41692</v>
      </c>
      <c r="C18" s="1" t="s">
        <v>114</v>
      </c>
      <c r="D18" s="16">
        <v>117</v>
      </c>
      <c r="E18" s="20" t="str">
        <f>IF($D18=" "," ",LOOKUP($D18,Товары!$A$2:$A$31,Товары!$B$2:$B$31))</f>
        <v xml:space="preserve">            Корпус Foxconn TP-G007 black/red w/o PSU ATX USB audio mic fan120mm AirDuct</v>
      </c>
      <c r="F18">
        <v>18</v>
      </c>
      <c r="G18" s="17">
        <f>IF($D18=" "," ",LOOKUP($D18,Товары!$A$2:$A$31,Товары!$C$2:$C$31))</f>
        <v>2920</v>
      </c>
      <c r="H18" s="16">
        <v>9846</v>
      </c>
      <c r="I18" s="18" t="str">
        <f>IF($H18=" "," ", LOOKUP($H18,Клиенты!$B$2:$B$15,Клиенты!$A$2:$A$15))</f>
        <v>АпгрейдCyber</v>
      </c>
      <c r="J18" s="12">
        <f t="shared" si="2"/>
        <v>6600</v>
      </c>
      <c r="K18" s="21" t="e">
        <f>IF($H18=" "," ",LOOKUP($H18,Клиенты!B18:B31,Клиенты!H17:H30))</f>
        <v>#N/A</v>
      </c>
      <c r="L18" s="17" t="e">
        <f t="shared" si="1"/>
        <v>#N/A</v>
      </c>
    </row>
    <row r="19" spans="1:12" x14ac:dyDescent="0.25">
      <c r="A19" s="13" t="str">
        <f t="shared" si="0"/>
        <v>Февраль</v>
      </c>
      <c r="B19" s="14">
        <v>41693</v>
      </c>
      <c r="C19" s="1" t="s">
        <v>115</v>
      </c>
      <c r="D19" s="16">
        <v>118</v>
      </c>
      <c r="E19" s="20" t="str">
        <f>IF($D19=" "," ",LOOKUP($D19,Товары!$A$2:$A$31,Товары!$B$2:$B$31))</f>
        <v xml:space="preserve">            Корпус Foxconn TLA-560 black/silver 400W ATX FSP USB audio mic fan AirDuct </v>
      </c>
      <c r="F19">
        <v>11</v>
      </c>
      <c r="G19" s="17">
        <f>IF($D19=" "," ",LOOKUP($D19,Товары!$A$2:$A$31,Товары!$C$2:$C$31))</f>
        <v>1860</v>
      </c>
      <c r="H19" s="16">
        <v>9098</v>
      </c>
      <c r="I19" s="18" t="str">
        <f>IF($H19=" "," ", LOOKUP($H19,Клиенты!$B$2:$B$15,Клиенты!$A$2:$A$15))</f>
        <v>АпгрейдCyber</v>
      </c>
      <c r="J19" s="12">
        <f t="shared" si="2"/>
        <v>6600</v>
      </c>
      <c r="K19" s="21" t="e">
        <f>IF($H19=" "," ",LOOKUP($H19,Клиенты!B19:B32,Клиенты!H18:H31))</f>
        <v>#N/A</v>
      </c>
      <c r="L19" s="17" t="e">
        <f t="shared" si="1"/>
        <v>#N/A</v>
      </c>
    </row>
    <row r="20" spans="1:12" x14ac:dyDescent="0.25">
      <c r="A20" s="13" t="str">
        <f t="shared" si="0"/>
        <v>Февраль</v>
      </c>
      <c r="B20" s="14">
        <v>41694</v>
      </c>
      <c r="C20" s="1" t="s">
        <v>116</v>
      </c>
      <c r="D20" s="16">
        <v>119</v>
      </c>
      <c r="E20" s="20" t="str">
        <f>IF($D20=" "," ",LOOKUP($D20,Товары!$A$2:$A$31,Товары!$B$2:$B$31))</f>
        <v xml:space="preserve">            Клавиатура + мыш Microsoft Wired 600 USB (APB-00011)</v>
      </c>
      <c r="F20">
        <v>17</v>
      </c>
      <c r="G20" s="17">
        <f>IF($D20=" "," ",LOOKUP($D20,Товары!$A$2:$A$31,Товары!$C$2:$C$31))</f>
        <v>870</v>
      </c>
      <c r="H20" s="16">
        <v>9876</v>
      </c>
      <c r="I20" s="18" t="str">
        <f>IF($H20=" "," ",LOOKUP($H20,Клиенты!$B$2:$B$15,Клиенты!$A$2:$A$15))</f>
        <v>АпгрейдCyber</v>
      </c>
      <c r="J20" s="12">
        <f t="shared" si="2"/>
        <v>6600</v>
      </c>
      <c r="K20" s="21" t="e">
        <f>IF($H20=" "," ",LOOKUP($H20,Клиенты!B20:B33,Клиенты!H19:H32))</f>
        <v>#N/A</v>
      </c>
      <c r="L20" s="17" t="e">
        <f t="shared" si="1"/>
        <v>#N/A</v>
      </c>
    </row>
    <row r="21" spans="1:12" x14ac:dyDescent="0.25">
      <c r="A21" s="13" t="str">
        <f t="shared" si="0"/>
        <v>Февраль</v>
      </c>
      <c r="B21" s="14">
        <v>41695</v>
      </c>
      <c r="C21" s="1" t="s">
        <v>117</v>
      </c>
      <c r="D21" s="16">
        <v>120</v>
      </c>
      <c r="E21" s="20" t="str">
        <f>IF($D21=" "," ",LOOKUP($D21,Товары!$A$2:$A$31,Товары!$B$2:$B$31))</f>
        <v xml:space="preserve">            Корпус AeroCool Rs-9 black Devil Red edition w/o PSU ATX 2*USB audio E-SATA red LED</v>
      </c>
      <c r="F21">
        <v>17</v>
      </c>
      <c r="G21" s="17">
        <f>IF($D21=" "," ",LOOKUP($D21,Товары!$A$2:$A$31,Товары!$C$2:$C$31))</f>
        <v>2620</v>
      </c>
      <c r="H21" s="16">
        <v>7654</v>
      </c>
      <c r="I21" s="18" t="str">
        <f>IF($H21=" "," ", LOOKUP($H21,Клиенты!$B$2:$B$15,Клиенты!$A$2:$A$15))</f>
        <v>Форклифт</v>
      </c>
      <c r="J21" s="12">
        <f t="shared" si="2"/>
        <v>6600</v>
      </c>
      <c r="K21" s="21" t="e">
        <f>IF($H21=" "," ",LOOKUP($H21,Клиенты!B21:B34,Клиенты!H20:H33))</f>
        <v>#N/A</v>
      </c>
      <c r="L21" s="17" t="e">
        <f t="shared" si="1"/>
        <v>#N/A</v>
      </c>
    </row>
    <row r="22" spans="1:12" x14ac:dyDescent="0.25">
      <c r="A22" s="13" t="str">
        <f t="shared" si="0"/>
        <v>Март</v>
      </c>
      <c r="B22" s="14">
        <v>65</v>
      </c>
      <c r="C22" s="1" t="s">
        <v>118</v>
      </c>
      <c r="D22" s="16">
        <v>121</v>
      </c>
      <c r="E22" s="20" t="str">
        <f>IF($D22=" "," ",LOOKUP($D22,Товары!$A$2:$A$31,Товары!$B$2:$B$31))</f>
        <v xml:space="preserve">            Корпус LinkWorld 316-15 black/silver C2228 w/o PSU ATX USB Audio AirDuct</v>
      </c>
      <c r="F22">
        <v>18</v>
      </c>
      <c r="G22" s="17">
        <f>IF($D22=" "," ",LOOKUP($D22,Товары!$A$2:$A$31,Товары!$C$2:$C$31))</f>
        <v>640</v>
      </c>
      <c r="H22" s="16">
        <v>8765</v>
      </c>
      <c r="I22" s="18" t="str">
        <f>IF($H22=" "," ", LOOKUP($H22,Клиенты!$B$2:$B$15,Клиенты!$A$2:$A$15))</f>
        <v>Феникс</v>
      </c>
      <c r="J22" s="12">
        <f t="shared" si="2"/>
        <v>6600</v>
      </c>
      <c r="K22" s="21" t="e">
        <f>IF($H22=" "," ",LOOKUP($H22,Клиенты!B22:B35,Клиенты!H21:H34))</f>
        <v>#N/A</v>
      </c>
      <c r="L22" s="17" t="e">
        <f t="shared" si="1"/>
        <v>#N/A</v>
      </c>
    </row>
    <row r="23" spans="1:12" x14ac:dyDescent="0.25">
      <c r="A23" s="13" t="str">
        <f t="shared" si="0"/>
        <v>Март</v>
      </c>
      <c r="B23" s="14">
        <v>72</v>
      </c>
      <c r="C23" s="1" t="s">
        <v>119</v>
      </c>
      <c r="D23" s="16">
        <v>122</v>
      </c>
      <c r="E23" s="20" t="str">
        <f>IF($D23=" "," ",LOOKUP($D23,Товары!$A$2:$A$31,Товары!$B$2:$B$31))</f>
        <v xml:space="preserve">            Корпус Linkworld 617-03 black c.2121 350W mATX 2*USB audio desktop</v>
      </c>
      <c r="F23">
        <v>19</v>
      </c>
      <c r="G23" s="17">
        <f>IF($D23=" "," ",LOOKUP($D23,Товары!$A$2:$A$31,Товары!$C$2:$C$31))</f>
        <v>1180</v>
      </c>
      <c r="H23" s="16">
        <v>2345</v>
      </c>
      <c r="I23" s="18" t="e">
        <f>IF($H23=" "," ",LOOKUP($H23,Клиенты!$B$2:$B$15,Клиенты!$A$2:$A$15))</f>
        <v>#N/A</v>
      </c>
      <c r="J23" s="12">
        <f t="shared" si="2"/>
        <v>6600</v>
      </c>
      <c r="K23" s="21" t="e">
        <f>IF($H23=" "," ",LOOKUP($H23,Клиенты!B23:B36,Клиенты!H22:H35))</f>
        <v>#N/A</v>
      </c>
      <c r="L23" s="17" t="e">
        <f t="shared" si="1"/>
        <v>#N/A</v>
      </c>
    </row>
    <row r="24" spans="1:12" x14ac:dyDescent="0.25">
      <c r="A24" s="13" t="str">
        <f t="shared" si="0"/>
        <v>Март</v>
      </c>
      <c r="B24" s="14">
        <v>74</v>
      </c>
      <c r="C24" s="1" t="s">
        <v>120</v>
      </c>
      <c r="D24" s="16">
        <v>123</v>
      </c>
      <c r="E24" s="20" t="str">
        <f>IF($D24=" "," ",LOOKUP($D24,Товары!$A$2:$A$31,Товары!$B$2:$B$31))</f>
        <v xml:space="preserve">            Корпус Gigabyte GZ-KX1B black w/o PSU ATX 2*USB AUDIO Air Duct</v>
      </c>
      <c r="F24">
        <v>14</v>
      </c>
      <c r="G24" s="17">
        <f>IF($D24=" "," ",LOOKUP($D24,Товары!$A$2:$A$31,Товары!$C$2:$C$31))</f>
        <v>910</v>
      </c>
      <c r="H24" s="16">
        <v>4567</v>
      </c>
      <c r="I24" s="18" t="e">
        <f>IF($H24=" "," ", LOOKUP($H24,Клиенты!$B$2:$B$15,Клиенты!$A$2:$A$15))</f>
        <v>#N/A</v>
      </c>
      <c r="J24" s="12">
        <f t="shared" si="2"/>
        <v>6600</v>
      </c>
      <c r="K24" s="21" t="e">
        <f>IF($H24=" "," ",LOOKUP($H24,Клиенты!B24:B37,Клиенты!H23:H36))</f>
        <v>#N/A</v>
      </c>
      <c r="L24" s="17" t="e">
        <f t="shared" si="1"/>
        <v>#N/A</v>
      </c>
    </row>
    <row r="25" spans="1:12" x14ac:dyDescent="0.25">
      <c r="A25" s="13" t="str">
        <f t="shared" si="0"/>
        <v>Март</v>
      </c>
      <c r="B25" s="14">
        <v>79</v>
      </c>
      <c r="C25" s="1" t="s">
        <v>121</v>
      </c>
      <c r="D25" s="16">
        <v>124</v>
      </c>
      <c r="E25" s="20" t="str">
        <f>IF($D25=" "," ",LOOKUP($D25,Товары!$A$2:$A$31,Товары!$B$2:$B$31))</f>
        <v xml:space="preserve">                Звуковая карта VIA Tremor 5.1channel PCI</v>
      </c>
      <c r="F25">
        <v>12</v>
      </c>
      <c r="G25" s="17">
        <f>IF($D25=" "," ",LOOKUP($D25,Товары!$A$2:$A$31,Товары!$C$2:$C$31))</f>
        <v>230</v>
      </c>
      <c r="H25" s="16">
        <v>5678</v>
      </c>
      <c r="I25" s="18" t="e">
        <f>IF($H25=" "," ", LOOKUP($H25,Клиенты!$B$2:$B$15,Клиенты!$A$2:$A$15))</f>
        <v>#N/A</v>
      </c>
      <c r="J25" s="12">
        <f t="shared" si="2"/>
        <v>6600</v>
      </c>
      <c r="K25" s="21" t="e">
        <f>IF($H25=" "," ",LOOKUP($H25,Клиенты!B25:B38,Клиенты!H24:H37))</f>
        <v>#N/A</v>
      </c>
      <c r="L25" s="17" t="e">
        <f t="shared" si="1"/>
        <v>#N/A</v>
      </c>
    </row>
    <row r="26" spans="1:12" x14ac:dyDescent="0.25">
      <c r="A26" s="13" t="str">
        <f t="shared" si="0"/>
        <v>Март</v>
      </c>
      <c r="B26" s="14">
        <v>86</v>
      </c>
      <c r="C26" s="1" t="s">
        <v>122</v>
      </c>
      <c r="D26" s="16">
        <v>125</v>
      </c>
      <c r="E26" s="20" t="str">
        <f>IF($D26=" "," ",LOOKUP($D26,Товары!$A$2:$A$31,Товары!$B$2:$B$31))</f>
        <v xml:space="preserve">            Корпус Foxconn TLM-680 black/silver 350W mATX USB audio mic fan AirDuct</v>
      </c>
      <c r="F26">
        <v>11</v>
      </c>
      <c r="G26" s="17">
        <f>IF($D26=" "," ",LOOKUP($D26,Товары!$A$2:$A$31,Товары!$C$2:$C$31))</f>
        <v>1740</v>
      </c>
      <c r="H26" s="16">
        <v>6543</v>
      </c>
      <c r="I26" s="18" t="e">
        <f>IF($H26=" "," ",LOOKUP($H26,Клиенты!$B$2:$B$15,Клиенты!$A$2:$A$15))</f>
        <v>#N/A</v>
      </c>
      <c r="J26" s="12">
        <f t="shared" si="2"/>
        <v>6600</v>
      </c>
      <c r="K26" s="21" t="e">
        <f>IF($H26=" "," ",LOOKUP($H26,Клиенты!B26:B39,Клиенты!H25:H38))</f>
        <v>#N/A</v>
      </c>
      <c r="L26" s="17" t="e">
        <f t="shared" si="1"/>
        <v>#N/A</v>
      </c>
    </row>
    <row r="27" spans="1:12" x14ac:dyDescent="0.25">
      <c r="A27" s="13" t="str">
        <f t="shared" si="0"/>
        <v>Март</v>
      </c>
      <c r="B27" s="14">
        <v>87</v>
      </c>
      <c r="C27" s="1" t="s">
        <v>123</v>
      </c>
      <c r="D27" s="16">
        <v>126</v>
      </c>
      <c r="E27" s="20" t="str">
        <f>IF($D27=" "," ",LOOKUP($D27,Товары!$A$2:$A$31,Товары!$B$2:$B$31))</f>
        <v xml:space="preserve">            Корпус LinkWorld 323-29 black/silver C2235 w/o PSU ATX USB Audio Fan AirDuct</v>
      </c>
      <c r="F27">
        <v>10</v>
      </c>
      <c r="G27" s="17">
        <f>IF($D27=" "," ",LOOKUP($D27,Товары!$A$2:$A$31,Товары!$C$2:$C$31))</f>
        <v>740</v>
      </c>
      <c r="H27" s="16">
        <v>9876</v>
      </c>
      <c r="I27" s="18" t="str">
        <f>IF($H27=" "," ", LOOKUP($H27,Клиенты!$B$2:$B$15,Клиенты!$A$2:$A$15))</f>
        <v>АпгрейдCyber</v>
      </c>
      <c r="J27" s="12">
        <f t="shared" si="2"/>
        <v>6600</v>
      </c>
      <c r="K27" s="21" t="e">
        <f>IF($H27=" "," ",LOOKUP($H27,Клиенты!B27:B40,Клиенты!H26:H39))</f>
        <v>#N/A</v>
      </c>
      <c r="L27" s="17" t="e">
        <f t="shared" si="1"/>
        <v>#N/A</v>
      </c>
    </row>
    <row r="28" spans="1:12" x14ac:dyDescent="0.25">
      <c r="A28" s="13" t="str">
        <f t="shared" si="0"/>
        <v>Март</v>
      </c>
      <c r="B28" s="14">
        <v>88</v>
      </c>
      <c r="C28" s="1" t="s">
        <v>124</v>
      </c>
      <c r="D28" s="16">
        <v>127</v>
      </c>
      <c r="E28" s="20" t="str">
        <f>IF($D28=" "," ",LOOKUP($D28,Товары!$A$2:$A$31,Товары!$B$2:$B$31))</f>
        <v xml:space="preserve">            Корпус AeroCool VX-E Pro LE black w/o PSU ATX 2*USB audio 3*fans SECC 0.6mm</v>
      </c>
      <c r="F28">
        <v>14</v>
      </c>
      <c r="G28" s="17">
        <f>IF($D28=" "," ",LOOKUP($D28,Товары!$A$2:$A$31,Товары!$C$2:$C$31))</f>
        <v>2970</v>
      </c>
      <c r="H28" s="16">
        <v>5432</v>
      </c>
      <c r="I28" s="18" t="e">
        <f>IF($H28=" "," ", LOOKUP($H28,Клиенты!$B$2:$B$15,Клиенты!$A$2:$A$15))</f>
        <v>#N/A</v>
      </c>
      <c r="J28" s="12">
        <f t="shared" si="2"/>
        <v>6600</v>
      </c>
      <c r="K28" s="21" t="e">
        <f>IF($H28=" "," ",LOOKUP($H28,Клиенты!B28:B41,Клиенты!H27:H40))</f>
        <v>#N/A</v>
      </c>
      <c r="L28" s="17" t="e">
        <f t="shared" si="1"/>
        <v>#N/A</v>
      </c>
    </row>
    <row r="29" spans="1:12" x14ac:dyDescent="0.25">
      <c r="A29" s="13" t="str">
        <f t="shared" si="0"/>
        <v>Март</v>
      </c>
      <c r="B29" s="14">
        <v>89</v>
      </c>
      <c r="C29" s="1" t="s">
        <v>125</v>
      </c>
      <c r="D29" s="16">
        <v>128</v>
      </c>
      <c r="E29" s="20" t="str">
        <f>IF($D29=" "," ",LOOKUP($D29,Товары!$A$2:$A$31,Товары!$B$2:$B$31))</f>
        <v xml:space="preserve">            Корпус INWIN EAR006 &lt;Black/Silver&gt; ATX 400W (24+4+6пин)</v>
      </c>
      <c r="F29">
        <v>13</v>
      </c>
      <c r="G29" s="17">
        <f>IF($D29=" "," ",LOOKUP($D29,Товары!$A$2:$A$31,Товары!$C$2:$C$31))</f>
        <v>2040</v>
      </c>
      <c r="H29" s="16">
        <v>6524</v>
      </c>
      <c r="I29" s="18" t="e">
        <f>IF($H29=" "," ",LOOKUP($H29,Клиенты!$B$2:$B$15,Клиенты!$A$2:$A$15))</f>
        <v>#N/A</v>
      </c>
      <c r="J29" s="12">
        <f t="shared" si="2"/>
        <v>6600</v>
      </c>
      <c r="K29" s="21" t="e">
        <f>IF($H29=" "," ",LOOKUP($H29,Клиенты!B29:B42,Клиенты!H28:H41))</f>
        <v>#N/A</v>
      </c>
      <c r="L29" s="17" t="e">
        <f t="shared" si="1"/>
        <v>#N/A</v>
      </c>
    </row>
    <row r="30" spans="1:12" x14ac:dyDescent="0.25">
      <c r="A30" s="13" t="str">
        <f t="shared" si="0"/>
        <v>Март</v>
      </c>
      <c r="B30" s="14">
        <v>90</v>
      </c>
      <c r="C30" s="1" t="s">
        <v>126</v>
      </c>
      <c r="D30" s="16">
        <v>129</v>
      </c>
      <c r="E30" s="20" t="str">
        <f>IF($D30=" "," ",LOOKUP($D30,Товары!$A$2:$A$31,Товары!$B$2:$B$31))</f>
        <v xml:space="preserve">                Звуковая карта VIA Tremor 7.1channel PCI</v>
      </c>
      <c r="F30">
        <v>12</v>
      </c>
      <c r="G30" s="17">
        <f>IF($D30=" "," ",LOOKUP($D30,Товары!$A$2:$A$31,Товары!$C$2:$C$31))</f>
        <v>240</v>
      </c>
      <c r="H30" s="16">
        <v>9876</v>
      </c>
      <c r="I30" s="18" t="str">
        <f>IF($H30=" "," ", LOOKUP($H30,Клиенты!$B$2:$B$15,Клиенты!$A$2:$A$15))</f>
        <v>АпгрейдCyber</v>
      </c>
      <c r="J30" s="12">
        <f t="shared" si="2"/>
        <v>6600</v>
      </c>
      <c r="K30" s="21" t="e">
        <f>IF($H30=" "," ",LOOKUP($H30,Клиенты!B30:B43,Клиенты!H29:H42))</f>
        <v>#N/A</v>
      </c>
      <c r="L30" s="17" t="e">
        <f t="shared" si="1"/>
        <v>#N/A</v>
      </c>
    </row>
    <row r="31" spans="1:12" x14ac:dyDescent="0.25">
      <c r="A31" s="13" t="str">
        <f t="shared" si="0"/>
        <v>Март</v>
      </c>
      <c r="B31" s="14">
        <v>91</v>
      </c>
      <c r="C31" s="1" t="s">
        <v>127</v>
      </c>
      <c r="D31" s="16">
        <v>130</v>
      </c>
      <c r="E31" s="20" t="str">
        <f>IF($D31=" "," ",LOOKUP($D31,Товары!$A$2:$A$31,Товары!$B$2:$B$31))</f>
        <v xml:space="preserve">            Корпус INWIN BL640 &lt;Black-Silver&gt; Micro ATX 300W (24+4пин)</v>
      </c>
      <c r="F31">
        <v>10</v>
      </c>
      <c r="G31" s="17">
        <f>IF($D31=" "," ",LOOKUP($D31,Товары!$A$2:$A$31,Товары!$C$2:$C$31))</f>
        <v>2130</v>
      </c>
      <c r="H31" s="16">
        <v>7654</v>
      </c>
      <c r="I31" s="18" t="str">
        <f>IF($H31=" "," ", LOOKUP($H31,Клиенты!$B$2:$B$15,Клиенты!$A$2:$A$15))</f>
        <v>Форклифт</v>
      </c>
      <c r="J31" s="12">
        <f t="shared" si="2"/>
        <v>6600</v>
      </c>
      <c r="K31" s="21" t="e">
        <f>IF($H31=" "," ",LOOKUP($H31,Клиенты!B31:B44,Клиенты!H30:H43))</f>
        <v>#N/A</v>
      </c>
      <c r="L31" s="17" t="e">
        <f t="shared" si="1"/>
        <v>#N/A</v>
      </c>
    </row>
    <row r="32" spans="1:12" x14ac:dyDescent="0.25">
      <c r="B32" s="10"/>
      <c r="G32" s="11"/>
      <c r="J32" s="11"/>
      <c r="L32" s="11"/>
    </row>
    <row r="33" spans="2:12" x14ac:dyDescent="0.25">
      <c r="B33" s="10"/>
      <c r="G33" s="11"/>
      <c r="J33" s="11"/>
      <c r="L33" s="11"/>
    </row>
    <row r="34" spans="2:12" x14ac:dyDescent="0.25">
      <c r="B34" s="10"/>
      <c r="G34" s="11"/>
      <c r="J34" s="11"/>
      <c r="L34" s="11"/>
    </row>
    <row r="35" spans="2:12" x14ac:dyDescent="0.25">
      <c r="B35" s="10"/>
      <c r="G35" s="11"/>
      <c r="J35" s="11"/>
      <c r="L35" s="11"/>
    </row>
    <row r="36" spans="2:12" x14ac:dyDescent="0.25">
      <c r="B36" s="10"/>
      <c r="G36" s="11"/>
      <c r="J36" s="11"/>
      <c r="L36" s="11"/>
    </row>
    <row r="37" spans="2:12" x14ac:dyDescent="0.25">
      <c r="B37" s="10"/>
      <c r="G37" s="11"/>
      <c r="J37" s="11"/>
      <c r="L37" s="11"/>
    </row>
    <row r="38" spans="2:12" x14ac:dyDescent="0.25">
      <c r="B38" s="10"/>
      <c r="G38" s="11"/>
      <c r="J38" s="11"/>
      <c r="L38" s="11"/>
    </row>
    <row r="39" spans="2:12" x14ac:dyDescent="0.25">
      <c r="B39" s="10"/>
      <c r="G39" s="11"/>
      <c r="J39" s="11"/>
      <c r="L39" s="11"/>
    </row>
    <row r="40" spans="2:12" x14ac:dyDescent="0.25">
      <c r="B40" s="10"/>
      <c r="G40" s="11"/>
      <c r="J40" s="11"/>
      <c r="L40" s="11"/>
    </row>
    <row r="41" spans="2:12" x14ac:dyDescent="0.25">
      <c r="B41" s="10"/>
      <c r="G41" s="11"/>
      <c r="J41" s="11"/>
      <c r="L41" s="11"/>
    </row>
    <row r="42" spans="2:12" x14ac:dyDescent="0.25">
      <c r="B42" s="10"/>
      <c r="G42" s="11"/>
      <c r="J42" s="11"/>
      <c r="L42" s="11"/>
    </row>
    <row r="43" spans="2:12" x14ac:dyDescent="0.25">
      <c r="B43" s="10"/>
      <c r="G43" s="11"/>
      <c r="J43" s="11"/>
      <c r="L43" s="11"/>
    </row>
    <row r="44" spans="2:12" x14ac:dyDescent="0.25">
      <c r="B44" s="10"/>
      <c r="G44" s="11"/>
      <c r="J44" s="11"/>
      <c r="L44" s="11"/>
    </row>
    <row r="45" spans="2:12" x14ac:dyDescent="0.25">
      <c r="B45" s="10"/>
      <c r="G45" s="11"/>
      <c r="J45" s="11"/>
      <c r="L45" s="11"/>
    </row>
    <row r="46" spans="2:12" x14ac:dyDescent="0.25">
      <c r="B46" s="10"/>
      <c r="G46" s="11"/>
      <c r="J46" s="11"/>
      <c r="L46" s="11"/>
    </row>
    <row r="47" spans="2:12" x14ac:dyDescent="0.25">
      <c r="B47" s="10"/>
      <c r="G47" s="11"/>
      <c r="J47" s="11"/>
      <c r="L47" s="11"/>
    </row>
    <row r="48" spans="2:12" x14ac:dyDescent="0.25">
      <c r="B48" s="10"/>
      <c r="G48" s="11"/>
      <c r="J48" s="11"/>
      <c r="L48" s="11"/>
    </row>
    <row r="49" spans="2:12" x14ac:dyDescent="0.25">
      <c r="B49" s="10"/>
      <c r="G49" s="11"/>
      <c r="J49" s="11"/>
      <c r="L49" s="11"/>
    </row>
    <row r="50" spans="2:12" x14ac:dyDescent="0.25">
      <c r="B50" s="10"/>
      <c r="G50" s="11"/>
      <c r="J50" s="11"/>
      <c r="L50" s="11"/>
    </row>
    <row r="51" spans="2:12" x14ac:dyDescent="0.25">
      <c r="B51" s="10"/>
      <c r="G51" s="11"/>
      <c r="J51" s="11"/>
      <c r="L51" s="11"/>
    </row>
    <row r="52" spans="2:12" x14ac:dyDescent="0.25">
      <c r="B52" s="10"/>
      <c r="G52" s="11"/>
      <c r="J52" s="11"/>
      <c r="L52" s="11"/>
    </row>
    <row r="53" spans="2:12" x14ac:dyDescent="0.25">
      <c r="B53" s="10"/>
      <c r="G53" s="11"/>
      <c r="J53" s="11"/>
      <c r="L53" s="11"/>
    </row>
    <row r="54" spans="2:12" x14ac:dyDescent="0.25">
      <c r="B54" s="10"/>
      <c r="G54" s="11"/>
      <c r="J54" s="11"/>
      <c r="L54" s="11"/>
    </row>
    <row r="55" spans="2:12" x14ac:dyDescent="0.25">
      <c r="B55" s="10"/>
      <c r="G55" s="11"/>
      <c r="J55" s="11"/>
      <c r="L55" s="11"/>
    </row>
    <row r="56" spans="2:12" x14ac:dyDescent="0.25">
      <c r="B56" s="10"/>
      <c r="G56" s="11"/>
      <c r="J56" s="11"/>
      <c r="L56" s="11"/>
    </row>
    <row r="57" spans="2:12" x14ac:dyDescent="0.25">
      <c r="B57" s="10"/>
      <c r="G57" s="11"/>
      <c r="J57" s="11"/>
      <c r="L57" s="11"/>
    </row>
    <row r="58" spans="2:12" x14ac:dyDescent="0.25">
      <c r="B58" s="10"/>
      <c r="G58" s="11"/>
      <c r="J58" s="11"/>
      <c r="L58" s="11"/>
    </row>
    <row r="59" spans="2:12" x14ac:dyDescent="0.25">
      <c r="B59" s="10"/>
      <c r="G59" s="11"/>
      <c r="J59" s="11"/>
      <c r="L59" s="11"/>
    </row>
    <row r="60" spans="2:12" x14ac:dyDescent="0.25">
      <c r="B60" s="10"/>
      <c r="G60" s="11"/>
      <c r="J60" s="11"/>
      <c r="L60" s="11"/>
    </row>
    <row r="61" spans="2:12" x14ac:dyDescent="0.25">
      <c r="B61" s="10"/>
      <c r="G61" s="11"/>
      <c r="J61" s="11"/>
      <c r="L61" s="11"/>
    </row>
    <row r="62" spans="2:12" x14ac:dyDescent="0.25">
      <c r="B62" s="10"/>
      <c r="G62" s="11"/>
      <c r="J62" s="11"/>
      <c r="L62" s="11"/>
    </row>
    <row r="63" spans="2:12" x14ac:dyDescent="0.25">
      <c r="B63" s="10"/>
      <c r="G63" s="11"/>
      <c r="J63" s="11"/>
      <c r="L63" s="11"/>
    </row>
    <row r="64" spans="2:12" x14ac:dyDescent="0.25">
      <c r="B64" s="10"/>
      <c r="G64" s="11"/>
      <c r="J64" s="11"/>
      <c r="L64" s="11"/>
    </row>
    <row r="65" spans="2:12" x14ac:dyDescent="0.25">
      <c r="B65" s="10"/>
      <c r="G65" s="11"/>
      <c r="J65" s="11"/>
      <c r="L65" s="11"/>
    </row>
    <row r="66" spans="2:12" x14ac:dyDescent="0.25">
      <c r="B66" s="10"/>
      <c r="G66" s="11"/>
      <c r="J66" s="11"/>
      <c r="L66" s="11"/>
    </row>
    <row r="67" spans="2:12" x14ac:dyDescent="0.25">
      <c r="B67" s="10"/>
      <c r="G67" s="11"/>
      <c r="J67" s="11"/>
      <c r="L67" s="11"/>
    </row>
    <row r="68" spans="2:12" x14ac:dyDescent="0.25">
      <c r="B68" s="10"/>
      <c r="G68" s="11"/>
      <c r="J68" s="11"/>
      <c r="L68" s="11"/>
    </row>
    <row r="69" spans="2:12" x14ac:dyDescent="0.25">
      <c r="B69" s="10"/>
      <c r="G69" s="11"/>
      <c r="J69" s="11"/>
      <c r="L69" s="11"/>
    </row>
    <row r="70" spans="2:12" x14ac:dyDescent="0.25">
      <c r="B70" s="10"/>
      <c r="G70" s="11"/>
      <c r="J70" s="11"/>
      <c r="L70" s="11"/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EF12-8AC2-4882-98AF-72F099DE1F1A}">
  <dimension ref="A1:J13"/>
  <sheetViews>
    <sheetView tabSelected="1" zoomScale="220" zoomScaleNormal="220" workbookViewId="0">
      <selection activeCell="L7" sqref="L7"/>
    </sheetView>
  </sheetViews>
  <sheetFormatPr defaultRowHeight="15" x14ac:dyDescent="0.25"/>
  <cols>
    <col min="1" max="1" width="9.140625" customWidth="1"/>
    <col min="2" max="2" width="2.28515625" customWidth="1"/>
    <col min="3" max="3" width="9.140625" customWidth="1"/>
    <col min="4" max="4" width="16.42578125" customWidth="1"/>
    <col min="5" max="5" width="12" customWidth="1"/>
    <col min="6" max="6" width="9.140625" customWidth="1"/>
    <col min="7" max="7" width="14.28515625" customWidth="1"/>
    <col min="8" max="9" width="9.140625" customWidth="1"/>
    <col min="10" max="10" width="2.28515625" customWidth="1"/>
  </cols>
  <sheetData>
    <row r="1" spans="2:10" ht="15.75" thickBot="1" x14ac:dyDescent="0.3"/>
    <row r="2" spans="2:10" x14ac:dyDescent="0.25">
      <c r="B2" s="23"/>
      <c r="C2" s="24"/>
      <c r="D2" s="24"/>
      <c r="E2" s="24"/>
      <c r="F2" s="24"/>
      <c r="G2" s="24"/>
      <c r="H2" s="24"/>
      <c r="I2" s="24"/>
      <c r="J2" s="25"/>
    </row>
    <row r="3" spans="2:10" ht="18.75" x14ac:dyDescent="0.3">
      <c r="B3" s="26"/>
      <c r="C3" s="22"/>
      <c r="D3" s="27" t="s">
        <v>153</v>
      </c>
      <c r="E3" s="27" t="s">
        <v>98</v>
      </c>
      <c r="F3" s="27" t="s">
        <v>152</v>
      </c>
      <c r="G3" s="28">
        <f>IF($E$3=" "," ",LOOKUP($E$3,Заказы!C2:C31,Заказы!B2:B31))</f>
        <v>41640</v>
      </c>
      <c r="H3" s="22"/>
      <c r="I3" s="22"/>
      <c r="J3" s="29"/>
    </row>
    <row r="4" spans="2:10" x14ac:dyDescent="0.25">
      <c r="B4" s="26"/>
      <c r="C4" s="22"/>
      <c r="D4" s="22"/>
      <c r="E4" s="22"/>
      <c r="F4" s="22"/>
      <c r="G4" s="22"/>
      <c r="H4" s="22"/>
      <c r="I4" s="22"/>
      <c r="J4" s="29"/>
    </row>
    <row r="5" spans="2:10" ht="17.25" customHeight="1" x14ac:dyDescent="0.25">
      <c r="B5" s="26"/>
      <c r="C5" s="30" t="s">
        <v>154</v>
      </c>
      <c r="D5" s="30"/>
      <c r="E5" s="31"/>
      <c r="F5" s="32" t="str">
        <f>IF($E$3=" "," ",LOOKUP($E$3,Заказы!$C$2:$C$31,Заказы!$I$2:$I$31))</f>
        <v>Форклифт</v>
      </c>
      <c r="G5" s="31"/>
      <c r="H5" s="33" t="s">
        <v>1</v>
      </c>
      <c r="I5" s="32">
        <f>IF($E$3=" "," ",LOOKUP($E$3,Заказы!$C$2:$C$31,Заказы!$H$2:$H$31))</f>
        <v>6789</v>
      </c>
      <c r="J5" s="29"/>
    </row>
    <row r="6" spans="2:10" x14ac:dyDescent="0.25">
      <c r="B6" s="26"/>
      <c r="C6" s="22"/>
      <c r="D6" s="22"/>
      <c r="E6" s="22"/>
      <c r="F6" s="22"/>
      <c r="G6" s="22"/>
      <c r="H6" s="22"/>
      <c r="I6" s="22"/>
      <c r="J6" s="29"/>
    </row>
    <row r="7" spans="2:10" ht="18.75" customHeight="1" x14ac:dyDescent="0.25">
      <c r="B7" s="26"/>
      <c r="C7" s="34" t="s">
        <v>80</v>
      </c>
      <c r="D7" s="34"/>
      <c r="E7" s="31"/>
      <c r="F7" s="35" t="str">
        <f>LOOKUP($E$3,Заказы!C2:C31,Заказы!E2:E31)</f>
        <v xml:space="preserve">            Корпус Ezcool A-200D black w/o PSU ATX USB 2.0*2 Audio IEEE1394 SECC 0.7mm fan</v>
      </c>
      <c r="G7" s="31"/>
      <c r="H7" s="36" t="s">
        <v>155</v>
      </c>
      <c r="I7" s="32">
        <f>IF($E$3=" "," ",LOOKUP($E$3,Заказы!$C$2:$C$31,Заказы!$D$2:$D$31))</f>
        <v>101</v>
      </c>
      <c r="J7" s="29"/>
    </row>
    <row r="8" spans="2:10" x14ac:dyDescent="0.25">
      <c r="B8" s="26"/>
      <c r="C8" s="22"/>
      <c r="D8" s="22"/>
      <c r="E8" s="22"/>
      <c r="F8" s="22"/>
      <c r="G8" s="22"/>
      <c r="H8" s="22"/>
      <c r="I8" s="22"/>
      <c r="J8" s="29"/>
    </row>
    <row r="9" spans="2:10" ht="17.25" customHeight="1" x14ac:dyDescent="0.25">
      <c r="B9" s="26"/>
      <c r="C9" s="30" t="s">
        <v>156</v>
      </c>
      <c r="D9" s="30"/>
      <c r="E9" s="32">
        <f>IF($E$3=" "," ",LOOKUP($E$3,Заказы!$C$2:$C$31,Заказы!$F$2:$F$31))</f>
        <v>13</v>
      </c>
      <c r="F9" s="37" t="s">
        <v>157</v>
      </c>
      <c r="G9" s="22"/>
      <c r="H9" s="38">
        <f>IF($E$3=" "," ",LOOKUP($E$3,Заказы!$C$2:$C$31,Заказы!$G$2:$G$31))</f>
        <v>1330</v>
      </c>
      <c r="I9" s="37" t="s">
        <v>157</v>
      </c>
      <c r="J9" s="29"/>
    </row>
    <row r="10" spans="2:10" x14ac:dyDescent="0.25">
      <c r="B10" s="26"/>
      <c r="C10" s="22"/>
      <c r="D10" s="22"/>
      <c r="E10" s="22"/>
      <c r="F10" s="22"/>
      <c r="G10" s="22"/>
      <c r="H10" s="22"/>
      <c r="I10" s="22"/>
      <c r="J10" s="29"/>
    </row>
    <row r="11" spans="2:10" ht="18" customHeight="1" x14ac:dyDescent="0.25">
      <c r="B11" s="26"/>
      <c r="C11" s="39" t="s">
        <v>158</v>
      </c>
      <c r="D11" s="39"/>
      <c r="E11" s="40">
        <f>IF($E$3=" "," ",LOOKUP($E$3,Заказы!$C$2:$C$31,Заказы!$J$2:$J$31))</f>
        <v>17290</v>
      </c>
      <c r="F11" s="41" t="s">
        <v>159</v>
      </c>
      <c r="G11" s="41"/>
      <c r="H11" s="41"/>
      <c r="I11" s="42">
        <f>IF($E$3=" "," ",LOOKUP($E$3,Заказы!$C$2:$C$31,Заказы!$K$2:$K$31))</f>
        <v>0.2</v>
      </c>
      <c r="J11" s="29"/>
    </row>
    <row r="12" spans="2:10" x14ac:dyDescent="0.25">
      <c r="B12" s="26"/>
      <c r="C12" s="22"/>
      <c r="D12" s="22"/>
      <c r="E12" s="22"/>
      <c r="F12" s="22"/>
      <c r="G12" s="22"/>
      <c r="H12" s="22"/>
      <c r="I12" s="22"/>
      <c r="J12" s="29"/>
    </row>
    <row r="13" spans="2:10" ht="15.75" thickBot="1" x14ac:dyDescent="0.3">
      <c r="B13" s="43"/>
      <c r="C13" s="44" t="s">
        <v>160</v>
      </c>
      <c r="D13" s="45">
        <f>IF($E$3=" "," ",LOOKUP($E$3,Заказы!$C$2:$C$31,Заказы!$L$2:$L$31))</f>
        <v>13832</v>
      </c>
      <c r="E13" s="46" t="s">
        <v>161</v>
      </c>
      <c r="F13" s="46"/>
      <c r="G13" s="47" t="s">
        <v>162</v>
      </c>
      <c r="H13" s="47"/>
      <c r="I13" s="47"/>
      <c r="J13" s="48"/>
    </row>
  </sheetData>
  <mergeCells count="7">
    <mergeCell ref="E13:F13"/>
    <mergeCell ref="G13:I13"/>
    <mergeCell ref="F11:H11"/>
    <mergeCell ref="C5:D5"/>
    <mergeCell ref="C7:D7"/>
    <mergeCell ref="C9:D9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Клиенты</vt:lpstr>
      <vt:lpstr>Товары</vt:lpstr>
      <vt:lpstr>Заказы</vt:lpstr>
      <vt:lpstr>Бланк заказа</vt:lpstr>
      <vt:lpstr>Дата</vt:lpstr>
      <vt:lpstr>Заказ</vt:lpstr>
      <vt:lpstr>Код2</vt:lpstr>
      <vt:lpstr>Количество</vt:lpstr>
      <vt:lpstr>Номер2</vt:lpstr>
      <vt:lpstr>Оплата</vt:lpstr>
      <vt:lpstr>Скидка2</vt:lpstr>
      <vt:lpstr>Сумма</vt:lpstr>
      <vt:lpstr>Товар2</vt:lpstr>
      <vt:lpstr>Фирма2</vt:lpstr>
      <vt:lpstr>Цена2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2020-05-03T13:49:01Z</dcterms:created>
  <dcterms:modified xsi:type="dcterms:W3CDTF">2020-05-06T21:10:07Z</dcterms:modified>
</cp:coreProperties>
</file>