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Реестр чеков Бензин А –92" sheetId="1" r:id="rId1"/>
  </sheets>
  <calcPr calcId="125725"/>
</workbook>
</file>

<file path=xl/calcChain.xml><?xml version="1.0" encoding="utf-8"?>
<calcChain xmlns="http://schemas.openxmlformats.org/spreadsheetml/2006/main">
  <c r="D155" i="1" a="1"/>
  <c r="D155" s="1"/>
  <c r="F15"/>
  <c r="F106" s="1"/>
  <c r="D414"/>
  <c r="H413"/>
  <c r="G413" s="1"/>
  <c r="F413"/>
  <c r="H412"/>
  <c r="G412"/>
  <c r="F412"/>
  <c r="H411"/>
  <c r="G411" s="1"/>
  <c r="F411"/>
  <c r="H410"/>
  <c r="G410"/>
  <c r="F410"/>
  <c r="H409"/>
  <c r="G409" s="1"/>
  <c r="F409"/>
  <c r="H408"/>
  <c r="G408"/>
  <c r="F408"/>
  <c r="H407"/>
  <c r="G407" s="1"/>
  <c r="F407"/>
  <c r="H406"/>
  <c r="G406"/>
  <c r="F406"/>
  <c r="H405"/>
  <c r="G405" s="1"/>
  <c r="F405"/>
  <c r="H404"/>
  <c r="G404"/>
  <c r="F404"/>
  <c r="H403"/>
  <c r="G403" s="1"/>
  <c r="F403"/>
  <c r="H402"/>
  <c r="G402"/>
  <c r="F402"/>
  <c r="H401"/>
  <c r="G401" s="1"/>
  <c r="F401"/>
  <c r="H400"/>
  <c r="G400"/>
  <c r="F400"/>
  <c r="H399"/>
  <c r="G399" s="1"/>
  <c r="F399"/>
  <c r="H398"/>
  <c r="G398"/>
  <c r="F398"/>
  <c r="H397"/>
  <c r="G397" s="1"/>
  <c r="F397"/>
  <c r="H396"/>
  <c r="G396"/>
  <c r="F396"/>
  <c r="H395"/>
  <c r="G395" s="1"/>
  <c r="F395"/>
  <c r="H394"/>
  <c r="G394"/>
  <c r="F394"/>
  <c r="H393"/>
  <c r="G393" s="1"/>
  <c r="F393"/>
  <c r="H392"/>
  <c r="G392"/>
  <c r="F392"/>
  <c r="H391"/>
  <c r="G391" s="1"/>
  <c r="F391"/>
  <c r="H390"/>
  <c r="G390"/>
  <c r="F390"/>
  <c r="H389"/>
  <c r="G389" s="1"/>
  <c r="F389"/>
  <c r="H388"/>
  <c r="G388"/>
  <c r="F388"/>
  <c r="H387"/>
  <c r="G387" s="1"/>
  <c r="F387"/>
  <c r="H386"/>
  <c r="G386"/>
  <c r="F386"/>
  <c r="H385"/>
  <c r="G385" s="1"/>
  <c r="F385"/>
  <c r="H384"/>
  <c r="G384"/>
  <c r="F384"/>
  <c r="H383"/>
  <c r="G383" s="1"/>
  <c r="F383"/>
  <c r="H382"/>
  <c r="G382"/>
  <c r="F382"/>
  <c r="H381"/>
  <c r="G381" s="1"/>
  <c r="F381"/>
  <c r="H380"/>
  <c r="G380"/>
  <c r="F380"/>
  <c r="H379"/>
  <c r="G379" s="1"/>
  <c r="F379"/>
  <c r="F414" s="1"/>
  <c r="H364"/>
  <c r="G364" s="1"/>
  <c r="F364"/>
  <c r="H363"/>
  <c r="G363"/>
  <c r="F363"/>
  <c r="H362"/>
  <c r="G362" s="1"/>
  <c r="F362"/>
  <c r="H361"/>
  <c r="G361"/>
  <c r="F361"/>
  <c r="H360"/>
  <c r="G360" s="1"/>
  <c r="F360"/>
  <c r="H359"/>
  <c r="G359"/>
  <c r="F359"/>
  <c r="H358"/>
  <c r="G358" s="1"/>
  <c r="F358"/>
  <c r="H357"/>
  <c r="G357"/>
  <c r="F357"/>
  <c r="H356"/>
  <c r="G356" s="1"/>
  <c r="F356"/>
  <c r="H355"/>
  <c r="G355"/>
  <c r="F355"/>
  <c r="H354"/>
  <c r="G354" s="1"/>
  <c r="F354"/>
  <c r="H353"/>
  <c r="G353"/>
  <c r="F353"/>
  <c r="H352"/>
  <c r="G352" s="1"/>
  <c r="F352"/>
  <c r="H351"/>
  <c r="G351"/>
  <c r="F351"/>
  <c r="H350"/>
  <c r="G350" s="1"/>
  <c r="F350"/>
  <c r="H349"/>
  <c r="G349"/>
  <c r="F349"/>
  <c r="H348"/>
  <c r="G348" s="1"/>
  <c r="F348"/>
  <c r="H347"/>
  <c r="G347"/>
  <c r="F347"/>
  <c r="H346"/>
  <c r="G346" s="1"/>
  <c r="F346"/>
  <c r="H345"/>
  <c r="G345"/>
  <c r="F345"/>
  <c r="H344"/>
  <c r="G344" s="1"/>
  <c r="F344"/>
  <c r="H343"/>
  <c r="G343"/>
  <c r="F343"/>
  <c r="H342"/>
  <c r="G342" s="1"/>
  <c r="F342"/>
  <c r="H341"/>
  <c r="G341"/>
  <c r="F341"/>
  <c r="H340"/>
  <c r="G340" s="1"/>
  <c r="F340"/>
  <c r="H339"/>
  <c r="G339"/>
  <c r="F339"/>
  <c r="H338"/>
  <c r="G338" s="1"/>
  <c r="F338"/>
  <c r="H337"/>
  <c r="G337"/>
  <c r="F337"/>
  <c r="H336"/>
  <c r="G336" s="1"/>
  <c r="F336"/>
  <c r="H335"/>
  <c r="G335"/>
  <c r="F335"/>
  <c r="H334"/>
  <c r="G334" s="1"/>
  <c r="F334"/>
  <c r="H333"/>
  <c r="G333"/>
  <c r="F333"/>
  <c r="H332"/>
  <c r="G332" s="1"/>
  <c r="F332"/>
  <c r="H331"/>
  <c r="G331"/>
  <c r="F331"/>
  <c r="H330"/>
  <c r="H365" s="1"/>
  <c r="F330"/>
  <c r="F365" s="1"/>
  <c r="D316"/>
  <c r="H315"/>
  <c r="G315"/>
  <c r="F315"/>
  <c r="H314"/>
  <c r="G314" s="1"/>
  <c r="F314"/>
  <c r="H313"/>
  <c r="G313"/>
  <c r="F313"/>
  <c r="H312"/>
  <c r="G312" s="1"/>
  <c r="F312"/>
  <c r="H311"/>
  <c r="G311"/>
  <c r="F311"/>
  <c r="H310"/>
  <c r="G310" s="1"/>
  <c r="F310"/>
  <c r="H309"/>
  <c r="G309"/>
  <c r="F309"/>
  <c r="H308"/>
  <c r="G308" s="1"/>
  <c r="F308"/>
  <c r="H307"/>
  <c r="G307"/>
  <c r="F307"/>
  <c r="H306"/>
  <c r="G306" s="1"/>
  <c r="F306"/>
  <c r="H305"/>
  <c r="G305"/>
  <c r="F305"/>
  <c r="H304"/>
  <c r="G304" s="1"/>
  <c r="F304"/>
  <c r="H303"/>
  <c r="G303"/>
  <c r="F303"/>
  <c r="H302"/>
  <c r="G302" s="1"/>
  <c r="F302"/>
  <c r="H301"/>
  <c r="G301"/>
  <c r="F301"/>
  <c r="H300"/>
  <c r="G300" s="1"/>
  <c r="F300"/>
  <c r="H299"/>
  <c r="G299"/>
  <c r="F299"/>
  <c r="H298"/>
  <c r="G298" s="1"/>
  <c r="F298"/>
  <c r="H297"/>
  <c r="G297"/>
  <c r="F297"/>
  <c r="H296"/>
  <c r="G296" s="1"/>
  <c r="F296"/>
  <c r="H295"/>
  <c r="G295"/>
  <c r="F295"/>
  <c r="H294"/>
  <c r="G294" s="1"/>
  <c r="F294"/>
  <c r="H293"/>
  <c r="G293"/>
  <c r="F293"/>
  <c r="H292"/>
  <c r="G292" s="1"/>
  <c r="F292"/>
  <c r="H291"/>
  <c r="G291"/>
  <c r="F291"/>
  <c r="H290"/>
  <c r="G290" s="1"/>
  <c r="F290"/>
  <c r="H289"/>
  <c r="G289"/>
  <c r="F289"/>
  <c r="H288"/>
  <c r="G288" s="1"/>
  <c r="F288"/>
  <c r="H287"/>
  <c r="G287"/>
  <c r="F287"/>
  <c r="H286"/>
  <c r="G286" s="1"/>
  <c r="F286"/>
  <c r="H285"/>
  <c r="G285"/>
  <c r="F285"/>
  <c r="H284"/>
  <c r="G284" s="1"/>
  <c r="F284"/>
  <c r="H283"/>
  <c r="G283"/>
  <c r="F283"/>
  <c r="H282"/>
  <c r="G282" s="1"/>
  <c r="F282"/>
  <c r="H281"/>
  <c r="H316" s="1"/>
  <c r="G281"/>
  <c r="F281"/>
  <c r="F316" s="1"/>
  <c r="D148"/>
  <c r="H113" a="1"/>
  <c r="H113" s="1"/>
  <c r="G113" a="1"/>
  <c r="G113" s="1"/>
  <c r="F113" a="1"/>
  <c r="F113" s="1"/>
  <c r="E113" a="1"/>
  <c r="E113" s="1"/>
  <c r="D113" a="1"/>
  <c r="D113" s="1"/>
  <c r="C113" a="1"/>
  <c r="C113" s="1"/>
  <c r="B113" a="1"/>
  <c r="B113" s="1"/>
  <c r="D106"/>
  <c r="B90"/>
  <c r="B84"/>
  <c r="C77"/>
  <c r="C77" a="1"/>
  <c r="B77"/>
  <c r="B77" a="1"/>
  <c r="C72"/>
  <c r="C72" a="1"/>
  <c r="B72"/>
  <c r="B72" a="1"/>
  <c r="C65"/>
  <c r="C65" a="1"/>
  <c r="C63"/>
  <c r="B63"/>
  <c r="C62"/>
  <c r="C61"/>
  <c r="C60"/>
  <c r="N59"/>
  <c r="M59"/>
  <c r="I59"/>
  <c r="H59"/>
  <c r="G59"/>
  <c r="F59"/>
  <c r="E59"/>
  <c r="D59"/>
  <c r="C59"/>
  <c r="P58"/>
  <c r="M58"/>
  <c r="L58"/>
  <c r="K58"/>
  <c r="J58"/>
  <c r="A58"/>
  <c r="P57"/>
  <c r="M57"/>
  <c r="L57"/>
  <c r="K57"/>
  <c r="J57"/>
  <c r="A57"/>
  <c r="P56"/>
  <c r="M56"/>
  <c r="L56"/>
  <c r="K56"/>
  <c r="J56"/>
  <c r="A56"/>
  <c r="P55"/>
  <c r="M55"/>
  <c r="L55"/>
  <c r="K55"/>
  <c r="J55"/>
  <c r="A55"/>
  <c r="P54"/>
  <c r="M54"/>
  <c r="L54"/>
  <c r="K54"/>
  <c r="J54"/>
  <c r="A54"/>
  <c r="P53"/>
  <c r="M53"/>
  <c r="L53"/>
  <c r="K53"/>
  <c r="J53"/>
  <c r="A53"/>
  <c r="P52"/>
  <c r="M52"/>
  <c r="L52"/>
  <c r="K52"/>
  <c r="J52"/>
  <c r="A52"/>
  <c r="P51"/>
  <c r="M51"/>
  <c r="L51"/>
  <c r="K51"/>
  <c r="J51"/>
  <c r="A51"/>
  <c r="P50"/>
  <c r="M50"/>
  <c r="L50"/>
  <c r="K50"/>
  <c r="J50"/>
  <c r="A50"/>
  <c r="P49"/>
  <c r="M49"/>
  <c r="L49"/>
  <c r="K49"/>
  <c r="J49"/>
  <c r="A49"/>
  <c r="P48"/>
  <c r="M48"/>
  <c r="L48"/>
  <c r="K48"/>
  <c r="J48"/>
  <c r="A48"/>
  <c r="P47"/>
  <c r="M47"/>
  <c r="L47"/>
  <c r="K47"/>
  <c r="J47"/>
  <c r="A47"/>
  <c r="P46"/>
  <c r="M46"/>
  <c r="L46"/>
  <c r="K46"/>
  <c r="J46"/>
  <c r="A46"/>
  <c r="P45"/>
  <c r="M45"/>
  <c r="L45"/>
  <c r="K45"/>
  <c r="J45"/>
  <c r="A45"/>
  <c r="P44"/>
  <c r="M44"/>
  <c r="L44"/>
  <c r="K44"/>
  <c r="J44"/>
  <c r="A44"/>
  <c r="P43"/>
  <c r="M43"/>
  <c r="L43"/>
  <c r="K43"/>
  <c r="J43"/>
  <c r="A43"/>
  <c r="P42"/>
  <c r="M42"/>
  <c r="L42"/>
  <c r="K42"/>
  <c r="J42"/>
  <c r="A42"/>
  <c r="P41"/>
  <c r="M41"/>
  <c r="L41"/>
  <c r="K41"/>
  <c r="J41"/>
  <c r="A41"/>
  <c r="P40"/>
  <c r="M40"/>
  <c r="L40"/>
  <c r="K40"/>
  <c r="J40"/>
  <c r="A40"/>
  <c r="P39"/>
  <c r="M39"/>
  <c r="L39"/>
  <c r="K39"/>
  <c r="J39"/>
  <c r="A39"/>
  <c r="P38"/>
  <c r="M38"/>
  <c r="L38"/>
  <c r="K38"/>
  <c r="J38"/>
  <c r="A38"/>
  <c r="P37"/>
  <c r="M37"/>
  <c r="L37"/>
  <c r="K37"/>
  <c r="J37"/>
  <c r="A37"/>
  <c r="P36"/>
  <c r="M36"/>
  <c r="L36"/>
  <c r="K36"/>
  <c r="J36"/>
  <c r="A36"/>
  <c r="P35"/>
  <c r="M35"/>
  <c r="L35"/>
  <c r="K35"/>
  <c r="J35"/>
  <c r="A35"/>
  <c r="P34"/>
  <c r="M34"/>
  <c r="L34"/>
  <c r="K34"/>
  <c r="J34"/>
  <c r="A34"/>
  <c r="P33"/>
  <c r="M33"/>
  <c r="L33"/>
  <c r="J33"/>
  <c r="K33" s="1"/>
  <c r="P32"/>
  <c r="M32"/>
  <c r="L32"/>
  <c r="J32"/>
  <c r="K32" s="1"/>
  <c r="P31"/>
  <c r="M31"/>
  <c r="L31"/>
  <c r="J31"/>
  <c r="K31" s="1"/>
  <c r="P30"/>
  <c r="M30"/>
  <c r="L30"/>
  <c r="J30"/>
  <c r="K30" s="1"/>
  <c r="P29"/>
  <c r="M29"/>
  <c r="L29"/>
  <c r="J29"/>
  <c r="K29" s="1"/>
  <c r="P28"/>
  <c r="M28"/>
  <c r="L28"/>
  <c r="J28"/>
  <c r="K28" s="1"/>
  <c r="P27"/>
  <c r="M27"/>
  <c r="L27"/>
  <c r="J27"/>
  <c r="K27" s="1"/>
  <c r="P26"/>
  <c r="M26"/>
  <c r="L26"/>
  <c r="J26"/>
  <c r="K26" s="1"/>
  <c r="P25"/>
  <c r="M25"/>
  <c r="L25"/>
  <c r="J25"/>
  <c r="K25" s="1"/>
  <c r="P24"/>
  <c r="M24"/>
  <c r="L24"/>
  <c r="J24"/>
  <c r="K24" s="1"/>
  <c r="P23"/>
  <c r="M23"/>
  <c r="L23"/>
  <c r="J23"/>
  <c r="K23" s="1"/>
  <c r="P22"/>
  <c r="M22"/>
  <c r="L22"/>
  <c r="J22"/>
  <c r="K22" s="1"/>
  <c r="AT21"/>
  <c r="AF21"/>
  <c r="P21"/>
  <c r="M21"/>
  <c r="L21"/>
  <c r="L59" s="1"/>
  <c r="J21"/>
  <c r="J59" s="1"/>
  <c r="A21"/>
  <c r="L16"/>
  <c r="L15"/>
  <c r="H13"/>
  <c r="E13"/>
  <c r="E12"/>
  <c r="K9"/>
  <c r="I9"/>
  <c r="H9"/>
  <c r="G9"/>
  <c r="F9"/>
  <c r="E9"/>
  <c r="K8"/>
  <c r="I8"/>
  <c r="H8"/>
  <c r="G8"/>
  <c r="F8"/>
  <c r="E8"/>
  <c r="C114" l="1" a="1"/>
  <c r="C114" s="1"/>
  <c r="I114" s="1"/>
  <c r="I113"/>
  <c r="E114" a="1"/>
  <c r="E114" s="1"/>
  <c r="B115" a="1"/>
  <c r="B115" s="1"/>
  <c r="B114" a="1"/>
  <c r="B114" s="1"/>
  <c r="A113"/>
  <c r="D114" a="1"/>
  <c r="D114" s="1"/>
  <c r="D115" s="1" a="1"/>
  <c r="D115" s="1"/>
  <c r="F114" a="1"/>
  <c r="F114" s="1"/>
  <c r="H114" a="1"/>
  <c r="H114" s="1"/>
  <c r="H115" s="1" a="1"/>
  <c r="H115" s="1"/>
  <c r="G114" a="1"/>
  <c r="G114" s="1"/>
  <c r="C155"/>
  <c r="D156" a="1"/>
  <c r="D156" s="1"/>
  <c r="E155"/>
  <c r="K21"/>
  <c r="K59" s="1"/>
  <c r="A22"/>
  <c r="A23"/>
  <c r="G316"/>
  <c r="G414"/>
  <c r="H414"/>
  <c r="G330"/>
  <c r="G365" s="1"/>
  <c r="E115" l="1" a="1"/>
  <c r="E115" s="1"/>
  <c r="C115" a="1"/>
  <c r="C115" s="1"/>
  <c r="C156"/>
  <c r="E156"/>
  <c r="A24"/>
  <c r="D157" a="1"/>
  <c r="D157" s="1"/>
  <c r="G115" a="1"/>
  <c r="G115" s="1"/>
  <c r="H116" a="1"/>
  <c r="H116" s="1"/>
  <c r="F115" a="1"/>
  <c r="F115" s="1"/>
  <c r="D116" a="1"/>
  <c r="D116" s="1"/>
  <c r="A114"/>
  <c r="A115" s="1"/>
  <c r="B116" a="1"/>
  <c r="B116" s="1"/>
  <c r="E116" a="1"/>
  <c r="E116" s="1"/>
  <c r="C116" a="1"/>
  <c r="C116" s="1"/>
  <c r="I116" s="1"/>
  <c r="C157" l="1"/>
  <c r="E157"/>
  <c r="I115"/>
  <c r="F116" a="1"/>
  <c r="F116" s="1"/>
  <c r="H117" a="1"/>
  <c r="H117" s="1"/>
  <c r="A25"/>
  <c r="A116"/>
  <c r="C117" a="1"/>
  <c r="C117" s="1"/>
  <c r="E117" a="1"/>
  <c r="E117" s="1"/>
  <c r="B117" a="1"/>
  <c r="B117" s="1"/>
  <c r="D117" a="1"/>
  <c r="D117" s="1"/>
  <c r="G116" a="1"/>
  <c r="G116" s="1"/>
  <c r="D158" a="1"/>
  <c r="D158" s="1"/>
  <c r="A117" l="1"/>
  <c r="E118" a="1"/>
  <c r="E118" s="1"/>
  <c r="E119" a="1"/>
  <c r="E119" s="1"/>
  <c r="E120" s="1" a="1"/>
  <c r="E120" s="1"/>
  <c r="B118" a="1"/>
  <c r="B118" s="1"/>
  <c r="C158"/>
  <c r="E158"/>
  <c r="G117" a="1"/>
  <c r="G117" s="1"/>
  <c r="G118" s="1" a="1"/>
  <c r="G118" s="1"/>
  <c r="D118" a="1"/>
  <c r="D118" s="1"/>
  <c r="I117"/>
  <c r="C118" a="1"/>
  <c r="C118" s="1"/>
  <c r="F117" a="1"/>
  <c r="F117" s="1"/>
  <c r="D159" a="1"/>
  <c r="D159" s="1"/>
  <c r="A26"/>
  <c r="H118" a="1"/>
  <c r="H118" s="1"/>
  <c r="B119" a="1"/>
  <c r="B119" s="1"/>
  <c r="A119" s="1"/>
  <c r="E121" l="1" a="1"/>
  <c r="E121" s="1"/>
  <c r="C159"/>
  <c r="E159"/>
  <c r="F118" a="1"/>
  <c r="F118" s="1"/>
  <c r="A118"/>
  <c r="G119" a="1"/>
  <c r="G119" s="1"/>
  <c r="G120" s="1" a="1"/>
  <c r="G120" s="1"/>
  <c r="H119" a="1"/>
  <c r="H119" s="1"/>
  <c r="H120" s="1" a="1"/>
  <c r="H120" s="1"/>
  <c r="I118"/>
  <c r="A28"/>
  <c r="A27"/>
  <c r="C119" a="1"/>
  <c r="C119" s="1"/>
  <c r="D119" a="1"/>
  <c r="D119" s="1"/>
  <c r="D160" a="1"/>
  <c r="D160" s="1"/>
  <c r="E122" a="1"/>
  <c r="E122" s="1"/>
  <c r="B120" a="1"/>
  <c r="B120" s="1"/>
  <c r="A120" s="1"/>
  <c r="D120" l="1" a="1"/>
  <c r="D120" s="1"/>
  <c r="D121" s="1" a="1"/>
  <c r="D121" s="1"/>
  <c r="I119"/>
  <c r="C120" a="1"/>
  <c r="C120" s="1"/>
  <c r="I120" s="1"/>
  <c r="F119" a="1"/>
  <c r="F119" s="1"/>
  <c r="A29"/>
  <c r="D161" a="1"/>
  <c r="D161" s="1"/>
  <c r="D162" s="1" a="1"/>
  <c r="D162" s="1"/>
  <c r="G121" a="1"/>
  <c r="G121" s="1"/>
  <c r="H121" a="1"/>
  <c r="H121" s="1"/>
  <c r="H122" s="1" a="1"/>
  <c r="H122" s="1"/>
  <c r="C160"/>
  <c r="E160"/>
  <c r="A30"/>
  <c r="C121" a="1"/>
  <c r="C121" s="1"/>
  <c r="I121" s="1"/>
  <c r="C122" a="1"/>
  <c r="C122" s="1"/>
  <c r="I122" s="1"/>
  <c r="B121" a="1"/>
  <c r="B121" s="1"/>
  <c r="A121" s="1"/>
  <c r="E123" a="1"/>
  <c r="E123" s="1"/>
  <c r="E124" s="1" a="1"/>
  <c r="E124" s="1"/>
  <c r="E125" s="1" a="1"/>
  <c r="E125" s="1"/>
  <c r="E126" s="1" a="1"/>
  <c r="E126" s="1"/>
  <c r="E127" s="1" a="1"/>
  <c r="E127" s="1"/>
  <c r="E128" s="1" a="1"/>
  <c r="E128" s="1"/>
  <c r="E129" s="1" a="1"/>
  <c r="E129" s="1"/>
  <c r="E130" s="1" a="1"/>
  <c r="E130" s="1"/>
  <c r="E131" s="1" a="1"/>
  <c r="E131" s="1"/>
  <c r="E132" s="1" a="1"/>
  <c r="E132" s="1"/>
  <c r="H123" l="1" a="1"/>
  <c r="H123" s="1"/>
  <c r="H124" s="1" a="1"/>
  <c r="H124" s="1"/>
  <c r="H125" s="1" a="1"/>
  <c r="H125" s="1"/>
  <c r="H126" s="1" a="1"/>
  <c r="H126" s="1"/>
  <c r="H127" s="1" a="1"/>
  <c r="H127" s="1"/>
  <c r="H128" s="1" a="1"/>
  <c r="H128" s="1"/>
  <c r="H129" s="1" a="1"/>
  <c r="H129" s="1"/>
  <c r="H130" s="1" a="1"/>
  <c r="H130" s="1"/>
  <c r="H131" s="1" a="1"/>
  <c r="H131" s="1"/>
  <c r="H132" s="1" a="1"/>
  <c r="H132" s="1"/>
  <c r="H133" s="1" a="1"/>
  <c r="H133" s="1"/>
  <c r="H134" s="1" a="1"/>
  <c r="H134" s="1"/>
  <c r="H135" s="1" a="1"/>
  <c r="H135" s="1"/>
  <c r="H136" s="1" a="1"/>
  <c r="H136" s="1"/>
  <c r="H137" s="1" a="1"/>
  <c r="H137" s="1"/>
  <c r="H138" s="1" a="1"/>
  <c r="H138" s="1"/>
  <c r="H139" s="1" a="1"/>
  <c r="H139" s="1"/>
  <c r="E162"/>
  <c r="D163" a="1"/>
  <c r="D163" s="1"/>
  <c r="G122" a="1"/>
  <c r="G122" s="1"/>
  <c r="G123" s="1" a="1"/>
  <c r="G123" s="1"/>
  <c r="G124" s="1" a="1"/>
  <c r="G124" s="1"/>
  <c r="G125" s="1" a="1"/>
  <c r="G125" s="1"/>
  <c r="G126" s="1" a="1"/>
  <c r="G126" s="1"/>
  <c r="G127" s="1" a="1"/>
  <c r="G127" s="1"/>
  <c r="G128" s="1" a="1"/>
  <c r="G128" s="1"/>
  <c r="G129" s="1" a="1"/>
  <c r="G129" s="1"/>
  <c r="G130" s="1" a="1"/>
  <c r="G130" s="1"/>
  <c r="G131" s="1" a="1"/>
  <c r="G131" s="1"/>
  <c r="G132" s="1" a="1"/>
  <c r="G132" s="1"/>
  <c r="G133" s="1" a="1"/>
  <c r="G133" s="1"/>
  <c r="G134" s="1" a="1"/>
  <c r="G134" s="1"/>
  <c r="G135" s="1" a="1"/>
  <c r="G135" s="1"/>
  <c r="G136" s="1" a="1"/>
  <c r="G136" s="1"/>
  <c r="G137" s="1" a="1"/>
  <c r="G137" s="1"/>
  <c r="G138" s="1" a="1"/>
  <c r="G138" s="1"/>
  <c r="G139" s="1" a="1"/>
  <c r="G139" s="1"/>
  <c r="G140" s="1"/>
  <c r="C161"/>
  <c r="C162" s="1"/>
  <c r="E161"/>
  <c r="F120" a="1"/>
  <c r="F120" s="1"/>
  <c r="F121" s="1" a="1"/>
  <c r="F121" s="1"/>
  <c r="F122" s="1" a="1"/>
  <c r="F122" s="1"/>
  <c r="F123" s="1" a="1"/>
  <c r="F123" s="1"/>
  <c r="F124" s="1" a="1"/>
  <c r="F124" s="1"/>
  <c r="F125" s="1" a="1"/>
  <c r="F125" s="1"/>
  <c r="F126" s="1" a="1"/>
  <c r="F126" s="1"/>
  <c r="F127" s="1" a="1"/>
  <c r="F127" s="1"/>
  <c r="F128" s="1" a="1"/>
  <c r="F128" s="1"/>
  <c r="F129" s="1" a="1"/>
  <c r="F129" s="1"/>
  <c r="F130" s="1" a="1"/>
  <c r="F130" s="1"/>
  <c r="F131" s="1" a="1"/>
  <c r="F131" s="1"/>
  <c r="F132" s="1" a="1"/>
  <c r="F132" s="1"/>
  <c r="F133" s="1" a="1"/>
  <c r="F133" s="1"/>
  <c r="F134" s="1" a="1"/>
  <c r="F134" s="1"/>
  <c r="F135" s="1" a="1"/>
  <c r="F135" s="1"/>
  <c r="F136" s="1" a="1"/>
  <c r="F136" s="1"/>
  <c r="F137" s="1" a="1"/>
  <c r="F137" s="1"/>
  <c r="F138" s="1" a="1"/>
  <c r="F138" s="1"/>
  <c r="F139" s="1" a="1"/>
  <c r="F139" s="1"/>
  <c r="F140" s="1"/>
  <c r="B122" a="1"/>
  <c r="B122" s="1"/>
  <c r="D122" a="1"/>
  <c r="D122" s="1"/>
  <c r="D123" s="1" a="1"/>
  <c r="D123" s="1"/>
  <c r="D124" s="1" a="1"/>
  <c r="D124" s="1"/>
  <c r="D125" s="1" a="1"/>
  <c r="D125" s="1"/>
  <c r="D126" s="1" a="1"/>
  <c r="D126" s="1"/>
  <c r="D127" s="1" a="1"/>
  <c r="D127" s="1"/>
  <c r="D128" s="1" a="1"/>
  <c r="D128" s="1"/>
  <c r="D129" s="1" a="1"/>
  <c r="D129" s="1"/>
  <c r="D130" s="1" a="1"/>
  <c r="D130" s="1"/>
  <c r="D131" s="1" a="1"/>
  <c r="D131" s="1"/>
  <c r="D132" s="1" a="1"/>
  <c r="D132" s="1"/>
  <c r="D133" s="1" a="1"/>
  <c r="D133" s="1"/>
  <c r="D134" s="1" a="1"/>
  <c r="D134" s="1"/>
  <c r="D135" s="1" a="1"/>
  <c r="D135" s="1"/>
  <c r="D136" s="1" a="1"/>
  <c r="D136" s="1"/>
  <c r="D137" s="1" a="1"/>
  <c r="D137" s="1"/>
  <c r="D138" s="1" a="1"/>
  <c r="D138" s="1"/>
  <c r="D139" s="1" a="1"/>
  <c r="D139" s="1"/>
  <c r="D140" s="1"/>
  <c r="E134" a="1"/>
  <c r="E134" s="1"/>
  <c r="E135" s="1" a="1"/>
  <c r="E135" s="1"/>
  <c r="E136" s="1" a="1"/>
  <c r="E136" s="1"/>
  <c r="E137" s="1" a="1"/>
  <c r="E137" s="1"/>
  <c r="E138" s="1" a="1"/>
  <c r="E138" s="1"/>
  <c r="E139" s="1" a="1"/>
  <c r="E139" s="1"/>
  <c r="E140" s="1"/>
  <c r="E133" a="1"/>
  <c r="E133" s="1"/>
  <c r="A31"/>
  <c r="C123" a="1"/>
  <c r="C123" s="1"/>
  <c r="I123" l="1"/>
  <c r="C124" a="1"/>
  <c r="C124" s="1"/>
  <c r="A122"/>
  <c r="B123" a="1"/>
  <c r="B123" s="1"/>
  <c r="A32"/>
  <c r="A33" s="1"/>
  <c r="A59" s="1"/>
  <c r="C163"/>
  <c r="E163"/>
  <c r="D164" a="1"/>
  <c r="D164" s="1"/>
  <c r="A123" l="1"/>
  <c r="B124" a="1"/>
  <c r="B124" s="1"/>
  <c r="I124"/>
  <c r="C125" a="1"/>
  <c r="C125" s="1"/>
  <c r="C164"/>
  <c r="E164"/>
  <c r="D165" a="1"/>
  <c r="D165" s="1"/>
  <c r="C165" l="1"/>
  <c r="E165"/>
  <c r="D166" a="1"/>
  <c r="D166" s="1"/>
  <c r="I125"/>
  <c r="I140" s="1"/>
  <c r="C126" a="1"/>
  <c r="C126" s="1"/>
  <c r="C127" s="1" a="1"/>
  <c r="C127" s="1"/>
  <c r="C128" s="1" a="1"/>
  <c r="C128" s="1"/>
  <c r="C129" s="1" a="1"/>
  <c r="C129" s="1"/>
  <c r="C130" s="1" a="1"/>
  <c r="C130" s="1"/>
  <c r="C131" s="1" a="1"/>
  <c r="C131" s="1"/>
  <c r="C132" s="1" a="1"/>
  <c r="C132" s="1"/>
  <c r="C133" s="1" a="1"/>
  <c r="C133" s="1"/>
  <c r="C134" s="1" a="1"/>
  <c r="C134" s="1"/>
  <c r="C135" s="1" a="1"/>
  <c r="C135" s="1"/>
  <c r="C136" s="1" a="1"/>
  <c r="C136" s="1"/>
  <c r="C137" s="1" a="1"/>
  <c r="C137" s="1"/>
  <c r="C138" s="1" a="1"/>
  <c r="C138" s="1"/>
  <c r="C139" s="1" a="1"/>
  <c r="C139" s="1"/>
  <c r="C140" s="1"/>
  <c r="A124"/>
  <c r="B125" a="1"/>
  <c r="B125" s="1"/>
  <c r="A125" l="1"/>
  <c r="B126" a="1"/>
  <c r="B126" s="1"/>
  <c r="C166"/>
  <c r="E166"/>
  <c r="D167" a="1"/>
  <c r="D167" s="1"/>
  <c r="C167" l="1"/>
  <c r="E167"/>
  <c r="D168" a="1"/>
  <c r="D168" s="1"/>
  <c r="A126"/>
  <c r="B127" a="1"/>
  <c r="B127" s="1"/>
  <c r="A127" l="1"/>
  <c r="B128" a="1"/>
  <c r="B128" s="1"/>
  <c r="C168"/>
  <c r="E168"/>
  <c r="D169" a="1"/>
  <c r="D169" s="1"/>
  <c r="C169" l="1"/>
  <c r="E169"/>
  <c r="D170" a="1"/>
  <c r="D170" s="1"/>
  <c r="A128"/>
  <c r="B129" a="1"/>
  <c r="B129" s="1"/>
  <c r="C170" l="1"/>
  <c r="E170"/>
  <c r="D171" a="1"/>
  <c r="D171" s="1"/>
  <c r="A129"/>
  <c r="B130" a="1"/>
  <c r="B130" s="1"/>
  <c r="A130" l="1"/>
  <c r="B131" a="1"/>
  <c r="B131" s="1"/>
  <c r="C171"/>
  <c r="E171"/>
  <c r="D172" a="1"/>
  <c r="D172" s="1"/>
  <c r="C172" l="1"/>
  <c r="E172"/>
  <c r="D173" a="1"/>
  <c r="D173" s="1"/>
  <c r="A131"/>
  <c r="B132" a="1"/>
  <c r="B132" s="1"/>
  <c r="A132" l="1"/>
  <c r="B133" a="1"/>
  <c r="B133" s="1"/>
  <c r="C173"/>
  <c r="E173"/>
  <c r="D174" a="1"/>
  <c r="D174" s="1"/>
  <c r="C174" l="1"/>
  <c r="E174"/>
  <c r="D175" a="1"/>
  <c r="D175" s="1"/>
  <c r="A133"/>
  <c r="B134" a="1"/>
  <c r="B134" s="1"/>
  <c r="A134" l="1"/>
  <c r="B135" a="1"/>
  <c r="B135" s="1"/>
  <c r="C175"/>
  <c r="E175"/>
  <c r="D176" a="1"/>
  <c r="D176" s="1"/>
  <c r="C176" l="1"/>
  <c r="E176"/>
  <c r="D177" a="1"/>
  <c r="D177" s="1"/>
  <c r="A135"/>
  <c r="B136" a="1"/>
  <c r="B136" s="1"/>
  <c r="A136" l="1"/>
  <c r="B137" a="1"/>
  <c r="B137" s="1"/>
  <c r="C177"/>
  <c r="E177"/>
  <c r="D178" a="1"/>
  <c r="D178" s="1"/>
  <c r="C178" l="1"/>
  <c r="E178"/>
  <c r="D179" a="1"/>
  <c r="D179" s="1"/>
  <c r="A137"/>
  <c r="B138" a="1"/>
  <c r="B138" s="1"/>
  <c r="A138" l="1"/>
  <c r="B139" a="1"/>
  <c r="B139" s="1"/>
  <c r="A139" s="1"/>
  <c r="A140" s="1"/>
  <c r="C179"/>
  <c r="E179"/>
  <c r="D180" a="1"/>
  <c r="D180" s="1"/>
  <c r="C180" l="1"/>
  <c r="E180"/>
  <c r="D181" a="1"/>
  <c r="D181" s="1"/>
  <c r="C181" l="1"/>
  <c r="C182" s="1"/>
  <c r="E181"/>
  <c r="E182" s="1"/>
</calcChain>
</file>

<file path=xl/comments1.xml><?xml version="1.0" encoding="utf-8"?>
<comments xmlns="http://schemas.openxmlformats.org/spreadsheetml/2006/main">
  <authors>
    <author>Admin</author>
  </authors>
  <commentList>
    <comment ref="C5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Формула с сайта https://forum.msexcel.ru/index.php?topic=11858.0
Формула, которую я изменил:
=СУММПРОИЗВ(СЧЁТЕСЛИ(A2:A46622;A2:A46622)^(2*ЕПУСТО(A2:A46622)-1))</t>
        </r>
      </text>
    </comment>
    <comment ref="D5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Формула с сайта https://forum.msexcel.ru/index.php?topic=11858.0
Формула, которую я изменил:
=СУММПРОИЗВ(СЧЁТЕСЛИ(A2:A46622;A2:A46622)^(2*ЕПУСТО(A2:A46622)-1))</t>
        </r>
      </text>
    </comment>
    <comment ref="E5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Формула с сайта https://forum.msexcel.ru/index.php?topic=11858.0
Формула, которую я изменил:
=СУММПРОИЗВ(СЧЁТЕСЛИ(A2:A46622;A2:A46622)^(2*ЕПУСТО(A2:A46622)-1))</t>
        </r>
      </text>
    </comment>
    <comment ref="F5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Формула с сайта https://forum.msexcel.ru/index.php?topic=11858.0
Формула, которую я изменил:
=СУММПРОИЗВ(СЧЁТЕСЛИ(A2:A46622;A2:A46622)^(2*ЕПУСТО(A2:A46622)-1))</t>
        </r>
      </text>
    </comment>
    <comment ref="G5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Формула с сайта https://forum.msexcel.ru/index.php?topic=11858.0
Формула, которую я изменил:
=СУММПРОИЗВ(СЧЁТЕСЛИ(A2:A46622;A2:A46622)^(2*ЕПУСТО(A2:A46622)-1))</t>
        </r>
      </text>
    </comment>
    <comment ref="H5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Формула с сайта https://forum.msexcel.ru/index.php?topic=11858.0
Формула, которую я изменил:
=СУММПРОИЗВ(СЧЁТЕСЛИ(A2:A46622;A2:A46622)^(2*ЕПУСТО(A2:A46622)-1))</t>
        </r>
      </text>
    </comment>
    <comment ref="I5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=ЕСЛИ(СУММ(I21:I58);СУММ(I21:I58);"")</t>
        </r>
      </text>
    </comment>
    <comment ref="C6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2"/>
            <rFont val="Tahoma"/>
            <family val="2"/>
            <charset val="204"/>
          </rPr>
          <t xml:space="preserve">С сайта https://excelworks.ru/2018/09/29/podschet-unikalnyih-znacheniy/
</t>
        </r>
        <r>
          <rPr>
            <u/>
            <sz val="8"/>
            <color indexed="12"/>
            <rFont val="Tahoma"/>
            <family val="2"/>
            <charset val="204"/>
          </rPr>
          <t>ЕСЛИ в исходном диапазоне данных нет пустых ячеек</t>
        </r>
        <r>
          <rPr>
            <sz val="8"/>
            <color indexed="12"/>
            <rFont val="Tahoma"/>
            <family val="2"/>
            <charset val="204"/>
          </rPr>
          <t xml:space="preserve">
=СУММПРОИЗВ(1/СЧЁТЕСЛИ(A2:A8;A2:A8))</t>
        </r>
      </text>
    </comment>
    <comment ref="C6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Формула с сайта https://forum.msexcel.ru/index.php?topic=11858.0
Формула, которую я изменил:
=СУММПРОИЗВ(СЧЁТЕСЛИ(A2:A46622;A2:A46622)^(2*ЕПУСТО(A2:A46622)-1))</t>
        </r>
      </text>
    </comment>
    <comment ref="C6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2"/>
            <rFont val="Tahoma"/>
            <family val="2"/>
            <charset val="204"/>
          </rPr>
          <t xml:space="preserve">С сайта https://www.planetaexcel.ru/techniques/14/187/
</t>
        </r>
        <r>
          <rPr>
            <u/>
            <sz val="8"/>
            <color indexed="12"/>
            <rFont val="Tahoma"/>
            <family val="2"/>
            <charset val="204"/>
          </rPr>
          <t>ЕСЛИ в исходном диапазоне данных нет пустых ячеек</t>
        </r>
        <r>
          <rPr>
            <sz val="8"/>
            <color indexed="12"/>
            <rFont val="Tahoma"/>
            <family val="2"/>
            <charset val="204"/>
          </rPr>
          <t xml:space="preserve">
На основе формулы массива сочетание клавиш Ctrl+Shift+Enter.
{=СУММ(1/СЧЁТЕСЛИ(A2:A10;A2:A10))}</t>
        </r>
      </text>
    </commen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2"/>
            <rFont val="Tahoma"/>
            <family val="2"/>
            <charset val="204"/>
          </rPr>
          <t xml:space="preserve">С сайта https://www.planetaexcel.ru/techniques/14/187/
</t>
        </r>
        <r>
          <rPr>
            <u/>
            <sz val="8"/>
            <color indexed="12"/>
            <rFont val="Tahoma"/>
            <family val="2"/>
            <charset val="204"/>
          </rPr>
          <t>Если в диапазоне встречаются пустые ячейки</t>
        </r>
        <r>
          <rPr>
            <sz val="8"/>
            <color indexed="12"/>
            <rFont val="Tahoma"/>
            <family val="2"/>
            <charset val="204"/>
          </rPr>
          <t xml:space="preserve">
На основе формулы массива сочетание клавиш Ctrl+Shift+Enter.
{=СУММ(ЕСЛИ(ЕПУСТО(I38:I40);0;1/СЧЁТЕСЛИ(I38:I40;I38:I40)))}</t>
        </r>
      </text>
    </comment>
    <comment ref="C7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2"/>
            <rFont val="Tahoma"/>
            <family val="2"/>
            <charset val="204"/>
          </rPr>
          <t xml:space="preserve">С сайта http://mirexcel.ru/?p=607
</t>
        </r>
        <r>
          <rPr>
            <u/>
            <sz val="8"/>
            <color indexed="12"/>
            <rFont val="Tahoma"/>
            <family val="2"/>
            <charset val="204"/>
          </rPr>
          <t>Если в диапазоне встречаются пустые ячейки</t>
        </r>
        <r>
          <rPr>
            <sz val="8"/>
            <color indexed="12"/>
            <rFont val="Tahoma"/>
            <family val="2"/>
            <charset val="204"/>
          </rPr>
          <t xml:space="preserve">
На основе формулы массива сочетание клавиш Ctrl+Shift+Enter.
{=СУММ(ЕСЛИ(ЧАСТОТА(A:A;A:A)&gt;0;1))}
Примечание: функция ЧАСТОТА пропускает пустые ячейки и текст.</t>
        </r>
      </text>
    </comment>
    <comment ref="B8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2"/>
            <rFont val="Tahoma"/>
            <family val="2"/>
            <charset val="204"/>
          </rPr>
          <t xml:space="preserve">С сайта http://forum.ixbt.com/topic.cgi?id=23:40629
</t>
        </r>
        <r>
          <rPr>
            <u/>
            <sz val="8"/>
            <color indexed="12"/>
            <rFont val="Tahoma"/>
            <family val="2"/>
            <charset val="204"/>
          </rPr>
          <t>Если в диапазоне встречаются пустые ячейки</t>
        </r>
        <r>
          <rPr>
            <sz val="8"/>
            <color indexed="12"/>
            <rFont val="Tahoma"/>
            <family val="2"/>
            <charset val="204"/>
          </rPr>
          <t xml:space="preserve">
На основе формулы:
=СЧЁТЕСЛИ(A:A;"&gt;=01.01.2006")-СЧЁТЕСЛИ(A:A;"&gt;=01.01.2007")
Только я заменил 01.09.2006 на 01.09.2019
             и 01.01.2007 заменил на 30.09.2019
</t>
        </r>
      </text>
    </comment>
    <comment ref="B9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2"/>
            <rFont val="Tahoma"/>
            <family val="2"/>
            <charset val="204"/>
          </rPr>
          <t xml:space="preserve">С сайта https://support.office.com/ru-ru/article/%D0%9F%D0%BE%D0%B4%D1%81%D1%87%D0%B5%D1%82-%D1%87%D0%B8%D1%81%D0%B5%D0%BB-%D0%B8%D0%BB%D0%B8-%D0%B4%D0%B0%D1%82-%D0%BD%D0%B0-%D0%BE%D1%81%D0%BD%D0%BE%D0%B2%D0%B5-%D1%83%D1%81%D0%BB%D0%BE%D0%B2%D0%B8%D1%8F-976d0074-245d-49e6-bf5f-1207983f82ed
</t>
        </r>
        <r>
          <rPr>
            <u/>
            <sz val="8"/>
            <color indexed="12"/>
            <rFont val="Tahoma"/>
            <family val="2"/>
            <charset val="204"/>
          </rPr>
          <t>Если в диапазоне встречаются пустые ячейки</t>
        </r>
        <r>
          <rPr>
            <sz val="8"/>
            <color indexed="12"/>
            <rFont val="Tahoma"/>
            <family val="2"/>
            <charset val="204"/>
          </rPr>
          <t xml:space="preserve">
На основе формулы:
= СУММПРОИЗВ ((B14: B17&gt; = ДАТАЗНАЧ ("1/1/2010")) * (B14: B17&lt; = ДАТАЗНАЧ ("12/31/2010"))))
Только я заменил "1/1/2010" на 01.09.2019
             и "12/31/2010" заменил на 30.09.2019
</t>
        </r>
      </text>
    </comment>
    <comment ref="E154" authorId="0">
      <text>
        <r>
          <rPr>
            <b/>
            <sz val="14"/>
            <color indexed="12"/>
            <rFont val="Tahoma"/>
            <family val="2"/>
            <charset val="204"/>
          </rPr>
          <t>Admin:</t>
        </r>
        <r>
          <rPr>
            <sz val="14"/>
            <color indexed="12"/>
            <rFont val="Tahoma"/>
            <family val="2"/>
            <charset val="204"/>
          </rPr>
          <t xml:space="preserve">
В столбце E формула с сайта Планета Excel
Вот ссылка: https://www.planetaexcel.ru/techniques/2/167/
С файла conditional-calcs.xlsx
С Листа СУММЕСЛИ
На основе формулы:
=СУММЕСЛИ(B2:B26;"Петров";D2:D26)
Только я вместо "Петров" написал ячейку слева D155 и "протянул" вниз
Сразу была формула =СУММЕСЛИ(G21:G58;D155;I21:I58)
Но ЕСЛИ пустая ячейка в столбце D, то РЕЗУЛЬТАТ 0.
Xто бы не было в результате в столбце E 0, я изменил формулу в ячейке E155 на 
=ЕСЛИ(D155&lt;&gt;"";СУММЕСЛИ(G21:G58;D155;I21:I58);"")
И в результете ЕСЛИ не заполнена ячейка в столбце D, результат ПУСТАЯ ячейка в столбце E
</t>
        </r>
      </text>
    </comment>
  </commentList>
</comments>
</file>

<file path=xl/sharedStrings.xml><?xml version="1.0" encoding="utf-8"?>
<sst xmlns="http://schemas.openxmlformats.org/spreadsheetml/2006/main" count="285" uniqueCount="118">
  <si>
    <t>https://www.excel-vba.ru/chto-umeet-excel/kak-poluchit-spisok-unikalnyxne-povtoryayushhixsya-znachenij/</t>
  </si>
  <si>
    <t>КАК ПОЛУЧИТЬ СПИСОК УНИКАЛЬНЫХ(НЕ ПОВТОРЯЮЩИХСЯ) ЗНАЧЕНИЙ?</t>
  </si>
  <si>
    <t>Реєстр чеків Бензин А – 92 за</t>
  </si>
  <si>
    <t># ##0.00" Ін."</t>
  </si>
  <si>
    <r>
      <t xml:space="preserve">↓ 1 – ый Вариант формулы: </t>
    </r>
    <r>
      <rPr>
        <b/>
        <sz val="11"/>
        <color rgb="FF0033CC"/>
        <rFont val="Calibri"/>
        <family val="2"/>
        <charset val="204"/>
      </rPr>
      <t>↓из 3 – ёх.  2 – ой вариант и 3 – ий вариант правее →</t>
    </r>
  </si>
  <si>
    <r>
      <t xml:space="preserve">↓ 2 – ой Вариант формулы: </t>
    </r>
    <r>
      <rPr>
        <b/>
        <sz val="11"/>
        <color rgb="FFCC00CC"/>
        <rFont val="Calibri"/>
        <family val="2"/>
        <charset val="204"/>
      </rPr>
      <t>↓ из 3 – ёх.  3 – ий вариант правее →</t>
    </r>
  </si>
  <si>
    <r>
      <t xml:space="preserve">↓ 3 – ий Вариант формулы: </t>
    </r>
    <r>
      <rPr>
        <b/>
        <sz val="11"/>
        <color rgb="FF33CC33"/>
        <rFont val="Calibri"/>
        <family val="2"/>
        <charset val="204"/>
      </rPr>
      <t>↓ из 3 – ёх.</t>
    </r>
  </si>
  <si>
    <t>№ за</t>
  </si>
  <si>
    <t>Дата</t>
  </si>
  <si>
    <t xml:space="preserve">      Марка безину</t>
  </si>
  <si>
    <t>Кількість,</t>
  </si>
  <si>
    <t>ПДВ</t>
  </si>
  <si>
    <r>
      <t xml:space="preserve">Тут нижче в ячейке P21 </t>
    </r>
    <r>
      <rPr>
        <sz val="11"/>
        <color rgb="FF0033CC"/>
        <rFont val="Calibri"/>
        <family val="2"/>
        <charset val="204"/>
      </rPr>
      <t>↓</t>
    </r>
    <r>
      <rPr>
        <sz val="11"/>
        <color rgb="FF0033CC"/>
        <rFont val="Calibri"/>
        <family val="2"/>
        <charset val="204"/>
        <scheme val="minor"/>
      </rPr>
      <t xml:space="preserve"> Соединил ДАТА – ДАТУ и с другим ТЕКСТом </t>
    </r>
    <r>
      <rPr>
        <b/>
        <sz val="11"/>
        <color rgb="FF0033CC"/>
        <rFont val="Calibri"/>
        <family val="2"/>
        <charset val="204"/>
        <scheme val="minor"/>
      </rPr>
      <t>и дописал ТЕКСТ СЛОВА: Майстер и Робітник.</t>
    </r>
    <r>
      <rPr>
        <sz val="11"/>
        <color rgb="FF0033CC"/>
        <rFont val="Calibri"/>
        <family val="2"/>
        <charset val="204"/>
        <scheme val="minor"/>
      </rPr>
      <t xml:space="preserve">   </t>
    </r>
    <r>
      <rPr>
        <sz val="11"/>
        <color rgb="FF9900CC"/>
        <rFont val="Calibri"/>
        <family val="2"/>
        <charset val="204"/>
        <scheme val="minor"/>
      </rPr>
      <t xml:space="preserve">А правіше немає слов </t>
    </r>
    <r>
      <rPr>
        <sz val="11"/>
        <color rgb="FF9900CC"/>
        <rFont val="Calibri"/>
        <family val="2"/>
        <charset val="204"/>
      </rPr>
      <t>→</t>
    </r>
  </si>
  <si>
    <r>
      <t xml:space="preserve">↓ Тут нижче в ячейке AF21 </t>
    </r>
    <r>
      <rPr>
        <sz val="11"/>
        <color rgb="FF9900CC"/>
        <rFont val="Calibri"/>
        <family val="2"/>
        <charset val="204"/>
      </rPr>
      <t>↓</t>
    </r>
    <r>
      <rPr>
        <sz val="11"/>
        <color rgb="FF9900CC"/>
        <rFont val="Calibri"/>
        <family val="2"/>
        <charset val="204"/>
        <scheme val="minor"/>
      </rPr>
      <t xml:space="preserve"> Соединил ДАТА – ДАТУ и с другим ТЕКСТом и  НЕ дописывал ТЕКСТ СЛОВА: Майстер и Робітник</t>
    </r>
  </si>
  <si>
    <r>
      <t xml:space="preserve">↓ Тут нижче в ячейке AТ21  ПРАВИЛЬНАЯ ФОРМУЛА, ЕСЛИ ПУСТО ПУСТАЯ ЯЧЕЙКА B21 ТО РЕЗУЛЬТАТ ПУСТО </t>
    </r>
    <r>
      <rPr>
        <b/>
        <sz val="11"/>
        <color rgb="FF33CC33"/>
        <rFont val="Calibri"/>
        <family val="2"/>
        <charset val="204"/>
      </rPr>
      <t>↓</t>
    </r>
    <r>
      <rPr>
        <b/>
        <sz val="11"/>
        <color rgb="FF33CC33"/>
        <rFont val="Calibri"/>
        <family val="2"/>
        <charset val="204"/>
        <scheme val="minor"/>
      </rPr>
      <t xml:space="preserve"> Соединил ДАТА – ДАТУ и с другим ТЕКСТом и  НЕ дописывал ТЕКСТ СЛОВА: Майстер и Робітник</t>
    </r>
  </si>
  <si>
    <t>пор.</t>
  </si>
  <si>
    <t>№ чека</t>
  </si>
  <si>
    <t>А – 92</t>
  </si>
  <si>
    <t>літрів</t>
  </si>
  <si>
    <t>Energy  A-92 – Євро5 – Е5 (Бензин автомобільний)</t>
  </si>
  <si>
    <t>ВСЬОГО</t>
  </si>
  <si>
    <t>Бензокоса STIHL</t>
  </si>
  <si>
    <t>В Лісхозі робили</t>
  </si>
  <si>
    <r>
      <t xml:space="preserve">Всього дней </t>
    </r>
    <r>
      <rPr>
        <b/>
        <sz val="11"/>
        <color rgb="FF0033CC"/>
        <rFont val="Calibri"/>
        <family val="2"/>
        <charset val="204"/>
      </rPr>
      <t>→</t>
    </r>
  </si>
  <si>
    <r>
      <t xml:space="preserve"> </t>
    </r>
    <r>
      <rPr>
        <sz val="11"/>
        <color rgb="FF0033CC"/>
        <rFont val="Calibri"/>
        <family val="2"/>
        <charset val="204"/>
      </rPr>
      <t xml:space="preserve">← </t>
    </r>
    <r>
      <rPr>
        <sz val="11"/>
        <color rgb="FF0033CC"/>
        <rFont val="Calibri"/>
        <family val="2"/>
        <charset val="204"/>
        <scheme val="minor"/>
      </rPr>
      <t xml:space="preserve">↓ С сайта: </t>
    </r>
    <r>
      <rPr>
        <sz val="11"/>
        <color rgb="FF0033CC"/>
        <rFont val="Calibri"/>
        <family val="2"/>
        <charset val="204"/>
      </rPr>
      <t>↓</t>
    </r>
  </si>
  <si>
    <t>https://support.office.com/ru-ru/article/%D0%9F%D0%BE%D0%B4%D1%81%D1%87%D0%B5%D1%82-%D0%BA%D0%BE%D0%BB%D0%B8%D1%87%D0%B5%D1%81%D1%82%D0%B2%D0%B0-%D1%83%D0%BD%D0%B8%D0%BA%D0%B0%D0%BB%D1%8C%D0%BD%D1%8B%D1%85-%D0%B7%D0%BD%D0%B0%D1%87%D0%B5%D0%BD%D0%B8%D0%B9-%D1%81%D1%80%D0%B5%D0%B4%D0%B8-%D0%BF%D0%BE%D0%B2%D1%82%D0%BE%D1%80%D1%8F%D1%8E%D1%89%D0%B8%D1%85%D1%81%D1%8F-8d9a69b3-b867-490e-82e0-a929fbc1e273</t>
  </si>
  <si>
    <t>Отбор уникальных значений (убираем повторы из списка) в EXCEL</t>
  </si>
  <si>
    <t>https://excel2.ru/articles/otbor-unikalnyh-znacheniy-ubiraem-povtory-iz-spiska-v-ms-excel</t>
  </si>
  <si>
    <r>
      <rPr>
        <sz val="11"/>
        <color rgb="FF9900CC"/>
        <rFont val="Calibri"/>
        <family val="2"/>
        <charset val="204"/>
      </rPr>
      <t xml:space="preserve">↓ </t>
    </r>
    <r>
      <rPr>
        <sz val="11"/>
        <color rgb="FF9900CC"/>
        <rFont val="Calibri"/>
        <family val="2"/>
        <charset val="204"/>
        <scheme val="minor"/>
      </rPr>
      <t xml:space="preserve">Отбор уникальных значений С пропусками (убираем повторы из списка) в EXCEL  На основе Формулы </t>
    </r>
    <r>
      <rPr>
        <sz val="11"/>
        <color rgb="FF9900CC"/>
        <rFont val="Tahoma"/>
        <family val="2"/>
        <charset val="204"/>
      </rPr>
      <t>{</t>
    </r>
    <r>
      <rPr>
        <sz val="11"/>
        <color rgb="FF9900CC"/>
        <rFont val="Calibri"/>
        <family val="2"/>
        <charset val="204"/>
        <scheme val="minor"/>
      </rPr>
      <t>=ЕСЛИОШИБКА(ИНДЕКС($A$5:$A$19;ПОИСКПОЗ(0;ЕСЛИ(ЕПУСТО($A$5:$A$19);"";СЧЁТЕСЛИ($B$4:B4;$A$5:$A$19));0));"")</t>
    </r>
    <r>
      <rPr>
        <sz val="11"/>
        <color rgb="FF9900CC"/>
        <rFont val="Tahoma"/>
        <family val="2"/>
        <charset val="204"/>
      </rPr>
      <t>}</t>
    </r>
  </si>
  <si>
    <t>Формула в столбце E с сайта на основе формулы =СУММЕСЛИ(B2:B26;"Петров";D2:D26)</t>
  </si>
  <si>
    <t>https://www.planetaexcel.ru/techniques/2/167/</t>
  </si>
  <si>
    <t xml:space="preserve">Постачальник </t>
  </si>
  <si>
    <t>ПП "Ісма"</t>
  </si>
  <si>
    <t xml:space="preserve">№ </t>
  </si>
  <si>
    <t xml:space="preserve">Вид </t>
  </si>
  <si>
    <t>Ціна,</t>
  </si>
  <si>
    <t>Сума без</t>
  </si>
  <si>
    <t>Загальна</t>
  </si>
  <si>
    <t>чека</t>
  </si>
  <si>
    <t>палива</t>
  </si>
  <si>
    <t>грн.</t>
  </si>
  <si>
    <t>сума з ПДВ</t>
  </si>
  <si>
    <t>0091</t>
  </si>
  <si>
    <t>Бензин А-92</t>
  </si>
  <si>
    <t>Всього</t>
  </si>
  <si>
    <t>Х</t>
  </si>
  <si>
    <t xml:space="preserve">Директор ТОВ «Інтербудтехсервіс»                  _________________Л. Ф. Рожко </t>
  </si>
  <si>
    <t xml:space="preserve">Головний бухгалтер ТОВ «Інтербудтехсервіс» ________________ Л. В. Кам’янецька  </t>
  </si>
  <si>
    <t>Просимо виписати податкові накладні по реєстру чеків на ТОВ "Інтербудтехсервіс"</t>
  </si>
  <si>
    <t>ПАТ "УКРНАФТА" АЗС №23/025. а/ш Київ-Луганськ-Ізварине км. 228+660 (с. Ребедайлівка)</t>
  </si>
  <si>
    <t>Реєстр чеків</t>
  </si>
  <si>
    <t>з</t>
  </si>
  <si>
    <t>18 липня по 31 липня 2016 р.</t>
  </si>
  <si>
    <t>ПАТ "УКРНАФТА"</t>
  </si>
  <si>
    <t>5278</t>
  </si>
  <si>
    <t>Бензин Energy A-92-Євро4-Е5</t>
  </si>
  <si>
    <t>5833</t>
  </si>
  <si>
    <t>5787</t>
  </si>
  <si>
    <t>6377</t>
  </si>
  <si>
    <t>6191</t>
  </si>
  <si>
    <t>6242</t>
  </si>
  <si>
    <t>6201</t>
  </si>
  <si>
    <t>6218</t>
  </si>
  <si>
    <t>6487</t>
  </si>
  <si>
    <t>7600</t>
  </si>
  <si>
    <t>5863</t>
  </si>
  <si>
    <t>7571</t>
  </si>
  <si>
    <t>4259</t>
  </si>
  <si>
    <t>8111</t>
  </si>
  <si>
    <t>8403</t>
  </si>
  <si>
    <t>8581</t>
  </si>
  <si>
    <t>7623</t>
  </si>
  <si>
    <t>8046</t>
  </si>
  <si>
    <t>7879</t>
  </si>
  <si>
    <t>7878</t>
  </si>
  <si>
    <t>7880</t>
  </si>
  <si>
    <t>8151</t>
  </si>
  <si>
    <t>8160</t>
  </si>
  <si>
    <t>8702</t>
  </si>
  <si>
    <t>8535</t>
  </si>
  <si>
    <t>8764</t>
  </si>
  <si>
    <t>8837</t>
  </si>
  <si>
    <t>8835</t>
  </si>
  <si>
    <t>8949</t>
  </si>
  <si>
    <t>8950</t>
  </si>
  <si>
    <t>Реэ</t>
  </si>
  <si>
    <t>Чигиринський район, с. Трушевці</t>
  </si>
  <si>
    <t>3953</t>
  </si>
  <si>
    <t xml:space="preserve">ПАТ «Укрнафта» АЗС № </t>
  </si>
  <si>
    <t>Иванов Иван Иванович</t>
  </si>
  <si>
    <t>Петров Пётр Петрович</t>
  </si>
  <si>
    <t>Сидоров Сидор Сидорович</t>
  </si>
  <si>
    <t>Виброплита AVANT AP – 95</t>
  </si>
  <si>
    <t>ВСЕГО</t>
  </si>
  <si>
    <t>Воздуходувка STIHL BR 3__ 0</t>
  </si>
  <si>
    <t>Назва поставщика</t>
  </si>
  <si>
    <t xml:space="preserve">      Марка безина</t>
  </si>
  <si>
    <t>Кто получил: Материально</t>
  </si>
  <si>
    <t>ответственное ослицо</t>
  </si>
  <si>
    <t>Фамилия, инициалы</t>
  </si>
  <si>
    <t>Куда использовано:</t>
  </si>
  <si>
    <t xml:space="preserve">Автомобиль, автобус </t>
  </si>
  <si>
    <t>или механизм</t>
  </si>
  <si>
    <t>Какой рабочий ответственный</t>
  </si>
  <si>
    <t>за механизм или транспорное</t>
  </si>
  <si>
    <t>средство: Фамилия, инициалы</t>
  </si>
  <si>
    <t>Количество,</t>
  </si>
  <si>
    <t>литров</t>
  </si>
  <si>
    <t xml:space="preserve">         Цена, гривень</t>
  </si>
  <si>
    <t>з НДС</t>
  </si>
  <si>
    <t>без НДС</t>
  </si>
  <si>
    <t>НДС</t>
  </si>
  <si>
    <t xml:space="preserve">      Сумма, гривень</t>
  </si>
  <si>
    <t>с НДС</t>
  </si>
  <si>
    <t>Примечания:</t>
  </si>
  <si>
    <t>Всего чеков:</t>
  </si>
  <si>
    <t>Сводная таблица считает автоматически исходя из таблицы № 1</t>
  </si>
  <si>
    <t xml:space="preserve">                    Реестр чеков Бензин А – 92</t>
  </si>
</sst>
</file>

<file path=xl/styles.xml><?xml version="1.0" encoding="utf-8"?>
<styleSheet xmlns="http://schemas.openxmlformats.org/spreadsheetml/2006/main">
  <numFmts count="5">
    <numFmt numFmtId="164" formatCode="dd\ mmm\ yyyy\ h:mm"/>
    <numFmt numFmtId="165" formatCode="0.000"/>
    <numFmt numFmtId="166" formatCode="0.0000"/>
    <numFmt numFmtId="167" formatCode="[$-419]d\ mmm\ yy;@"/>
    <numFmt numFmtId="168" formatCode="#,##0.000"/>
  </numFmts>
  <fonts count="3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33CC"/>
      <name val="Times New Roman"/>
      <family val="1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</font>
    <font>
      <b/>
      <sz val="11"/>
      <color rgb="FFCC00CC"/>
      <name val="Calibri"/>
      <family val="2"/>
      <charset val="204"/>
      <scheme val="minor"/>
    </font>
    <font>
      <b/>
      <sz val="11"/>
      <color rgb="FFCC00CC"/>
      <name val="Calibri"/>
      <family val="2"/>
      <charset val="204"/>
    </font>
    <font>
      <b/>
      <sz val="11"/>
      <color rgb="FF33CC33"/>
      <name val="Calibri"/>
      <family val="2"/>
      <charset val="204"/>
      <scheme val="minor"/>
    </font>
    <font>
      <b/>
      <sz val="11"/>
      <color rgb="FF33CC33"/>
      <name val="Calibri"/>
      <family val="2"/>
      <charset val="204"/>
    </font>
    <font>
      <sz val="11"/>
      <color rgb="FF0033CC"/>
      <name val="Calibri"/>
      <family val="2"/>
      <charset val="204"/>
    </font>
    <font>
      <sz val="11"/>
      <color rgb="FF9900CC"/>
      <name val="Calibri"/>
      <family val="2"/>
      <charset val="204"/>
      <scheme val="minor"/>
    </font>
    <font>
      <sz val="11"/>
      <color rgb="FF9900CC"/>
      <name val="Calibri"/>
      <family val="2"/>
      <charset val="204"/>
    </font>
    <font>
      <b/>
      <sz val="12"/>
      <color rgb="FF0033CC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rgb="FF0033CC"/>
      <name val="Times New Roman"/>
      <family val="1"/>
      <charset val="204"/>
    </font>
    <font>
      <b/>
      <sz val="14"/>
      <color rgb="FF000099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9900CC"/>
      <name val="Tahoma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color indexed="12"/>
      <name val="Tahoma"/>
      <family val="2"/>
      <charset val="204"/>
    </font>
    <font>
      <sz val="8"/>
      <color indexed="12"/>
      <name val="Tahoma"/>
      <family val="2"/>
      <charset val="204"/>
    </font>
    <font>
      <u/>
      <sz val="8"/>
      <color indexed="12"/>
      <name val="Tahoma"/>
      <family val="2"/>
      <charset val="204"/>
    </font>
    <font>
      <b/>
      <sz val="14"/>
      <color indexed="1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B050"/>
      </left>
      <right/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rgb="FF0033CC"/>
      </left>
      <right/>
      <top style="medium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Border="1"/>
    <xf numFmtId="0" fontId="2" fillId="0" borderId="0" xfId="1" applyBorder="1" applyAlignment="1" applyProtection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7" fillId="2" borderId="0" xfId="0" applyFont="1" applyFill="1"/>
    <xf numFmtId="0" fontId="5" fillId="0" borderId="0" xfId="0" applyFont="1" applyAlignment="1">
      <alignment horizontal="left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8" fillId="0" borderId="0" xfId="0" applyFont="1"/>
    <xf numFmtId="0" fontId="0" fillId="2" borderId="0" xfId="0" applyFill="1"/>
    <xf numFmtId="0" fontId="9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3" borderId="0" xfId="0" applyFill="1"/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11" fillId="0" borderId="0" xfId="0" applyFont="1"/>
    <xf numFmtId="0" fontId="13" fillId="0" borderId="0" xfId="0" applyFont="1"/>
    <xf numFmtId="0" fontId="1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7" fillId="0" borderId="0" xfId="0" applyFont="1" applyFill="1" applyBorder="1"/>
    <xf numFmtId="0" fontId="18" fillId="0" borderId="0" xfId="0" applyFont="1" applyFill="1" applyBorder="1"/>
    <xf numFmtId="0" fontId="15" fillId="0" borderId="0" xfId="0" applyFont="1" applyFill="1" applyBorder="1"/>
    <xf numFmtId="0" fontId="0" fillId="0" borderId="10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9" fontId="0" fillId="0" borderId="10" xfId="0" applyNumberForma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14" xfId="0" applyBorder="1"/>
    <xf numFmtId="0" fontId="0" fillId="0" borderId="10" xfId="0" applyBorder="1"/>
    <xf numFmtId="0" fontId="18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/>
    <xf numFmtId="0" fontId="0" fillId="0" borderId="17" xfId="0" applyBorder="1"/>
    <xf numFmtId="0" fontId="0" fillId="0" borderId="19" xfId="0" applyBorder="1"/>
    <xf numFmtId="0" fontId="20" fillId="0" borderId="20" xfId="0" applyFont="1" applyFill="1" applyBorder="1" applyAlignment="1">
      <alignment horizontal="center" wrapText="1"/>
    </xf>
    <xf numFmtId="164" fontId="10" fillId="4" borderId="20" xfId="0" applyNumberFormat="1" applyFont="1" applyFill="1" applyBorder="1" applyAlignment="1" applyProtection="1">
      <alignment horizontal="center" wrapText="1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21" fillId="4" borderId="21" xfId="0" applyFont="1" applyFill="1" applyBorder="1" applyAlignment="1" applyProtection="1">
      <alignment horizontal="left"/>
      <protection locked="0"/>
    </xf>
    <xf numFmtId="0" fontId="7" fillId="4" borderId="20" xfId="0" applyFont="1" applyFill="1" applyBorder="1" applyAlignment="1" applyProtection="1">
      <alignment horizontal="left"/>
      <protection locked="0"/>
    </xf>
    <xf numFmtId="0" fontId="7" fillId="4" borderId="20" xfId="0" applyFont="1" applyFill="1" applyBorder="1" applyAlignment="1" applyProtection="1">
      <protection locked="0"/>
    </xf>
    <xf numFmtId="0" fontId="0" fillId="4" borderId="20" xfId="0" applyFill="1" applyBorder="1" applyProtection="1">
      <protection locked="0"/>
    </xf>
    <xf numFmtId="165" fontId="7" fillId="4" borderId="20" xfId="0" applyNumberFormat="1" applyFont="1" applyFill="1" applyBorder="1" applyAlignment="1" applyProtection="1">
      <alignment horizontal="center" wrapText="1"/>
      <protection locked="0"/>
    </xf>
    <xf numFmtId="166" fontId="7" fillId="2" borderId="22" xfId="0" applyNumberFormat="1" applyFont="1" applyFill="1" applyBorder="1" applyAlignment="1" applyProtection="1">
      <alignment horizontal="center"/>
    </xf>
    <xf numFmtId="2" fontId="7" fillId="4" borderId="21" xfId="0" applyNumberFormat="1" applyFont="1" applyFill="1" applyBorder="1" applyAlignment="1" applyProtection="1">
      <alignment horizontal="center"/>
      <protection locked="0"/>
    </xf>
    <xf numFmtId="2" fontId="7" fillId="4" borderId="21" xfId="0" applyNumberFormat="1" applyFont="1" applyFill="1" applyBorder="1" applyAlignment="1" applyProtection="1">
      <alignment horizontal="left"/>
      <protection locked="0"/>
    </xf>
    <xf numFmtId="167" fontId="7" fillId="0" borderId="20" xfId="0" applyNumberFormat="1" applyFont="1" applyBorder="1"/>
    <xf numFmtId="0" fontId="15" fillId="2" borderId="0" xfId="0" applyFont="1" applyFill="1"/>
    <xf numFmtId="0" fontId="20" fillId="0" borderId="23" xfId="0" applyFont="1" applyFill="1" applyBorder="1" applyAlignment="1">
      <alignment horizontal="center" wrapText="1"/>
    </xf>
    <xf numFmtId="164" fontId="10" fillId="4" borderId="23" xfId="0" applyNumberFormat="1" applyFont="1" applyFill="1" applyBorder="1" applyAlignment="1" applyProtection="1">
      <alignment horizontal="center" wrapText="1"/>
      <protection locked="0"/>
    </xf>
    <xf numFmtId="0" fontId="0" fillId="4" borderId="23" xfId="0" applyFill="1" applyBorder="1" applyAlignment="1" applyProtection="1">
      <alignment horizontal="center"/>
      <protection locked="0"/>
    </xf>
    <xf numFmtId="2" fontId="7" fillId="4" borderId="23" xfId="0" applyNumberFormat="1" applyFont="1" applyFill="1" applyBorder="1" applyAlignment="1" applyProtection="1">
      <protection locked="0"/>
    </xf>
    <xf numFmtId="0" fontId="0" fillId="4" borderId="23" xfId="0" applyFill="1" applyBorder="1" applyProtection="1">
      <protection locked="0"/>
    </xf>
    <xf numFmtId="2" fontId="7" fillId="4" borderId="23" xfId="0" applyNumberFormat="1" applyFont="1" applyFill="1" applyBorder="1" applyAlignment="1" applyProtection="1">
      <alignment horizontal="center"/>
      <protection locked="0"/>
    </xf>
    <xf numFmtId="165" fontId="7" fillId="4" borderId="23" xfId="0" applyNumberFormat="1" applyFont="1" applyFill="1" applyBorder="1" applyAlignment="1" applyProtection="1">
      <alignment horizontal="center" wrapText="1"/>
      <protection locked="0"/>
    </xf>
    <xf numFmtId="166" fontId="7" fillId="2" borderId="20" xfId="0" applyNumberFormat="1" applyFont="1" applyFill="1" applyBorder="1" applyAlignment="1" applyProtection="1">
      <alignment horizontal="center"/>
    </xf>
    <xf numFmtId="0" fontId="7" fillId="4" borderId="24" xfId="0" applyFont="1" applyFill="1" applyBorder="1" applyProtection="1">
      <protection locked="0"/>
    </xf>
    <xf numFmtId="164" fontId="10" fillId="4" borderId="23" xfId="0" applyNumberFormat="1" applyFont="1" applyFill="1" applyBorder="1" applyProtection="1">
      <protection locked="0"/>
    </xf>
    <xf numFmtId="0" fontId="0" fillId="4" borderId="23" xfId="0" applyFill="1" applyBorder="1" applyAlignment="1" applyProtection="1">
      <protection locked="0"/>
    </xf>
    <xf numFmtId="165" fontId="7" fillId="4" borderId="23" xfId="0" applyNumberFormat="1" applyFon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3" xfId="0" applyNumberFormat="1" applyFont="1" applyFill="1" applyBorder="1" applyProtection="1">
      <protection locked="0"/>
    </xf>
    <xf numFmtId="0" fontId="20" fillId="0" borderId="25" xfId="0" applyFont="1" applyFill="1" applyBorder="1" applyAlignment="1">
      <alignment horizontal="center" wrapText="1"/>
    </xf>
    <xf numFmtId="164" fontId="0" fillId="4" borderId="25" xfId="0" applyNumberFormat="1" applyFon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21" fillId="4" borderId="26" xfId="0" applyFont="1" applyFill="1" applyBorder="1" applyAlignment="1" applyProtection="1">
      <alignment horizontal="left"/>
      <protection locked="0"/>
    </xf>
    <xf numFmtId="2" fontId="7" fillId="4" borderId="25" xfId="0" applyNumberFormat="1" applyFont="1" applyFill="1" applyBorder="1" applyAlignment="1" applyProtection="1">
      <alignment horizontal="center"/>
      <protection locked="0"/>
    </xf>
    <xf numFmtId="165" fontId="7" fillId="4" borderId="25" xfId="0" applyNumberFormat="1" applyFont="1" applyFill="1" applyBorder="1" applyAlignment="1" applyProtection="1">
      <alignment horizontal="center"/>
      <protection locked="0"/>
    </xf>
    <xf numFmtId="166" fontId="7" fillId="2" borderId="25" xfId="0" applyNumberFormat="1" applyFont="1" applyFill="1" applyBorder="1" applyAlignment="1" applyProtection="1">
      <alignment horizontal="center"/>
    </xf>
    <xf numFmtId="0" fontId="7" fillId="4" borderId="27" xfId="0" applyFont="1" applyFill="1" applyBorder="1" applyProtection="1">
      <protection locked="0"/>
    </xf>
    <xf numFmtId="3" fontId="22" fillId="0" borderId="28" xfId="0" applyNumberFormat="1" applyFont="1" applyBorder="1" applyAlignment="1" applyProtection="1">
      <alignment horizontal="center"/>
    </xf>
    <xf numFmtId="0" fontId="23" fillId="0" borderId="29" xfId="0" applyFont="1" applyBorder="1" applyProtection="1"/>
    <xf numFmtId="0" fontId="24" fillId="2" borderId="20" xfId="0" applyFont="1" applyFill="1" applyBorder="1" applyAlignment="1">
      <alignment horizontal="center"/>
    </xf>
    <xf numFmtId="168" fontId="22" fillId="3" borderId="28" xfId="0" applyNumberFormat="1" applyFont="1" applyFill="1" applyBorder="1" applyAlignment="1" applyProtection="1">
      <alignment horizontal="center"/>
    </xf>
    <xf numFmtId="4" fontId="22" fillId="0" borderId="20" xfId="0" applyNumberFormat="1" applyFont="1" applyBorder="1" applyAlignment="1" applyProtection="1">
      <alignment horizontal="center"/>
    </xf>
    <xf numFmtId="4" fontId="22" fillId="0" borderId="28" xfId="0" applyNumberFormat="1" applyFont="1" applyBorder="1" applyAlignment="1" applyProtection="1">
      <alignment horizontal="center"/>
    </xf>
    <xf numFmtId="4" fontId="22" fillId="0" borderId="22" xfId="0" applyNumberFormat="1" applyFont="1" applyBorder="1" applyAlignment="1" applyProtection="1">
      <alignment horizontal="center"/>
    </xf>
    <xf numFmtId="0" fontId="0" fillId="0" borderId="30" xfId="0" applyBorder="1"/>
    <xf numFmtId="0" fontId="0" fillId="0" borderId="20" xfId="0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0" fillId="5" borderId="0" xfId="0" applyFill="1"/>
    <xf numFmtId="0" fontId="7" fillId="0" borderId="0" xfId="0" applyFont="1"/>
    <xf numFmtId="0" fontId="7" fillId="0" borderId="0" xfId="0" applyNumberFormat="1" applyFont="1"/>
    <xf numFmtId="164" fontId="0" fillId="0" borderId="0" xfId="0" applyNumberFormat="1"/>
    <xf numFmtId="0" fontId="25" fillId="0" borderId="0" xfId="0" applyFont="1"/>
    <xf numFmtId="0" fontId="2" fillId="0" borderId="0" xfId="1" applyAlignment="1" applyProtection="1"/>
    <xf numFmtId="0" fontId="7" fillId="2" borderId="23" xfId="0" applyFont="1" applyFill="1" applyBorder="1" applyAlignment="1">
      <alignment horizontal="center" wrapText="1"/>
    </xf>
    <xf numFmtId="164" fontId="0" fillId="2" borderId="23" xfId="0" applyNumberFormat="1" applyFill="1" applyBorder="1"/>
    <xf numFmtId="0" fontId="0" fillId="2" borderId="23" xfId="0" applyFill="1" applyBorder="1" applyAlignment="1">
      <alignment horizontal="center"/>
    </xf>
    <xf numFmtId="0" fontId="0" fillId="2" borderId="23" xfId="0" applyFill="1" applyBorder="1"/>
    <xf numFmtId="0" fontId="7" fillId="2" borderId="25" xfId="0" applyFont="1" applyFill="1" applyBorder="1" applyAlignment="1">
      <alignment horizontal="center" wrapText="1"/>
    </xf>
    <xf numFmtId="164" fontId="0" fillId="2" borderId="25" xfId="0" applyNumberFormat="1" applyFill="1" applyBorder="1"/>
    <xf numFmtId="0" fontId="0" fillId="2" borderId="25" xfId="0" applyFill="1" applyBorder="1" applyAlignment="1">
      <alignment horizontal="center"/>
    </xf>
    <xf numFmtId="0" fontId="0" fillId="2" borderId="25" xfId="0" applyFill="1" applyBorder="1"/>
    <xf numFmtId="0" fontId="11" fillId="2" borderId="20" xfId="0" applyFont="1" applyFill="1" applyBorder="1"/>
    <xf numFmtId="0" fontId="11" fillId="2" borderId="2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1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14" fontId="0" fillId="0" borderId="32" xfId="0" applyNumberFormat="1" applyBorder="1" applyAlignment="1" applyProtection="1">
      <alignment horizontal="center"/>
      <protection locked="0"/>
    </xf>
    <xf numFmtId="49" fontId="0" fillId="0" borderId="32" xfId="0" applyNumberForma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left"/>
      <protection locked="0"/>
    </xf>
    <xf numFmtId="4" fontId="0" fillId="0" borderId="32" xfId="0" applyNumberFormat="1" applyBorder="1" applyAlignment="1" applyProtection="1">
      <alignment horizontal="center"/>
      <protection locked="0"/>
    </xf>
    <xf numFmtId="4" fontId="0" fillId="0" borderId="32" xfId="0" applyNumberFormat="1" applyBorder="1" applyAlignment="1">
      <alignment horizontal="center"/>
    </xf>
    <xf numFmtId="0" fontId="0" fillId="0" borderId="33" xfId="0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" fontId="0" fillId="0" borderId="33" xfId="0" applyNumberFormat="1" applyBorder="1" applyAlignment="1" applyProtection="1">
      <alignment horizontal="center"/>
      <protection locked="0"/>
    </xf>
    <xf numFmtId="4" fontId="0" fillId="0" borderId="33" xfId="0" applyNumberFormat="1" applyBorder="1" applyAlignment="1">
      <alignment horizontal="center"/>
    </xf>
    <xf numFmtId="0" fontId="0" fillId="0" borderId="33" xfId="0" applyBorder="1" applyProtection="1">
      <protection locked="0"/>
    </xf>
    <xf numFmtId="49" fontId="0" fillId="0" borderId="33" xfId="0" applyNumberFormat="1" applyBorder="1" applyProtection="1">
      <protection locked="0"/>
    </xf>
    <xf numFmtId="0" fontId="0" fillId="0" borderId="34" xfId="0" applyBorder="1" applyProtection="1">
      <protection locked="0"/>
    </xf>
    <xf numFmtId="49" fontId="0" fillId="0" borderId="34" xfId="0" applyNumberFormat="1" applyBorder="1" applyProtection="1">
      <protection locked="0"/>
    </xf>
    <xf numFmtId="4" fontId="0" fillId="0" borderId="34" xfId="0" applyNumberFormat="1" applyBorder="1" applyAlignment="1">
      <alignment horizontal="center"/>
    </xf>
    <xf numFmtId="0" fontId="27" fillId="0" borderId="32" xfId="0" applyFont="1" applyBorder="1"/>
    <xf numFmtId="0" fontId="27" fillId="0" borderId="32" xfId="0" applyFont="1" applyBorder="1" applyAlignment="1">
      <alignment horizontal="center"/>
    </xf>
    <xf numFmtId="4" fontId="27" fillId="0" borderId="32" xfId="0" applyNumberFormat="1" applyFont="1" applyBorder="1" applyAlignment="1">
      <alignment horizontal="center"/>
    </xf>
    <xf numFmtId="14" fontId="0" fillId="0" borderId="33" xfId="0" applyNumberForma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14" fontId="0" fillId="0" borderId="33" xfId="0" applyNumberFormat="1" applyBorder="1" applyProtection="1">
      <protection locked="0"/>
    </xf>
    <xf numFmtId="2" fontId="0" fillId="0" borderId="33" xfId="0" applyNumberFormat="1" applyBorder="1" applyAlignment="1" applyProtection="1">
      <alignment horizontal="center"/>
      <protection locked="0"/>
    </xf>
    <xf numFmtId="0" fontId="0" fillId="0" borderId="34" xfId="0" applyBorder="1"/>
    <xf numFmtId="0" fontId="0" fillId="0" borderId="6" xfId="0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5">
    <dxf>
      <fill>
        <patternFill>
          <bgColor rgb="FF00B050"/>
        </patternFill>
      </fill>
    </dxf>
    <dxf>
      <numFmt numFmtId="169" formatCode="#,##0.00&quot; Ін.&quot;"/>
      <fill>
        <patternFill>
          <bgColor rgb="FF00B050"/>
        </patternFill>
      </fill>
    </dxf>
    <dxf>
      <fill>
        <patternFill>
          <bgColor rgb="FF99FF3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1552575</xdr:colOff>
      <xdr:row>63</xdr:row>
      <xdr:rowOff>95250</xdr:rowOff>
    </xdr:from>
    <xdr:to>
      <xdr:col>7</xdr:col>
      <xdr:colOff>695325</xdr:colOff>
      <xdr:row>68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12992100"/>
          <a:ext cx="2733675" cy="10382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1581150</xdr:colOff>
      <xdr:row>69</xdr:row>
      <xdr:rowOff>142875</xdr:rowOff>
    </xdr:from>
    <xdr:to>
      <xdr:col>13</xdr:col>
      <xdr:colOff>581025</xdr:colOff>
      <xdr:row>97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0425" y="14182725"/>
          <a:ext cx="7724775" cy="5362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planetaexcel.ru/techniques/2/167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excel2.ru/articles/otbor-unikalnyh-znacheniy-ubiraem-povtory-iz-spiska-v-ms-excel" TargetMode="External"/><Relationship Id="rId1" Type="http://schemas.openxmlformats.org/officeDocument/2006/relationships/hyperlink" Target="https://www.excel-vba.ru/chto-umeet-excel/kak-poluchit-spisok-unikalnyxne-povtoryayushhixsya-znachenij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xcel2.ru/articles/otbor-unikalnyh-znacheniy-ubiraem-povtory-iz-spiska-v-ms-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AT418"/>
  <sheetViews>
    <sheetView tabSelected="1" topLeftCell="A144" workbookViewId="0">
      <selection activeCell="D152" sqref="D152:D154"/>
    </sheetView>
  </sheetViews>
  <sheetFormatPr defaultRowHeight="15"/>
  <cols>
    <col min="1" max="1" width="6.5703125" customWidth="1"/>
    <col min="2" max="2" width="16.140625" customWidth="1"/>
    <col min="3" max="3" width="9.5703125" customWidth="1"/>
    <col min="4" max="4" width="28.42578125" customWidth="1"/>
    <col min="5" max="5" width="23.7109375" customWidth="1"/>
    <col min="6" max="6" width="24.85546875" customWidth="1"/>
    <col min="7" max="7" width="29" customWidth="1"/>
    <col min="8" max="8" width="29.5703125" customWidth="1"/>
    <col min="9" max="9" width="9.140625" customWidth="1"/>
    <col min="10" max="10" width="10.85546875" customWidth="1"/>
    <col min="11" max="11" width="9.140625" customWidth="1"/>
  </cols>
  <sheetData>
    <row r="1" spans="1:12" ht="18.75">
      <c r="A1" s="1"/>
      <c r="B1" s="2"/>
      <c r="C1" s="2"/>
      <c r="D1" s="2"/>
      <c r="E1" s="3" t="s">
        <v>0</v>
      </c>
      <c r="F1" s="2"/>
      <c r="G1" s="2"/>
      <c r="H1" s="2"/>
    </row>
    <row r="2" spans="1:12" ht="20.25">
      <c r="A2" s="4"/>
      <c r="B2" s="2"/>
      <c r="C2" s="2"/>
      <c r="D2" s="2"/>
      <c r="E2" s="2" t="s">
        <v>1</v>
      </c>
      <c r="F2" s="2"/>
      <c r="G2" s="2"/>
      <c r="H2" s="2"/>
    </row>
    <row r="3" spans="1:12" ht="20.25">
      <c r="A3" s="5"/>
      <c r="B3" s="2"/>
      <c r="C3" s="6"/>
      <c r="D3" s="2"/>
      <c r="E3" s="2"/>
      <c r="F3" s="2"/>
      <c r="G3" s="2"/>
      <c r="H3" s="2"/>
    </row>
    <row r="4" spans="1:12" ht="20.25">
      <c r="A4" s="5"/>
      <c r="B4" s="7"/>
      <c r="C4" s="6"/>
      <c r="D4" s="2"/>
      <c r="E4" s="2"/>
      <c r="F4" s="2"/>
      <c r="G4" s="2"/>
      <c r="H4" s="2"/>
    </row>
    <row r="5" spans="1:12">
      <c r="A5" s="5"/>
      <c r="B5" s="2"/>
      <c r="C5" s="2"/>
      <c r="D5" s="2"/>
      <c r="E5" s="2"/>
      <c r="F5" s="2"/>
      <c r="G5" s="2"/>
      <c r="H5" s="2"/>
    </row>
    <row r="6" spans="1:12" ht="20.25">
      <c r="A6" s="5"/>
      <c r="B6" s="6"/>
      <c r="C6" s="2"/>
      <c r="D6" s="2"/>
      <c r="E6" s="6"/>
      <c r="F6" s="2"/>
      <c r="G6" s="2"/>
      <c r="H6" s="2"/>
    </row>
    <row r="7" spans="1:12">
      <c r="A7" s="5"/>
      <c r="B7" s="2"/>
      <c r="C7" s="2"/>
      <c r="D7" s="2"/>
      <c r="E7" s="2"/>
      <c r="F7" s="2"/>
      <c r="G7" s="2"/>
      <c r="H7" s="2"/>
    </row>
    <row r="8" spans="1:12">
      <c r="A8" s="5"/>
      <c r="B8" s="8"/>
      <c r="C8" s="8"/>
      <c r="D8" s="8"/>
      <c r="E8" s="9" t="str">
        <f>TEXT(EDATE(B21,0),"[$-422]ММММ ГГГГ")</f>
        <v>Травень 2020</v>
      </c>
      <c r="F8" s="9" t="str">
        <f>TEXT(EDATE(B21,0),"[$-F422]ММММ ГГГГ")</f>
        <v>травень 2020</v>
      </c>
      <c r="G8" s="9" t="str">
        <f>PROPER(TEXT(EDATE(B21,0),"[$-FC22]ММММ ГГГГ"))</f>
        <v>Травня 2020</v>
      </c>
      <c r="H8" s="9" t="str">
        <f>TEXT(EDATE(B21,0),"[$-FC22]ММММ ГГГГ")</f>
        <v>травня 2020</v>
      </c>
      <c r="I8" s="9" t="str">
        <f>UPPER(TEXT(EDATE(B21,0),"[$-422]ММММ ГГГГ"))</f>
        <v>ТРАВЕНЬ 2020</v>
      </c>
      <c r="K8" s="9" t="str">
        <f>UPPER(PROPER(TEXT(EDATE(B21,0),"[$-FC22]ММММ ГГГГ")))</f>
        <v>ТРАВНЯ 2020</v>
      </c>
    </row>
    <row r="9" spans="1:12">
      <c r="A9" s="5"/>
      <c r="B9" s="8"/>
      <c r="C9" s="8"/>
      <c r="D9" s="8"/>
      <c r="E9" s="9" t="str">
        <f>TEXT(EDATE(B21,0),"ММММ ГГГГ")</f>
        <v>Май 2020</v>
      </c>
      <c r="F9" s="9" t="str">
        <f>TEXT(EDATE(B21,0),"[$-F419]ММММ ГГГГ")</f>
        <v>май 2020</v>
      </c>
      <c r="G9" s="9" t="str">
        <f>PROPER(TEXT(B21,"[$-FC19] ММММ ГГГГ"))</f>
        <v xml:space="preserve"> Мая 2020</v>
      </c>
      <c r="H9" s="9" t="str">
        <f>LOWER(TEXT(B21,"[$-FC19] ММММ ГГГГ"))</f>
        <v xml:space="preserve"> мая 2020</v>
      </c>
      <c r="I9" s="9" t="str">
        <f>UPPER(TEXT(EDATE(B21,0),"ММММ ГГГГ"))</f>
        <v>МАЙ 2020</v>
      </c>
      <c r="K9" s="9" t="str">
        <f>UPPER(TEXT(B21,"[$-FC19] ММММ ГГГГ"))</f>
        <v xml:space="preserve"> МАЯ 2020</v>
      </c>
    </row>
    <row r="10" spans="1:12">
      <c r="A10" s="10"/>
      <c r="B10" s="11"/>
      <c r="C10" s="12"/>
      <c r="D10" s="13"/>
      <c r="E10" s="13"/>
      <c r="F10" s="14"/>
      <c r="G10" s="14"/>
      <c r="H10" s="14"/>
    </row>
    <row r="11" spans="1:12">
      <c r="A11" s="5"/>
      <c r="B11" s="11"/>
      <c r="C11" s="15"/>
      <c r="D11" s="13"/>
      <c r="E11" s="13"/>
      <c r="F11" s="14"/>
      <c r="G11" s="14"/>
      <c r="H11" s="14"/>
    </row>
    <row r="12" spans="1:12" ht="15.75">
      <c r="A12" s="16"/>
      <c r="E12" s="17" t="str">
        <f>" з "&amp;TEXT(B21," ММММ ;@")&amp;" по "&amp;TEXT(B21,"[$-F419] ММММ ;@")&amp;" по "&amp;PROPER(TEXT(B21,"[$-FC19] ММММ ГГГГ"))&amp;" по "&amp;TEXT(B21,"[$-FC19] ММММ ;@")</f>
        <v xml:space="preserve"> з  Май  по  май  по  Мая 2020 по  мая </v>
      </c>
    </row>
    <row r="13" spans="1:12" ht="15.75">
      <c r="A13" s="18"/>
      <c r="D13" s="19" t="s">
        <v>2</v>
      </c>
      <c r="E13" s="17" t="str">
        <f>" з "&amp;TEXT(B21,"[$-422] ММММ ;@")&amp;" по "&amp;TEXT(B21,"[$-F422] ММММ ;@")&amp;" по "&amp;PROPER(TEXT(EDATE(B21,0),"[$-FC22]ММММ ГГГГ"))&amp;" по "&amp;TEXT(B21,"[$-FC22] ММММ ;@")</f>
        <v xml:space="preserve"> з  Травень  по  травень  по Травня 2020 по  травня </v>
      </c>
      <c r="H13" t="str">
        <f>" з "&amp;TEXT(B21,"[$-422] ММММ ;@")&amp;" по "&amp;TEXT(B21,"[$-F422] ММММ ;@")&amp;" по "&amp;PROPER(TEXT(EDATE(B21,0),"[$-FC22]ММММ ГГГГ"))&amp;" по "&amp;TEXT(B21,"[$-FC22] ММММ ;@")&amp;" по "&amp;TEXT(B21,"[$-422] ММММ ;@")&amp;" по "&amp;TEXT(B21,"[$-422] ММММ ;@")</f>
        <v xml:space="preserve"> з  Травень  по  травень  по Травня 2020 по  травня  по  Травень  по  Травень </v>
      </c>
    </row>
    <row r="15" spans="1:12" ht="20.25">
      <c r="D15" s="20" t="s">
        <v>117</v>
      </c>
      <c r="E15" s="21"/>
      <c r="F15" s="22" t="str">
        <f>IF(B21&lt;&gt;"","с "&amp;TEXT(B21,"Д ММММ;@ р.")&amp;" по "&amp;TEXT(LOOKUP(9E+307,B21:B58),"ДД ММММ ГГГГ"),"")</f>
        <v>с 7 Май по 20 Май 2020</v>
      </c>
      <c r="J15" t="s">
        <v>3</v>
      </c>
      <c r="L15" t="b">
        <f>I21=""</f>
        <v>0</v>
      </c>
    </row>
    <row r="16" spans="1:12" ht="20.25">
      <c r="C16" s="23"/>
      <c r="L16" t="b">
        <f>I21&lt;&gt;""</f>
        <v>1</v>
      </c>
    </row>
    <row r="17" spans="1:46">
      <c r="Q17" s="24" t="s">
        <v>4</v>
      </c>
      <c r="AF17" s="25" t="s">
        <v>5</v>
      </c>
      <c r="AT17" s="26" t="s">
        <v>6</v>
      </c>
    </row>
    <row r="18" spans="1:46">
      <c r="A18" s="27" t="s">
        <v>7</v>
      </c>
      <c r="B18" s="27" t="s">
        <v>8</v>
      </c>
      <c r="C18" s="27"/>
      <c r="D18" s="28"/>
      <c r="E18" s="29" t="s">
        <v>96</v>
      </c>
      <c r="F18" s="30" t="s">
        <v>97</v>
      </c>
      <c r="G18" s="31" t="s">
        <v>100</v>
      </c>
      <c r="H18" s="32" t="s">
        <v>103</v>
      </c>
      <c r="I18" s="150" t="s">
        <v>106</v>
      </c>
      <c r="J18" s="34" t="s">
        <v>108</v>
      </c>
      <c r="K18" s="35"/>
      <c r="L18" s="27" t="s">
        <v>111</v>
      </c>
      <c r="M18" s="36" t="s">
        <v>112</v>
      </c>
      <c r="N18" s="37"/>
      <c r="O18" s="38" t="s">
        <v>114</v>
      </c>
      <c r="P18" s="39"/>
      <c r="Q18" s="40" t="s">
        <v>12</v>
      </c>
      <c r="AF18" s="41" t="s">
        <v>13</v>
      </c>
      <c r="AT18" s="42" t="s">
        <v>14</v>
      </c>
    </row>
    <row r="19" spans="1:46">
      <c r="A19" s="43" t="s">
        <v>15</v>
      </c>
      <c r="B19" s="43"/>
      <c r="C19" s="43" t="s">
        <v>16</v>
      </c>
      <c r="D19" s="44" t="s">
        <v>95</v>
      </c>
      <c r="E19" s="45" t="s">
        <v>17</v>
      </c>
      <c r="F19" s="46" t="s">
        <v>98</v>
      </c>
      <c r="G19" s="44" t="s">
        <v>101</v>
      </c>
      <c r="H19" s="47" t="s">
        <v>104</v>
      </c>
      <c r="I19" s="46" t="s">
        <v>107</v>
      </c>
      <c r="J19" s="48" t="s">
        <v>109</v>
      </c>
      <c r="K19" s="48" t="s">
        <v>110</v>
      </c>
      <c r="L19" s="49">
        <v>0.2</v>
      </c>
      <c r="M19" s="48" t="s">
        <v>110</v>
      </c>
      <c r="N19" s="50" t="s">
        <v>113</v>
      </c>
      <c r="O19" s="51"/>
      <c r="P19" s="52"/>
      <c r="AF19" s="53"/>
    </row>
    <row r="20" spans="1:46" ht="15.75" thickBot="1">
      <c r="A20" s="54"/>
      <c r="B20" s="54"/>
      <c r="C20" s="54"/>
      <c r="D20" s="55"/>
      <c r="E20" s="54"/>
      <c r="F20" s="56" t="s">
        <v>99</v>
      </c>
      <c r="G20" s="57" t="s">
        <v>102</v>
      </c>
      <c r="H20" s="58" t="s">
        <v>105</v>
      </c>
      <c r="I20" s="59"/>
      <c r="J20" s="54"/>
      <c r="K20" s="54"/>
      <c r="L20" s="54"/>
      <c r="M20" s="54"/>
      <c r="N20" s="55"/>
      <c r="O20" s="60"/>
      <c r="P20" s="54"/>
      <c r="AF20" s="53"/>
    </row>
    <row r="21" spans="1:46" ht="15.75">
      <c r="A21" s="61">
        <f>IF(B21&lt;&gt;"",1,"")</f>
        <v>1</v>
      </c>
      <c r="B21" s="62">
        <v>43958.462569444448</v>
      </c>
      <c r="C21" s="63">
        <v>7785</v>
      </c>
      <c r="D21" s="64" t="s">
        <v>88</v>
      </c>
      <c r="E21" s="65" t="s">
        <v>19</v>
      </c>
      <c r="F21" s="66" t="s">
        <v>89</v>
      </c>
      <c r="G21" s="67" t="s">
        <v>92</v>
      </c>
      <c r="H21" s="65" t="s">
        <v>91</v>
      </c>
      <c r="I21" s="68">
        <v>2</v>
      </c>
      <c r="J21" s="69">
        <f>IF(I21&lt;&gt;"",ROUND(N21/I21,4),"")</f>
        <v>0</v>
      </c>
      <c r="K21" s="69">
        <f>IF(I21&lt;&gt;"",ROUND(J21/1.2,4),"")</f>
        <v>0</v>
      </c>
      <c r="L21" s="69">
        <f>IF(I21&lt;&gt;"",ROUND(N21/6,4),"")</f>
        <v>0</v>
      </c>
      <c r="M21" s="69">
        <f>IFERROR(ROUND(N21/1.2,4),"")</f>
        <v>0</v>
      </c>
      <c r="N21" s="70"/>
      <c r="O21" s="71"/>
      <c r="P21" s="72" t="str">
        <f>IF(B21&lt;&gt;""," Дата: "&amp;TEXT(B21,"[$-F800]ДДДД, ММММ ДД, ГГГГ р."),)&amp;" "&amp;G21&amp;" Майстер: "&amp;F21&amp;" "&amp;" Робітник: "&amp;H21&amp;""</f>
        <v xml:space="preserve"> Дата: 7 мая 2020 г. Виброплита AVANT AP – 95 Майстер: Иванов Иван Иванович  Робітник: Сидоров Сидор Сидорович</v>
      </c>
      <c r="AF21" s="53" t="str">
        <f>IF(B21&lt;&gt;""," Дата: "&amp;TEXT(B21,"[$-F800]ДДДД, ММММ ДД, ГГГГ р."),"")&amp;" "&amp;G21&amp;""&amp; F21&amp;" "&amp; H21&amp;""</f>
        <v xml:space="preserve"> Дата: 7 мая 2020 г. Виброплита AVANT AP – 95Иванов Иван Иванович Сидоров Сидор Сидорович</v>
      </c>
      <c r="AT21" s="73" t="str">
        <f>IF(B21&lt;&gt;""," Дата: "&amp;TEXT(B21,"[$-F800]ДДДД, ММММ ДД, ГГГГ р.")&amp;" "&amp;G21&amp;" Майстер: "&amp;F21&amp;" "&amp;" Робітник: "&amp;H21,"")</f>
        <v xml:space="preserve"> Дата: 7 мая 2020 г. Виброплита AVANT AP – 95 Майстер: Иванов Иван Иванович  Робітник: Сидоров Сидор Сидорович</v>
      </c>
    </row>
    <row r="22" spans="1:46" ht="15.75">
      <c r="A22" s="74">
        <f>IF(B22&lt;&gt; "",MAX(A21)+1,"")</f>
        <v>2</v>
      </c>
      <c r="B22" s="75">
        <v>43958.462569444448</v>
      </c>
      <c r="C22" s="76">
        <v>7785</v>
      </c>
      <c r="D22" s="64" t="s">
        <v>88</v>
      </c>
      <c r="E22" s="65" t="s">
        <v>19</v>
      </c>
      <c r="F22" s="77" t="s">
        <v>89</v>
      </c>
      <c r="G22" s="78" t="s">
        <v>94</v>
      </c>
      <c r="H22" s="79" t="s">
        <v>91</v>
      </c>
      <c r="I22" s="80">
        <v>3</v>
      </c>
      <c r="J22" s="81">
        <f>IF(I22&lt;&gt;"",ROUND(N22/I22,4),"")</f>
        <v>0</v>
      </c>
      <c r="K22" s="81">
        <f>IF(I22&lt;&gt;"",ROUND(J22/1.2,4),"")</f>
        <v>0</v>
      </c>
      <c r="L22" s="81">
        <f>IF(I22&lt;&gt;"",ROUND(N22/6,4),"")</f>
        <v>0</v>
      </c>
      <c r="M22" s="81">
        <f>IF(I22&lt;&gt;"",ROUND(N22/1.2,4),"")</f>
        <v>0</v>
      </c>
      <c r="N22" s="70"/>
      <c r="O22" s="82"/>
      <c r="P22" s="72" t="str">
        <f t="shared" ref="P22:P58" si="0">IF(B22&lt;&gt;""," Дата: "&amp;TEXT(B22,"[$-F800]ДДДД, ММММ ДД, ГГГГ р."),"")&amp;" "&amp;G22&amp;" Майстер: "&amp;F22&amp;" "&amp;" Робітник: "&amp;H22&amp;""</f>
        <v xml:space="preserve"> Дата: 7 мая 2020 г. Воздуходувка STIHL BR 3__ 0 Майстер: Иванов Иван Иванович  Робітник: Сидоров Сидор Сидорович</v>
      </c>
    </row>
    <row r="23" spans="1:46" ht="15.75">
      <c r="A23" s="74">
        <f>IF(B23&lt;&gt; "",MAX($A21:A22)+1,"")</f>
        <v>3</v>
      </c>
      <c r="B23" s="83">
        <v>43958.462569444448</v>
      </c>
      <c r="C23" s="76">
        <v>7785</v>
      </c>
      <c r="D23" s="64" t="s">
        <v>88</v>
      </c>
      <c r="E23" s="78" t="s">
        <v>19</v>
      </c>
      <c r="F23" s="79" t="s">
        <v>93</v>
      </c>
      <c r="G23" s="84" t="s">
        <v>93</v>
      </c>
      <c r="H23" s="79" t="s">
        <v>20</v>
      </c>
      <c r="I23" s="85">
        <v>5</v>
      </c>
      <c r="J23" s="81">
        <f>IF(I23&lt;&gt;"",ROUND(N23/I23,4),"")</f>
        <v>20</v>
      </c>
      <c r="K23" s="81">
        <f>IF(I23&lt;&gt;"",ROUND(J23/1.2,4),"")</f>
        <v>16.666699999999999</v>
      </c>
      <c r="L23" s="81">
        <f t="shared" ref="L23:L58" si="1">IF(I23&lt;&gt;"",ROUND(N23/6,4),"")</f>
        <v>16.666699999999999</v>
      </c>
      <c r="M23" s="81">
        <f t="shared" ref="M23:M58" si="2">IF(I23&lt;&gt;"",ROUND(N23/1.2,4),"")</f>
        <v>83.333299999999994</v>
      </c>
      <c r="N23" s="70">
        <v>100</v>
      </c>
      <c r="O23" s="82"/>
      <c r="P23" s="72" t="str">
        <f t="shared" si="0"/>
        <v xml:space="preserve"> Дата: 7 мая 2020 г. ВСЕГО Майстер: ВСЕГО  Робітник: ВСЬОГО</v>
      </c>
    </row>
    <row r="24" spans="1:46" ht="15.75">
      <c r="A24" s="74">
        <f>IF(B24&lt;&gt; "",MAX($A22:A23)+1,"")</f>
        <v>4</v>
      </c>
      <c r="B24" s="83">
        <v>43958.546180555553</v>
      </c>
      <c r="C24" s="76">
        <v>7822</v>
      </c>
      <c r="D24" s="64" t="s">
        <v>88</v>
      </c>
      <c r="E24" s="78" t="s">
        <v>19</v>
      </c>
      <c r="F24" s="77" t="s">
        <v>90</v>
      </c>
      <c r="G24" s="78" t="s">
        <v>21</v>
      </c>
      <c r="H24" s="79" t="s">
        <v>91</v>
      </c>
      <c r="I24" s="85">
        <v>10</v>
      </c>
      <c r="J24" s="81">
        <f t="shared" ref="J24:J58" si="3">IF(I24&lt;&gt;"",ROUND(N24/I24,4),"")</f>
        <v>20</v>
      </c>
      <c r="K24" s="81">
        <f t="shared" ref="K24:K58" si="4">IF(I24&lt;&gt;"",ROUND(J24/1.2,4),"")</f>
        <v>16.666699999999999</v>
      </c>
      <c r="L24" s="81">
        <f t="shared" si="1"/>
        <v>33.333300000000001</v>
      </c>
      <c r="M24" s="81">
        <f t="shared" si="2"/>
        <v>166.66669999999999</v>
      </c>
      <c r="N24" s="70">
        <v>200</v>
      </c>
      <c r="O24" s="82"/>
      <c r="P24" s="72" t="str">
        <f t="shared" si="0"/>
        <v xml:space="preserve"> Дата: 7 мая 2020 г. Бензокоса STIHL Майстер: Петров Пётр Петрович  Робітник: Сидоров Сидор Сидорович</v>
      </c>
    </row>
    <row r="25" spans="1:46" ht="15.75">
      <c r="A25" s="74">
        <f>IF(B25&lt;&gt; "",MAX($A23:A24)+1,"")</f>
        <v>5</v>
      </c>
      <c r="B25" s="86">
        <v>43966.638449074075</v>
      </c>
      <c r="C25" s="76">
        <v>9631</v>
      </c>
      <c r="D25" s="64" t="s">
        <v>88</v>
      </c>
      <c r="E25" s="78" t="s">
        <v>19</v>
      </c>
      <c r="F25" s="77" t="s">
        <v>89</v>
      </c>
      <c r="G25" s="78" t="s">
        <v>92</v>
      </c>
      <c r="H25" s="79" t="s">
        <v>91</v>
      </c>
      <c r="I25" s="85">
        <v>3</v>
      </c>
      <c r="J25" s="81">
        <f t="shared" si="3"/>
        <v>0</v>
      </c>
      <c r="K25" s="81">
        <f t="shared" si="4"/>
        <v>0</v>
      </c>
      <c r="L25" s="81">
        <f t="shared" si="1"/>
        <v>0</v>
      </c>
      <c r="M25" s="81">
        <f t="shared" si="2"/>
        <v>0</v>
      </c>
      <c r="N25" s="70"/>
      <c r="O25" s="82" t="s">
        <v>22</v>
      </c>
      <c r="P25" s="72" t="str">
        <f t="shared" si="0"/>
        <v xml:space="preserve"> Дата: 15 мая 2020 г. Виброплита AVANT AP – 95 Майстер: Иванов Иван Иванович  Робітник: Сидоров Сидор Сидорович</v>
      </c>
    </row>
    <row r="26" spans="1:46" ht="15.75">
      <c r="A26" s="74">
        <f>IF(B26&lt;&gt; "",MAX($A24:A25)+1,"")</f>
        <v>6</v>
      </c>
      <c r="B26" s="87">
        <v>43966.638449074075</v>
      </c>
      <c r="C26" s="76">
        <v>9631</v>
      </c>
      <c r="D26" s="64" t="s">
        <v>88</v>
      </c>
      <c r="E26" s="78" t="s">
        <v>19</v>
      </c>
      <c r="F26" s="77" t="s">
        <v>89</v>
      </c>
      <c r="G26" s="78" t="s">
        <v>94</v>
      </c>
      <c r="H26" s="79" t="s">
        <v>91</v>
      </c>
      <c r="I26" s="85">
        <v>2</v>
      </c>
      <c r="J26" s="81">
        <f t="shared" si="3"/>
        <v>0</v>
      </c>
      <c r="K26" s="81">
        <f t="shared" si="4"/>
        <v>0</v>
      </c>
      <c r="L26" s="81">
        <f t="shared" si="1"/>
        <v>0</v>
      </c>
      <c r="M26" s="81">
        <f t="shared" si="2"/>
        <v>0</v>
      </c>
      <c r="N26" s="70"/>
      <c r="O26" s="82"/>
      <c r="P26" s="72" t="str">
        <f t="shared" si="0"/>
        <v xml:space="preserve"> Дата: 15 мая 2020 г. Воздуходувка STIHL BR 3__ 0 Майстер: Иванов Иван Иванович  Робітник: Сидоров Сидор Сидорович</v>
      </c>
    </row>
    <row r="27" spans="1:46" ht="15.75">
      <c r="A27" s="74">
        <f>IF(B27&lt;&gt; "",MAX($A25:A26)+1,"")</f>
        <v>7</v>
      </c>
      <c r="B27" s="87">
        <v>43966.638449074075</v>
      </c>
      <c r="C27" s="76">
        <v>9631</v>
      </c>
      <c r="D27" s="64" t="s">
        <v>88</v>
      </c>
      <c r="E27" s="78" t="s">
        <v>19</v>
      </c>
      <c r="F27" s="77" t="s">
        <v>93</v>
      </c>
      <c r="G27" s="78" t="s">
        <v>93</v>
      </c>
      <c r="H27" s="79" t="s">
        <v>20</v>
      </c>
      <c r="I27" s="85">
        <v>5</v>
      </c>
      <c r="J27" s="81">
        <f t="shared" si="3"/>
        <v>20</v>
      </c>
      <c r="K27" s="81">
        <f t="shared" si="4"/>
        <v>16.666699999999999</v>
      </c>
      <c r="L27" s="81">
        <f t="shared" si="1"/>
        <v>16.666699999999999</v>
      </c>
      <c r="M27" s="81">
        <f t="shared" si="2"/>
        <v>83.333299999999994</v>
      </c>
      <c r="N27" s="70">
        <v>100</v>
      </c>
      <c r="O27" s="82"/>
      <c r="P27" s="72" t="str">
        <f t="shared" si="0"/>
        <v xml:space="preserve"> Дата: 15 мая 2020 г. ВСЕГО Майстер: ВСЕГО  Робітник: ВСЬОГО</v>
      </c>
    </row>
    <row r="28" spans="1:46" ht="15.75">
      <c r="A28" s="74">
        <f>IF(B28&lt;&gt; "",MAX($A26:A27)+1,"")</f>
        <v>8</v>
      </c>
      <c r="B28" s="87">
        <v>43969.461064814815</v>
      </c>
      <c r="C28" s="76">
        <v>206</v>
      </c>
      <c r="D28" s="64" t="s">
        <v>88</v>
      </c>
      <c r="E28" s="78" t="s">
        <v>19</v>
      </c>
      <c r="F28" s="77" t="s">
        <v>89</v>
      </c>
      <c r="G28" s="78" t="s">
        <v>92</v>
      </c>
      <c r="H28" s="79" t="s">
        <v>91</v>
      </c>
      <c r="I28" s="85">
        <v>2</v>
      </c>
      <c r="J28" s="81">
        <f t="shared" si="3"/>
        <v>0</v>
      </c>
      <c r="K28" s="81">
        <f t="shared" si="4"/>
        <v>0</v>
      </c>
      <c r="L28" s="81">
        <f t="shared" si="1"/>
        <v>0</v>
      </c>
      <c r="M28" s="81">
        <f t="shared" si="2"/>
        <v>0</v>
      </c>
      <c r="N28" s="70"/>
      <c r="O28" s="82"/>
      <c r="P28" s="72" t="str">
        <f t="shared" si="0"/>
        <v xml:space="preserve"> Дата: 18 мая 2020 г. Виброплита AVANT AP – 95 Майстер: Иванов Иван Иванович  Робітник: Сидоров Сидор Сидорович</v>
      </c>
    </row>
    <row r="29" spans="1:46" ht="15.75">
      <c r="A29" s="74">
        <f>IF(B29&lt;&gt; "",MAX($A27:A28)+1,"")</f>
        <v>9</v>
      </c>
      <c r="B29" s="87">
        <v>43969.461064814815</v>
      </c>
      <c r="C29" s="76">
        <v>206</v>
      </c>
      <c r="D29" s="64" t="s">
        <v>88</v>
      </c>
      <c r="E29" s="78" t="s">
        <v>19</v>
      </c>
      <c r="F29" s="77" t="s">
        <v>89</v>
      </c>
      <c r="G29" s="78" t="s">
        <v>94</v>
      </c>
      <c r="H29" s="79" t="s">
        <v>91</v>
      </c>
      <c r="I29" s="85">
        <v>3</v>
      </c>
      <c r="J29" s="81">
        <f t="shared" si="3"/>
        <v>0</v>
      </c>
      <c r="K29" s="81">
        <f t="shared" si="4"/>
        <v>0</v>
      </c>
      <c r="L29" s="81">
        <f t="shared" si="1"/>
        <v>0</v>
      </c>
      <c r="M29" s="81">
        <f t="shared" si="2"/>
        <v>0</v>
      </c>
      <c r="N29" s="70"/>
      <c r="O29" s="82"/>
      <c r="P29" s="72" t="str">
        <f t="shared" si="0"/>
        <v xml:space="preserve"> Дата: 18 мая 2020 г. Воздуходувка STIHL BR 3__ 0 Майстер: Иванов Иван Иванович  Робітник: Сидоров Сидор Сидорович</v>
      </c>
    </row>
    <row r="30" spans="1:46" ht="15.75">
      <c r="A30" s="74">
        <f>IF(B30&lt;&gt; "",MAX($A28:A29)+1,"")</f>
        <v>10</v>
      </c>
      <c r="B30" s="87">
        <v>43969.461064814815</v>
      </c>
      <c r="C30" s="76">
        <v>206</v>
      </c>
      <c r="D30" s="64" t="s">
        <v>88</v>
      </c>
      <c r="E30" s="78" t="s">
        <v>19</v>
      </c>
      <c r="F30" s="79" t="s">
        <v>93</v>
      </c>
      <c r="G30" s="78" t="s">
        <v>93</v>
      </c>
      <c r="H30" s="79" t="s">
        <v>20</v>
      </c>
      <c r="I30" s="85">
        <v>5</v>
      </c>
      <c r="J30" s="81">
        <f t="shared" si="3"/>
        <v>20</v>
      </c>
      <c r="K30" s="81">
        <f t="shared" si="4"/>
        <v>16.666699999999999</v>
      </c>
      <c r="L30" s="81">
        <f t="shared" si="1"/>
        <v>16.666699999999999</v>
      </c>
      <c r="M30" s="81">
        <f t="shared" si="2"/>
        <v>83.333299999999994</v>
      </c>
      <c r="N30" s="70">
        <v>100</v>
      </c>
      <c r="O30" s="82"/>
      <c r="P30" s="72" t="str">
        <f t="shared" si="0"/>
        <v xml:space="preserve"> Дата: 18 мая 2020 г. ВСЕГО Майстер: ВСЕГО  Робітник: ВСЬОГО</v>
      </c>
    </row>
    <row r="31" spans="1:46" ht="15.75">
      <c r="A31" s="74">
        <f>IF(B31&lt;&gt; "",MAX($A29:A30)+1,"")</f>
        <v>11</v>
      </c>
      <c r="B31" s="87">
        <v>43971.384097222224</v>
      </c>
      <c r="C31" s="78">
        <v>625</v>
      </c>
      <c r="D31" s="64" t="s">
        <v>88</v>
      </c>
      <c r="E31" s="78" t="s">
        <v>19</v>
      </c>
      <c r="F31" s="79" t="s">
        <v>89</v>
      </c>
      <c r="G31" s="78" t="s">
        <v>92</v>
      </c>
      <c r="H31" s="79" t="s">
        <v>91</v>
      </c>
      <c r="I31" s="85">
        <v>9</v>
      </c>
      <c r="J31" s="81">
        <f t="shared" si="3"/>
        <v>0</v>
      </c>
      <c r="K31" s="81">
        <f t="shared" si="4"/>
        <v>0</v>
      </c>
      <c r="L31" s="81">
        <f t="shared" si="1"/>
        <v>0</v>
      </c>
      <c r="M31" s="81">
        <f t="shared" si="2"/>
        <v>0</v>
      </c>
      <c r="N31" s="70"/>
      <c r="O31" s="82"/>
      <c r="P31" s="72" t="str">
        <f t="shared" si="0"/>
        <v xml:space="preserve"> Дата: 20 мая 2020 г. Виброплита AVANT AP – 95 Майстер: Иванов Иван Иванович  Робітник: Сидоров Сидор Сидорович</v>
      </c>
    </row>
    <row r="32" spans="1:46" ht="15.75">
      <c r="A32" s="74">
        <f>IF(B32&lt;&gt; "",MAX($A30:A31)+1,"")</f>
        <v>12</v>
      </c>
      <c r="B32" s="87">
        <v>43971.384097222224</v>
      </c>
      <c r="C32" s="78">
        <v>625</v>
      </c>
      <c r="D32" s="64" t="s">
        <v>88</v>
      </c>
      <c r="E32" s="78" t="s">
        <v>19</v>
      </c>
      <c r="F32" s="79" t="s">
        <v>89</v>
      </c>
      <c r="G32" s="78" t="s">
        <v>94</v>
      </c>
      <c r="H32" s="79" t="s">
        <v>91</v>
      </c>
      <c r="I32" s="85">
        <v>1</v>
      </c>
      <c r="J32" s="81">
        <f t="shared" si="3"/>
        <v>0</v>
      </c>
      <c r="K32" s="81">
        <f t="shared" si="4"/>
        <v>0</v>
      </c>
      <c r="L32" s="81">
        <f t="shared" si="1"/>
        <v>0</v>
      </c>
      <c r="M32" s="81">
        <f t="shared" si="2"/>
        <v>0</v>
      </c>
      <c r="N32" s="70"/>
      <c r="O32" s="82"/>
      <c r="P32" s="72" t="str">
        <f t="shared" si="0"/>
        <v xml:space="preserve"> Дата: 20 мая 2020 г. Воздуходувка STIHL BR 3__ 0 Майстер: Иванов Иван Иванович  Робітник: Сидоров Сидор Сидорович</v>
      </c>
    </row>
    <row r="33" spans="1:16" ht="15.75">
      <c r="A33" s="74">
        <f>IF(B33&lt;&gt; "",MAX($A31:A32)+1,"")</f>
        <v>13</v>
      </c>
      <c r="B33" s="87">
        <v>43971.384097222224</v>
      </c>
      <c r="C33" s="78">
        <v>625</v>
      </c>
      <c r="D33" s="64" t="s">
        <v>88</v>
      </c>
      <c r="E33" s="78" t="s">
        <v>19</v>
      </c>
      <c r="F33" s="79" t="s">
        <v>93</v>
      </c>
      <c r="G33" s="78" t="s">
        <v>93</v>
      </c>
      <c r="H33" s="79" t="s">
        <v>20</v>
      </c>
      <c r="I33" s="85">
        <v>10</v>
      </c>
      <c r="J33" s="81">
        <f t="shared" si="3"/>
        <v>20</v>
      </c>
      <c r="K33" s="81">
        <f t="shared" si="4"/>
        <v>16.666699999999999</v>
      </c>
      <c r="L33" s="81">
        <f t="shared" si="1"/>
        <v>33.333300000000001</v>
      </c>
      <c r="M33" s="81">
        <f t="shared" si="2"/>
        <v>166.66669999999999</v>
      </c>
      <c r="N33" s="70">
        <v>200</v>
      </c>
      <c r="O33" s="82"/>
      <c r="P33" s="72" t="str">
        <f t="shared" si="0"/>
        <v xml:space="preserve"> Дата: 20 мая 2020 г. ВСЕГО Майстер: ВСЕГО  Робітник: ВСЬОГО</v>
      </c>
    </row>
    <row r="34" spans="1:16" ht="15.75">
      <c r="A34" s="74" t="str">
        <f>IF(B34&lt;&gt; "",MAX($A32:A33)+1,"")</f>
        <v/>
      </c>
      <c r="B34" s="87"/>
      <c r="C34" s="78"/>
      <c r="D34" s="64"/>
      <c r="E34" s="78"/>
      <c r="F34" s="79"/>
      <c r="G34" s="78"/>
      <c r="H34" s="79"/>
      <c r="I34" s="85"/>
      <c r="J34" s="81" t="str">
        <f t="shared" si="3"/>
        <v/>
      </c>
      <c r="K34" s="81" t="str">
        <f t="shared" si="4"/>
        <v/>
      </c>
      <c r="L34" s="81" t="str">
        <f t="shared" si="1"/>
        <v/>
      </c>
      <c r="M34" s="81" t="str">
        <f t="shared" si="2"/>
        <v/>
      </c>
      <c r="N34" s="70"/>
      <c r="O34" s="82"/>
      <c r="P34" s="72" t="str">
        <f t="shared" si="0"/>
        <v xml:space="preserve">  Майстер:   Робітник: </v>
      </c>
    </row>
    <row r="35" spans="1:16" ht="15.75">
      <c r="A35" s="74" t="str">
        <f>IF(B35&lt;&gt; "",MAX($A33:A34)+1,"")</f>
        <v/>
      </c>
      <c r="B35" s="87"/>
      <c r="C35" s="78"/>
      <c r="D35" s="64"/>
      <c r="E35" s="78"/>
      <c r="F35" s="79"/>
      <c r="G35" s="78"/>
      <c r="H35" s="79"/>
      <c r="I35" s="85"/>
      <c r="J35" s="81" t="str">
        <f t="shared" si="3"/>
        <v/>
      </c>
      <c r="K35" s="81" t="str">
        <f t="shared" si="4"/>
        <v/>
      </c>
      <c r="L35" s="81" t="str">
        <f t="shared" si="1"/>
        <v/>
      </c>
      <c r="M35" s="81" t="str">
        <f t="shared" si="2"/>
        <v/>
      </c>
      <c r="N35" s="70"/>
      <c r="O35" s="82"/>
      <c r="P35" s="72" t="str">
        <f t="shared" si="0"/>
        <v xml:space="preserve">  Майстер:   Робітник: </v>
      </c>
    </row>
    <row r="36" spans="1:16" ht="15.75">
      <c r="A36" s="74" t="str">
        <f>IF(B36&lt;&gt; "",MAX($A34:A35)+1,"")</f>
        <v/>
      </c>
      <c r="B36" s="87"/>
      <c r="C36" s="78"/>
      <c r="D36" s="64"/>
      <c r="E36" s="78"/>
      <c r="F36" s="79"/>
      <c r="G36" s="78"/>
      <c r="H36" s="79"/>
      <c r="I36" s="85"/>
      <c r="J36" s="81" t="str">
        <f t="shared" si="3"/>
        <v/>
      </c>
      <c r="K36" s="81" t="str">
        <f t="shared" si="4"/>
        <v/>
      </c>
      <c r="L36" s="81" t="str">
        <f t="shared" si="1"/>
        <v/>
      </c>
      <c r="M36" s="81" t="str">
        <f t="shared" si="2"/>
        <v/>
      </c>
      <c r="N36" s="70"/>
      <c r="O36" s="82"/>
      <c r="P36" s="72" t="str">
        <f t="shared" si="0"/>
        <v xml:space="preserve">  Майстер:   Робітник: </v>
      </c>
    </row>
    <row r="37" spans="1:16" ht="15.75">
      <c r="A37" s="74" t="str">
        <f>IF(B37&lt;&gt; "",MAX($A35:A36)+1,"")</f>
        <v/>
      </c>
      <c r="B37" s="87"/>
      <c r="C37" s="78"/>
      <c r="D37" s="64"/>
      <c r="E37" s="78"/>
      <c r="F37" s="79"/>
      <c r="G37" s="78"/>
      <c r="H37" s="79"/>
      <c r="I37" s="85"/>
      <c r="J37" s="81" t="str">
        <f t="shared" si="3"/>
        <v/>
      </c>
      <c r="K37" s="81" t="str">
        <f t="shared" si="4"/>
        <v/>
      </c>
      <c r="L37" s="81" t="str">
        <f t="shared" si="1"/>
        <v/>
      </c>
      <c r="M37" s="81" t="str">
        <f t="shared" si="2"/>
        <v/>
      </c>
      <c r="N37" s="70"/>
      <c r="O37" s="82"/>
      <c r="P37" s="72" t="str">
        <f t="shared" si="0"/>
        <v xml:space="preserve">  Майстер:   Робітник: </v>
      </c>
    </row>
    <row r="38" spans="1:16" ht="15.75">
      <c r="A38" s="74" t="str">
        <f>IF(B38&lt;&gt; "",MAX($A36:A37)+1,"")</f>
        <v/>
      </c>
      <c r="B38" s="87"/>
      <c r="C38" s="78"/>
      <c r="D38" s="64"/>
      <c r="E38" s="78"/>
      <c r="F38" s="79"/>
      <c r="G38" s="78"/>
      <c r="H38" s="79"/>
      <c r="I38" s="85"/>
      <c r="J38" s="81" t="str">
        <f t="shared" si="3"/>
        <v/>
      </c>
      <c r="K38" s="81" t="str">
        <f t="shared" si="4"/>
        <v/>
      </c>
      <c r="L38" s="81" t="str">
        <f t="shared" si="1"/>
        <v/>
      </c>
      <c r="M38" s="81" t="str">
        <f t="shared" si="2"/>
        <v/>
      </c>
      <c r="N38" s="70"/>
      <c r="O38" s="82"/>
      <c r="P38" s="72" t="str">
        <f t="shared" si="0"/>
        <v xml:space="preserve">  Майстер:   Робітник: </v>
      </c>
    </row>
    <row r="39" spans="1:16" ht="15.75">
      <c r="A39" s="74" t="str">
        <f>IF(B39&lt;&gt; "",MAX($A37:A38)+1,"")</f>
        <v/>
      </c>
      <c r="B39" s="87"/>
      <c r="C39" s="78"/>
      <c r="D39" s="64"/>
      <c r="E39" s="78"/>
      <c r="F39" s="79"/>
      <c r="G39" s="78"/>
      <c r="H39" s="79"/>
      <c r="I39" s="85"/>
      <c r="J39" s="81" t="str">
        <f t="shared" si="3"/>
        <v/>
      </c>
      <c r="K39" s="81" t="str">
        <f t="shared" si="4"/>
        <v/>
      </c>
      <c r="L39" s="81" t="str">
        <f t="shared" si="1"/>
        <v/>
      </c>
      <c r="M39" s="81" t="str">
        <f t="shared" si="2"/>
        <v/>
      </c>
      <c r="N39" s="70"/>
      <c r="O39" s="82"/>
      <c r="P39" s="72" t="str">
        <f t="shared" si="0"/>
        <v xml:space="preserve">  Майстер:   Робітник: </v>
      </c>
    </row>
    <row r="40" spans="1:16" ht="15.75">
      <c r="A40" s="74" t="str">
        <f>IF(B40&lt;&gt; "",MAX($A38:A39)+1,"")</f>
        <v/>
      </c>
      <c r="B40" s="87"/>
      <c r="C40" s="78"/>
      <c r="D40" s="64"/>
      <c r="E40" s="78"/>
      <c r="F40" s="79"/>
      <c r="G40" s="78"/>
      <c r="H40" s="79"/>
      <c r="I40" s="85"/>
      <c r="J40" s="81" t="str">
        <f t="shared" si="3"/>
        <v/>
      </c>
      <c r="K40" s="81" t="str">
        <f t="shared" si="4"/>
        <v/>
      </c>
      <c r="L40" s="81" t="str">
        <f t="shared" si="1"/>
        <v/>
      </c>
      <c r="M40" s="81" t="str">
        <f t="shared" si="2"/>
        <v/>
      </c>
      <c r="N40" s="70"/>
      <c r="O40" s="82"/>
      <c r="P40" s="72" t="str">
        <f t="shared" si="0"/>
        <v xml:space="preserve">  Майстер:   Робітник: </v>
      </c>
    </row>
    <row r="41" spans="1:16" ht="15.75">
      <c r="A41" s="74" t="str">
        <f>IF(B41&lt;&gt; "",MAX($A39:A40)+1,"")</f>
        <v/>
      </c>
      <c r="B41" s="87"/>
      <c r="C41" s="78"/>
      <c r="D41" s="64"/>
      <c r="E41" s="78"/>
      <c r="F41" s="79"/>
      <c r="G41" s="78"/>
      <c r="H41" s="79"/>
      <c r="I41" s="85"/>
      <c r="J41" s="81" t="str">
        <f t="shared" si="3"/>
        <v/>
      </c>
      <c r="K41" s="81" t="str">
        <f t="shared" si="4"/>
        <v/>
      </c>
      <c r="L41" s="81" t="str">
        <f t="shared" si="1"/>
        <v/>
      </c>
      <c r="M41" s="81" t="str">
        <f t="shared" si="2"/>
        <v/>
      </c>
      <c r="N41" s="70"/>
      <c r="O41" s="82"/>
      <c r="P41" s="72" t="str">
        <f t="shared" si="0"/>
        <v xml:space="preserve">  Майстер:   Робітник: </v>
      </c>
    </row>
    <row r="42" spans="1:16" ht="15.75">
      <c r="A42" s="74" t="str">
        <f>IF(B42&lt;&gt; "",MAX($A40:A41)+1,"")</f>
        <v/>
      </c>
      <c r="B42" s="87"/>
      <c r="C42" s="78"/>
      <c r="D42" s="64"/>
      <c r="E42" s="78"/>
      <c r="F42" s="79"/>
      <c r="G42" s="78"/>
      <c r="H42" s="79"/>
      <c r="I42" s="85"/>
      <c r="J42" s="81" t="str">
        <f t="shared" si="3"/>
        <v/>
      </c>
      <c r="K42" s="81" t="str">
        <f t="shared" si="4"/>
        <v/>
      </c>
      <c r="L42" s="81" t="str">
        <f t="shared" si="1"/>
        <v/>
      </c>
      <c r="M42" s="81" t="str">
        <f t="shared" si="2"/>
        <v/>
      </c>
      <c r="N42" s="70"/>
      <c r="O42" s="82"/>
      <c r="P42" s="72" t="str">
        <f t="shared" si="0"/>
        <v xml:space="preserve">  Майстер:   Робітник: </v>
      </c>
    </row>
    <row r="43" spans="1:16" ht="15.75">
      <c r="A43" s="74" t="str">
        <f>IF(B43&lt;&gt; "",MAX($A41:A42)+1,"")</f>
        <v/>
      </c>
      <c r="B43" s="87"/>
      <c r="C43" s="78"/>
      <c r="D43" s="64"/>
      <c r="E43" s="78"/>
      <c r="F43" s="79"/>
      <c r="G43" s="78"/>
      <c r="H43" s="79"/>
      <c r="I43" s="85"/>
      <c r="J43" s="81" t="str">
        <f t="shared" si="3"/>
        <v/>
      </c>
      <c r="K43" s="81" t="str">
        <f t="shared" si="4"/>
        <v/>
      </c>
      <c r="L43" s="81" t="str">
        <f t="shared" si="1"/>
        <v/>
      </c>
      <c r="M43" s="81" t="str">
        <f t="shared" si="2"/>
        <v/>
      </c>
      <c r="N43" s="70"/>
      <c r="O43" s="82"/>
      <c r="P43" s="72" t="str">
        <f t="shared" si="0"/>
        <v xml:space="preserve">  Майстер:   Робітник: </v>
      </c>
    </row>
    <row r="44" spans="1:16" ht="15.75">
      <c r="A44" s="74" t="str">
        <f>IF(B44&lt;&gt; "",MAX($A42:A43)+1,"")</f>
        <v/>
      </c>
      <c r="B44" s="87"/>
      <c r="C44" s="78"/>
      <c r="D44" s="64"/>
      <c r="E44" s="78"/>
      <c r="F44" s="79"/>
      <c r="G44" s="78"/>
      <c r="H44" s="79"/>
      <c r="I44" s="85"/>
      <c r="J44" s="81" t="str">
        <f t="shared" si="3"/>
        <v/>
      </c>
      <c r="K44" s="81" t="str">
        <f t="shared" si="4"/>
        <v/>
      </c>
      <c r="L44" s="81" t="str">
        <f t="shared" si="1"/>
        <v/>
      </c>
      <c r="M44" s="81" t="str">
        <f t="shared" si="2"/>
        <v/>
      </c>
      <c r="N44" s="70"/>
      <c r="O44" s="82"/>
      <c r="P44" s="72" t="str">
        <f t="shared" si="0"/>
        <v xml:space="preserve">  Майстер:   Робітник: </v>
      </c>
    </row>
    <row r="45" spans="1:16" ht="15.75">
      <c r="A45" s="74" t="str">
        <f>IF(B45&lt;&gt; "",MAX($A43:A44)+1,"")</f>
        <v/>
      </c>
      <c r="B45" s="87"/>
      <c r="C45" s="78"/>
      <c r="D45" s="64"/>
      <c r="E45" s="78"/>
      <c r="F45" s="79"/>
      <c r="G45" s="78"/>
      <c r="H45" s="79"/>
      <c r="I45" s="85"/>
      <c r="J45" s="81" t="str">
        <f t="shared" si="3"/>
        <v/>
      </c>
      <c r="K45" s="81" t="str">
        <f t="shared" si="4"/>
        <v/>
      </c>
      <c r="L45" s="81" t="str">
        <f t="shared" si="1"/>
        <v/>
      </c>
      <c r="M45" s="81" t="str">
        <f t="shared" si="2"/>
        <v/>
      </c>
      <c r="N45" s="70"/>
      <c r="O45" s="82"/>
      <c r="P45" s="72" t="str">
        <f t="shared" si="0"/>
        <v xml:space="preserve">  Майстер:   Робітник: </v>
      </c>
    </row>
    <row r="46" spans="1:16" ht="15.75">
      <c r="A46" s="74" t="str">
        <f>IF(B46&lt;&gt; "",MAX($A44:A45)+1,"")</f>
        <v/>
      </c>
      <c r="B46" s="87"/>
      <c r="C46" s="78"/>
      <c r="D46" s="64"/>
      <c r="E46" s="78"/>
      <c r="F46" s="79"/>
      <c r="G46" s="78"/>
      <c r="H46" s="79"/>
      <c r="I46" s="85"/>
      <c r="J46" s="81" t="str">
        <f t="shared" si="3"/>
        <v/>
      </c>
      <c r="K46" s="81" t="str">
        <f t="shared" si="4"/>
        <v/>
      </c>
      <c r="L46" s="81" t="str">
        <f t="shared" si="1"/>
        <v/>
      </c>
      <c r="M46" s="81" t="str">
        <f t="shared" si="2"/>
        <v/>
      </c>
      <c r="N46" s="70"/>
      <c r="O46" s="82"/>
      <c r="P46" s="72" t="str">
        <f t="shared" si="0"/>
        <v xml:space="preserve">  Майстер:   Робітник: </v>
      </c>
    </row>
    <row r="47" spans="1:16" ht="15.75">
      <c r="A47" s="74" t="str">
        <f>IF(B47&lt;&gt; "",MAX($A45:A46)+1,"")</f>
        <v/>
      </c>
      <c r="B47" s="87"/>
      <c r="C47" s="78"/>
      <c r="D47" s="64"/>
      <c r="E47" s="78"/>
      <c r="F47" s="79"/>
      <c r="G47" s="78"/>
      <c r="H47" s="79"/>
      <c r="I47" s="85"/>
      <c r="J47" s="81" t="str">
        <f t="shared" si="3"/>
        <v/>
      </c>
      <c r="K47" s="81" t="str">
        <f t="shared" si="4"/>
        <v/>
      </c>
      <c r="L47" s="81" t="str">
        <f t="shared" si="1"/>
        <v/>
      </c>
      <c r="M47" s="81" t="str">
        <f t="shared" si="2"/>
        <v/>
      </c>
      <c r="N47" s="70"/>
      <c r="O47" s="82"/>
      <c r="P47" s="72" t="str">
        <f t="shared" si="0"/>
        <v xml:space="preserve">  Майстер:   Робітник: </v>
      </c>
    </row>
    <row r="48" spans="1:16" ht="15.75">
      <c r="A48" s="74" t="str">
        <f>IF(B48&lt;&gt; "",MAX($A46:A47)+1,"")</f>
        <v/>
      </c>
      <c r="B48" s="87"/>
      <c r="C48" s="78"/>
      <c r="D48" s="64"/>
      <c r="E48" s="78"/>
      <c r="F48" s="79"/>
      <c r="G48" s="78"/>
      <c r="H48" s="79"/>
      <c r="I48" s="85"/>
      <c r="J48" s="81" t="str">
        <f t="shared" si="3"/>
        <v/>
      </c>
      <c r="K48" s="81" t="str">
        <f t="shared" si="4"/>
        <v/>
      </c>
      <c r="L48" s="81" t="str">
        <f t="shared" si="1"/>
        <v/>
      </c>
      <c r="M48" s="81" t="str">
        <f t="shared" si="2"/>
        <v/>
      </c>
      <c r="N48" s="70"/>
      <c r="O48" s="82"/>
      <c r="P48" s="72" t="str">
        <f t="shared" si="0"/>
        <v xml:space="preserve">  Майстер:   Робітник: </v>
      </c>
    </row>
    <row r="49" spans="1:16" ht="15.75">
      <c r="A49" s="74" t="str">
        <f>IF(B49&lt;&gt; "",MAX($A47:A48)+1,"")</f>
        <v/>
      </c>
      <c r="B49" s="87"/>
      <c r="C49" s="78"/>
      <c r="D49" s="64"/>
      <c r="E49" s="78"/>
      <c r="F49" s="79"/>
      <c r="G49" s="78"/>
      <c r="H49" s="79"/>
      <c r="I49" s="85"/>
      <c r="J49" s="81" t="str">
        <f t="shared" si="3"/>
        <v/>
      </c>
      <c r="K49" s="81" t="str">
        <f t="shared" si="4"/>
        <v/>
      </c>
      <c r="L49" s="81" t="str">
        <f t="shared" si="1"/>
        <v/>
      </c>
      <c r="M49" s="81" t="str">
        <f t="shared" si="2"/>
        <v/>
      </c>
      <c r="N49" s="70"/>
      <c r="O49" s="82"/>
      <c r="P49" s="72" t="str">
        <f t="shared" si="0"/>
        <v xml:space="preserve">  Майстер:   Робітник: </v>
      </c>
    </row>
    <row r="50" spans="1:16" ht="15.75">
      <c r="A50" s="74" t="str">
        <f>IF(B50&lt;&gt; "",MAX($A48:A49)+1,"")</f>
        <v/>
      </c>
      <c r="B50" s="87"/>
      <c r="C50" s="78"/>
      <c r="D50" s="64"/>
      <c r="E50" s="78"/>
      <c r="F50" s="79"/>
      <c r="G50" s="78"/>
      <c r="H50" s="79"/>
      <c r="I50" s="85"/>
      <c r="J50" s="81" t="str">
        <f t="shared" si="3"/>
        <v/>
      </c>
      <c r="K50" s="81" t="str">
        <f t="shared" si="4"/>
        <v/>
      </c>
      <c r="L50" s="81" t="str">
        <f t="shared" si="1"/>
        <v/>
      </c>
      <c r="M50" s="81" t="str">
        <f t="shared" si="2"/>
        <v/>
      </c>
      <c r="N50" s="70"/>
      <c r="O50" s="82"/>
      <c r="P50" s="72" t="str">
        <f t="shared" si="0"/>
        <v xml:space="preserve">  Майстер:   Робітник: </v>
      </c>
    </row>
    <row r="51" spans="1:16" ht="15.75">
      <c r="A51" s="74" t="str">
        <f>IF(B51&lt;&gt; "",MAX($A49:A50)+1,"")</f>
        <v/>
      </c>
      <c r="B51" s="87"/>
      <c r="C51" s="78"/>
      <c r="D51" s="64"/>
      <c r="E51" s="78"/>
      <c r="F51" s="79"/>
      <c r="G51" s="78"/>
      <c r="H51" s="79"/>
      <c r="I51" s="85"/>
      <c r="J51" s="81" t="str">
        <f t="shared" si="3"/>
        <v/>
      </c>
      <c r="K51" s="81" t="str">
        <f t="shared" si="4"/>
        <v/>
      </c>
      <c r="L51" s="81" t="str">
        <f t="shared" si="1"/>
        <v/>
      </c>
      <c r="M51" s="81" t="str">
        <f t="shared" si="2"/>
        <v/>
      </c>
      <c r="N51" s="70"/>
      <c r="O51" s="82"/>
      <c r="P51" s="72" t="str">
        <f t="shared" si="0"/>
        <v xml:space="preserve">  Майстер:   Робітник: </v>
      </c>
    </row>
    <row r="52" spans="1:16" ht="15.75">
      <c r="A52" s="74" t="str">
        <f>IF(B52&lt;&gt; "",MAX($A50:A51)+1,"")</f>
        <v/>
      </c>
      <c r="B52" s="87"/>
      <c r="C52" s="78"/>
      <c r="D52" s="64"/>
      <c r="E52" s="78"/>
      <c r="F52" s="79"/>
      <c r="G52" s="78"/>
      <c r="H52" s="79"/>
      <c r="I52" s="85"/>
      <c r="J52" s="81" t="str">
        <f t="shared" si="3"/>
        <v/>
      </c>
      <c r="K52" s="81" t="str">
        <f t="shared" si="4"/>
        <v/>
      </c>
      <c r="L52" s="81" t="str">
        <f t="shared" si="1"/>
        <v/>
      </c>
      <c r="M52" s="81" t="str">
        <f t="shared" si="2"/>
        <v/>
      </c>
      <c r="N52" s="70"/>
      <c r="O52" s="82"/>
      <c r="P52" s="72" t="str">
        <f t="shared" si="0"/>
        <v xml:space="preserve">  Майстер:   Робітник: </v>
      </c>
    </row>
    <row r="53" spans="1:16" ht="15.75">
      <c r="A53" s="74" t="str">
        <f>IF(B53&lt;&gt; "",MAX($A51:A52)+1,"")</f>
        <v/>
      </c>
      <c r="B53" s="87"/>
      <c r="C53" s="78"/>
      <c r="D53" s="64"/>
      <c r="E53" s="78"/>
      <c r="F53" s="79"/>
      <c r="G53" s="78"/>
      <c r="H53" s="79"/>
      <c r="I53" s="85"/>
      <c r="J53" s="81" t="str">
        <f t="shared" si="3"/>
        <v/>
      </c>
      <c r="K53" s="81" t="str">
        <f t="shared" si="4"/>
        <v/>
      </c>
      <c r="L53" s="81" t="str">
        <f t="shared" si="1"/>
        <v/>
      </c>
      <c r="M53" s="81" t="str">
        <f t="shared" si="2"/>
        <v/>
      </c>
      <c r="N53" s="70"/>
      <c r="O53" s="82"/>
      <c r="P53" s="72" t="str">
        <f t="shared" si="0"/>
        <v xml:space="preserve">  Майстер:   Робітник: </v>
      </c>
    </row>
    <row r="54" spans="1:16" ht="15.75">
      <c r="A54" s="74" t="str">
        <f>IF(B54&lt;&gt; "",MAX($A52:A53)+1,"")</f>
        <v/>
      </c>
      <c r="B54" s="87"/>
      <c r="C54" s="78"/>
      <c r="D54" s="64"/>
      <c r="E54" s="78"/>
      <c r="F54" s="79"/>
      <c r="G54" s="78"/>
      <c r="H54" s="79"/>
      <c r="I54" s="85"/>
      <c r="J54" s="81" t="str">
        <f t="shared" si="3"/>
        <v/>
      </c>
      <c r="K54" s="81" t="str">
        <f t="shared" si="4"/>
        <v/>
      </c>
      <c r="L54" s="81" t="str">
        <f t="shared" si="1"/>
        <v/>
      </c>
      <c r="M54" s="81" t="str">
        <f t="shared" si="2"/>
        <v/>
      </c>
      <c r="N54" s="70"/>
      <c r="O54" s="82"/>
      <c r="P54" s="72" t="str">
        <f t="shared" si="0"/>
        <v xml:space="preserve">  Майстер:   Робітник: </v>
      </c>
    </row>
    <row r="55" spans="1:16" ht="15.75">
      <c r="A55" s="74" t="str">
        <f>IF(B55&lt;&gt; "",MAX($A53:A54)+1,"")</f>
        <v/>
      </c>
      <c r="B55" s="87"/>
      <c r="C55" s="78"/>
      <c r="D55" s="64"/>
      <c r="E55" s="78"/>
      <c r="F55" s="79"/>
      <c r="G55" s="78"/>
      <c r="H55" s="79"/>
      <c r="I55" s="85"/>
      <c r="J55" s="81" t="str">
        <f t="shared" si="3"/>
        <v/>
      </c>
      <c r="K55" s="81" t="str">
        <f t="shared" si="4"/>
        <v/>
      </c>
      <c r="L55" s="81" t="str">
        <f t="shared" si="1"/>
        <v/>
      </c>
      <c r="M55" s="81" t="str">
        <f t="shared" si="2"/>
        <v/>
      </c>
      <c r="N55" s="70"/>
      <c r="O55" s="82"/>
      <c r="P55" s="72" t="str">
        <f t="shared" si="0"/>
        <v xml:space="preserve">  Майстер:   Робітник: </v>
      </c>
    </row>
    <row r="56" spans="1:16" ht="15.75">
      <c r="A56" s="74" t="str">
        <f>IF(B56&lt;&gt; "",MAX($A54:A55)+1,"")</f>
        <v/>
      </c>
      <c r="B56" s="87"/>
      <c r="C56" s="78"/>
      <c r="D56" s="64"/>
      <c r="E56" s="78"/>
      <c r="F56" s="79"/>
      <c r="G56" s="78"/>
      <c r="H56" s="79"/>
      <c r="I56" s="85"/>
      <c r="J56" s="81" t="str">
        <f t="shared" si="3"/>
        <v/>
      </c>
      <c r="K56" s="81" t="str">
        <f t="shared" si="4"/>
        <v/>
      </c>
      <c r="L56" s="81" t="str">
        <f t="shared" si="1"/>
        <v/>
      </c>
      <c r="M56" s="81" t="str">
        <f t="shared" si="2"/>
        <v/>
      </c>
      <c r="N56" s="70"/>
      <c r="O56" s="82"/>
      <c r="P56" s="72" t="str">
        <f t="shared" si="0"/>
        <v xml:space="preserve">  Майстер:   Робітник: </v>
      </c>
    </row>
    <row r="57" spans="1:16" ht="15.75">
      <c r="A57" s="74" t="str">
        <f>IF(B57&lt;&gt; "",MAX($A55:A56)+1,"")</f>
        <v/>
      </c>
      <c r="B57" s="87"/>
      <c r="C57" s="78"/>
      <c r="D57" s="64"/>
      <c r="E57" s="78"/>
      <c r="F57" s="79"/>
      <c r="G57" s="78"/>
      <c r="H57" s="79"/>
      <c r="I57" s="85"/>
      <c r="J57" s="81" t="str">
        <f t="shared" si="3"/>
        <v/>
      </c>
      <c r="K57" s="81" t="str">
        <f t="shared" si="4"/>
        <v/>
      </c>
      <c r="L57" s="81" t="str">
        <f t="shared" si="1"/>
        <v/>
      </c>
      <c r="M57" s="81" t="str">
        <f t="shared" si="2"/>
        <v/>
      </c>
      <c r="N57" s="70"/>
      <c r="O57" s="82"/>
      <c r="P57" s="72" t="str">
        <f t="shared" si="0"/>
        <v xml:space="preserve">  Майстер:   Робітник: </v>
      </c>
    </row>
    <row r="58" spans="1:16" ht="16.5" thickBot="1">
      <c r="A58" s="88" t="str">
        <f>IF(B58&lt;&gt; "",MAX($A56:A57)+1,"")</f>
        <v/>
      </c>
      <c r="B58" s="89"/>
      <c r="C58" s="90"/>
      <c r="D58" s="91"/>
      <c r="E58" s="90"/>
      <c r="F58" s="92"/>
      <c r="G58" s="90"/>
      <c r="H58" s="92"/>
      <c r="I58" s="93"/>
      <c r="J58" s="94" t="str">
        <f t="shared" si="3"/>
        <v/>
      </c>
      <c r="K58" s="94" t="str">
        <f t="shared" si="4"/>
        <v/>
      </c>
      <c r="L58" s="94" t="str">
        <f t="shared" si="1"/>
        <v/>
      </c>
      <c r="M58" s="94" t="str">
        <f t="shared" si="2"/>
        <v/>
      </c>
      <c r="N58" s="70"/>
      <c r="O58" s="95"/>
      <c r="P58" s="72" t="str">
        <f t="shared" si="0"/>
        <v xml:space="preserve">  Майстер:   Робітник: </v>
      </c>
    </row>
    <row r="59" spans="1:16" ht="18.75">
      <c r="A59" s="96">
        <f>IF(COUNT(A21:A58),COUNT(A21:A58),"")</f>
        <v>13</v>
      </c>
      <c r="B59" s="97" t="s">
        <v>115</v>
      </c>
      <c r="C59" s="98">
        <f t="shared" ref="C59:H59" si="5">SUMPRODUCT(COUNTIF(C21:C58,C21:C58)^(2*ISBLANK(C21:C58)-1))</f>
        <v>5</v>
      </c>
      <c r="D59" s="98">
        <f t="shared" si="5"/>
        <v>0.99999999999999978</v>
      </c>
      <c r="E59" s="98">
        <f t="shared" si="5"/>
        <v>0.99999999999999978</v>
      </c>
      <c r="F59" s="98">
        <f t="shared" si="5"/>
        <v>3</v>
      </c>
      <c r="G59" s="98">
        <f t="shared" si="5"/>
        <v>4</v>
      </c>
      <c r="H59" s="98">
        <f t="shared" si="5"/>
        <v>2</v>
      </c>
      <c r="I59" s="99">
        <f>IF(SUM(I23,I24,I27,I30,I33),SUM(I23,I24,I27,I30,I33),"")</f>
        <v>35</v>
      </c>
      <c r="J59" s="100">
        <f>IFERROR(AVERAGE(J21:J58),"")</f>
        <v>7.6923076923076925</v>
      </c>
      <c r="K59" s="100">
        <f>IF(C21&lt;&gt;"",AVERAGE(K21:K58),"")</f>
        <v>6.4102692307692299</v>
      </c>
      <c r="L59" s="100">
        <f>IF(SUM(L21:L58),SUM(L21:L58),"")</f>
        <v>116.66669999999999</v>
      </c>
      <c r="M59" s="101">
        <f>IF(SUM(M21:M58),SUM(M21:M58),"")</f>
        <v>583.33330000000001</v>
      </c>
      <c r="N59" s="102">
        <f>IF(SUM(N21:N58),SUM(N21:N58),"")</f>
        <v>700</v>
      </c>
      <c r="O59" s="103"/>
      <c r="P59" s="104"/>
    </row>
    <row r="60" spans="1:16">
      <c r="B60" s="105" t="s">
        <v>23</v>
      </c>
      <c r="C60" s="106">
        <f>SUMPRODUCT(COUNTIF(B21:B58,B21:B58)^(2*ISBLANK(B21:B58)-1))</f>
        <v>5</v>
      </c>
    </row>
    <row r="61" spans="1:16">
      <c r="C61">
        <f>SUMPRODUCT(-(FREQUENCY(C21:C58,C21:C58)&gt;0))</f>
        <v>-5</v>
      </c>
    </row>
    <row r="62" spans="1:16">
      <c r="C62" s="107">
        <f>SUMPRODUCT(1/COUNTIF(C21:C29,C21:C29))</f>
        <v>4</v>
      </c>
      <c r="G62" s="108" t="s">
        <v>24</v>
      </c>
    </row>
    <row r="63" spans="1:16">
      <c r="B63">
        <f>SUMPRODUCT(COUNTIF(B21:B58,B21:B58)^(2*ISBLANK(B21:B58)-1))</f>
        <v>5</v>
      </c>
      <c r="C63" s="108">
        <f>SUMPRODUCT(COUNTIF(C21:C58,C21:C58)^(2*ISBLANK(C21:C58)-1))</f>
        <v>5</v>
      </c>
      <c r="G63" s="109" t="s">
        <v>25</v>
      </c>
    </row>
    <row r="65" spans="2:3">
      <c r="C65" s="9">
        <f t="array" ref="C65">SUM(1/COUNTIF(C21:C29,C21:C29))</f>
        <v>4</v>
      </c>
    </row>
    <row r="72" spans="2:3">
      <c r="B72">
        <f t="array" ref="B72">SUM(IF(ISBLANK(B21:B58),0,1/COUNTIF(B21:B58,B21:B58)))</f>
        <v>5</v>
      </c>
      <c r="C72" s="9">
        <f t="array" ref="C72">SUM(IF(ISBLANK(C21:C58),0,1/COUNTIF(C21:C58,C21:C58)))</f>
        <v>5</v>
      </c>
    </row>
    <row r="77" spans="2:3">
      <c r="B77" s="17">
        <f t="array" ref="B77">SUM(IF(FREQUENCY(B21:B58,B21:B58)&gt;0,1))</f>
        <v>5</v>
      </c>
      <c r="C77" s="17">
        <f t="array" ref="C77">SUM(IF(FREQUENCY(C21:C58,C21:C58)&gt;0,1))</f>
        <v>5</v>
      </c>
    </row>
    <row r="84" spans="2:2">
      <c r="B84" s="17">
        <f>COUNTIF(B21:B58,"&gt;=01.04.2020")-COUNTIF(B21:B58,"&gt;=30.04.2020")</f>
        <v>0</v>
      </c>
    </row>
    <row r="90" spans="2:2">
      <c r="B90" s="17">
        <f>SUMPRODUCT((B21:B58&gt;DATEVALUE("1.04.2020"))*(B21:B58&lt;DATEVALUE("30.04.2020")))</f>
        <v>0</v>
      </c>
    </row>
    <row r="100" spans="1:9">
      <c r="B100" s="110"/>
    </row>
    <row r="101" spans="1:9" ht="20.25">
      <c r="B101" s="20"/>
    </row>
    <row r="102" spans="1:9">
      <c r="D102" s="111" t="s">
        <v>26</v>
      </c>
    </row>
    <row r="103" spans="1:9">
      <c r="D103" s="112" t="s">
        <v>27</v>
      </c>
    </row>
    <row r="105" spans="1:9" ht="20.25">
      <c r="D105" s="20" t="s">
        <v>116</v>
      </c>
    </row>
    <row r="106" spans="1:9" ht="20.25">
      <c r="D106" s="20" t="str">
        <f>IF($D$15&lt;&gt;"",$D$15,"")</f>
        <v xml:space="preserve">                    Реестр чеков Бензин А – 92</v>
      </c>
      <c r="E106" s="20"/>
      <c r="F106" s="20" t="str">
        <f>IF($F$15&lt;&gt;"",$F$15,"")</f>
        <v>с 7 Май по 20 Май 2020</v>
      </c>
      <c r="G106" s="20"/>
    </row>
    <row r="108" spans="1:9">
      <c r="D108" s="53" t="s">
        <v>28</v>
      </c>
    </row>
    <row r="110" spans="1:9">
      <c r="A110" s="27" t="s">
        <v>7</v>
      </c>
      <c r="B110" s="27" t="s">
        <v>8</v>
      </c>
      <c r="C110" s="27"/>
      <c r="D110" s="28"/>
      <c r="E110" s="29" t="s">
        <v>9</v>
      </c>
      <c r="F110" s="30" t="s">
        <v>97</v>
      </c>
      <c r="G110" s="31" t="s">
        <v>100</v>
      </c>
      <c r="H110" s="32" t="s">
        <v>103</v>
      </c>
      <c r="I110" s="150" t="s">
        <v>106</v>
      </c>
    </row>
    <row r="111" spans="1:9">
      <c r="A111" s="43" t="s">
        <v>15</v>
      </c>
      <c r="B111" s="43"/>
      <c r="C111" s="43" t="s">
        <v>16</v>
      </c>
      <c r="D111" s="44" t="s">
        <v>95</v>
      </c>
      <c r="E111" s="45" t="s">
        <v>17</v>
      </c>
      <c r="F111" s="46" t="s">
        <v>98</v>
      </c>
      <c r="G111" s="44" t="s">
        <v>101</v>
      </c>
      <c r="H111" s="47" t="s">
        <v>104</v>
      </c>
      <c r="I111" s="46" t="s">
        <v>107</v>
      </c>
    </row>
    <row r="112" spans="1:9" ht="15.75" thickBot="1">
      <c r="A112" s="54"/>
      <c r="B112" s="54"/>
      <c r="C112" s="54"/>
      <c r="D112" s="55"/>
      <c r="E112" s="54"/>
      <c r="F112" s="56" t="s">
        <v>99</v>
      </c>
      <c r="G112" s="57" t="s">
        <v>102</v>
      </c>
      <c r="H112" s="58" t="s">
        <v>105</v>
      </c>
      <c r="I112" s="59"/>
    </row>
    <row r="113" spans="1:9">
      <c r="A113" s="113">
        <f>IF(B113&lt;&gt;"",1,"")</f>
        <v>1</v>
      </c>
      <c r="B113" s="114">
        <f t="array" ref="B113">IFERROR(INDEX($B$21:$B$58,MATCH(0,IF(ISBLANK($B$21:$B$58),"",COUNTIF($B$112:B112,$B$21:$B$58)),0)),"")</f>
        <v>43958.462569444448</v>
      </c>
      <c r="C113" s="115">
        <f t="array" ref="C113">IFERROR(INDEX($C$21:$C$58,MATCH(0,IF(ISBLANK($C$21:$C$58),"",COUNTIF($C$112:C112,$C$21:$C$58)),0)),"")</f>
        <v>7785</v>
      </c>
      <c r="D113" s="116" t="str">
        <f t="array" ref="D113">IFERROR(INDEX($D$21:$D$58,MATCH(0,IF(ISBLANK($D$21:$D$58),"",COUNTIF($D$112:D112,$D$21:$D$58)),0)),"")</f>
        <v xml:space="preserve">ПАТ «Укрнафта» АЗС № </v>
      </c>
      <c r="E113" s="116" t="str">
        <f t="array" ref="E113">IFERROR(INDEX($E$21:$E$58,MATCH(0,IF(ISBLANK($E$21:$E$58),"",COUNTIF($E$112:E112,$E$21:$E$58)),0)),"")</f>
        <v>Energy  A-92 – Євро5 – Е5 (Бензин автомобільний)</v>
      </c>
      <c r="F113" s="116" t="str">
        <f t="array" ref="F113">IFERROR(INDEX($F$21:$F$58,MATCH(0,IF(ISBLANK($F$21:$F$58),"",COUNTIF($F$112:F112,$F$21:$F$58)),0)),"")</f>
        <v>Иванов Иван Иванович</v>
      </c>
      <c r="G113" s="116" t="str">
        <f t="array" ref="G113">IFERROR(INDEX($G$21:$G$58,MATCH(0,IF(ISBLANK($G$21:$G$58),"",COUNTIF($G$112:G112,$G$21:$G$58)),0)),"")</f>
        <v>Виброплита AVANT AP – 95</v>
      </c>
      <c r="H113" s="116" t="str">
        <f t="array" ref="H113">IFERROR(INDEX($H$21:$H$58,MATCH(0,IF(ISBLANK($H$21:$H$58),"",COUNTIF($H$112:H112,$H$21:$H$58)),0)),"")</f>
        <v>Сидоров Сидор Сидорович</v>
      </c>
      <c r="I113" s="115">
        <f>IF(C113&lt;&gt;"",SUMIF(C21:C58,C113,I21:I58),"")</f>
        <v>10</v>
      </c>
    </row>
    <row r="114" spans="1:9">
      <c r="A114" s="113">
        <f>IF(B114&lt;&gt; "",MAX(A113)+1,"")</f>
        <v>2</v>
      </c>
      <c r="B114" s="114">
        <f t="array" ref="B114">IFERROR(INDEX($B$21:$B$58,MATCH(0,IF(ISBLANK($B$21:$B$58),"",COUNTIF($B$112:B113,$B$21:$B$58)),0)),"")</f>
        <v>43958.546180555553</v>
      </c>
      <c r="C114" s="115">
        <f t="array" ref="C114">IFERROR(INDEX($C$21:$C$58,MATCH(0,IF(ISBLANK($C$21:$C$58),"",COUNTIF($C$112:C113,$C$21:$C$58)),0)),"")</f>
        <v>7822</v>
      </c>
      <c r="D114" s="116" t="str">
        <f t="array" ref="D114">IFERROR(INDEX($D$21:$D$58,MATCH(0,IF(ISBLANK($D$21:$D$58),"",COUNTIF($D$112:D113,$D$21:$D$58)),0)),"")</f>
        <v/>
      </c>
      <c r="E114" s="116" t="str">
        <f t="array" ref="E114">IFERROR(INDEX($E$21:$E$58,MATCH(0,IF(ISBLANK($E$21:$E$58),"",COUNTIF($E$112:E113,$E$21:$E$58)),0)),"")</f>
        <v/>
      </c>
      <c r="F114" s="116" t="str">
        <f t="array" ref="F114">IFERROR(INDEX($F$21:$F$58,MATCH(0,IF(ISBLANK($F$21:$F$58),"",COUNTIF($F$112:F113,$F$21:$F$58)),0)),"")</f>
        <v>ВСЕГО</v>
      </c>
      <c r="G114" s="116" t="str">
        <f t="array" ref="G114">IFERROR(INDEX($G$21:$G$58,MATCH(0,IF(ISBLANK($G$21:$G$58),"",COUNTIF($G$112:G113,$G$21:$G$58)),0)),"")</f>
        <v>Воздуходувка STIHL BR 3__ 0</v>
      </c>
      <c r="H114" s="116" t="str">
        <f t="array" ref="H114">IFERROR(INDEX($H$21:$H$58,MATCH(0,IF(ISBLANK($H$21:$H$58),"",COUNTIF($H$112:H113,$H$21:$H$58)),0)),"")</f>
        <v>ВСЬОГО</v>
      </c>
      <c r="I114" s="115">
        <f t="shared" ref="I114:I125" si="6">IF(C114&lt;&gt;"",SUMIF(C22:C59,C114,I22:I59),"")</f>
        <v>10</v>
      </c>
    </row>
    <row r="115" spans="1:9">
      <c r="A115" s="113">
        <f t="shared" ref="A115:A139" si="7">IF(B115&lt;&gt; "",MAX(A114)+1,"")</f>
        <v>3</v>
      </c>
      <c r="B115" s="114">
        <f t="array" ref="B115">IFERROR(INDEX($B$21:$B$58,MATCH(0,IF(ISBLANK($B$21:$B$58),"",COUNTIF($B$112:B114,$B$21:$B$58)),0)),"")</f>
        <v>43966.638449074075</v>
      </c>
      <c r="C115" s="115">
        <f t="array" ref="C115">IFERROR(INDEX($C$21:$C$58,MATCH(0,IF(ISBLANK($C$21:$C$58),"",COUNTIF($C$112:C114,$C$21:$C$58)),0)),"")</f>
        <v>9631</v>
      </c>
      <c r="D115" s="116" t="str">
        <f t="array" ref="D115">IFERROR(INDEX($D$21:$D$58,MATCH(0,IF(ISBLANK($D$21:$D$58),"",COUNTIF($D$112:D114,$D$21:$D$58)),0)),"")</f>
        <v/>
      </c>
      <c r="E115" s="116" t="str">
        <f t="array" ref="E115">IFERROR(INDEX($E$21:$E$58,MATCH(0,IF(ISBLANK($E$21:$E$58),"",COUNTIF($E$112:E114,$E$21:$E$58)),0)),"")</f>
        <v/>
      </c>
      <c r="F115" s="116" t="str">
        <f t="array" ref="F115">IFERROR(INDEX($F$21:$F$58,MATCH(0,IF(ISBLANK($F$21:$F$58),"",COUNTIF($F$112:F114,$F$21:$F$58)),0)),"")</f>
        <v>Петров Пётр Петрович</v>
      </c>
      <c r="G115" s="116" t="str">
        <f t="array" ref="G115">IFERROR(INDEX($G$21:$G$58,MATCH(0,IF(ISBLANK($G$21:$G$58),"",COUNTIF($G$112:G114,$G$21:$G$58)),0)),"")</f>
        <v>ВСЕГО</v>
      </c>
      <c r="H115" s="116" t="str">
        <f t="array" ref="H115">IFERROR(INDEX($H$21:$H$58,MATCH(0,IF(ISBLANK($H$21:$H$58),"",COUNTIF($H$112:H114,$H$21:$H$58)),0)),"")</f>
        <v/>
      </c>
      <c r="I115" s="115">
        <f t="shared" si="6"/>
        <v>10</v>
      </c>
    </row>
    <row r="116" spans="1:9">
      <c r="A116" s="113">
        <f t="shared" si="7"/>
        <v>4</v>
      </c>
      <c r="B116" s="114">
        <f t="array" ref="B116">IFERROR(INDEX($B$21:$B$58,MATCH(0,IF(ISBLANK($B$21:$B$58),"",COUNTIF($B$112:B115,$B$21:$B$58)),0)),"")</f>
        <v>43969.461064814815</v>
      </c>
      <c r="C116" s="115">
        <f t="array" ref="C116">IFERROR(INDEX($C$21:$C$58,MATCH(0,IF(ISBLANK($C$21:$C$58),"",COUNTIF($C$112:C115,$C$21:$C$58)),0)),"")</f>
        <v>206</v>
      </c>
      <c r="D116" s="116" t="str">
        <f t="array" ref="D116">IFERROR(INDEX($D$21:$D$58,MATCH(0,IF(ISBLANK($D$21:$D$58),"",COUNTIF($D$112:D115,$D$21:$D$58)),0)),"")</f>
        <v/>
      </c>
      <c r="E116" s="116" t="str">
        <f t="array" ref="E116">IFERROR(INDEX($E$21:$E$58,MATCH(0,IF(ISBLANK($E$21:$E$58),"",COUNTIF($E$112:E115,$E$21:$E$58)),0)),"")</f>
        <v/>
      </c>
      <c r="F116" s="116" t="str">
        <f t="array" ref="F116">IFERROR(INDEX($F$21:$F$58,MATCH(0,IF(ISBLANK($F$21:$F$58),"",COUNTIF($F$112:F115,$F$21:$F$58)),0)),"")</f>
        <v/>
      </c>
      <c r="G116" s="116" t="str">
        <f t="array" ref="G116">IFERROR(INDEX($G$21:$G$58,MATCH(0,IF(ISBLANK($G$21:$G$58),"",COUNTIF($G$112:G115,$G$21:$G$58)),0)),"")</f>
        <v>Бензокоса STIHL</v>
      </c>
      <c r="H116" s="116" t="str">
        <f t="array" ref="H116">IFERROR(INDEX($H$21:$H$58,MATCH(0,IF(ISBLANK($H$21:$H$58),"",COUNTIF($H$112:H115,$H$21:$H$58)),0)),"")</f>
        <v/>
      </c>
      <c r="I116" s="115">
        <f t="shared" si="6"/>
        <v>10</v>
      </c>
    </row>
    <row r="117" spans="1:9">
      <c r="A117" s="113">
        <f t="shared" si="7"/>
        <v>5</v>
      </c>
      <c r="B117" s="114">
        <f t="array" ref="B117">IFERROR(INDEX($B$21:$B$58,MATCH(0,IF(ISBLANK($B$21:$B$58),"",COUNTIF($B$112:B116,$B$21:$B$58)),0)),"")</f>
        <v>43971.384097222224</v>
      </c>
      <c r="C117" s="115">
        <f t="array" ref="C117">IFERROR(INDEX($C$21:$C$58,MATCH(0,IF(ISBLANK($C$21:$C$58),"",COUNTIF($C$112:C116,$C$21:$C$58)),0)),"")</f>
        <v>625</v>
      </c>
      <c r="D117" s="116" t="str">
        <f t="array" ref="D117">IFERROR(INDEX($D$21:$D$58,MATCH(0,IF(ISBLANK($D$21:$D$58),"",COUNTIF($D$112:D116,$D$21:$D$58)),0)),"")</f>
        <v/>
      </c>
      <c r="E117" s="116" t="str">
        <f t="array" ref="E117">IFERROR(INDEX($E$21:$E$58,MATCH(0,IF(ISBLANK($E$21:$E$58),"",COUNTIF($E$112:E116,$E$21:$E$58)),0)),"")</f>
        <v/>
      </c>
      <c r="F117" s="116" t="str">
        <f t="array" ref="F117">IFERROR(INDEX($F$21:$F$58,MATCH(0,IF(ISBLANK($F$21:$F$58),"",COUNTIF($F$112:F116,$F$21:$F$58)),0)),"")</f>
        <v/>
      </c>
      <c r="G117" s="116" t="str">
        <f t="array" ref="G117">IFERROR(INDEX($G$21:$G$58,MATCH(0,IF(ISBLANK($G$21:$G$58),"",COUNTIF($G$112:G116,$G$21:$G$58)),0)),"")</f>
        <v/>
      </c>
      <c r="H117" s="116" t="str">
        <f t="array" ref="H117">IFERROR(INDEX($H$21:$H$58,MATCH(0,IF(ISBLANK($H$21:$H$58),"",COUNTIF($H$112:H116,$H$21:$H$58)),0)),"")</f>
        <v/>
      </c>
      <c r="I117" s="115">
        <f t="shared" si="6"/>
        <v>20</v>
      </c>
    </row>
    <row r="118" spans="1:9">
      <c r="A118" s="113" t="str">
        <f t="shared" si="7"/>
        <v/>
      </c>
      <c r="B118" s="114" t="str">
        <f t="array" ref="B118">IFERROR(INDEX($B$21:$B$58,MATCH(0,IF(ISBLANK($B$21:$B$58),"",COUNTIF($B$112:B117,$B$21:$B$58)),0)),"")</f>
        <v/>
      </c>
      <c r="C118" s="115" t="str">
        <f t="array" ref="C118">IFERROR(INDEX($C$21:$C$58,MATCH(0,IF(ISBLANK($C$21:$C$58),"",COUNTIF($C$112:C117,$C$21:$C$58)),0)),"")</f>
        <v/>
      </c>
      <c r="D118" s="116" t="str">
        <f t="array" ref="D118">IFERROR(INDEX($D$21:$D$58,MATCH(0,IF(ISBLANK($D$21:$D$58),"",COUNTIF($D$112:D117,$D$21:$D$58)),0)),"")</f>
        <v/>
      </c>
      <c r="E118" s="116" t="str">
        <f t="array" ref="E118">IFERROR(INDEX($E$21:$E$58,MATCH(0,IF(ISBLANK($E$21:$E$58),"",COUNTIF($E$112:E117,$E$21:$E$58)),0)),"")</f>
        <v/>
      </c>
      <c r="F118" s="116" t="str">
        <f t="array" ref="F118">IFERROR(INDEX($F$21:$F$58,MATCH(0,IF(ISBLANK($F$21:$F$58),"",COUNTIF($F$112:F117,$F$21:$F$58)),0)),"")</f>
        <v/>
      </c>
      <c r="G118" s="116" t="str">
        <f t="array" ref="G118">IFERROR(INDEX($G$21:$G$58,MATCH(0,IF(ISBLANK($G$21:$G$58),"",COUNTIF($G$112:G117,$G$21:$G$58)),0)),"")</f>
        <v/>
      </c>
      <c r="H118" s="116" t="str">
        <f t="array" ref="H118">IFERROR(INDEX($H$21:$H$58,MATCH(0,IF(ISBLANK($H$21:$H$58),"",COUNTIF($H$112:H117,$H$21:$H$58)),0)),"")</f>
        <v/>
      </c>
      <c r="I118" s="115" t="str">
        <f t="shared" si="6"/>
        <v/>
      </c>
    </row>
    <row r="119" spans="1:9">
      <c r="A119" s="113" t="str">
        <f t="shared" si="7"/>
        <v/>
      </c>
      <c r="B119" s="114" t="str">
        <f t="array" ref="B119">IFERROR(INDEX($B$21:$B$58,MATCH(0,IF(ISBLANK($B$21:$B$58),"",COUNTIF($B$112:B118,$B$21:$B$58)),0)),"")</f>
        <v/>
      </c>
      <c r="C119" s="115" t="str">
        <f t="array" ref="C119">IFERROR(INDEX($C$21:$C$58,MATCH(0,IF(ISBLANK($C$21:$C$58),"",COUNTIF($C$112:C118,$C$21:$C$58)),0)),"")</f>
        <v/>
      </c>
      <c r="D119" s="116" t="str">
        <f t="array" ref="D119">IFERROR(INDEX($D$21:$D$58,MATCH(0,IF(ISBLANK($D$21:$D$58),"",COUNTIF($D$112:D118,$D$21:$D$58)),0)),"")</f>
        <v/>
      </c>
      <c r="E119" s="116" t="str">
        <f t="array" ref="E119">IFERROR(INDEX($E$21:$E$58,MATCH(0,IF(ISBLANK($E$21:$E$58),"",COUNTIF($E$112:E118,$E$21:$E$58)),0)),"")</f>
        <v/>
      </c>
      <c r="F119" s="116" t="str">
        <f t="array" ref="F119">IFERROR(INDEX($F$21:$F$58,MATCH(0,IF(ISBLANK($F$21:$F$58),"",COUNTIF($F$112:F118,$F$21:$F$58)),0)),"")</f>
        <v/>
      </c>
      <c r="G119" s="116" t="str">
        <f t="array" ref="G119">IFERROR(INDEX($G$21:$G$58,MATCH(0,IF(ISBLANK($G$21:$G$58),"",COUNTIF($G$112:G118,$G$21:$G$58)),0)),"")</f>
        <v/>
      </c>
      <c r="H119" s="116" t="str">
        <f t="array" ref="H119">IFERROR(INDEX($H$21:$H$58,MATCH(0,IF(ISBLANK($H$21:$H$58),"",COUNTIF($H$112:H118,$H$21:$H$58)),0)),"")</f>
        <v/>
      </c>
      <c r="I119" s="115" t="str">
        <f t="shared" si="6"/>
        <v/>
      </c>
    </row>
    <row r="120" spans="1:9">
      <c r="A120" s="113" t="str">
        <f t="shared" si="7"/>
        <v/>
      </c>
      <c r="B120" s="114" t="str">
        <f t="array" ref="B120">IFERROR(INDEX($B$21:$B$58,MATCH(0,IF(ISBLANK($B$21:$B$58),"",COUNTIF($B$112:B119,$B$21:$B$58)),0)),"")</f>
        <v/>
      </c>
      <c r="C120" s="115" t="str">
        <f t="array" ref="C120">IFERROR(INDEX($C$21:$C$58,MATCH(0,IF(ISBLANK($C$21:$C$58),"",COUNTIF($C$112:C119,$C$21:$C$58)),0)),"")</f>
        <v/>
      </c>
      <c r="D120" s="116" t="str">
        <f t="array" ref="D120">IFERROR(INDEX($D$21:$D$58,MATCH(0,IF(ISBLANK($D$21:$D$58),"",COUNTIF($D$112:D119,$D$21:$D$58)),0)),"")</f>
        <v/>
      </c>
      <c r="E120" s="116" t="str">
        <f t="array" ref="E120">IFERROR(INDEX($E$21:$E$58,MATCH(0,IF(ISBLANK($E$21:$E$58),"",COUNTIF($E$112:E119,$E$21:$E$58)),0)),"")</f>
        <v/>
      </c>
      <c r="F120" s="116" t="str">
        <f t="array" ref="F120">IFERROR(INDEX($F$21:$F$58,MATCH(0,IF(ISBLANK($F$21:$F$58),"",COUNTIF($F$112:F119,$F$21:$F$58)),0)),"")</f>
        <v/>
      </c>
      <c r="G120" s="116" t="str">
        <f t="array" ref="G120">IFERROR(INDEX($G$21:$G$58,MATCH(0,IF(ISBLANK($G$21:$G$58),"",COUNTIF($G$112:G119,$G$21:$G$58)),0)),"")</f>
        <v/>
      </c>
      <c r="H120" s="116" t="str">
        <f t="array" ref="H120">IFERROR(INDEX($H$21:$H$58,MATCH(0,IF(ISBLANK($H$21:$H$58),"",COUNTIF($H$112:H119,$H$21:$H$58)),0)),"")</f>
        <v/>
      </c>
      <c r="I120" s="115" t="str">
        <f t="shared" si="6"/>
        <v/>
      </c>
    </row>
    <row r="121" spans="1:9">
      <c r="A121" s="113" t="str">
        <f t="shared" si="7"/>
        <v/>
      </c>
      <c r="B121" s="114" t="str">
        <f t="array" ref="B121">IFERROR(INDEX($B$21:$B$58,MATCH(0,IF(ISBLANK($B$21:$B$58),"",COUNTIF($B$112:B120,$B$21:$B$58)),0)),"")</f>
        <v/>
      </c>
      <c r="C121" s="115" t="str">
        <f t="array" ref="C121">IFERROR(INDEX($C$21:$C$58,MATCH(0,IF(ISBLANK($C$21:$C$58),"",COUNTIF($C$112:C120,$C$21:$C$58)),0)),"")</f>
        <v/>
      </c>
      <c r="D121" s="116" t="str">
        <f t="array" ref="D121">IFERROR(INDEX($D$21:$D$58,MATCH(0,IF(ISBLANK($D$21:$D$58),"",COUNTIF($D$112:D120,$D$21:$D$58)),0)),"")</f>
        <v/>
      </c>
      <c r="E121" s="116" t="str">
        <f t="array" ref="E121">IFERROR(INDEX($E$21:$E$58,MATCH(0,IF(ISBLANK($E$21:$E$58),"",COUNTIF($E$112:E120,$E$21:$E$58)),0)),"")</f>
        <v/>
      </c>
      <c r="F121" s="116" t="str">
        <f t="array" ref="F121">IFERROR(INDEX($F$21:$F$58,MATCH(0,IF(ISBLANK($F$21:$F$58),"",COUNTIF($F$112:F120,$F$21:$F$58)),0)),"")</f>
        <v/>
      </c>
      <c r="G121" s="116" t="str">
        <f t="array" ref="G121">IFERROR(INDEX($G$21:$G$58,MATCH(0,IF(ISBLANK($G$21:$G$58),"",COUNTIF($G$112:G120,$G$21:$G$58)),0)),"")</f>
        <v/>
      </c>
      <c r="H121" s="116" t="str">
        <f t="array" ref="H121">IFERROR(INDEX($H$21:$H$58,MATCH(0,IF(ISBLANK($H$21:$H$58),"",COUNTIF($H$112:H120,$H$21:$H$58)),0)),"")</f>
        <v/>
      </c>
      <c r="I121" s="115" t="str">
        <f t="shared" si="6"/>
        <v/>
      </c>
    </row>
    <row r="122" spans="1:9">
      <c r="A122" s="113" t="str">
        <f t="shared" si="7"/>
        <v/>
      </c>
      <c r="B122" s="114" t="str">
        <f t="array" ref="B122">IFERROR(INDEX($B$21:$B$58,MATCH(0,IF(ISBLANK($B$21:$B$58),"",COUNTIF($B$112:B121,$B$21:$B$58)),0)),"")</f>
        <v/>
      </c>
      <c r="C122" s="115" t="str">
        <f t="array" ref="C122">IFERROR(INDEX($C$21:$C$58,MATCH(0,IF(ISBLANK($C$21:$C$58),"",COUNTIF($C$112:C121,$C$21:$C$58)),0)),"")</f>
        <v/>
      </c>
      <c r="D122" s="116" t="str">
        <f t="array" ref="D122">IFERROR(INDEX($D$21:$D$58,MATCH(0,IF(ISBLANK($D$21:$D$58),"",COUNTIF($D$112:D121,$D$21:$D$58)),0)),"")</f>
        <v/>
      </c>
      <c r="E122" s="116" t="str">
        <f t="array" ref="E122">IFERROR(INDEX($E$21:$E$58,MATCH(0,IF(ISBLANK($E$21:$E$58),"",COUNTIF($E$112:E121,$E$21:$E$58)),0)),"")</f>
        <v/>
      </c>
      <c r="F122" s="116" t="str">
        <f t="array" ref="F122">IFERROR(INDEX($F$21:$F$58,MATCH(0,IF(ISBLANK($F$21:$F$58),"",COUNTIF($F$112:F121,$F$21:$F$58)),0)),"")</f>
        <v/>
      </c>
      <c r="G122" s="116" t="str">
        <f t="array" ref="G122">IFERROR(INDEX($G$21:$G$58,MATCH(0,IF(ISBLANK($G$21:$G$58),"",COUNTIF($G$112:G121,$G$21:$G$58)),0)),"")</f>
        <v/>
      </c>
      <c r="H122" s="116" t="str">
        <f t="array" ref="H122">IFERROR(INDEX($H$21:$H$58,MATCH(0,IF(ISBLANK($H$21:$H$58),"",COUNTIF($H$112:H121,$H$21:$H$58)),0)),"")</f>
        <v/>
      </c>
      <c r="I122" s="115" t="str">
        <f t="shared" si="6"/>
        <v/>
      </c>
    </row>
    <row r="123" spans="1:9">
      <c r="A123" s="113" t="str">
        <f t="shared" si="7"/>
        <v/>
      </c>
      <c r="B123" s="114" t="str">
        <f t="array" ref="B123">IFERROR(INDEX($B$21:$B$58,MATCH(0,IF(ISBLANK($B$21:$B$58),"",COUNTIF($B$112:B122,$B$21:$B$58)),0)),"")</f>
        <v/>
      </c>
      <c r="C123" s="115" t="str">
        <f t="array" ref="C123">IFERROR(INDEX($C$21:$C$58,MATCH(0,IF(ISBLANK($C$21:$C$58),"",COUNTIF($C$112:C122,$C$21:$C$58)),0)),"")</f>
        <v/>
      </c>
      <c r="D123" s="116" t="str">
        <f t="array" ref="D123">IFERROR(INDEX($D$21:$D$58,MATCH(0,IF(ISBLANK($D$21:$D$58),"",COUNTIF($D$112:D122,$D$21:$D$58)),0)),"")</f>
        <v/>
      </c>
      <c r="E123" s="116" t="str">
        <f t="array" ref="E123">IFERROR(INDEX($E$21:$E$58,MATCH(0,IF(ISBLANK($E$21:$E$58),"",COUNTIF($E$112:E122,$E$21:$E$58)),0)),"")</f>
        <v/>
      </c>
      <c r="F123" s="116" t="str">
        <f t="array" ref="F123">IFERROR(INDEX($F$21:$F$58,MATCH(0,IF(ISBLANK($F$21:$F$58),"",COUNTIF($F$112:F122,$F$21:$F$58)),0)),"")</f>
        <v/>
      </c>
      <c r="G123" s="116" t="str">
        <f t="array" ref="G123">IFERROR(INDEX($G$21:$G$58,MATCH(0,IF(ISBLANK($G$21:$G$58),"",COUNTIF($G$112:G122,$G$21:$G$58)),0)),"")</f>
        <v/>
      </c>
      <c r="H123" s="116" t="str">
        <f t="array" ref="H123">IFERROR(INDEX($H$21:$H$58,MATCH(0,IF(ISBLANK($H$21:$H$58),"",COUNTIF($H$112:H122,$H$21:$H$58)),0)),"")</f>
        <v/>
      </c>
      <c r="I123" s="115" t="str">
        <f t="shared" si="6"/>
        <v/>
      </c>
    </row>
    <row r="124" spans="1:9">
      <c r="A124" s="113" t="str">
        <f t="shared" si="7"/>
        <v/>
      </c>
      <c r="B124" s="114" t="str">
        <f t="array" ref="B124">IFERROR(INDEX($B$21:$B$58,MATCH(0,IF(ISBLANK($B$21:$B$58),"",COUNTIF($B$112:B123,$B$21:$B$58)),0)),"")</f>
        <v/>
      </c>
      <c r="C124" s="115" t="str">
        <f t="array" ref="C124">IFERROR(INDEX($C$21:$C$58,MATCH(0,IF(ISBLANK($C$21:$C$58),"",COUNTIF($C$112:C123,$C$21:$C$58)),0)),"")</f>
        <v/>
      </c>
      <c r="D124" s="116" t="str">
        <f t="array" ref="D124">IFERROR(INDEX($D$21:$D$58,MATCH(0,IF(ISBLANK($D$21:$D$58),"",COUNTIF($D$112:D123,$D$21:$D$58)),0)),"")</f>
        <v/>
      </c>
      <c r="E124" s="116" t="str">
        <f t="array" ref="E124">IFERROR(INDEX($E$21:$E$58,MATCH(0,IF(ISBLANK($E$21:$E$58),"",COUNTIF($E$112:E123,$E$21:$E$58)),0)),"")</f>
        <v/>
      </c>
      <c r="F124" s="116" t="str">
        <f t="array" ref="F124">IFERROR(INDEX($F$21:$F$58,MATCH(0,IF(ISBLANK($F$21:$F$58),"",COUNTIF($F$112:F123,$F$21:$F$58)),0)),"")</f>
        <v/>
      </c>
      <c r="G124" s="116" t="str">
        <f t="array" ref="G124">IFERROR(INDEX($G$21:$G$58,MATCH(0,IF(ISBLANK($G$21:$G$58),"",COUNTIF($G$112:G123,$G$21:$G$58)),0)),"")</f>
        <v/>
      </c>
      <c r="H124" s="116" t="str">
        <f t="array" ref="H124">IFERROR(INDEX($H$21:$H$58,MATCH(0,IF(ISBLANK($H$21:$H$58),"",COUNTIF($H$112:H123,$H$21:$H$58)),0)),"")</f>
        <v/>
      </c>
      <c r="I124" s="115" t="str">
        <f t="shared" si="6"/>
        <v/>
      </c>
    </row>
    <row r="125" spans="1:9">
      <c r="A125" s="113" t="str">
        <f t="shared" si="7"/>
        <v/>
      </c>
      <c r="B125" s="114" t="str">
        <f t="array" ref="B125">IFERROR(INDEX($B$21:$B$58,MATCH(0,IF(ISBLANK($B$21:$B$58),"",COUNTIF($B$112:B124,$B$21:$B$58)),0)),"")</f>
        <v/>
      </c>
      <c r="C125" s="115" t="str">
        <f t="array" ref="C125">IFERROR(INDEX($C$21:$C$58,MATCH(0,IF(ISBLANK($C$21:$C$58),"",COUNTIF($C$112:C124,$C$21:$C$58)),0)),"")</f>
        <v/>
      </c>
      <c r="D125" s="116" t="str">
        <f t="array" ref="D125">IFERROR(INDEX($D$21:$D$58,MATCH(0,IF(ISBLANK($D$21:$D$58),"",COUNTIF($D$112:D124,$D$21:$D$58)),0)),"")</f>
        <v/>
      </c>
      <c r="E125" s="116" t="str">
        <f t="array" ref="E125">IFERROR(INDEX($E$21:$E$58,MATCH(0,IF(ISBLANK($E$21:$E$58),"",COUNTIF($E$112:E124,$E$21:$E$58)),0)),"")</f>
        <v/>
      </c>
      <c r="F125" s="116" t="str">
        <f t="array" ref="F125">IFERROR(INDEX($F$21:$F$58,MATCH(0,IF(ISBLANK($F$21:$F$58),"",COUNTIF($F$112:F124,$F$21:$F$58)),0)),"")</f>
        <v/>
      </c>
      <c r="G125" s="116" t="str">
        <f t="array" ref="G125">IFERROR(INDEX($G$21:$G$58,MATCH(0,IF(ISBLANK($G$21:$G$58),"",COUNTIF($G$112:G124,$G$21:$G$58)),0)),"")</f>
        <v/>
      </c>
      <c r="H125" s="116" t="str">
        <f t="array" ref="H125">IFERROR(INDEX($H$21:$H$58,MATCH(0,IF(ISBLANK($H$21:$H$58),"",COUNTIF($H$112:H124,$H$21:$H$58)),0)),"")</f>
        <v/>
      </c>
      <c r="I125" s="115" t="str">
        <f t="shared" si="6"/>
        <v/>
      </c>
    </row>
    <row r="126" spans="1:9">
      <c r="A126" s="113" t="str">
        <f t="shared" si="7"/>
        <v/>
      </c>
      <c r="B126" s="114" t="str">
        <f t="array" ref="B126">IFERROR(INDEX($B$21:$B$58,MATCH(0,IF(ISBLANK($B$21:$B$58),"",COUNTIF($B$112:B125,$B$21:$B$58)),0)),"")</f>
        <v/>
      </c>
      <c r="C126" s="115" t="str">
        <f t="array" ref="C126">IFERROR(INDEX($C$21:$C$58,MATCH(0,IF(ISBLANK($C$21:$C$58),"",COUNTIF($C$112:C125,$C$21:$C$58)),0)),"")</f>
        <v/>
      </c>
      <c r="D126" s="116" t="str">
        <f t="array" ref="D126">IFERROR(INDEX($D$21:$D$58,MATCH(0,IF(ISBLANK($D$21:$D$58),"",COUNTIF($D$112:D125,$D$21:$D$58)),0)),"")</f>
        <v/>
      </c>
      <c r="E126" s="116" t="str">
        <f t="array" ref="E126">IFERROR(INDEX($E$21:$E$58,MATCH(0,IF(ISBLANK($E$21:$E$58),"",COUNTIF($E$112:E125,$E$21:$E$58)),0)),"")</f>
        <v/>
      </c>
      <c r="F126" s="116" t="str">
        <f t="array" ref="F126">IFERROR(INDEX($F$21:$F$58,MATCH(0,IF(ISBLANK($F$21:$F$58),"",COUNTIF($F$112:F125,$F$21:$F$58)),0)),"")</f>
        <v/>
      </c>
      <c r="G126" s="116" t="str">
        <f t="array" ref="G126">IFERROR(INDEX($G$21:$G$58,MATCH(0,IF(ISBLANK($G$21:$G$58),"",COUNTIF($G$112:G125,$G$21:$G$58)),0)),"")</f>
        <v/>
      </c>
      <c r="H126" s="116" t="str">
        <f t="array" ref="H126">IFERROR(INDEX($H$21:$H$58,MATCH(0,IF(ISBLANK($H$21:$H$58),"",COUNTIF($H$112:H125,$H$21:$H$58)),0)),"")</f>
        <v/>
      </c>
      <c r="I126" s="115"/>
    </row>
    <row r="127" spans="1:9">
      <c r="A127" s="113" t="str">
        <f t="shared" si="7"/>
        <v/>
      </c>
      <c r="B127" s="114" t="str">
        <f t="array" ref="B127">IFERROR(INDEX($B$21:$B$58,MATCH(0,IF(ISBLANK($B$21:$B$58),"",COUNTIF($B$112:B126,$B$21:$B$58)),0)),"")</f>
        <v/>
      </c>
      <c r="C127" s="115" t="str">
        <f t="array" ref="C127">IFERROR(INDEX($C$21:$C$58,MATCH(0,IF(ISBLANK($C$21:$C$58),"",COUNTIF($C$112:C126,$C$21:$C$58)),0)),"")</f>
        <v/>
      </c>
      <c r="D127" s="116" t="str">
        <f t="array" ref="D127">IFERROR(INDEX($D$21:$D$58,MATCH(0,IF(ISBLANK($D$21:$D$58),"",COUNTIF($D$112:D126,$D$21:$D$58)),0)),"")</f>
        <v/>
      </c>
      <c r="E127" s="116" t="str">
        <f t="array" ref="E127">IFERROR(INDEX($E$21:$E$58,MATCH(0,IF(ISBLANK($E$21:$E$58),"",COUNTIF($E$112:E126,$E$21:$E$58)),0)),"")</f>
        <v/>
      </c>
      <c r="F127" s="116" t="str">
        <f t="array" ref="F127">IFERROR(INDEX($F$21:$F$58,MATCH(0,IF(ISBLANK($F$21:$F$58),"",COUNTIF($F$112:F126,$F$21:$F$58)),0)),"")</f>
        <v/>
      </c>
      <c r="G127" s="116" t="str">
        <f t="array" ref="G127">IFERROR(INDEX($G$21:$G$58,MATCH(0,IF(ISBLANK($G$21:$G$58),"",COUNTIF($G$112:G126,$G$21:$G$58)),0)),"")</f>
        <v/>
      </c>
      <c r="H127" s="116" t="str">
        <f t="array" ref="H127">IFERROR(INDEX($H$21:$H$58,MATCH(0,IF(ISBLANK($H$21:$H$58),"",COUNTIF($H$112:H126,$H$21:$H$58)),0)),"")</f>
        <v/>
      </c>
      <c r="I127" s="115"/>
    </row>
    <row r="128" spans="1:9">
      <c r="A128" s="113" t="str">
        <f t="shared" si="7"/>
        <v/>
      </c>
      <c r="B128" s="114" t="str">
        <f t="array" ref="B128">IFERROR(INDEX($B$21:$B$58,MATCH(0,IF(ISBLANK($B$21:$B$58),"",COUNTIF($B$112:B127,$B$21:$B$58)),0)),"")</f>
        <v/>
      </c>
      <c r="C128" s="115" t="str">
        <f t="array" ref="C128">IFERROR(INDEX($C$21:$C$58,MATCH(0,IF(ISBLANK($C$21:$C$58),"",COUNTIF($C$112:C127,$C$21:$C$58)),0)),"")</f>
        <v/>
      </c>
      <c r="D128" s="116" t="str">
        <f t="array" ref="D128">IFERROR(INDEX($D$21:$D$58,MATCH(0,IF(ISBLANK($D$21:$D$58),"",COUNTIF($D$112:D127,$D$21:$D$58)),0)),"")</f>
        <v/>
      </c>
      <c r="E128" s="116" t="str">
        <f t="array" ref="E128">IFERROR(INDEX($E$21:$E$58,MATCH(0,IF(ISBLANK($E$21:$E$58),"",COUNTIF($E$112:E127,$E$21:$E$58)),0)),"")</f>
        <v/>
      </c>
      <c r="F128" s="116" t="str">
        <f t="array" ref="F128">IFERROR(INDEX($F$21:$F$58,MATCH(0,IF(ISBLANK($F$21:$F$58),"",COUNTIF($F$112:F127,$F$21:$F$58)),0)),"")</f>
        <v/>
      </c>
      <c r="G128" s="116" t="str">
        <f t="array" ref="G128">IFERROR(INDEX($G$21:$G$58,MATCH(0,IF(ISBLANK($G$21:$G$58),"",COUNTIF($G$112:G127,$G$21:$G$58)),0)),"")</f>
        <v/>
      </c>
      <c r="H128" s="116" t="str">
        <f t="array" ref="H128">IFERROR(INDEX($H$21:$H$58,MATCH(0,IF(ISBLANK($H$21:$H$58),"",COUNTIF($H$112:H127,$H$21:$H$58)),0)),"")</f>
        <v/>
      </c>
      <c r="I128" s="115"/>
    </row>
    <row r="129" spans="1:9">
      <c r="A129" s="113" t="str">
        <f t="shared" si="7"/>
        <v/>
      </c>
      <c r="B129" s="114" t="str">
        <f t="array" ref="B129">IFERROR(INDEX($B$21:$B$58,MATCH(0,IF(ISBLANK($B$21:$B$58),"",COUNTIF($B$112:B128,$B$21:$B$58)),0)),"")</f>
        <v/>
      </c>
      <c r="C129" s="115" t="str">
        <f t="array" ref="C129">IFERROR(INDEX($C$21:$C$58,MATCH(0,IF(ISBLANK($C$21:$C$58),"",COUNTIF($C$112:C128,$C$21:$C$58)),0)),"")</f>
        <v/>
      </c>
      <c r="D129" s="116" t="str">
        <f t="array" ref="D129">IFERROR(INDEX($D$21:$D$58,MATCH(0,IF(ISBLANK($D$21:$D$58),"",COUNTIF($D$112:D128,$D$21:$D$58)),0)),"")</f>
        <v/>
      </c>
      <c r="E129" s="116" t="str">
        <f t="array" ref="E129">IFERROR(INDEX($E$21:$E$58,MATCH(0,IF(ISBLANK($E$21:$E$58),"",COUNTIF($E$112:E128,$E$21:$E$58)),0)),"")</f>
        <v/>
      </c>
      <c r="F129" s="116" t="str">
        <f t="array" ref="F129">IFERROR(INDEX($F$21:$F$58,MATCH(0,IF(ISBLANK($F$21:$F$58),"",COUNTIF($F$112:F128,$F$21:$F$58)),0)),"")</f>
        <v/>
      </c>
      <c r="G129" s="116" t="str">
        <f t="array" ref="G129">IFERROR(INDEX($G$21:$G$58,MATCH(0,IF(ISBLANK($G$21:$G$58),"",COUNTIF($G$112:G128,$G$21:$G$58)),0)),"")</f>
        <v/>
      </c>
      <c r="H129" s="116" t="str">
        <f t="array" ref="H129">IFERROR(INDEX($H$21:$H$58,MATCH(0,IF(ISBLANK($H$21:$H$58),"",COUNTIF($H$112:H128,$H$21:$H$58)),0)),"")</f>
        <v/>
      </c>
      <c r="I129" s="115"/>
    </row>
    <row r="130" spans="1:9">
      <c r="A130" s="113" t="str">
        <f t="shared" si="7"/>
        <v/>
      </c>
      <c r="B130" s="114" t="str">
        <f t="array" ref="B130">IFERROR(INDEX($B$21:$B$58,MATCH(0,IF(ISBLANK($B$21:$B$58),"",COUNTIF($B$112:B129,$B$21:$B$58)),0)),"")</f>
        <v/>
      </c>
      <c r="C130" s="115" t="str">
        <f t="array" ref="C130">IFERROR(INDEX($C$21:$C$58,MATCH(0,IF(ISBLANK($C$21:$C$58),"",COUNTIF($C$112:C129,$C$21:$C$58)),0)),"")</f>
        <v/>
      </c>
      <c r="D130" s="116" t="str">
        <f t="array" ref="D130">IFERROR(INDEX($D$21:$D$58,MATCH(0,IF(ISBLANK($D$21:$D$58),"",COUNTIF($D$112:D129,$D$21:$D$58)),0)),"")</f>
        <v/>
      </c>
      <c r="E130" s="116" t="str">
        <f t="array" ref="E130">IFERROR(INDEX($E$21:$E$58,MATCH(0,IF(ISBLANK($E$21:$E$58),"",COUNTIF($E$112:E129,$E$21:$E$58)),0)),"")</f>
        <v/>
      </c>
      <c r="F130" s="116" t="str">
        <f t="array" ref="F130">IFERROR(INDEX($F$21:$F$58,MATCH(0,IF(ISBLANK($F$21:$F$58),"",COUNTIF($F$112:F129,$F$21:$F$58)),0)),"")</f>
        <v/>
      </c>
      <c r="G130" s="116" t="str">
        <f t="array" ref="G130">IFERROR(INDEX($G$21:$G$58,MATCH(0,IF(ISBLANK($G$21:$G$58),"",COUNTIF($G$112:G129,$G$21:$G$58)),0)),"")</f>
        <v/>
      </c>
      <c r="H130" s="116" t="str">
        <f t="array" ref="H130">IFERROR(INDEX($H$21:$H$58,MATCH(0,IF(ISBLANK($H$21:$H$58),"",COUNTIF($H$112:H129,$H$21:$H$58)),0)),"")</f>
        <v/>
      </c>
      <c r="I130" s="115"/>
    </row>
    <row r="131" spans="1:9">
      <c r="A131" s="113" t="str">
        <f t="shared" si="7"/>
        <v/>
      </c>
      <c r="B131" s="114" t="str">
        <f t="array" ref="B131">IFERROR(INDEX($B$21:$B$58,MATCH(0,IF(ISBLANK($B$21:$B$58),"",COUNTIF($B$112:B130,$B$21:$B$58)),0)),"")</f>
        <v/>
      </c>
      <c r="C131" s="115" t="str">
        <f t="array" ref="C131">IFERROR(INDEX($C$21:$C$58,MATCH(0,IF(ISBLANK($C$21:$C$58),"",COUNTIF($C$112:C130,$C$21:$C$58)),0)),"")</f>
        <v/>
      </c>
      <c r="D131" s="116" t="str">
        <f t="array" ref="D131">IFERROR(INDEX($D$21:$D$58,MATCH(0,IF(ISBLANK($D$21:$D$58),"",COUNTIF($D$112:D130,$D$21:$D$58)),0)),"")</f>
        <v/>
      </c>
      <c r="E131" s="116" t="str">
        <f t="array" ref="E131">IFERROR(INDEX($E$21:$E$58,MATCH(0,IF(ISBLANK($E$21:$E$58),"",COUNTIF($E$112:E130,$E$21:$E$58)),0)),"")</f>
        <v/>
      </c>
      <c r="F131" s="116" t="str">
        <f t="array" ref="F131">IFERROR(INDEX($F$21:$F$58,MATCH(0,IF(ISBLANK($F$21:$F$58),"",COUNTIF($F$112:F130,$F$21:$F$58)),0)),"")</f>
        <v/>
      </c>
      <c r="G131" s="116" t="str">
        <f t="array" ref="G131">IFERROR(INDEX($G$21:$G$58,MATCH(0,IF(ISBLANK($G$21:$G$58),"",COUNTIF($G$112:G130,$G$21:$G$58)),0)),"")</f>
        <v/>
      </c>
      <c r="H131" s="116" t="str">
        <f t="array" ref="H131">IFERROR(INDEX($H$21:$H$58,MATCH(0,IF(ISBLANK($H$21:$H$58),"",COUNTIF($H$112:H130,$H$21:$H$58)),0)),"")</f>
        <v/>
      </c>
      <c r="I131" s="115"/>
    </row>
    <row r="132" spans="1:9">
      <c r="A132" s="113" t="str">
        <f t="shared" si="7"/>
        <v/>
      </c>
      <c r="B132" s="114" t="str">
        <f t="array" ref="B132">IFERROR(INDEX($B$21:$B$58,MATCH(0,IF(ISBLANK($B$21:$B$58),"",COUNTIF($B$112:B131,$B$21:$B$58)),0)),"")</f>
        <v/>
      </c>
      <c r="C132" s="115" t="str">
        <f t="array" ref="C132">IFERROR(INDEX($C$21:$C$58,MATCH(0,IF(ISBLANK($C$21:$C$58),"",COUNTIF($C$112:C131,$C$21:$C$58)),0)),"")</f>
        <v/>
      </c>
      <c r="D132" s="116" t="str">
        <f t="array" ref="D132">IFERROR(INDEX($D$21:$D$58,MATCH(0,IF(ISBLANK($D$21:$D$58),"",COUNTIF($D$112:D131,$D$21:$D$58)),0)),"")</f>
        <v/>
      </c>
      <c r="E132" s="116" t="str">
        <f t="array" ref="E132">IFERROR(INDEX($E$21:$E$58,MATCH(0,IF(ISBLANK($E$21:$E$58),"",COUNTIF($E$112:E131,$E$21:$E$58)),0)),"")</f>
        <v/>
      </c>
      <c r="F132" s="116" t="str">
        <f t="array" ref="F132">IFERROR(INDEX($F$21:$F$58,MATCH(0,IF(ISBLANK($F$21:$F$58),"",COUNTIF($F$112:F131,$F$21:$F$58)),0)),"")</f>
        <v/>
      </c>
      <c r="G132" s="116" t="str">
        <f t="array" ref="G132">IFERROR(INDEX($G$21:$G$58,MATCH(0,IF(ISBLANK($G$21:$G$58),"",COUNTIF($G$112:G131,$G$21:$G$58)),0)),"")</f>
        <v/>
      </c>
      <c r="H132" s="116" t="str">
        <f t="array" ref="H132">IFERROR(INDEX($H$21:$H$58,MATCH(0,IF(ISBLANK($H$21:$H$58),"",COUNTIF($H$112:H131,$H$21:$H$58)),0)),"")</f>
        <v/>
      </c>
      <c r="I132" s="115"/>
    </row>
    <row r="133" spans="1:9">
      <c r="A133" s="113" t="str">
        <f t="shared" si="7"/>
        <v/>
      </c>
      <c r="B133" s="114" t="str">
        <f t="array" ref="B133">IFERROR(INDEX($B$21:$B$58,MATCH(0,IF(ISBLANK($B$21:$B$58),"",COUNTIF($B$112:B132,$B$21:$B$58)),0)),"")</f>
        <v/>
      </c>
      <c r="C133" s="115" t="str">
        <f t="array" ref="C133">IFERROR(INDEX($C$21:$C$58,MATCH(0,IF(ISBLANK($C$21:$C$58),"",COUNTIF($C$112:C132,$C$21:$C$58)),0)),"")</f>
        <v/>
      </c>
      <c r="D133" s="116" t="str">
        <f t="array" ref="D133">IFERROR(INDEX($D$21:$D$58,MATCH(0,IF(ISBLANK($D$21:$D$58),"",COUNTIF($D$112:D132,$D$21:$D$58)),0)),"")</f>
        <v/>
      </c>
      <c r="E133" s="116" t="str">
        <f t="array" ref="E133">IFERROR(INDEX($E$21:$E$58,MATCH(0,IF(ISBLANK($E$21:$E$58),"",COUNTIF($E$112:E132,$E$21:$E$58)),0)),"")</f>
        <v/>
      </c>
      <c r="F133" s="116" t="str">
        <f t="array" ref="F133">IFERROR(INDEX($F$21:$F$58,MATCH(0,IF(ISBLANK($F$21:$F$58),"",COUNTIF($F$112:F132,$F$21:$F$58)),0)),"")</f>
        <v/>
      </c>
      <c r="G133" s="116" t="str">
        <f t="array" ref="G133">IFERROR(INDEX($G$21:$G$58,MATCH(0,IF(ISBLANK($G$21:$G$58),"",COUNTIF($G$112:G132,$G$21:$G$58)),0)),"")</f>
        <v/>
      </c>
      <c r="H133" s="116" t="str">
        <f t="array" ref="H133">IFERROR(INDEX($H$21:$H$58,MATCH(0,IF(ISBLANK($H$21:$H$58),"",COUNTIF($H$112:H132,$H$21:$H$58)),0)),"")</f>
        <v/>
      </c>
      <c r="I133" s="115"/>
    </row>
    <row r="134" spans="1:9">
      <c r="A134" s="113" t="str">
        <f t="shared" si="7"/>
        <v/>
      </c>
      <c r="B134" s="114" t="str">
        <f t="array" ref="B134">IFERROR(INDEX($B$21:$B$58,MATCH(0,IF(ISBLANK($B$21:$B$58),"",COUNTIF($B$112:B133,$B$21:$B$58)),0)),"")</f>
        <v/>
      </c>
      <c r="C134" s="115" t="str">
        <f t="array" ref="C134">IFERROR(INDEX($C$21:$C$58,MATCH(0,IF(ISBLANK($C$21:$C$58),"",COUNTIF($C$112:C133,$C$21:$C$58)),0)),"")</f>
        <v/>
      </c>
      <c r="D134" s="116" t="str">
        <f t="array" ref="D134">IFERROR(INDEX($D$21:$D$58,MATCH(0,IF(ISBLANK($D$21:$D$58),"",COUNTIF($D$112:D133,$D$21:$D$58)),0)),"")</f>
        <v/>
      </c>
      <c r="E134" s="116" t="str">
        <f t="array" ref="E134">IFERROR(INDEX($E$21:$E$58,MATCH(0,IF(ISBLANK($E$21:$E$58),"",COUNTIF($E$112:E133,$E$21:$E$58)),0)),"")</f>
        <v/>
      </c>
      <c r="F134" s="116" t="str">
        <f t="array" ref="F134">IFERROR(INDEX($F$21:$F$58,MATCH(0,IF(ISBLANK($F$21:$F$58),"",COUNTIF($F$112:F133,$F$21:$F$58)),0)),"")</f>
        <v/>
      </c>
      <c r="G134" s="116" t="str">
        <f t="array" ref="G134">IFERROR(INDEX($G$21:$G$58,MATCH(0,IF(ISBLANK($G$21:$G$58),"",COUNTIF($G$112:G133,$G$21:$G$58)),0)),"")</f>
        <v/>
      </c>
      <c r="H134" s="116" t="str">
        <f t="array" ref="H134">IFERROR(INDEX($H$21:$H$58,MATCH(0,IF(ISBLANK($H$21:$H$58),"",COUNTIF($H$112:H133,$H$21:$H$58)),0)),"")</f>
        <v/>
      </c>
      <c r="I134" s="115"/>
    </row>
    <row r="135" spans="1:9">
      <c r="A135" s="113" t="str">
        <f t="shared" si="7"/>
        <v/>
      </c>
      <c r="B135" s="114" t="str">
        <f t="array" ref="B135">IFERROR(INDEX($B$21:$B$58,MATCH(0,IF(ISBLANK($B$21:$B$58),"",COUNTIF($B$112:B134,$B$21:$B$58)),0)),"")</f>
        <v/>
      </c>
      <c r="C135" s="115" t="str">
        <f t="array" ref="C135">IFERROR(INDEX($C$21:$C$58,MATCH(0,IF(ISBLANK($C$21:$C$58),"",COUNTIF($C$112:C134,$C$21:$C$58)),0)),"")</f>
        <v/>
      </c>
      <c r="D135" s="116" t="str">
        <f t="array" ref="D135">IFERROR(INDEX($D$21:$D$58,MATCH(0,IF(ISBLANK($D$21:$D$58),"",COUNTIF($D$112:D134,$D$21:$D$58)),0)),"")</f>
        <v/>
      </c>
      <c r="E135" s="116" t="str">
        <f t="array" ref="E135">IFERROR(INDEX($E$21:$E$58,MATCH(0,IF(ISBLANK($E$21:$E$58),"",COUNTIF($E$112:E134,$E$21:$E$58)),0)),"")</f>
        <v/>
      </c>
      <c r="F135" s="116" t="str">
        <f t="array" ref="F135">IFERROR(INDEX($F$21:$F$58,MATCH(0,IF(ISBLANK($F$21:$F$58),"",COUNTIF($F$112:F134,$F$21:$F$58)),0)),"")</f>
        <v/>
      </c>
      <c r="G135" s="116" t="str">
        <f t="array" ref="G135">IFERROR(INDEX($G$21:$G$58,MATCH(0,IF(ISBLANK($G$21:$G$58),"",COUNTIF($G$112:G134,$G$21:$G$58)),0)),"")</f>
        <v/>
      </c>
      <c r="H135" s="116" t="str">
        <f t="array" ref="H135">IFERROR(INDEX($H$21:$H$58,MATCH(0,IF(ISBLANK($H$21:$H$58),"",COUNTIF($H$112:H134,$H$21:$H$58)),0)),"")</f>
        <v/>
      </c>
      <c r="I135" s="115"/>
    </row>
    <row r="136" spans="1:9">
      <c r="A136" s="113" t="str">
        <f t="shared" si="7"/>
        <v/>
      </c>
      <c r="B136" s="114" t="str">
        <f t="array" ref="B136">IFERROR(INDEX($B$21:$B$58,MATCH(0,IF(ISBLANK($B$21:$B$58),"",COUNTIF($B$112:B135,$B$21:$B$58)),0)),"")</f>
        <v/>
      </c>
      <c r="C136" s="115" t="str">
        <f t="array" ref="C136">IFERROR(INDEX($C$21:$C$58,MATCH(0,IF(ISBLANK($C$21:$C$58),"",COUNTIF($C$112:C135,$C$21:$C$58)),0)),"")</f>
        <v/>
      </c>
      <c r="D136" s="116" t="str">
        <f t="array" ref="D136">IFERROR(INDEX($D$21:$D$58,MATCH(0,IF(ISBLANK($D$21:$D$58),"",COUNTIF($D$112:D135,$D$21:$D$58)),0)),"")</f>
        <v/>
      </c>
      <c r="E136" s="116" t="str">
        <f t="array" ref="E136">IFERROR(INDEX($E$21:$E$58,MATCH(0,IF(ISBLANK($E$21:$E$58),"",COUNTIF($E$112:E135,$E$21:$E$58)),0)),"")</f>
        <v/>
      </c>
      <c r="F136" s="116" t="str">
        <f t="array" ref="F136">IFERROR(INDEX($F$21:$F$58,MATCH(0,IF(ISBLANK($F$21:$F$58),"",COUNTIF($F$112:F135,$F$21:$F$58)),0)),"")</f>
        <v/>
      </c>
      <c r="G136" s="116" t="str">
        <f t="array" ref="G136">IFERROR(INDEX($G$21:$G$58,MATCH(0,IF(ISBLANK($G$21:$G$58),"",COUNTIF($G$112:G135,$G$21:$G$58)),0)),"")</f>
        <v/>
      </c>
      <c r="H136" s="116" t="str">
        <f t="array" ref="H136">IFERROR(INDEX($H$21:$H$58,MATCH(0,IF(ISBLANK($H$21:$H$58),"",COUNTIF($H$112:H135,$H$21:$H$58)),0)),"")</f>
        <v/>
      </c>
      <c r="I136" s="115"/>
    </row>
    <row r="137" spans="1:9">
      <c r="A137" s="113" t="str">
        <f t="shared" si="7"/>
        <v/>
      </c>
      <c r="B137" s="114" t="str">
        <f t="array" ref="B137">IFERROR(INDEX($B$21:$B$58,MATCH(0,IF(ISBLANK($B$21:$B$58),"",COUNTIF($B$112:B136,$B$21:$B$58)),0)),"")</f>
        <v/>
      </c>
      <c r="C137" s="115" t="str">
        <f t="array" ref="C137">IFERROR(INDEX($C$21:$C$58,MATCH(0,IF(ISBLANK($C$21:$C$58),"",COUNTIF($C$112:C136,$C$21:$C$58)),0)),"")</f>
        <v/>
      </c>
      <c r="D137" s="116" t="str">
        <f t="array" ref="D137">IFERROR(INDEX($D$21:$D$58,MATCH(0,IF(ISBLANK($D$21:$D$58),"",COUNTIF($D$112:D136,$D$21:$D$58)),0)),"")</f>
        <v/>
      </c>
      <c r="E137" s="116" t="str">
        <f t="array" ref="E137">IFERROR(INDEX($E$21:$E$58,MATCH(0,IF(ISBLANK($E$21:$E$58),"",COUNTIF($E$112:E136,$E$21:$E$58)),0)),"")</f>
        <v/>
      </c>
      <c r="F137" s="116" t="str">
        <f t="array" ref="F137">IFERROR(INDEX($F$21:$F$58,MATCH(0,IF(ISBLANK($F$21:$F$58),"",COUNTIF($F$112:F136,$F$21:$F$58)),0)),"")</f>
        <v/>
      </c>
      <c r="G137" s="116" t="str">
        <f t="array" ref="G137">IFERROR(INDEX($G$21:$G$58,MATCH(0,IF(ISBLANK($G$21:$G$58),"",COUNTIF($G$112:G136,$G$21:$G$58)),0)),"")</f>
        <v/>
      </c>
      <c r="H137" s="116" t="str">
        <f t="array" ref="H137">IFERROR(INDEX($H$21:$H$58,MATCH(0,IF(ISBLANK($H$21:$H$58),"",COUNTIF($H$112:H136,$H$21:$H$58)),0)),"")</f>
        <v/>
      </c>
      <c r="I137" s="115"/>
    </row>
    <row r="138" spans="1:9">
      <c r="A138" s="113" t="str">
        <f t="shared" si="7"/>
        <v/>
      </c>
      <c r="B138" s="114" t="str">
        <f t="array" ref="B138">IFERROR(INDEX($B$21:$B$58,MATCH(0,IF(ISBLANK($B$21:$B$58),"",COUNTIF($B$112:B137,$B$21:$B$58)),0)),"")</f>
        <v/>
      </c>
      <c r="C138" s="115" t="str">
        <f t="array" ref="C138">IFERROR(INDEX($C$21:$C$58,MATCH(0,IF(ISBLANK($C$21:$C$58),"",COUNTIF($C$112:C137,$C$21:$C$58)),0)),"")</f>
        <v/>
      </c>
      <c r="D138" s="116" t="str">
        <f t="array" ref="D138">IFERROR(INDEX($D$21:$D$58,MATCH(0,IF(ISBLANK($D$21:$D$58),"",COUNTIF($D$112:D137,$D$21:$D$58)),0)),"")</f>
        <v/>
      </c>
      <c r="E138" s="116" t="str">
        <f t="array" ref="E138">IFERROR(INDEX($E$21:$E$58,MATCH(0,IF(ISBLANK($E$21:$E$58),"",COUNTIF($E$112:E137,$E$21:$E$58)),0)),"")</f>
        <v/>
      </c>
      <c r="F138" s="116" t="str">
        <f t="array" ref="F138">IFERROR(INDEX($F$21:$F$58,MATCH(0,IF(ISBLANK($F$21:$F$58),"",COUNTIF($F$112:F137,$F$21:$F$58)),0)),"")</f>
        <v/>
      </c>
      <c r="G138" s="116" t="str">
        <f t="array" ref="G138">IFERROR(INDEX($G$21:$G$58,MATCH(0,IF(ISBLANK($G$21:$G$58),"",COUNTIF($G$112:G137,$G$21:$G$58)),0)),"")</f>
        <v/>
      </c>
      <c r="H138" s="116" t="str">
        <f t="array" ref="H138">IFERROR(INDEX($H$21:$H$58,MATCH(0,IF(ISBLANK($H$21:$H$58),"",COUNTIF($H$112:H137,$H$21:$H$58)),0)),"")</f>
        <v/>
      </c>
      <c r="I138" s="115"/>
    </row>
    <row r="139" spans="1:9" ht="15.75" thickBot="1">
      <c r="A139" s="117" t="str">
        <f t="shared" si="7"/>
        <v/>
      </c>
      <c r="B139" s="118" t="str">
        <f t="array" ref="B139">IFERROR(INDEX($B$21:$B$58,MATCH(0,IF(ISBLANK($B$21:$B$58),"",COUNTIF($B$112:B138,$B$21:$B$58)),0)),"")</f>
        <v/>
      </c>
      <c r="C139" s="119" t="str">
        <f t="array" ref="C139">IFERROR(INDEX($C$21:$C$58,MATCH(0,IF(ISBLANK($C$21:$C$58),"",COUNTIF($C$112:C138,$C$21:$C$58)),0)),"")</f>
        <v/>
      </c>
      <c r="D139" s="120" t="str">
        <f t="array" ref="D139">IFERROR(INDEX($D$21:$D$58,MATCH(0,IF(ISBLANK($D$21:$D$58),"",COUNTIF($D$112:D138,$D$21:$D$58)),0)),"")</f>
        <v/>
      </c>
      <c r="E139" s="120" t="str">
        <f t="array" ref="E139">IFERROR(INDEX($E$21:$E$58,MATCH(0,IF(ISBLANK($E$21:$E$58),"",COUNTIF($E$112:E138,$E$21:$E$58)),0)),"")</f>
        <v/>
      </c>
      <c r="F139" s="120" t="str">
        <f t="array" ref="F139">IFERROR(INDEX($F$21:$F$58,MATCH(0,IF(ISBLANK($F$21:$F$58),"",COUNTIF($F$112:F138,$F$21:$F$58)),0)),"")</f>
        <v/>
      </c>
      <c r="G139" s="120" t="str">
        <f t="array" ref="G139">IFERROR(INDEX($G$21:$G$58,MATCH(0,IF(ISBLANK($G$21:$G$58),"",COUNTIF($G$112:G138,$G$21:$G$58)),0)),"")</f>
        <v/>
      </c>
      <c r="H139" s="120" t="str">
        <f t="array" ref="H139">IFERROR(INDEX($H$21:$H$58,MATCH(0,IF(ISBLANK($H$21:$H$58),"",COUNTIF($H$112:H138,$H$21:$H$58)),0)),"")</f>
        <v/>
      </c>
      <c r="I139" s="119"/>
    </row>
    <row r="140" spans="1:9">
      <c r="A140" s="121">
        <f>IF(COUNT(A113:A139),COUNT(A113:A139),"")</f>
        <v>5</v>
      </c>
      <c r="B140" s="121" t="s">
        <v>20</v>
      </c>
      <c r="C140" s="122">
        <f>IF(COUNT(C113:C139),COUNT(C113:C139),"")</f>
        <v>5</v>
      </c>
      <c r="D140" s="121" t="str">
        <f>IF(COUNT(D113:D139),COUNT(D113:D139),"")</f>
        <v/>
      </c>
      <c r="E140" s="121" t="str">
        <f>IF(COUNT(E113:E139),COUNT(E113:E139),"")</f>
        <v/>
      </c>
      <c r="F140" s="121" t="str">
        <f>IF(COUNT(F113:F139),COUNT(F113:F139),"")</f>
        <v/>
      </c>
      <c r="G140" s="121" t="str">
        <f>IF(COUNT(G113:G139),COUNT(G113:G139),"")</f>
        <v/>
      </c>
      <c r="H140" s="121"/>
      <c r="I140" s="122">
        <f>IF(SUM(I113:I139),SUM(I113:I139),"")</f>
        <v>60</v>
      </c>
    </row>
    <row r="144" spans="1:9">
      <c r="D144" s="111" t="s">
        <v>26</v>
      </c>
    </row>
    <row r="145" spans="3:6">
      <c r="D145" s="112" t="s">
        <v>27</v>
      </c>
    </row>
    <row r="147" spans="3:6" ht="20.25">
      <c r="D147" s="20" t="s">
        <v>116</v>
      </c>
    </row>
    <row r="148" spans="3:6" ht="20.25">
      <c r="D148" s="20" t="str">
        <f>IF($D$15&lt;&gt;"",$D$15,"")</f>
        <v xml:space="preserve">                    Реестр чеков Бензин А – 92</v>
      </c>
    </row>
    <row r="150" spans="3:6">
      <c r="D150" s="53" t="s">
        <v>28</v>
      </c>
    </row>
    <row r="151" spans="3:6">
      <c r="E151" t="s">
        <v>29</v>
      </c>
      <c r="F151" s="112" t="s">
        <v>30</v>
      </c>
    </row>
    <row r="152" spans="3:6">
      <c r="C152" s="27" t="s">
        <v>7</v>
      </c>
      <c r="D152" s="45" t="s">
        <v>100</v>
      </c>
      <c r="E152" s="33" t="s">
        <v>106</v>
      </c>
    </row>
    <row r="153" spans="3:6">
      <c r="C153" s="43" t="s">
        <v>15</v>
      </c>
      <c r="D153" s="123" t="s">
        <v>101</v>
      </c>
      <c r="E153" s="46" t="s">
        <v>107</v>
      </c>
    </row>
    <row r="154" spans="3:6" ht="15.75" thickBot="1">
      <c r="C154" s="54"/>
      <c r="D154" s="124" t="s">
        <v>102</v>
      </c>
      <c r="E154" s="59"/>
    </row>
    <row r="155" spans="3:6">
      <c r="C155" s="113">
        <f>IF(D155&lt;&gt;"",1,"")</f>
        <v>1</v>
      </c>
      <c r="D155" s="116" t="str">
        <f t="array" ref="D155">IFERROR(INDEX($G$21:$G$58,MATCH(0,IF(ISBLANK($G$21:$G$58),"",COUNTIF(D$154:$D154,$G$21:$G$58)),0)),"")</f>
        <v>Виброплита AVANT AP – 95</v>
      </c>
      <c r="E155" s="115">
        <f>IF(D155&lt;&gt;"",SUMIF(G21:G58,D155,I21:I58),"")</f>
        <v>16</v>
      </c>
    </row>
    <row r="156" spans="3:6">
      <c r="C156" s="113">
        <f>IF(D156&lt;&gt; "",MAX(C155)+1,"")</f>
        <v>2</v>
      </c>
      <c r="D156" s="116" t="str">
        <f t="array" ref="D156">IFERROR(INDEX($G$21:$G$58,MATCH(0,IF(ISBLANK($G$21:$G$58),"",COUNTIF(D$154:$D155,$G$21:$G$58)),0)),"")</f>
        <v>Воздуходувка STIHL BR 3__ 0</v>
      </c>
      <c r="E156" s="115">
        <f t="shared" ref="E156:E181" si="8">IF(D156&lt;&gt;"",SUMIF(G22:G59,D156,I22:I59),"")</f>
        <v>9</v>
      </c>
    </row>
    <row r="157" spans="3:6">
      <c r="C157" s="113">
        <f t="shared" ref="C157:C181" si="9">IF(D157&lt;&gt; "",MAX(C156)+1,"")</f>
        <v>3</v>
      </c>
      <c r="D157" s="116" t="str">
        <f t="array" ref="D157">IFERROR(INDEX($G$21:$G$58,MATCH(0,IF(ISBLANK($G$21:$G$58),"",COUNTIF(D$154:$D156,$G$21:$G$58)),0)),"")</f>
        <v>ВСЕГО</v>
      </c>
      <c r="E157" s="115">
        <f t="shared" si="8"/>
        <v>25</v>
      </c>
    </row>
    <row r="158" spans="3:6">
      <c r="C158" s="113">
        <f t="shared" si="9"/>
        <v>4</v>
      </c>
      <c r="D158" s="116" t="str">
        <f t="array" ref="D158">IFERROR(INDEX($G$21:$G$58,MATCH(0,IF(ISBLANK($G$21:$G$58),"",COUNTIF(D$154:$D157,$G$21:$G$58)),0)),"")</f>
        <v>Бензокоса STIHL</v>
      </c>
      <c r="E158" s="115">
        <f t="shared" si="8"/>
        <v>10</v>
      </c>
    </row>
    <row r="159" spans="3:6">
      <c r="C159" s="113" t="str">
        <f t="shared" si="9"/>
        <v/>
      </c>
      <c r="D159" s="116" t="str">
        <f t="array" ref="D159">IFERROR(INDEX($G$21:$G$58,MATCH(0,IF(ISBLANK($G$21:$G$58),"",COUNTIF(D$154:$D158,$G$21:$G$58)),0)),"")</f>
        <v/>
      </c>
      <c r="E159" s="115" t="str">
        <f t="shared" si="8"/>
        <v/>
      </c>
    </row>
    <row r="160" spans="3:6">
      <c r="C160" s="113" t="str">
        <f t="shared" si="9"/>
        <v/>
      </c>
      <c r="D160" s="116" t="str">
        <f t="array" ref="D160">IFERROR(INDEX($G$21:$G$58,MATCH(0,IF(ISBLANK($G$21:$G$58),"",COUNTIF(D$154:$D159,$G$21:$G$58)),0)),"")</f>
        <v/>
      </c>
      <c r="E160" s="115" t="str">
        <f t="shared" si="8"/>
        <v/>
      </c>
    </row>
    <row r="161" spans="3:5">
      <c r="C161" s="113" t="str">
        <f t="shared" si="9"/>
        <v/>
      </c>
      <c r="D161" s="116" t="str">
        <f t="array" ref="D161">IFERROR(INDEX($G$21:$G$58,MATCH(0,IF(ISBLANK($G$21:$G$58),"",COUNTIF(D$154:$D160,$G$21:$G$58)),0)),"")</f>
        <v/>
      </c>
      <c r="E161" s="115" t="str">
        <f t="shared" si="8"/>
        <v/>
      </c>
    </row>
    <row r="162" spans="3:5">
      <c r="C162" s="113" t="str">
        <f t="shared" si="9"/>
        <v/>
      </c>
      <c r="D162" s="116" t="str">
        <f t="array" ref="D162">IFERROR(INDEX($G$21:$G$58,MATCH(0,IF(ISBLANK($G$21:$G$58),"",COUNTIF(D$154:$D161,$G$21:$G$58)),0)),"")</f>
        <v/>
      </c>
      <c r="E162" s="115" t="str">
        <f t="shared" si="8"/>
        <v/>
      </c>
    </row>
    <row r="163" spans="3:5">
      <c r="C163" s="113" t="str">
        <f t="shared" si="9"/>
        <v/>
      </c>
      <c r="D163" s="116" t="str">
        <f t="array" ref="D163">IFERROR(INDEX($G$21:$G$58,MATCH(0,IF(ISBLANK($G$21:$G$58),"",COUNTIF(D$154:$D162,$G$21:$G$58)),0)),"")</f>
        <v/>
      </c>
      <c r="E163" s="115" t="str">
        <f t="shared" si="8"/>
        <v/>
      </c>
    </row>
    <row r="164" spans="3:5">
      <c r="C164" s="113" t="str">
        <f t="shared" si="9"/>
        <v/>
      </c>
      <c r="D164" s="116" t="str">
        <f t="array" ref="D164">IFERROR(INDEX($G$21:$G$58,MATCH(0,IF(ISBLANK($G$21:$G$58),"",COUNTIF(D$154:$D163,$G$21:$G$58)),0)),"")</f>
        <v/>
      </c>
      <c r="E164" s="115" t="str">
        <f t="shared" si="8"/>
        <v/>
      </c>
    </row>
    <row r="165" spans="3:5">
      <c r="C165" s="113" t="str">
        <f t="shared" si="9"/>
        <v/>
      </c>
      <c r="D165" s="116" t="str">
        <f t="array" ref="D165">IFERROR(INDEX($G$21:$G$58,MATCH(0,IF(ISBLANK($G$21:$G$58),"",COUNTIF(D$154:$D164,$G$21:$G$58)),0)),"")</f>
        <v/>
      </c>
      <c r="E165" s="115" t="str">
        <f t="shared" si="8"/>
        <v/>
      </c>
    </row>
    <row r="166" spans="3:5">
      <c r="C166" s="113" t="str">
        <f t="shared" si="9"/>
        <v/>
      </c>
      <c r="D166" s="116" t="str">
        <f t="array" ref="D166">IFERROR(INDEX($G$21:$G$58,MATCH(0,IF(ISBLANK($G$21:$G$58),"",COUNTIF(D$154:$D165,$G$21:$G$58)),0)),"")</f>
        <v/>
      </c>
      <c r="E166" s="115" t="str">
        <f t="shared" si="8"/>
        <v/>
      </c>
    </row>
    <row r="167" spans="3:5">
      <c r="C167" s="113" t="str">
        <f t="shared" si="9"/>
        <v/>
      </c>
      <c r="D167" s="116" t="str">
        <f t="array" ref="D167">IFERROR(INDEX($G$21:$G$58,MATCH(0,IF(ISBLANK($G$21:$G$58),"",COUNTIF(D$154:$D166,$G$21:$G$58)),0)),"")</f>
        <v/>
      </c>
      <c r="E167" s="115" t="str">
        <f t="shared" si="8"/>
        <v/>
      </c>
    </row>
    <row r="168" spans="3:5">
      <c r="C168" s="113" t="str">
        <f t="shared" si="9"/>
        <v/>
      </c>
      <c r="D168" s="116" t="str">
        <f t="array" ref="D168">IFERROR(INDEX($G$21:$G$58,MATCH(0,IF(ISBLANK($G$21:$G$58),"",COUNTIF(D$154:$D167,$G$21:$G$58)),0)),"")</f>
        <v/>
      </c>
      <c r="E168" s="115" t="str">
        <f t="shared" si="8"/>
        <v/>
      </c>
    </row>
    <row r="169" spans="3:5">
      <c r="C169" s="113" t="str">
        <f t="shared" si="9"/>
        <v/>
      </c>
      <c r="D169" s="116" t="str">
        <f t="array" ref="D169">IFERROR(INDEX($G$21:$G$58,MATCH(0,IF(ISBLANK($G$21:$G$58),"",COUNTIF(D$154:$D168,$G$21:$G$58)),0)),"")</f>
        <v/>
      </c>
      <c r="E169" s="115" t="str">
        <f t="shared" si="8"/>
        <v/>
      </c>
    </row>
    <row r="170" spans="3:5">
      <c r="C170" s="113" t="str">
        <f t="shared" si="9"/>
        <v/>
      </c>
      <c r="D170" s="116" t="str">
        <f t="array" ref="D170">IFERROR(INDEX($G$21:$G$58,MATCH(0,IF(ISBLANK($G$21:$G$58),"",COUNTIF(D$154:$D169,$G$21:$G$58)),0)),"")</f>
        <v/>
      </c>
      <c r="E170" s="115" t="str">
        <f t="shared" si="8"/>
        <v/>
      </c>
    </row>
    <row r="171" spans="3:5">
      <c r="C171" s="113" t="str">
        <f t="shared" si="9"/>
        <v/>
      </c>
      <c r="D171" s="116" t="str">
        <f t="array" ref="D171">IFERROR(INDEX($G$21:$G$58,MATCH(0,IF(ISBLANK($G$21:$G$58),"",COUNTIF(D$154:$D170,$G$21:$G$58)),0)),"")</f>
        <v/>
      </c>
      <c r="E171" s="115" t="str">
        <f t="shared" si="8"/>
        <v/>
      </c>
    </row>
    <row r="172" spans="3:5">
      <c r="C172" s="113" t="str">
        <f t="shared" si="9"/>
        <v/>
      </c>
      <c r="D172" s="116" t="str">
        <f t="array" ref="D172">IFERROR(INDEX($G$21:$G$58,MATCH(0,IF(ISBLANK($G$21:$G$58),"",COUNTIF(D$154:$D171,$G$21:$G$58)),0)),"")</f>
        <v/>
      </c>
      <c r="E172" s="115" t="str">
        <f t="shared" si="8"/>
        <v/>
      </c>
    </row>
    <row r="173" spans="3:5">
      <c r="C173" s="113" t="str">
        <f t="shared" si="9"/>
        <v/>
      </c>
      <c r="D173" s="116" t="str">
        <f t="array" ref="D173">IFERROR(INDEX($G$21:$G$58,MATCH(0,IF(ISBLANK($G$21:$G$58),"",COUNTIF(D$154:$D172,$G$21:$G$58)),0)),"")</f>
        <v/>
      </c>
      <c r="E173" s="115" t="str">
        <f t="shared" si="8"/>
        <v/>
      </c>
    </row>
    <row r="174" spans="3:5">
      <c r="C174" s="113" t="str">
        <f t="shared" si="9"/>
        <v/>
      </c>
      <c r="D174" s="116" t="str">
        <f t="array" ref="D174">IFERROR(INDEX($G$21:$G$58,MATCH(0,IF(ISBLANK($G$21:$G$58),"",COUNTIF(D$154:$D173,$G$21:$G$58)),0)),"")</f>
        <v/>
      </c>
      <c r="E174" s="115" t="str">
        <f t="shared" si="8"/>
        <v/>
      </c>
    </row>
    <row r="175" spans="3:5">
      <c r="C175" s="113" t="str">
        <f t="shared" si="9"/>
        <v/>
      </c>
      <c r="D175" s="116" t="str">
        <f t="array" ref="D175">IFERROR(INDEX($G$21:$G$58,MATCH(0,IF(ISBLANK($G$21:$G$58),"",COUNTIF(D$154:$D174,$G$21:$G$58)),0)),"")</f>
        <v/>
      </c>
      <c r="E175" s="115" t="str">
        <f t="shared" si="8"/>
        <v/>
      </c>
    </row>
    <row r="176" spans="3:5">
      <c r="C176" s="113" t="str">
        <f t="shared" si="9"/>
        <v/>
      </c>
      <c r="D176" s="116" t="str">
        <f t="array" ref="D176">IFERROR(INDEX($G$21:$G$58,MATCH(0,IF(ISBLANK($G$21:$G$58),"",COUNTIF(D$154:$D175,$G$21:$G$58)),0)),"")</f>
        <v/>
      </c>
      <c r="E176" s="115" t="str">
        <f t="shared" si="8"/>
        <v/>
      </c>
    </row>
    <row r="177" spans="3:5">
      <c r="C177" s="113" t="str">
        <f t="shared" si="9"/>
        <v/>
      </c>
      <c r="D177" s="116" t="str">
        <f t="array" ref="D177">IFERROR(INDEX($G$21:$G$58,MATCH(0,IF(ISBLANK($G$21:$G$58),"",COUNTIF(D$154:$D176,$G$21:$G$58)),0)),"")</f>
        <v/>
      </c>
      <c r="E177" s="115" t="str">
        <f t="shared" si="8"/>
        <v/>
      </c>
    </row>
    <row r="178" spans="3:5">
      <c r="C178" s="113" t="str">
        <f t="shared" si="9"/>
        <v/>
      </c>
      <c r="D178" s="116" t="str">
        <f t="array" ref="D178">IFERROR(INDEX($G$21:$G$58,MATCH(0,IF(ISBLANK($G$21:$G$58),"",COUNTIF(D$154:$D177,$G$21:$G$58)),0)),"")</f>
        <v/>
      </c>
      <c r="E178" s="115" t="str">
        <f t="shared" si="8"/>
        <v/>
      </c>
    </row>
    <row r="179" spans="3:5">
      <c r="C179" s="113" t="str">
        <f t="shared" si="9"/>
        <v/>
      </c>
      <c r="D179" s="116" t="str">
        <f t="array" ref="D179">IFERROR(INDEX($G$21:$G$58,MATCH(0,IF(ISBLANK($G$21:$G$58),"",COUNTIF(D$154:$D178,$G$21:$G$58)),0)),"")</f>
        <v/>
      </c>
      <c r="E179" s="115" t="str">
        <f t="shared" si="8"/>
        <v/>
      </c>
    </row>
    <row r="180" spans="3:5">
      <c r="C180" s="113" t="str">
        <f t="shared" si="9"/>
        <v/>
      </c>
      <c r="D180" s="116" t="str">
        <f t="array" ref="D180">IFERROR(INDEX($G$21:$G$58,MATCH(0,IF(ISBLANK($G$21:$G$58),"",COUNTIF(D$154:$D179,$G$21:$G$58)),0)),"")</f>
        <v/>
      </c>
      <c r="E180" s="115" t="str">
        <f t="shared" si="8"/>
        <v/>
      </c>
    </row>
    <row r="181" spans="3:5" ht="15.75" thickBot="1">
      <c r="C181" s="117" t="str">
        <f t="shared" si="9"/>
        <v/>
      </c>
      <c r="D181" s="120" t="str">
        <f t="array" ref="D181">IFERROR(INDEX($G$21:$G$58,MATCH(0,IF(ISBLANK($G$21:$G$58),"",COUNTIF(D$154:$D180,$G$21:$G$58)),0)),"")</f>
        <v/>
      </c>
      <c r="E181" s="119" t="str">
        <f t="shared" si="8"/>
        <v/>
      </c>
    </row>
    <row r="182" spans="3:5">
      <c r="C182" s="122">
        <f>IF(COUNT(C155:C181),COUNT(C155:C181),"")</f>
        <v>4</v>
      </c>
      <c r="D182" s="121" t="s">
        <v>20</v>
      </c>
      <c r="E182" s="122">
        <f>IF(SUM(E155:E181),SUM(E155:E181),"")</f>
        <v>60</v>
      </c>
    </row>
    <row r="277" spans="1:8" ht="20.25">
      <c r="B277" s="20" t="s">
        <v>31</v>
      </c>
      <c r="E277" s="20" t="s">
        <v>32</v>
      </c>
    </row>
    <row r="279" spans="1:8">
      <c r="A279" s="125" t="s">
        <v>8</v>
      </c>
      <c r="B279" s="125" t="s">
        <v>33</v>
      </c>
      <c r="C279" s="125" t="s">
        <v>34</v>
      </c>
      <c r="D279" s="125" t="s">
        <v>10</v>
      </c>
      <c r="E279" s="125" t="s">
        <v>35</v>
      </c>
      <c r="F279" s="125" t="s">
        <v>11</v>
      </c>
      <c r="G279" s="125" t="s">
        <v>36</v>
      </c>
      <c r="H279" s="125" t="s">
        <v>37</v>
      </c>
    </row>
    <row r="280" spans="1:8" ht="15.75" thickBot="1">
      <c r="A280" s="126"/>
      <c r="B280" s="126" t="s">
        <v>38</v>
      </c>
      <c r="C280" s="126" t="s">
        <v>39</v>
      </c>
      <c r="D280" s="126" t="s">
        <v>18</v>
      </c>
      <c r="E280" s="126" t="s">
        <v>40</v>
      </c>
      <c r="F280" s="127">
        <v>0.2</v>
      </c>
      <c r="G280" s="126" t="s">
        <v>11</v>
      </c>
      <c r="H280" s="126" t="s">
        <v>41</v>
      </c>
    </row>
    <row r="281" spans="1:8">
      <c r="A281" s="128">
        <v>42569</v>
      </c>
      <c r="B281" s="129" t="s">
        <v>42</v>
      </c>
      <c r="C281" s="130" t="s">
        <v>43</v>
      </c>
      <c r="D281" s="131">
        <v>10</v>
      </c>
      <c r="E281" s="131">
        <v>21</v>
      </c>
      <c r="F281" s="132">
        <f>H281/6</f>
        <v>35</v>
      </c>
      <c r="G281" s="132">
        <f>H281-F281</f>
        <v>175</v>
      </c>
      <c r="H281" s="132">
        <f t="shared" ref="H281:H315" si="10">E281*D281</f>
        <v>210</v>
      </c>
    </row>
    <row r="282" spans="1:8">
      <c r="A282" s="133"/>
      <c r="B282" s="134"/>
      <c r="C282" s="133"/>
      <c r="D282" s="135"/>
      <c r="E282" s="135"/>
      <c r="F282" s="132">
        <f t="shared" ref="F282:F315" si="11">H282/6</f>
        <v>0</v>
      </c>
      <c r="G282" s="132">
        <f t="shared" ref="G282:G315" si="12">H282-F282</f>
        <v>0</v>
      </c>
      <c r="H282" s="132">
        <f t="shared" si="10"/>
        <v>0</v>
      </c>
    </row>
    <row r="283" spans="1:8">
      <c r="A283" s="133"/>
      <c r="B283" s="134"/>
      <c r="C283" s="133"/>
      <c r="D283" s="135"/>
      <c r="E283" s="135"/>
      <c r="F283" s="132">
        <f t="shared" si="11"/>
        <v>0</v>
      </c>
      <c r="G283" s="132">
        <f t="shared" si="12"/>
        <v>0</v>
      </c>
      <c r="H283" s="132">
        <f t="shared" si="10"/>
        <v>0</v>
      </c>
    </row>
    <row r="284" spans="1:8">
      <c r="A284" s="133"/>
      <c r="B284" s="134"/>
      <c r="C284" s="133"/>
      <c r="D284" s="135"/>
      <c r="E284" s="135"/>
      <c r="F284" s="132">
        <f t="shared" si="11"/>
        <v>0</v>
      </c>
      <c r="G284" s="132">
        <f t="shared" si="12"/>
        <v>0</v>
      </c>
      <c r="H284" s="132">
        <f t="shared" si="10"/>
        <v>0</v>
      </c>
    </row>
    <row r="285" spans="1:8">
      <c r="A285" s="133"/>
      <c r="B285" s="134"/>
      <c r="C285" s="133"/>
      <c r="D285" s="135"/>
      <c r="E285" s="135"/>
      <c r="F285" s="132">
        <f t="shared" si="11"/>
        <v>0</v>
      </c>
      <c r="G285" s="132">
        <f t="shared" si="12"/>
        <v>0</v>
      </c>
      <c r="H285" s="132">
        <f t="shared" si="10"/>
        <v>0</v>
      </c>
    </row>
    <row r="286" spans="1:8">
      <c r="A286" s="133"/>
      <c r="B286" s="134"/>
      <c r="C286" s="133"/>
      <c r="D286" s="135"/>
      <c r="E286" s="135"/>
      <c r="F286" s="132">
        <f t="shared" si="11"/>
        <v>0</v>
      </c>
      <c r="G286" s="132">
        <f t="shared" si="12"/>
        <v>0</v>
      </c>
      <c r="H286" s="132">
        <f t="shared" si="10"/>
        <v>0</v>
      </c>
    </row>
    <row r="287" spans="1:8">
      <c r="A287" s="133"/>
      <c r="B287" s="134"/>
      <c r="C287" s="133"/>
      <c r="D287" s="135"/>
      <c r="E287" s="135"/>
      <c r="F287" s="132">
        <f t="shared" si="11"/>
        <v>0</v>
      </c>
      <c r="G287" s="132">
        <f t="shared" si="12"/>
        <v>0</v>
      </c>
      <c r="H287" s="132">
        <f t="shared" si="10"/>
        <v>0</v>
      </c>
    </row>
    <row r="288" spans="1:8">
      <c r="A288" s="133"/>
      <c r="B288" s="134"/>
      <c r="C288" s="133"/>
      <c r="D288" s="135"/>
      <c r="E288" s="135"/>
      <c r="F288" s="132">
        <f t="shared" si="11"/>
        <v>0</v>
      </c>
      <c r="G288" s="132">
        <f t="shared" si="12"/>
        <v>0</v>
      </c>
      <c r="H288" s="132">
        <f t="shared" si="10"/>
        <v>0</v>
      </c>
    </row>
    <row r="289" spans="1:8">
      <c r="A289" s="133"/>
      <c r="B289" s="134"/>
      <c r="C289" s="133"/>
      <c r="D289" s="135"/>
      <c r="E289" s="135"/>
      <c r="F289" s="132">
        <f t="shared" si="11"/>
        <v>0</v>
      </c>
      <c r="G289" s="132">
        <f t="shared" si="12"/>
        <v>0</v>
      </c>
      <c r="H289" s="132">
        <f t="shared" si="10"/>
        <v>0</v>
      </c>
    </row>
    <row r="290" spans="1:8">
      <c r="A290" s="133"/>
      <c r="B290" s="134"/>
      <c r="C290" s="133"/>
      <c r="D290" s="135"/>
      <c r="E290" s="135"/>
      <c r="F290" s="132">
        <f t="shared" si="11"/>
        <v>0</v>
      </c>
      <c r="G290" s="132">
        <f t="shared" si="12"/>
        <v>0</v>
      </c>
      <c r="H290" s="132">
        <f t="shared" si="10"/>
        <v>0</v>
      </c>
    </row>
    <row r="291" spans="1:8">
      <c r="A291" s="133"/>
      <c r="B291" s="134"/>
      <c r="C291" s="133"/>
      <c r="D291" s="135"/>
      <c r="E291" s="135"/>
      <c r="F291" s="132">
        <f t="shared" si="11"/>
        <v>0</v>
      </c>
      <c r="G291" s="132">
        <f t="shared" si="12"/>
        <v>0</v>
      </c>
      <c r="H291" s="132">
        <f t="shared" si="10"/>
        <v>0</v>
      </c>
    </row>
    <row r="292" spans="1:8">
      <c r="A292" s="133"/>
      <c r="B292" s="134"/>
      <c r="C292" s="133"/>
      <c r="D292" s="135"/>
      <c r="E292" s="135"/>
      <c r="F292" s="132">
        <f t="shared" si="11"/>
        <v>0</v>
      </c>
      <c r="G292" s="132">
        <f t="shared" si="12"/>
        <v>0</v>
      </c>
      <c r="H292" s="132">
        <f t="shared" si="10"/>
        <v>0</v>
      </c>
    </row>
    <row r="293" spans="1:8">
      <c r="A293" s="133"/>
      <c r="B293" s="134"/>
      <c r="C293" s="133"/>
      <c r="D293" s="135"/>
      <c r="E293" s="135"/>
      <c r="F293" s="132">
        <f t="shared" si="11"/>
        <v>0</v>
      </c>
      <c r="G293" s="132">
        <f t="shared" si="12"/>
        <v>0</v>
      </c>
      <c r="H293" s="132">
        <f t="shared" si="10"/>
        <v>0</v>
      </c>
    </row>
    <row r="294" spans="1:8">
      <c r="A294" s="133"/>
      <c r="B294" s="134"/>
      <c r="C294" s="133"/>
      <c r="D294" s="135"/>
      <c r="E294" s="135"/>
      <c r="F294" s="132">
        <f t="shared" si="11"/>
        <v>0</v>
      </c>
      <c r="G294" s="132">
        <f t="shared" si="12"/>
        <v>0</v>
      </c>
      <c r="H294" s="132">
        <f t="shared" si="10"/>
        <v>0</v>
      </c>
    </row>
    <row r="295" spans="1:8">
      <c r="A295" s="133"/>
      <c r="B295" s="134"/>
      <c r="C295" s="133"/>
      <c r="D295" s="135"/>
      <c r="E295" s="135"/>
      <c r="F295" s="132">
        <f t="shared" si="11"/>
        <v>0</v>
      </c>
      <c r="G295" s="132">
        <f t="shared" si="12"/>
        <v>0</v>
      </c>
      <c r="H295" s="132">
        <f t="shared" si="10"/>
        <v>0</v>
      </c>
    </row>
    <row r="296" spans="1:8">
      <c r="A296" s="133"/>
      <c r="B296" s="134"/>
      <c r="C296" s="133"/>
      <c r="D296" s="135"/>
      <c r="E296" s="135"/>
      <c r="F296" s="132">
        <f t="shared" si="11"/>
        <v>0</v>
      </c>
      <c r="G296" s="132">
        <f t="shared" si="12"/>
        <v>0</v>
      </c>
      <c r="H296" s="132">
        <f t="shared" si="10"/>
        <v>0</v>
      </c>
    </row>
    <row r="297" spans="1:8">
      <c r="A297" s="133"/>
      <c r="B297" s="134"/>
      <c r="C297" s="133"/>
      <c r="D297" s="135"/>
      <c r="E297" s="135"/>
      <c r="F297" s="132">
        <f t="shared" si="11"/>
        <v>0</v>
      </c>
      <c r="G297" s="132">
        <f t="shared" si="12"/>
        <v>0</v>
      </c>
      <c r="H297" s="132">
        <f t="shared" si="10"/>
        <v>0</v>
      </c>
    </row>
    <row r="298" spans="1:8">
      <c r="A298" s="133"/>
      <c r="B298" s="134"/>
      <c r="C298" s="133"/>
      <c r="D298" s="135"/>
      <c r="E298" s="135"/>
      <c r="F298" s="132">
        <f t="shared" si="11"/>
        <v>0</v>
      </c>
      <c r="G298" s="132">
        <f t="shared" si="12"/>
        <v>0</v>
      </c>
      <c r="H298" s="132">
        <f t="shared" si="10"/>
        <v>0</v>
      </c>
    </row>
    <row r="299" spans="1:8">
      <c r="A299" s="133"/>
      <c r="B299" s="134"/>
      <c r="C299" s="133"/>
      <c r="D299" s="135"/>
      <c r="E299" s="135"/>
      <c r="F299" s="136">
        <f t="shared" si="11"/>
        <v>0</v>
      </c>
      <c r="G299" s="136">
        <f t="shared" si="12"/>
        <v>0</v>
      </c>
      <c r="H299" s="136">
        <f t="shared" si="10"/>
        <v>0</v>
      </c>
    </row>
    <row r="300" spans="1:8">
      <c r="A300" s="137"/>
      <c r="B300" s="138"/>
      <c r="C300" s="137"/>
      <c r="D300" s="137"/>
      <c r="E300" s="137"/>
      <c r="F300" s="136">
        <f t="shared" si="11"/>
        <v>0</v>
      </c>
      <c r="G300" s="136">
        <f t="shared" si="12"/>
        <v>0</v>
      </c>
      <c r="H300" s="136">
        <f t="shared" si="10"/>
        <v>0</v>
      </c>
    </row>
    <row r="301" spans="1:8">
      <c r="A301" s="137"/>
      <c r="B301" s="138"/>
      <c r="C301" s="137"/>
      <c r="D301" s="137"/>
      <c r="E301" s="137"/>
      <c r="F301" s="136">
        <f t="shared" si="11"/>
        <v>0</v>
      </c>
      <c r="G301" s="136">
        <f t="shared" si="12"/>
        <v>0</v>
      </c>
      <c r="H301" s="136">
        <f t="shared" si="10"/>
        <v>0</v>
      </c>
    </row>
    <row r="302" spans="1:8">
      <c r="A302" s="137"/>
      <c r="B302" s="138"/>
      <c r="C302" s="137"/>
      <c r="D302" s="137"/>
      <c r="E302" s="137"/>
      <c r="F302" s="136">
        <f t="shared" si="11"/>
        <v>0</v>
      </c>
      <c r="G302" s="136">
        <f t="shared" si="12"/>
        <v>0</v>
      </c>
      <c r="H302" s="136">
        <f t="shared" si="10"/>
        <v>0</v>
      </c>
    </row>
    <row r="303" spans="1:8">
      <c r="A303" s="137"/>
      <c r="B303" s="138"/>
      <c r="C303" s="137"/>
      <c r="D303" s="137"/>
      <c r="E303" s="137"/>
      <c r="F303" s="136">
        <f t="shared" si="11"/>
        <v>0</v>
      </c>
      <c r="G303" s="136">
        <f t="shared" si="12"/>
        <v>0</v>
      </c>
      <c r="H303" s="136">
        <f t="shared" si="10"/>
        <v>0</v>
      </c>
    </row>
    <row r="304" spans="1:8">
      <c r="A304" s="137"/>
      <c r="B304" s="138"/>
      <c r="C304" s="137"/>
      <c r="D304" s="137"/>
      <c r="E304" s="137"/>
      <c r="F304" s="136">
        <f t="shared" si="11"/>
        <v>0</v>
      </c>
      <c r="G304" s="136">
        <f t="shared" si="12"/>
        <v>0</v>
      </c>
      <c r="H304" s="136">
        <f t="shared" si="10"/>
        <v>0</v>
      </c>
    </row>
    <row r="305" spans="1:8">
      <c r="A305" s="137"/>
      <c r="B305" s="138"/>
      <c r="C305" s="137"/>
      <c r="D305" s="137"/>
      <c r="E305" s="137"/>
      <c r="F305" s="136">
        <f t="shared" si="11"/>
        <v>0</v>
      </c>
      <c r="G305" s="136">
        <f t="shared" si="12"/>
        <v>0</v>
      </c>
      <c r="H305" s="136">
        <f t="shared" si="10"/>
        <v>0</v>
      </c>
    </row>
    <row r="306" spans="1:8">
      <c r="A306" s="137"/>
      <c r="B306" s="138"/>
      <c r="C306" s="137"/>
      <c r="D306" s="137"/>
      <c r="E306" s="137"/>
      <c r="F306" s="136">
        <f t="shared" si="11"/>
        <v>0</v>
      </c>
      <c r="G306" s="136">
        <f t="shared" si="12"/>
        <v>0</v>
      </c>
      <c r="H306" s="136">
        <f t="shared" si="10"/>
        <v>0</v>
      </c>
    </row>
    <row r="307" spans="1:8">
      <c r="A307" s="137"/>
      <c r="B307" s="138"/>
      <c r="C307" s="137"/>
      <c r="D307" s="137"/>
      <c r="E307" s="137"/>
      <c r="F307" s="136">
        <f t="shared" si="11"/>
        <v>0</v>
      </c>
      <c r="G307" s="136">
        <f t="shared" si="12"/>
        <v>0</v>
      </c>
      <c r="H307" s="136">
        <f t="shared" si="10"/>
        <v>0</v>
      </c>
    </row>
    <row r="308" spans="1:8">
      <c r="A308" s="137"/>
      <c r="B308" s="138"/>
      <c r="C308" s="137"/>
      <c r="D308" s="137"/>
      <c r="E308" s="137"/>
      <c r="F308" s="136">
        <f t="shared" si="11"/>
        <v>0</v>
      </c>
      <c r="G308" s="136">
        <f t="shared" si="12"/>
        <v>0</v>
      </c>
      <c r="H308" s="136">
        <f t="shared" si="10"/>
        <v>0</v>
      </c>
    </row>
    <row r="309" spans="1:8">
      <c r="A309" s="137"/>
      <c r="B309" s="138"/>
      <c r="C309" s="137"/>
      <c r="D309" s="137"/>
      <c r="E309" s="137"/>
      <c r="F309" s="136">
        <f t="shared" si="11"/>
        <v>0</v>
      </c>
      <c r="G309" s="136">
        <f t="shared" si="12"/>
        <v>0</v>
      </c>
      <c r="H309" s="136">
        <f t="shared" si="10"/>
        <v>0</v>
      </c>
    </row>
    <row r="310" spans="1:8">
      <c r="A310" s="137"/>
      <c r="B310" s="138"/>
      <c r="C310" s="137"/>
      <c r="D310" s="137"/>
      <c r="E310" s="137"/>
      <c r="F310" s="136">
        <f t="shared" si="11"/>
        <v>0</v>
      </c>
      <c r="G310" s="136">
        <f t="shared" si="12"/>
        <v>0</v>
      </c>
      <c r="H310" s="136">
        <f t="shared" si="10"/>
        <v>0</v>
      </c>
    </row>
    <row r="311" spans="1:8">
      <c r="A311" s="137"/>
      <c r="B311" s="138"/>
      <c r="C311" s="137"/>
      <c r="D311" s="137"/>
      <c r="E311" s="137"/>
      <c r="F311" s="136">
        <f t="shared" si="11"/>
        <v>0</v>
      </c>
      <c r="G311" s="136">
        <f t="shared" si="12"/>
        <v>0</v>
      </c>
      <c r="H311" s="136">
        <f t="shared" si="10"/>
        <v>0</v>
      </c>
    </row>
    <row r="312" spans="1:8">
      <c r="A312" s="137"/>
      <c r="B312" s="138"/>
      <c r="C312" s="137"/>
      <c r="D312" s="137"/>
      <c r="E312" s="137"/>
      <c r="F312" s="136">
        <f t="shared" si="11"/>
        <v>0</v>
      </c>
      <c r="G312" s="136">
        <f t="shared" si="12"/>
        <v>0</v>
      </c>
      <c r="H312" s="136">
        <f t="shared" si="10"/>
        <v>0</v>
      </c>
    </row>
    <row r="313" spans="1:8">
      <c r="A313" s="137"/>
      <c r="B313" s="138"/>
      <c r="C313" s="137"/>
      <c r="D313" s="137"/>
      <c r="E313" s="137"/>
      <c r="F313" s="136">
        <f t="shared" si="11"/>
        <v>0</v>
      </c>
      <c r="G313" s="136">
        <f t="shared" si="12"/>
        <v>0</v>
      </c>
      <c r="H313" s="136">
        <f t="shared" si="10"/>
        <v>0</v>
      </c>
    </row>
    <row r="314" spans="1:8">
      <c r="A314" s="137"/>
      <c r="B314" s="138"/>
      <c r="C314" s="137"/>
      <c r="D314" s="137"/>
      <c r="E314" s="137"/>
      <c r="F314" s="136">
        <f t="shared" si="11"/>
        <v>0</v>
      </c>
      <c r="G314" s="136">
        <f t="shared" si="12"/>
        <v>0</v>
      </c>
      <c r="H314" s="136">
        <f t="shared" si="10"/>
        <v>0</v>
      </c>
    </row>
    <row r="315" spans="1:8" ht="15.75" thickBot="1">
      <c r="A315" s="139"/>
      <c r="B315" s="140"/>
      <c r="C315" s="139"/>
      <c r="D315" s="139"/>
      <c r="E315" s="139"/>
      <c r="F315" s="141">
        <f t="shared" si="11"/>
        <v>0</v>
      </c>
      <c r="G315" s="141">
        <f t="shared" si="12"/>
        <v>0</v>
      </c>
      <c r="H315" s="141">
        <f t="shared" si="10"/>
        <v>0</v>
      </c>
    </row>
    <row r="316" spans="1:8" ht="15.75">
      <c r="A316" s="142" t="s">
        <v>44</v>
      </c>
      <c r="B316" s="143" t="s">
        <v>45</v>
      </c>
      <c r="C316" s="143" t="s">
        <v>45</v>
      </c>
      <c r="D316" s="144">
        <f>SUM(D281:D315)</f>
        <v>10</v>
      </c>
      <c r="E316" s="144" t="s">
        <v>45</v>
      </c>
      <c r="F316" s="144">
        <f>SUM(F281:F315)</f>
        <v>35</v>
      </c>
      <c r="G316" s="144">
        <f t="shared" ref="G316:H316" si="13">SUM(G281:G315)</f>
        <v>175</v>
      </c>
      <c r="H316" s="144">
        <f t="shared" si="13"/>
        <v>210</v>
      </c>
    </row>
    <row r="318" spans="1:8" ht="15.75">
      <c r="A318" s="16" t="s">
        <v>46</v>
      </c>
    </row>
    <row r="319" spans="1:8" ht="15.75">
      <c r="A319" s="16"/>
    </row>
    <row r="320" spans="1:8" ht="15.75">
      <c r="A320" s="16" t="s">
        <v>47</v>
      </c>
    </row>
    <row r="321" spans="1:8" ht="15.75">
      <c r="A321" s="16" t="s">
        <v>48</v>
      </c>
    </row>
    <row r="322" spans="1:8" ht="15.75">
      <c r="A322" s="16" t="s">
        <v>49</v>
      </c>
    </row>
    <row r="323" spans="1:8" ht="20.25">
      <c r="C323" s="20" t="s">
        <v>50</v>
      </c>
    </row>
    <row r="324" spans="1:8" ht="20.25">
      <c r="B324" s="23" t="s">
        <v>51</v>
      </c>
      <c r="C324" s="20" t="s">
        <v>52</v>
      </c>
    </row>
    <row r="326" spans="1:8" ht="20.25">
      <c r="B326" s="20" t="s">
        <v>31</v>
      </c>
      <c r="E326" s="20" t="s">
        <v>53</v>
      </c>
    </row>
    <row r="328" spans="1:8">
      <c r="A328" s="125" t="s">
        <v>8</v>
      </c>
      <c r="B328" s="125" t="s">
        <v>33</v>
      </c>
      <c r="C328" s="125" t="s">
        <v>34</v>
      </c>
      <c r="D328" s="125" t="s">
        <v>10</v>
      </c>
      <c r="E328" s="125" t="s">
        <v>35</v>
      </c>
      <c r="F328" s="125" t="s">
        <v>11</v>
      </c>
      <c r="G328" s="125" t="s">
        <v>36</v>
      </c>
      <c r="H328" s="125" t="s">
        <v>37</v>
      </c>
    </row>
    <row r="329" spans="1:8" ht="15.75" thickBot="1">
      <c r="A329" s="126"/>
      <c r="B329" s="126" t="s">
        <v>38</v>
      </c>
      <c r="C329" s="126" t="s">
        <v>39</v>
      </c>
      <c r="D329" s="126" t="s">
        <v>18</v>
      </c>
      <c r="E329" s="126" t="s">
        <v>40</v>
      </c>
      <c r="F329" s="127">
        <v>0.2</v>
      </c>
      <c r="G329" s="126" t="s">
        <v>11</v>
      </c>
      <c r="H329" s="126" t="s">
        <v>41</v>
      </c>
    </row>
    <row r="330" spans="1:8">
      <c r="A330" s="128">
        <v>42569</v>
      </c>
      <c r="B330" s="129" t="s">
        <v>54</v>
      </c>
      <c r="C330" s="130" t="s">
        <v>55</v>
      </c>
      <c r="D330" s="131">
        <v>15</v>
      </c>
      <c r="E330" s="131">
        <v>21</v>
      </c>
      <c r="F330" s="132">
        <f>H330/6</f>
        <v>52.5</v>
      </c>
      <c r="G330" s="132">
        <f>H330-F330</f>
        <v>262.5</v>
      </c>
      <c r="H330" s="132">
        <f t="shared" ref="H330:H364" si="14">E330*D330</f>
        <v>315</v>
      </c>
    </row>
    <row r="331" spans="1:8">
      <c r="A331" s="145">
        <v>42571</v>
      </c>
      <c r="B331" s="134" t="s">
        <v>56</v>
      </c>
      <c r="C331" s="133" t="s">
        <v>55</v>
      </c>
      <c r="D331" s="135">
        <v>10</v>
      </c>
      <c r="E331" s="135">
        <v>21</v>
      </c>
      <c r="F331" s="132">
        <f t="shared" ref="F331:F364" si="15">H331/6</f>
        <v>35</v>
      </c>
      <c r="G331" s="132">
        <f t="shared" ref="G331:G364" si="16">H331-F331</f>
        <v>175</v>
      </c>
      <c r="H331" s="132">
        <f t="shared" si="14"/>
        <v>210</v>
      </c>
    </row>
    <row r="332" spans="1:8">
      <c r="A332" s="145">
        <v>42571</v>
      </c>
      <c r="B332" s="134" t="s">
        <v>57</v>
      </c>
      <c r="C332" s="133" t="s">
        <v>55</v>
      </c>
      <c r="D332" s="135">
        <v>15</v>
      </c>
      <c r="E332" s="135">
        <v>21</v>
      </c>
      <c r="F332" s="132">
        <f t="shared" si="15"/>
        <v>52.5</v>
      </c>
      <c r="G332" s="132">
        <f t="shared" si="16"/>
        <v>262.5</v>
      </c>
      <c r="H332" s="132">
        <f t="shared" si="14"/>
        <v>315</v>
      </c>
    </row>
    <row r="333" spans="1:8">
      <c r="A333" s="145">
        <v>42572</v>
      </c>
      <c r="B333" s="134" t="s">
        <v>58</v>
      </c>
      <c r="C333" s="133" t="s">
        <v>55</v>
      </c>
      <c r="D333" s="135">
        <v>5</v>
      </c>
      <c r="E333" s="135">
        <v>21</v>
      </c>
      <c r="F333" s="132">
        <f t="shared" si="15"/>
        <v>17.5</v>
      </c>
      <c r="G333" s="132">
        <f t="shared" si="16"/>
        <v>87.5</v>
      </c>
      <c r="H333" s="132">
        <f t="shared" si="14"/>
        <v>105</v>
      </c>
    </row>
    <row r="334" spans="1:8">
      <c r="A334" s="145">
        <v>42572</v>
      </c>
      <c r="B334" s="134" t="s">
        <v>59</v>
      </c>
      <c r="C334" s="133" t="s">
        <v>55</v>
      </c>
      <c r="D334" s="135">
        <v>10</v>
      </c>
      <c r="E334" s="135">
        <v>21</v>
      </c>
      <c r="F334" s="132">
        <f t="shared" si="15"/>
        <v>35</v>
      </c>
      <c r="G334" s="132">
        <f t="shared" si="16"/>
        <v>175</v>
      </c>
      <c r="H334" s="132">
        <f t="shared" si="14"/>
        <v>210</v>
      </c>
    </row>
    <row r="335" spans="1:8">
      <c r="A335" s="128">
        <v>42572</v>
      </c>
      <c r="B335" s="129" t="s">
        <v>60</v>
      </c>
      <c r="C335" s="146" t="s">
        <v>55</v>
      </c>
      <c r="D335" s="131">
        <v>10</v>
      </c>
      <c r="E335" s="131">
        <v>21</v>
      </c>
      <c r="F335" s="132">
        <f t="shared" si="15"/>
        <v>35</v>
      </c>
      <c r="G335" s="132">
        <f t="shared" si="16"/>
        <v>175</v>
      </c>
      <c r="H335" s="132">
        <f t="shared" si="14"/>
        <v>210</v>
      </c>
    </row>
    <row r="336" spans="1:8">
      <c r="A336" s="145">
        <v>42572</v>
      </c>
      <c r="B336" s="134" t="s">
        <v>61</v>
      </c>
      <c r="C336" s="133" t="s">
        <v>55</v>
      </c>
      <c r="D336" s="135">
        <v>20</v>
      </c>
      <c r="E336" s="135">
        <v>21</v>
      </c>
      <c r="F336" s="132">
        <f t="shared" si="15"/>
        <v>70</v>
      </c>
      <c r="G336" s="132">
        <f t="shared" si="16"/>
        <v>350</v>
      </c>
      <c r="H336" s="132">
        <f t="shared" si="14"/>
        <v>420</v>
      </c>
    </row>
    <row r="337" spans="1:8">
      <c r="A337" s="145">
        <v>42572</v>
      </c>
      <c r="B337" s="134" t="s">
        <v>62</v>
      </c>
      <c r="C337" s="133" t="s">
        <v>55</v>
      </c>
      <c r="D337" s="135">
        <v>10</v>
      </c>
      <c r="E337" s="135">
        <v>21</v>
      </c>
      <c r="F337" s="132">
        <f t="shared" si="15"/>
        <v>35</v>
      </c>
      <c r="G337" s="132">
        <f t="shared" si="16"/>
        <v>175</v>
      </c>
      <c r="H337" s="132">
        <f t="shared" si="14"/>
        <v>210</v>
      </c>
    </row>
    <row r="338" spans="1:8">
      <c r="A338" s="145">
        <v>42573</v>
      </c>
      <c r="B338" s="134" t="s">
        <v>63</v>
      </c>
      <c r="C338" s="133" t="s">
        <v>55</v>
      </c>
      <c r="D338" s="135">
        <v>5</v>
      </c>
      <c r="E338" s="135">
        <v>21</v>
      </c>
      <c r="F338" s="132">
        <f t="shared" si="15"/>
        <v>17.5</v>
      </c>
      <c r="G338" s="132">
        <f t="shared" si="16"/>
        <v>87.5</v>
      </c>
      <c r="H338" s="132">
        <f t="shared" si="14"/>
        <v>105</v>
      </c>
    </row>
    <row r="339" spans="1:8">
      <c r="A339" s="145">
        <v>42576</v>
      </c>
      <c r="B339" s="134" t="s">
        <v>64</v>
      </c>
      <c r="C339" s="133" t="s">
        <v>55</v>
      </c>
      <c r="D339" s="135">
        <v>10</v>
      </c>
      <c r="E339" s="135">
        <v>21</v>
      </c>
      <c r="F339" s="132">
        <f t="shared" si="15"/>
        <v>35</v>
      </c>
      <c r="G339" s="132">
        <f t="shared" si="16"/>
        <v>175</v>
      </c>
      <c r="H339" s="132">
        <f t="shared" si="14"/>
        <v>210</v>
      </c>
    </row>
    <row r="340" spans="1:8">
      <c r="A340" s="145">
        <v>42571</v>
      </c>
      <c r="B340" s="134" t="s">
        <v>65</v>
      </c>
      <c r="C340" s="133" t="s">
        <v>55</v>
      </c>
      <c r="D340" s="135">
        <v>10</v>
      </c>
      <c r="E340" s="135">
        <v>21</v>
      </c>
      <c r="F340" s="132">
        <f t="shared" si="15"/>
        <v>35</v>
      </c>
      <c r="G340" s="132">
        <f t="shared" si="16"/>
        <v>175</v>
      </c>
      <c r="H340" s="132">
        <f t="shared" si="14"/>
        <v>210</v>
      </c>
    </row>
    <row r="341" spans="1:8">
      <c r="A341" s="145">
        <v>42576</v>
      </c>
      <c r="B341" s="134" t="s">
        <v>66</v>
      </c>
      <c r="C341" s="133" t="s">
        <v>55</v>
      </c>
      <c r="D341" s="135">
        <v>5</v>
      </c>
      <c r="E341" s="135">
        <v>21</v>
      </c>
      <c r="F341" s="132">
        <f t="shared" si="15"/>
        <v>17.5</v>
      </c>
      <c r="G341" s="132">
        <f t="shared" si="16"/>
        <v>87.5</v>
      </c>
      <c r="H341" s="132">
        <f t="shared" si="14"/>
        <v>105</v>
      </c>
    </row>
    <row r="342" spans="1:8">
      <c r="A342" s="145">
        <v>42576</v>
      </c>
      <c r="B342" s="134" t="s">
        <v>67</v>
      </c>
      <c r="C342" s="133" t="s">
        <v>55</v>
      </c>
      <c r="D342" s="135">
        <v>10</v>
      </c>
      <c r="E342" s="135">
        <v>21</v>
      </c>
      <c r="F342" s="132">
        <f t="shared" si="15"/>
        <v>35</v>
      </c>
      <c r="G342" s="132">
        <f t="shared" si="16"/>
        <v>175</v>
      </c>
      <c r="H342" s="132">
        <f t="shared" si="14"/>
        <v>210</v>
      </c>
    </row>
    <row r="343" spans="1:8">
      <c r="A343" s="145">
        <v>42577</v>
      </c>
      <c r="B343" s="134" t="s">
        <v>68</v>
      </c>
      <c r="C343" s="133" t="s">
        <v>55</v>
      </c>
      <c r="D343" s="135">
        <v>9.5299999999999994</v>
      </c>
      <c r="E343" s="135">
        <v>21</v>
      </c>
      <c r="F343" s="132">
        <f t="shared" si="15"/>
        <v>33.354999999999997</v>
      </c>
      <c r="G343" s="132">
        <f t="shared" si="16"/>
        <v>166.77500000000001</v>
      </c>
      <c r="H343" s="132">
        <f t="shared" si="14"/>
        <v>200.13</v>
      </c>
    </row>
    <row r="344" spans="1:8">
      <c r="A344" s="145">
        <v>42578</v>
      </c>
      <c r="B344" s="134" t="s">
        <v>69</v>
      </c>
      <c r="C344" s="133" t="s">
        <v>55</v>
      </c>
      <c r="D344" s="135">
        <v>15</v>
      </c>
      <c r="E344" s="135">
        <v>21</v>
      </c>
      <c r="F344" s="132">
        <f t="shared" si="15"/>
        <v>52.5</v>
      </c>
      <c r="G344" s="132">
        <f t="shared" si="16"/>
        <v>262.5</v>
      </c>
      <c r="H344" s="132">
        <f t="shared" si="14"/>
        <v>315</v>
      </c>
    </row>
    <row r="345" spans="1:8">
      <c r="A345" s="145">
        <v>42579</v>
      </c>
      <c r="B345" s="134" t="s">
        <v>70</v>
      </c>
      <c r="C345" s="133" t="s">
        <v>55</v>
      </c>
      <c r="D345" s="135">
        <v>25</v>
      </c>
      <c r="E345" s="135">
        <v>21</v>
      </c>
      <c r="F345" s="132">
        <f t="shared" si="15"/>
        <v>87.5</v>
      </c>
      <c r="G345" s="132">
        <f t="shared" si="16"/>
        <v>437.5</v>
      </c>
      <c r="H345" s="132">
        <f t="shared" si="14"/>
        <v>525</v>
      </c>
    </row>
    <row r="346" spans="1:8">
      <c r="A346" s="145">
        <v>42576</v>
      </c>
      <c r="B346" s="134" t="s">
        <v>71</v>
      </c>
      <c r="C346" s="133" t="s">
        <v>55</v>
      </c>
      <c r="D346" s="135">
        <v>10</v>
      </c>
      <c r="E346" s="135">
        <v>21</v>
      </c>
      <c r="F346" s="132">
        <f t="shared" si="15"/>
        <v>35</v>
      </c>
      <c r="G346" s="132">
        <f t="shared" si="16"/>
        <v>175</v>
      </c>
      <c r="H346" s="132">
        <f t="shared" si="14"/>
        <v>210</v>
      </c>
    </row>
    <row r="347" spans="1:8">
      <c r="A347" s="145">
        <v>42577</v>
      </c>
      <c r="B347" s="134" t="s">
        <v>72</v>
      </c>
      <c r="C347" s="133" t="s">
        <v>55</v>
      </c>
      <c r="D347" s="135">
        <v>10</v>
      </c>
      <c r="E347" s="135">
        <v>21</v>
      </c>
      <c r="F347" s="136">
        <f t="shared" si="15"/>
        <v>35</v>
      </c>
      <c r="G347" s="136">
        <f t="shared" si="16"/>
        <v>175</v>
      </c>
      <c r="H347" s="136">
        <f t="shared" si="14"/>
        <v>210</v>
      </c>
    </row>
    <row r="348" spans="1:8">
      <c r="A348" s="147">
        <v>42577</v>
      </c>
      <c r="B348" s="134" t="s">
        <v>73</v>
      </c>
      <c r="C348" s="137" t="s">
        <v>55</v>
      </c>
      <c r="D348" s="148">
        <v>25</v>
      </c>
      <c r="E348" s="148">
        <v>21</v>
      </c>
      <c r="F348" s="136">
        <f t="shared" si="15"/>
        <v>87.5</v>
      </c>
      <c r="G348" s="136">
        <f t="shared" si="16"/>
        <v>437.5</v>
      </c>
      <c r="H348" s="136">
        <f t="shared" si="14"/>
        <v>525</v>
      </c>
    </row>
    <row r="349" spans="1:8">
      <c r="A349" s="147">
        <v>42577</v>
      </c>
      <c r="B349" s="134" t="s">
        <v>74</v>
      </c>
      <c r="C349" s="137" t="s">
        <v>55</v>
      </c>
      <c r="D349" s="148">
        <v>10</v>
      </c>
      <c r="E349" s="148">
        <v>21</v>
      </c>
      <c r="F349" s="136">
        <f t="shared" si="15"/>
        <v>35</v>
      </c>
      <c r="G349" s="136">
        <f t="shared" si="16"/>
        <v>175</v>
      </c>
      <c r="H349" s="136">
        <f t="shared" si="14"/>
        <v>210</v>
      </c>
    </row>
    <row r="350" spans="1:8">
      <c r="A350" s="147">
        <v>42577</v>
      </c>
      <c r="B350" s="134" t="s">
        <v>75</v>
      </c>
      <c r="C350" s="137" t="s">
        <v>55</v>
      </c>
      <c r="D350" s="148">
        <v>6</v>
      </c>
      <c r="E350" s="148">
        <v>21</v>
      </c>
      <c r="F350" s="136">
        <f t="shared" si="15"/>
        <v>21</v>
      </c>
      <c r="G350" s="136">
        <f t="shared" si="16"/>
        <v>105</v>
      </c>
      <c r="H350" s="136">
        <f t="shared" si="14"/>
        <v>126</v>
      </c>
    </row>
    <row r="351" spans="1:8">
      <c r="A351" s="147">
        <v>42578</v>
      </c>
      <c r="B351" s="134" t="s">
        <v>76</v>
      </c>
      <c r="C351" s="137" t="s">
        <v>55</v>
      </c>
      <c r="D351" s="148">
        <v>5</v>
      </c>
      <c r="E351" s="148">
        <v>21</v>
      </c>
      <c r="F351" s="136">
        <f t="shared" si="15"/>
        <v>17.5</v>
      </c>
      <c r="G351" s="136">
        <f t="shared" si="16"/>
        <v>87.5</v>
      </c>
      <c r="H351" s="136">
        <f t="shared" si="14"/>
        <v>105</v>
      </c>
    </row>
    <row r="352" spans="1:8">
      <c r="A352" s="147">
        <v>42578</v>
      </c>
      <c r="B352" s="134" t="s">
        <v>77</v>
      </c>
      <c r="C352" s="137" t="s">
        <v>55</v>
      </c>
      <c r="D352" s="148">
        <v>20</v>
      </c>
      <c r="E352" s="148">
        <v>21</v>
      </c>
      <c r="F352" s="136">
        <f t="shared" si="15"/>
        <v>70</v>
      </c>
      <c r="G352" s="136">
        <f t="shared" si="16"/>
        <v>350</v>
      </c>
      <c r="H352" s="136">
        <f t="shared" si="14"/>
        <v>420</v>
      </c>
    </row>
    <row r="353" spans="1:8">
      <c r="A353" s="147">
        <v>42579</v>
      </c>
      <c r="B353" s="134" t="s">
        <v>78</v>
      </c>
      <c r="C353" s="137" t="s">
        <v>55</v>
      </c>
      <c r="D353" s="148">
        <v>5</v>
      </c>
      <c r="E353" s="148">
        <v>21</v>
      </c>
      <c r="F353" s="136">
        <f t="shared" si="15"/>
        <v>17.5</v>
      </c>
      <c r="G353" s="136">
        <f t="shared" si="16"/>
        <v>87.5</v>
      </c>
      <c r="H353" s="136">
        <f t="shared" si="14"/>
        <v>105</v>
      </c>
    </row>
    <row r="354" spans="1:8">
      <c r="A354" s="147">
        <v>42579</v>
      </c>
      <c r="B354" s="134" t="s">
        <v>79</v>
      </c>
      <c r="C354" s="137" t="s">
        <v>55</v>
      </c>
      <c r="D354" s="148">
        <v>15</v>
      </c>
      <c r="E354" s="148">
        <v>21</v>
      </c>
      <c r="F354" s="136">
        <f t="shared" si="15"/>
        <v>52.5</v>
      </c>
      <c r="G354" s="136">
        <f t="shared" si="16"/>
        <v>262.5</v>
      </c>
      <c r="H354" s="136">
        <f t="shared" si="14"/>
        <v>315</v>
      </c>
    </row>
    <row r="355" spans="1:8">
      <c r="A355" s="147">
        <v>42579</v>
      </c>
      <c r="B355" s="134" t="s">
        <v>80</v>
      </c>
      <c r="C355" s="137" t="s">
        <v>55</v>
      </c>
      <c r="D355" s="148">
        <v>10</v>
      </c>
      <c r="E355" s="148">
        <v>21</v>
      </c>
      <c r="F355" s="136">
        <f t="shared" si="15"/>
        <v>35</v>
      </c>
      <c r="G355" s="136">
        <f t="shared" si="16"/>
        <v>175</v>
      </c>
      <c r="H355" s="136">
        <f t="shared" si="14"/>
        <v>210</v>
      </c>
    </row>
    <row r="356" spans="1:8">
      <c r="A356" s="147">
        <v>42580</v>
      </c>
      <c r="B356" s="134" t="s">
        <v>81</v>
      </c>
      <c r="C356" s="137" t="s">
        <v>55</v>
      </c>
      <c r="D356" s="148">
        <v>4.7699999999999996</v>
      </c>
      <c r="E356" s="148">
        <v>21</v>
      </c>
      <c r="F356" s="136">
        <f t="shared" si="15"/>
        <v>16.694999999999997</v>
      </c>
      <c r="G356" s="136">
        <f t="shared" si="16"/>
        <v>83.474999999999994</v>
      </c>
      <c r="H356" s="136">
        <f t="shared" si="14"/>
        <v>100.16999999999999</v>
      </c>
    </row>
    <row r="357" spans="1:8">
      <c r="A357" s="147">
        <v>42580</v>
      </c>
      <c r="B357" s="134" t="s">
        <v>82</v>
      </c>
      <c r="C357" s="137" t="s">
        <v>55</v>
      </c>
      <c r="D357" s="148">
        <v>11.91</v>
      </c>
      <c r="E357" s="148">
        <v>21</v>
      </c>
      <c r="F357" s="136">
        <f t="shared" si="15"/>
        <v>41.685000000000002</v>
      </c>
      <c r="G357" s="136">
        <f t="shared" si="16"/>
        <v>208.42500000000001</v>
      </c>
      <c r="H357" s="136">
        <f t="shared" si="14"/>
        <v>250.11</v>
      </c>
    </row>
    <row r="358" spans="1:8">
      <c r="A358" s="147">
        <v>42580</v>
      </c>
      <c r="B358" s="134" t="s">
        <v>83</v>
      </c>
      <c r="C358" s="137" t="s">
        <v>55</v>
      </c>
      <c r="D358" s="148">
        <v>15</v>
      </c>
      <c r="E358" s="148">
        <v>21</v>
      </c>
      <c r="F358" s="136">
        <f t="shared" si="15"/>
        <v>52.5</v>
      </c>
      <c r="G358" s="136">
        <f t="shared" si="16"/>
        <v>262.5</v>
      </c>
      <c r="H358" s="136">
        <f t="shared" si="14"/>
        <v>315</v>
      </c>
    </row>
    <row r="359" spans="1:8">
      <c r="A359" s="147">
        <v>42580</v>
      </c>
      <c r="B359" s="134" t="s">
        <v>84</v>
      </c>
      <c r="C359" s="137" t="s">
        <v>55</v>
      </c>
      <c r="D359" s="148">
        <v>15</v>
      </c>
      <c r="E359" s="148">
        <v>21</v>
      </c>
      <c r="F359" s="136">
        <f t="shared" si="15"/>
        <v>52.5</v>
      </c>
      <c r="G359" s="136">
        <f t="shared" si="16"/>
        <v>262.5</v>
      </c>
      <c r="H359" s="136">
        <f t="shared" si="14"/>
        <v>315</v>
      </c>
    </row>
    <row r="360" spans="1:8">
      <c r="A360" s="137"/>
      <c r="B360" s="134"/>
      <c r="C360" s="137"/>
      <c r="D360" s="148"/>
      <c r="E360" s="148"/>
      <c r="F360" s="136">
        <f t="shared" si="15"/>
        <v>0</v>
      </c>
      <c r="G360" s="136">
        <f t="shared" si="16"/>
        <v>0</v>
      </c>
      <c r="H360" s="136">
        <f t="shared" si="14"/>
        <v>0</v>
      </c>
    </row>
    <row r="361" spans="1:8">
      <c r="A361" s="137"/>
      <c r="B361" s="134"/>
      <c r="C361" s="137"/>
      <c r="D361" s="148"/>
      <c r="E361" s="148"/>
      <c r="F361" s="136">
        <f t="shared" si="15"/>
        <v>0</v>
      </c>
      <c r="G361" s="136">
        <f t="shared" si="16"/>
        <v>0</v>
      </c>
      <c r="H361" s="136">
        <f t="shared" si="14"/>
        <v>0</v>
      </c>
    </row>
    <row r="362" spans="1:8">
      <c r="A362" s="137"/>
      <c r="B362" s="134"/>
      <c r="C362" s="137"/>
      <c r="D362" s="148"/>
      <c r="E362" s="148"/>
      <c r="F362" s="136">
        <f t="shared" si="15"/>
        <v>0</v>
      </c>
      <c r="G362" s="136">
        <f t="shared" si="16"/>
        <v>0</v>
      </c>
      <c r="H362" s="136">
        <f t="shared" si="14"/>
        <v>0</v>
      </c>
    </row>
    <row r="363" spans="1:8">
      <c r="A363" s="137"/>
      <c r="B363" s="134"/>
      <c r="C363" s="137"/>
      <c r="D363" s="148"/>
      <c r="E363" s="148"/>
      <c r="F363" s="136">
        <f t="shared" si="15"/>
        <v>0</v>
      </c>
      <c r="G363" s="136">
        <f t="shared" si="16"/>
        <v>0</v>
      </c>
      <c r="H363" s="136">
        <f t="shared" si="14"/>
        <v>0</v>
      </c>
    </row>
    <row r="364" spans="1:8" ht="15.75" thickBot="1">
      <c r="A364" s="149"/>
      <c r="B364" s="149"/>
      <c r="C364" s="149"/>
      <c r="D364" s="149"/>
      <c r="E364" s="149"/>
      <c r="F364" s="141">
        <f t="shared" si="15"/>
        <v>0</v>
      </c>
      <c r="G364" s="141">
        <f t="shared" si="16"/>
        <v>0</v>
      </c>
      <c r="H364" s="141">
        <f t="shared" si="14"/>
        <v>0</v>
      </c>
    </row>
    <row r="365" spans="1:8" ht="15.75">
      <c r="A365" s="142" t="s">
        <v>44</v>
      </c>
      <c r="B365" s="143" t="s">
        <v>45</v>
      </c>
      <c r="C365" s="143" t="s">
        <v>45</v>
      </c>
      <c r="D365" s="144" t="s">
        <v>85</v>
      </c>
      <c r="E365" s="144" t="s">
        <v>45</v>
      </c>
      <c r="F365" s="144">
        <f>SUM(F330:F364)</f>
        <v>1215.2349999999999</v>
      </c>
      <c r="G365" s="144">
        <f t="shared" ref="G365:H365" si="17">SUM(G330:G364)</f>
        <v>6076.1750000000002</v>
      </c>
      <c r="H365" s="144">
        <f t="shared" si="17"/>
        <v>7291.41</v>
      </c>
    </row>
    <row r="367" spans="1:8" ht="15.75">
      <c r="A367" s="16" t="s">
        <v>46</v>
      </c>
    </row>
    <row r="368" spans="1:8" ht="15.75">
      <c r="A368" s="16"/>
    </row>
    <row r="369" spans="1:8" ht="15.75">
      <c r="A369" s="16" t="s">
        <v>47</v>
      </c>
    </row>
    <row r="370" spans="1:8" ht="15.75">
      <c r="A370" s="16" t="s">
        <v>48</v>
      </c>
    </row>
    <row r="371" spans="1:8" ht="15.75">
      <c r="A371" s="16" t="s">
        <v>86</v>
      </c>
    </row>
    <row r="372" spans="1:8" ht="20.25">
      <c r="C372" s="20" t="s">
        <v>50</v>
      </c>
    </row>
    <row r="373" spans="1:8" ht="20.25">
      <c r="B373" s="23" t="s">
        <v>51</v>
      </c>
      <c r="C373" s="20" t="s">
        <v>52</v>
      </c>
    </row>
    <row r="375" spans="1:8" ht="20.25">
      <c r="B375" s="20" t="s">
        <v>31</v>
      </c>
      <c r="E375" s="20" t="s">
        <v>53</v>
      </c>
    </row>
    <row r="377" spans="1:8">
      <c r="A377" s="125" t="s">
        <v>8</v>
      </c>
      <c r="B377" s="125" t="s">
        <v>33</v>
      </c>
      <c r="C377" s="125" t="s">
        <v>34</v>
      </c>
      <c r="D377" s="125" t="s">
        <v>10</v>
      </c>
      <c r="E377" s="125" t="s">
        <v>35</v>
      </c>
      <c r="F377" s="125" t="s">
        <v>11</v>
      </c>
      <c r="G377" s="125" t="s">
        <v>36</v>
      </c>
      <c r="H377" s="125" t="s">
        <v>37</v>
      </c>
    </row>
    <row r="378" spans="1:8" ht="15.75" thickBot="1">
      <c r="A378" s="126"/>
      <c r="B378" s="126" t="s">
        <v>38</v>
      </c>
      <c r="C378" s="126" t="s">
        <v>39</v>
      </c>
      <c r="D378" s="126" t="s">
        <v>18</v>
      </c>
      <c r="E378" s="126" t="s">
        <v>40</v>
      </c>
      <c r="F378" s="127">
        <v>0.2</v>
      </c>
      <c r="G378" s="126" t="s">
        <v>11</v>
      </c>
      <c r="H378" s="126" t="s">
        <v>41</v>
      </c>
    </row>
    <row r="379" spans="1:8">
      <c r="A379" s="145">
        <v>42572</v>
      </c>
      <c r="B379" s="134" t="s">
        <v>87</v>
      </c>
      <c r="C379" s="133" t="s">
        <v>55</v>
      </c>
      <c r="D379" s="135">
        <v>20</v>
      </c>
      <c r="E379" s="135">
        <v>21</v>
      </c>
      <c r="F379" s="132">
        <f>H379/6</f>
        <v>70</v>
      </c>
      <c r="G379" s="132">
        <f>H379-F379</f>
        <v>350</v>
      </c>
      <c r="H379" s="132">
        <f t="shared" ref="H379:H413" si="18">E379*D379</f>
        <v>420</v>
      </c>
    </row>
    <row r="380" spans="1:8">
      <c r="A380" s="145"/>
      <c r="B380" s="134"/>
      <c r="C380" s="133"/>
      <c r="D380" s="135"/>
      <c r="E380" s="135"/>
      <c r="F380" s="132">
        <f t="shared" ref="F380:F413" si="19">H380/6</f>
        <v>0</v>
      </c>
      <c r="G380" s="132">
        <f t="shared" ref="G380:G413" si="20">H380-F380</f>
        <v>0</v>
      </c>
      <c r="H380" s="132">
        <f t="shared" si="18"/>
        <v>0</v>
      </c>
    </row>
    <row r="381" spans="1:8">
      <c r="A381" s="145"/>
      <c r="B381" s="134"/>
      <c r="C381" s="133"/>
      <c r="D381" s="135"/>
      <c r="E381" s="135"/>
      <c r="F381" s="132">
        <f t="shared" si="19"/>
        <v>0</v>
      </c>
      <c r="G381" s="132">
        <f t="shared" si="20"/>
        <v>0</v>
      </c>
      <c r="H381" s="132">
        <f t="shared" si="18"/>
        <v>0</v>
      </c>
    </row>
    <row r="382" spans="1:8">
      <c r="A382" s="145"/>
      <c r="B382" s="134"/>
      <c r="C382" s="133"/>
      <c r="D382" s="135"/>
      <c r="E382" s="135"/>
      <c r="F382" s="132">
        <f t="shared" si="19"/>
        <v>0</v>
      </c>
      <c r="G382" s="132">
        <f t="shared" si="20"/>
        <v>0</v>
      </c>
      <c r="H382" s="132">
        <f t="shared" si="18"/>
        <v>0</v>
      </c>
    </row>
    <row r="383" spans="1:8">
      <c r="A383" s="145"/>
      <c r="B383" s="134"/>
      <c r="C383" s="133"/>
      <c r="D383" s="135"/>
      <c r="E383" s="135"/>
      <c r="F383" s="132">
        <f t="shared" si="19"/>
        <v>0</v>
      </c>
      <c r="G383" s="132">
        <f t="shared" si="20"/>
        <v>0</v>
      </c>
      <c r="H383" s="132">
        <f t="shared" si="18"/>
        <v>0</v>
      </c>
    </row>
    <row r="384" spans="1:8">
      <c r="A384" s="128"/>
      <c r="B384" s="129"/>
      <c r="C384" s="146"/>
      <c r="D384" s="131"/>
      <c r="E384" s="131"/>
      <c r="F384" s="132">
        <f t="shared" si="19"/>
        <v>0</v>
      </c>
      <c r="G384" s="132">
        <f t="shared" si="20"/>
        <v>0</v>
      </c>
      <c r="H384" s="132">
        <f t="shared" si="18"/>
        <v>0</v>
      </c>
    </row>
    <row r="385" spans="1:8">
      <c r="A385" s="145"/>
      <c r="B385" s="134"/>
      <c r="C385" s="133"/>
      <c r="D385" s="135"/>
      <c r="E385" s="135"/>
      <c r="F385" s="132">
        <f t="shared" si="19"/>
        <v>0</v>
      </c>
      <c r="G385" s="132">
        <f t="shared" si="20"/>
        <v>0</v>
      </c>
      <c r="H385" s="132">
        <f t="shared" si="18"/>
        <v>0</v>
      </c>
    </row>
    <row r="386" spans="1:8">
      <c r="A386" s="145"/>
      <c r="B386" s="134"/>
      <c r="C386" s="133"/>
      <c r="D386" s="135"/>
      <c r="E386" s="135"/>
      <c r="F386" s="132">
        <f t="shared" si="19"/>
        <v>0</v>
      </c>
      <c r="G386" s="132">
        <f t="shared" si="20"/>
        <v>0</v>
      </c>
      <c r="H386" s="132">
        <f t="shared" si="18"/>
        <v>0</v>
      </c>
    </row>
    <row r="387" spans="1:8">
      <c r="A387" s="145"/>
      <c r="B387" s="134"/>
      <c r="C387" s="133"/>
      <c r="D387" s="135"/>
      <c r="E387" s="135"/>
      <c r="F387" s="132">
        <f t="shared" si="19"/>
        <v>0</v>
      </c>
      <c r="G387" s="132">
        <f t="shared" si="20"/>
        <v>0</v>
      </c>
      <c r="H387" s="132">
        <f t="shared" si="18"/>
        <v>0</v>
      </c>
    </row>
    <row r="388" spans="1:8">
      <c r="A388" s="145"/>
      <c r="B388" s="134"/>
      <c r="C388" s="133"/>
      <c r="D388" s="135"/>
      <c r="E388" s="135"/>
      <c r="F388" s="132">
        <f t="shared" si="19"/>
        <v>0</v>
      </c>
      <c r="G388" s="132">
        <f t="shared" si="20"/>
        <v>0</v>
      </c>
      <c r="H388" s="132">
        <f t="shared" si="18"/>
        <v>0</v>
      </c>
    </row>
    <row r="389" spans="1:8">
      <c r="A389" s="145"/>
      <c r="B389" s="134"/>
      <c r="C389" s="133"/>
      <c r="D389" s="135"/>
      <c r="E389" s="135"/>
      <c r="F389" s="132">
        <f t="shared" si="19"/>
        <v>0</v>
      </c>
      <c r="G389" s="132">
        <f t="shared" si="20"/>
        <v>0</v>
      </c>
      <c r="H389" s="132">
        <f t="shared" si="18"/>
        <v>0</v>
      </c>
    </row>
    <row r="390" spans="1:8">
      <c r="A390" s="145"/>
      <c r="B390" s="134"/>
      <c r="C390" s="133"/>
      <c r="D390" s="135"/>
      <c r="E390" s="135"/>
      <c r="F390" s="132">
        <f t="shared" si="19"/>
        <v>0</v>
      </c>
      <c r="G390" s="132">
        <f t="shared" si="20"/>
        <v>0</v>
      </c>
      <c r="H390" s="132">
        <f t="shared" si="18"/>
        <v>0</v>
      </c>
    </row>
    <row r="391" spans="1:8">
      <c r="A391" s="145"/>
      <c r="B391" s="134"/>
      <c r="C391" s="133"/>
      <c r="D391" s="135"/>
      <c r="E391" s="135"/>
      <c r="F391" s="132">
        <f t="shared" si="19"/>
        <v>0</v>
      </c>
      <c r="G391" s="132">
        <f t="shared" si="20"/>
        <v>0</v>
      </c>
      <c r="H391" s="132">
        <f t="shared" si="18"/>
        <v>0</v>
      </c>
    </row>
    <row r="392" spans="1:8">
      <c r="A392" s="145"/>
      <c r="B392" s="134"/>
      <c r="C392" s="133"/>
      <c r="D392" s="135"/>
      <c r="E392" s="135"/>
      <c r="F392" s="132">
        <f t="shared" si="19"/>
        <v>0</v>
      </c>
      <c r="G392" s="132">
        <f t="shared" si="20"/>
        <v>0</v>
      </c>
      <c r="H392" s="132">
        <f t="shared" si="18"/>
        <v>0</v>
      </c>
    </row>
    <row r="393" spans="1:8">
      <c r="A393" s="145"/>
      <c r="B393" s="134"/>
      <c r="C393" s="133"/>
      <c r="D393" s="135"/>
      <c r="E393" s="135"/>
      <c r="F393" s="132">
        <f t="shared" si="19"/>
        <v>0</v>
      </c>
      <c r="G393" s="132">
        <f t="shared" si="20"/>
        <v>0</v>
      </c>
      <c r="H393" s="132">
        <f t="shared" si="18"/>
        <v>0</v>
      </c>
    </row>
    <row r="394" spans="1:8">
      <c r="A394" s="145"/>
      <c r="B394" s="134"/>
      <c r="C394" s="133"/>
      <c r="D394" s="135"/>
      <c r="E394" s="135"/>
      <c r="F394" s="132">
        <f t="shared" si="19"/>
        <v>0</v>
      </c>
      <c r="G394" s="132">
        <f t="shared" si="20"/>
        <v>0</v>
      </c>
      <c r="H394" s="132">
        <f t="shared" si="18"/>
        <v>0</v>
      </c>
    </row>
    <row r="395" spans="1:8">
      <c r="A395" s="145"/>
      <c r="B395" s="134"/>
      <c r="C395" s="133"/>
      <c r="D395" s="135"/>
      <c r="E395" s="135"/>
      <c r="F395" s="132">
        <f t="shared" si="19"/>
        <v>0</v>
      </c>
      <c r="G395" s="132">
        <f t="shared" si="20"/>
        <v>0</v>
      </c>
      <c r="H395" s="132">
        <f t="shared" si="18"/>
        <v>0</v>
      </c>
    </row>
    <row r="396" spans="1:8">
      <c r="A396" s="145"/>
      <c r="B396" s="134"/>
      <c r="C396" s="133"/>
      <c r="D396" s="135"/>
      <c r="E396" s="135"/>
      <c r="F396" s="136">
        <f t="shared" si="19"/>
        <v>0</v>
      </c>
      <c r="G396" s="136">
        <f t="shared" si="20"/>
        <v>0</v>
      </c>
      <c r="H396" s="136">
        <f t="shared" si="18"/>
        <v>0</v>
      </c>
    </row>
    <row r="397" spans="1:8">
      <c r="A397" s="147"/>
      <c r="B397" s="134"/>
      <c r="C397" s="137"/>
      <c r="D397" s="148"/>
      <c r="E397" s="148"/>
      <c r="F397" s="136">
        <f t="shared" si="19"/>
        <v>0</v>
      </c>
      <c r="G397" s="136">
        <f t="shared" si="20"/>
        <v>0</v>
      </c>
      <c r="H397" s="136">
        <f t="shared" si="18"/>
        <v>0</v>
      </c>
    </row>
    <row r="398" spans="1:8">
      <c r="A398" s="147"/>
      <c r="B398" s="134"/>
      <c r="C398" s="137"/>
      <c r="D398" s="148"/>
      <c r="E398" s="148"/>
      <c r="F398" s="136">
        <f t="shared" si="19"/>
        <v>0</v>
      </c>
      <c r="G398" s="136">
        <f t="shared" si="20"/>
        <v>0</v>
      </c>
      <c r="H398" s="136">
        <f t="shared" si="18"/>
        <v>0</v>
      </c>
    </row>
    <row r="399" spans="1:8">
      <c r="A399" s="147"/>
      <c r="B399" s="134"/>
      <c r="C399" s="137"/>
      <c r="D399" s="148"/>
      <c r="E399" s="148"/>
      <c r="F399" s="136">
        <f t="shared" si="19"/>
        <v>0</v>
      </c>
      <c r="G399" s="136">
        <f t="shared" si="20"/>
        <v>0</v>
      </c>
      <c r="H399" s="136">
        <f t="shared" si="18"/>
        <v>0</v>
      </c>
    </row>
    <row r="400" spans="1:8">
      <c r="A400" s="147"/>
      <c r="B400" s="134"/>
      <c r="C400" s="137"/>
      <c r="D400" s="148"/>
      <c r="E400" s="148"/>
      <c r="F400" s="136">
        <f t="shared" si="19"/>
        <v>0</v>
      </c>
      <c r="G400" s="136">
        <f t="shared" si="20"/>
        <v>0</v>
      </c>
      <c r="H400" s="136">
        <f t="shared" si="18"/>
        <v>0</v>
      </c>
    </row>
    <row r="401" spans="1:8">
      <c r="A401" s="147"/>
      <c r="B401" s="134"/>
      <c r="C401" s="137"/>
      <c r="D401" s="148"/>
      <c r="E401" s="148"/>
      <c r="F401" s="136">
        <f t="shared" si="19"/>
        <v>0</v>
      </c>
      <c r="G401" s="136">
        <f t="shared" si="20"/>
        <v>0</v>
      </c>
      <c r="H401" s="136">
        <f t="shared" si="18"/>
        <v>0</v>
      </c>
    </row>
    <row r="402" spans="1:8">
      <c r="A402" s="147"/>
      <c r="B402" s="134"/>
      <c r="C402" s="137"/>
      <c r="D402" s="148"/>
      <c r="E402" s="148"/>
      <c r="F402" s="136">
        <f t="shared" si="19"/>
        <v>0</v>
      </c>
      <c r="G402" s="136">
        <f t="shared" si="20"/>
        <v>0</v>
      </c>
      <c r="H402" s="136">
        <f t="shared" si="18"/>
        <v>0</v>
      </c>
    </row>
    <row r="403" spans="1:8">
      <c r="A403" s="147"/>
      <c r="B403" s="134"/>
      <c r="C403" s="137"/>
      <c r="D403" s="148"/>
      <c r="E403" s="148"/>
      <c r="F403" s="136">
        <f t="shared" si="19"/>
        <v>0</v>
      </c>
      <c r="G403" s="136">
        <f t="shared" si="20"/>
        <v>0</v>
      </c>
      <c r="H403" s="136">
        <f t="shared" si="18"/>
        <v>0</v>
      </c>
    </row>
    <row r="404" spans="1:8">
      <c r="A404" s="147"/>
      <c r="B404" s="134"/>
      <c r="C404" s="137"/>
      <c r="D404" s="148"/>
      <c r="E404" s="148"/>
      <c r="F404" s="136">
        <f t="shared" si="19"/>
        <v>0</v>
      </c>
      <c r="G404" s="136">
        <f t="shared" si="20"/>
        <v>0</v>
      </c>
      <c r="H404" s="136">
        <f t="shared" si="18"/>
        <v>0</v>
      </c>
    </row>
    <row r="405" spans="1:8">
      <c r="A405" s="147"/>
      <c r="B405" s="134"/>
      <c r="C405" s="137"/>
      <c r="D405" s="148"/>
      <c r="E405" s="148"/>
      <c r="F405" s="136">
        <f t="shared" si="19"/>
        <v>0</v>
      </c>
      <c r="G405" s="136">
        <f t="shared" si="20"/>
        <v>0</v>
      </c>
      <c r="H405" s="136">
        <f t="shared" si="18"/>
        <v>0</v>
      </c>
    </row>
    <row r="406" spans="1:8">
      <c r="A406" s="147"/>
      <c r="B406" s="134"/>
      <c r="C406" s="137"/>
      <c r="D406" s="148"/>
      <c r="E406" s="148"/>
      <c r="F406" s="136">
        <f t="shared" si="19"/>
        <v>0</v>
      </c>
      <c r="G406" s="136">
        <f t="shared" si="20"/>
        <v>0</v>
      </c>
      <c r="H406" s="136">
        <f t="shared" si="18"/>
        <v>0</v>
      </c>
    </row>
    <row r="407" spans="1:8">
      <c r="A407" s="147"/>
      <c r="B407" s="134"/>
      <c r="C407" s="137"/>
      <c r="D407" s="148"/>
      <c r="E407" s="148"/>
      <c r="F407" s="136">
        <f t="shared" si="19"/>
        <v>0</v>
      </c>
      <c r="G407" s="136">
        <f t="shared" si="20"/>
        <v>0</v>
      </c>
      <c r="H407" s="136">
        <f t="shared" si="18"/>
        <v>0</v>
      </c>
    </row>
    <row r="408" spans="1:8">
      <c r="A408" s="147"/>
      <c r="B408" s="134"/>
      <c r="C408" s="137"/>
      <c r="D408" s="148"/>
      <c r="E408" s="148"/>
      <c r="F408" s="136">
        <f t="shared" si="19"/>
        <v>0</v>
      </c>
      <c r="G408" s="136">
        <f t="shared" si="20"/>
        <v>0</v>
      </c>
      <c r="H408" s="136">
        <f t="shared" si="18"/>
        <v>0</v>
      </c>
    </row>
    <row r="409" spans="1:8">
      <c r="A409" s="137"/>
      <c r="B409" s="134"/>
      <c r="C409" s="137"/>
      <c r="D409" s="148"/>
      <c r="E409" s="148"/>
      <c r="F409" s="136">
        <f t="shared" si="19"/>
        <v>0</v>
      </c>
      <c r="G409" s="136">
        <f t="shared" si="20"/>
        <v>0</v>
      </c>
      <c r="H409" s="136">
        <f t="shared" si="18"/>
        <v>0</v>
      </c>
    </row>
    <row r="410" spans="1:8">
      <c r="A410" s="137"/>
      <c r="B410" s="134"/>
      <c r="C410" s="137"/>
      <c r="D410" s="148"/>
      <c r="E410" s="148"/>
      <c r="F410" s="136">
        <f t="shared" si="19"/>
        <v>0</v>
      </c>
      <c r="G410" s="136">
        <f t="shared" si="20"/>
        <v>0</v>
      </c>
      <c r="H410" s="136">
        <f t="shared" si="18"/>
        <v>0</v>
      </c>
    </row>
    <row r="411" spans="1:8">
      <c r="A411" s="137"/>
      <c r="B411" s="134"/>
      <c r="C411" s="137"/>
      <c r="D411" s="148"/>
      <c r="E411" s="148"/>
      <c r="F411" s="136">
        <f t="shared" si="19"/>
        <v>0</v>
      </c>
      <c r="G411" s="136">
        <f t="shared" si="20"/>
        <v>0</v>
      </c>
      <c r="H411" s="136">
        <f t="shared" si="18"/>
        <v>0</v>
      </c>
    </row>
    <row r="412" spans="1:8">
      <c r="A412" s="137"/>
      <c r="B412" s="134"/>
      <c r="C412" s="137"/>
      <c r="D412" s="148"/>
      <c r="E412" s="148"/>
      <c r="F412" s="136">
        <f t="shared" si="19"/>
        <v>0</v>
      </c>
      <c r="G412" s="136">
        <f t="shared" si="20"/>
        <v>0</v>
      </c>
      <c r="H412" s="136">
        <f t="shared" si="18"/>
        <v>0</v>
      </c>
    </row>
    <row r="413" spans="1:8" ht="15.75" thickBot="1">
      <c r="A413" s="149"/>
      <c r="B413" s="149"/>
      <c r="C413" s="149"/>
      <c r="D413" s="149"/>
      <c r="E413" s="149"/>
      <c r="F413" s="141">
        <f t="shared" si="19"/>
        <v>0</v>
      </c>
      <c r="G413" s="141">
        <f t="shared" si="20"/>
        <v>0</v>
      </c>
      <c r="H413" s="141">
        <f t="shared" si="18"/>
        <v>0</v>
      </c>
    </row>
    <row r="414" spans="1:8" ht="15.75">
      <c r="A414" s="142" t="s">
        <v>44</v>
      </c>
      <c r="B414" s="143" t="s">
        <v>45</v>
      </c>
      <c r="C414" s="143" t="s">
        <v>45</v>
      </c>
      <c r="D414" s="144">
        <f>SUM(D379:D413)</f>
        <v>20</v>
      </c>
      <c r="E414" s="144" t="s">
        <v>45</v>
      </c>
      <c r="F414" s="144">
        <f>SUM(F379:F413)</f>
        <v>70</v>
      </c>
      <c r="G414" s="144">
        <f t="shared" ref="G414:H414" si="21">SUM(G379:G413)</f>
        <v>350</v>
      </c>
      <c r="H414" s="144">
        <f t="shared" si="21"/>
        <v>420</v>
      </c>
    </row>
    <row r="416" spans="1:8" ht="15.75">
      <c r="A416" s="16" t="s">
        <v>46</v>
      </c>
    </row>
    <row r="417" spans="1:1" ht="15.75">
      <c r="A417" s="16"/>
    </row>
    <row r="418" spans="1:1" ht="15.75">
      <c r="A418" s="16" t="s">
        <v>47</v>
      </c>
    </row>
  </sheetData>
  <conditionalFormatting sqref="N21:O58 B21:I58">
    <cfRule type="expression" dxfId="4" priority="5">
      <formula>B21&lt;&gt;""</formula>
    </cfRule>
  </conditionalFormatting>
  <conditionalFormatting sqref="C21:C58">
    <cfRule type="duplicateValues" dxfId="3" priority="4"/>
  </conditionalFormatting>
  <conditionalFormatting sqref="J21:J58">
    <cfRule type="duplicateValues" dxfId="2" priority="3"/>
  </conditionalFormatting>
  <conditionalFormatting sqref="M16">
    <cfRule type="expression" dxfId="1" priority="2">
      <formula>I21&lt;&gt;""</formula>
    </cfRule>
  </conditionalFormatting>
  <conditionalFormatting sqref="M15">
    <cfRule type="expression" dxfId="0" priority="1">
      <formula>I21=""</formula>
    </cfRule>
  </conditionalFormatting>
  <hyperlinks>
    <hyperlink ref="E1" r:id="rId1"/>
    <hyperlink ref="D103" r:id="rId2"/>
    <hyperlink ref="F151" r:id="rId3"/>
    <hyperlink ref="D145" r:id="rId4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чеков Бензин А –92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2020-06-03T09:18:22Z</cp:lastPrinted>
  <dcterms:created xsi:type="dcterms:W3CDTF">2020-06-03T08:28:32Z</dcterms:created>
  <dcterms:modified xsi:type="dcterms:W3CDTF">2020-06-03T09:18:28Z</dcterms:modified>
</cp:coreProperties>
</file>