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8" activeTab="5"/>
  </bookViews>
  <sheets>
    <sheet name="1.1" sheetId="3" r:id="rId1"/>
    <sheet name="1.2" sheetId="1" r:id="rId2"/>
    <sheet name="1.3" sheetId="2" r:id="rId3"/>
    <sheet name="2.1" sheetId="4" r:id="rId4"/>
    <sheet name="3.1" sheetId="5" r:id="rId5"/>
    <sheet name="Анализ3.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D20" i="6"/>
  <c r="D19" i="6"/>
  <c r="B18" i="6"/>
  <c r="B20" i="6"/>
  <c r="B19" i="6"/>
  <c r="A10" i="6"/>
  <c r="A6" i="6" l="1"/>
  <c r="D3" i="6"/>
  <c r="A3" i="6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4" i="5"/>
  <c r="O4" i="5" s="1"/>
  <c r="N5" i="5"/>
  <c r="O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5" i="5"/>
  <c r="G4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5" i="5"/>
  <c r="L4" i="5"/>
  <c r="L8" i="4"/>
  <c r="L7" i="4"/>
  <c r="L9" i="4"/>
  <c r="L6" i="4"/>
  <c r="L5" i="4"/>
  <c r="K9" i="4"/>
  <c r="K8" i="4"/>
  <c r="K7" i="4"/>
  <c r="K6" i="4"/>
  <c r="K5" i="4"/>
  <c r="J5" i="4"/>
  <c r="J9" i="4"/>
  <c r="J8" i="4"/>
  <c r="J7" i="4"/>
  <c r="J6" i="4"/>
  <c r="G10" i="4"/>
  <c r="F10" i="4"/>
  <c r="H7" i="4"/>
  <c r="H6" i="4"/>
  <c r="H8" i="4"/>
  <c r="H9" i="4"/>
  <c r="H5" i="4"/>
  <c r="B22" i="3" l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" i="2"/>
  <c r="D2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8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" i="1"/>
  <c r="B2" i="1"/>
</calcChain>
</file>

<file path=xl/sharedStrings.xml><?xml version="1.0" encoding="utf-8"?>
<sst xmlns="http://schemas.openxmlformats.org/spreadsheetml/2006/main" count="86" uniqueCount="58">
  <si>
    <t>x</t>
  </si>
  <si>
    <t>y</t>
  </si>
  <si>
    <t xml:space="preserve">a = </t>
  </si>
  <si>
    <t xml:space="preserve">z = </t>
  </si>
  <si>
    <t>Группировка затрат по экономическим элементам</t>
  </si>
  <si>
    <t>№ п/п</t>
  </si>
  <si>
    <t>Элементы затрат</t>
  </si>
  <si>
    <t>Сумма затрат</t>
  </si>
  <si>
    <t>Отклонение т.р.</t>
  </si>
  <si>
    <t>Удельный вес</t>
  </si>
  <si>
    <t>Отклонение, %</t>
  </si>
  <si>
    <t>Материальные затраты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</si>
  <si>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</si>
  <si>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</si>
  <si>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</si>
  <si>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</t>
  </si>
  <si>
    <t>ИТОГО</t>
  </si>
  <si>
    <t>Расчёт премиальных доплат</t>
  </si>
  <si>
    <t>ФИО</t>
  </si>
  <si>
    <t>Разряд</t>
  </si>
  <si>
    <t>Ставка, руб</t>
  </si>
  <si>
    <t>План</t>
  </si>
  <si>
    <t>Изготовлено деталей</t>
  </si>
  <si>
    <t>Выполнение плана, %</t>
  </si>
  <si>
    <t>Премия, руб</t>
  </si>
  <si>
    <t>Начислено , руб</t>
  </si>
  <si>
    <t>Первый</t>
  </si>
  <si>
    <t>Второй</t>
  </si>
  <si>
    <t>Третий</t>
  </si>
  <si>
    <t>Ломов Л.Л</t>
  </si>
  <si>
    <t>Жорин Ж.Ж</t>
  </si>
  <si>
    <t>Петрова П.П</t>
  </si>
  <si>
    <t>Кудрявцева К.К</t>
  </si>
  <si>
    <t>Арамова А.А</t>
  </si>
  <si>
    <t>Березняк Б.Б</t>
  </si>
  <si>
    <t>Волин В.В</t>
  </si>
  <si>
    <t>Горин Г.Г</t>
  </si>
  <si>
    <t>Джорин Д.Д</t>
  </si>
  <si>
    <t>Ефремов Е.Е</t>
  </si>
  <si>
    <t>Зайцева З.З</t>
  </si>
  <si>
    <t>Щукина Щ.Щ</t>
  </si>
  <si>
    <t>Шубина Ш.Ш</t>
  </si>
  <si>
    <t>Карабин К.К</t>
  </si>
  <si>
    <t>Стволов С.С</t>
  </si>
  <si>
    <t>Итого</t>
  </si>
  <si>
    <t>Премия, % от тарифной ставки</t>
  </si>
  <si>
    <t>Не начисляется</t>
  </si>
  <si>
    <t>100% ровно</t>
  </si>
  <si>
    <t>от 100% до 110%</t>
  </si>
  <si>
    <t>ниже 10%</t>
  </si>
  <si>
    <t>свыше 110%</t>
  </si>
  <si>
    <t>Надбавка</t>
  </si>
  <si>
    <t>Максимальный размер заработной платы</t>
  </si>
  <si>
    <t>Минимальный размер заработной платы</t>
  </si>
  <si>
    <t>Средний размер премии</t>
  </si>
  <si>
    <t>Сумма премиальных для сотрудников, выполнивших план на 100%</t>
  </si>
  <si>
    <t>Количество сотрудников, которым не была начислена премия</t>
  </si>
  <si>
    <t>Начислено премии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</si>
</sst>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se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wrapText="1"/>
    </xf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'1.1'!$B$1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'1.1'!$A$2:$A$22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'1.1'!$B$2:$B$22</c:f>
              <c:numCache>
                <c:formatCode>General</c:formatCode>
                <c:ptCount val="21"/>
                <c:pt idx="0">
                  <c:v>0</c:v>
                </c:pt>
                <c:pt idx="1">
                  <c:v>0.71544543568604746</c:v>
                </c:pt>
                <c:pt idx="2">
                  <c:v>0.93511272516243216</c:v>
                </c:pt>
                <c:pt idx="3">
                  <c:v>-1.466858540678593</c:v>
                </c:pt>
                <c:pt idx="4">
                  <c:v>-3.8356970986525538</c:v>
                </c:pt>
                <c:pt idx="5">
                  <c:v>-0.20542600870264668</c:v>
                </c:pt>
                <c:pt idx="6">
                  <c:v>8.9696247779084413</c:v>
                </c:pt>
                <c:pt idx="7">
                  <c:v>9.1390281515994172</c:v>
                </c:pt>
                <c:pt idx="8">
                  <c:v>-11.968464439566135</c:v>
                </c:pt>
                <c:pt idx="9">
                  <c:v>-31.336564419417368</c:v>
                </c:pt>
                <c:pt idx="10">
                  <c:v>-3.088113345415282</c:v>
                </c:pt>
                <c:pt idx="11">
                  <c:v>60.597593220206761</c:v>
                </c:pt>
                <c:pt idx="12">
                  <c:v>58.525905614140513</c:v>
                </c:pt>
                <c:pt idx="13">
                  <c:v>-62.584931705586023</c:v>
                </c:pt>
                <c:pt idx="14">
                  <c:v>-156.64895050298105</c:v>
                </c:pt>
                <c:pt idx="15">
                  <c:v>-20.773221550089342</c:v>
                </c:pt>
                <c:pt idx="16">
                  <c:v>244.6693271950042</c:v>
                </c:pt>
                <c:pt idx="17">
                  <c:v>228.87362371490522</c:v>
                </c:pt>
                <c:pt idx="18">
                  <c:v>-206.34885443405457</c:v>
                </c:pt>
                <c:pt idx="19">
                  <c:v>-514.09017558527444</c:v>
                </c:pt>
                <c:pt idx="20">
                  <c:v>-84.705120062574736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31-4416-AC25-BC321BD0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4639"/>
        <c:axId val="18831727"/>
      </c:scatterChart>
      <c:valAx>
        <c:axId val="18834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31727"/>
        <c:crosses val="autoZero"/>
        <c:crossBetween val="midCat"/>
      </c:valAx>
      <c:valAx>
        <c:axId val="1883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34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При</a:t>
            </a:r>
            <a:r>
              <a:rPr lang="ru-RU" baseline="0"/>
              <a:t> </a:t>
            </a:r>
            <a:r>
              <a:rPr lang="en-US" baseline="0"/>
              <a:t>a =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'1.2'!$B$1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'1.2'!$A$2:$A$35</c:f>
              <c:numCache>
                <c:formatCode>General</c:formatCode>
                <c:ptCount val="34"/>
                <c:pt idx="0">
                  <c:v>-4</c:v>
                </c:pt>
                <c:pt idx="1">
                  <c:v>-3.75</c:v>
                </c:pt>
                <c:pt idx="2">
                  <c:v>-3.5</c:v>
                </c:pt>
                <c:pt idx="3">
                  <c:v>-3.25</c:v>
                </c:pt>
                <c:pt idx="4">
                  <c:v>-3</c:v>
                </c:pt>
                <c:pt idx="5">
                  <c:v>-2.75</c:v>
                </c:pt>
                <c:pt idx="6">
                  <c:v>-2.5</c:v>
                </c:pt>
                <c:pt idx="7">
                  <c:v>-2.25</c:v>
                </c:pt>
                <c:pt idx="8">
                  <c:v>-2</c:v>
                </c:pt>
                <c:pt idx="9">
                  <c:v>-1.75</c:v>
                </c:pt>
                <c:pt idx="10">
                  <c:v>-1.5</c:v>
                </c:pt>
                <c:pt idx="11">
                  <c:v>-1.25</c:v>
                </c:pt>
                <c:pt idx="12">
                  <c:v>-1</c:v>
                </c:pt>
                <c:pt idx="13">
                  <c:v>-0.75</c:v>
                </c:pt>
                <c:pt idx="14">
                  <c:v>-0.5</c:v>
                </c:pt>
                <c:pt idx="15">
                  <c:v>-0.25</c:v>
                </c:pt>
                <c:pt idx="16">
                  <c:v>0</c:v>
                </c:pt>
                <c:pt idx="17">
                  <c:v>0.25</c:v>
                </c:pt>
                <c:pt idx="18">
                  <c:v>0.5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1.5</c:v>
                </c:pt>
                <c:pt idx="23">
                  <c:v>1.75</c:v>
                </c:pt>
                <c:pt idx="24">
                  <c:v>2</c:v>
                </c:pt>
                <c:pt idx="25">
                  <c:v>2.25</c:v>
                </c:pt>
                <c:pt idx="26">
                  <c:v>2.5</c:v>
                </c:pt>
                <c:pt idx="27">
                  <c:v>2.75</c:v>
                </c:pt>
                <c:pt idx="28">
                  <c:v>3</c:v>
                </c:pt>
                <c:pt idx="29">
                  <c:v>3.25</c:v>
                </c:pt>
                <c:pt idx="30">
                  <c:v>3.5</c:v>
                </c:pt>
                <c:pt idx="31">
                  <c:v>3.75</c:v>
                </c:pt>
                <c:pt idx="32">
                  <c:v>4</c:v>
                </c:pt>
                <c:pt idx="33">
                  <c:v>5</c:v>
                </c:pt>
              </c:numCache>
            </c:numRef>
          </c:xVal>
          <c:yVal>
            <c:numRef>
              <c:f>'1.2'!$B$2:$B$35</c:f>
              <c:numCache>
                <c:formatCode>General</c:formatCode>
                <c:ptCount val="34"/>
                <c:pt idx="0">
                  <c:v>15</c:v>
                </c:pt>
                <c:pt idx="1">
                  <c:v>13.0625</c:v>
                </c:pt>
                <c:pt idx="2">
                  <c:v>11.25</c:v>
                </c:pt>
                <c:pt idx="3">
                  <c:v>9.5625</c:v>
                </c:pt>
                <c:pt idx="4">
                  <c:v>8</c:v>
                </c:pt>
                <c:pt idx="5">
                  <c:v>6.5625</c:v>
                </c:pt>
                <c:pt idx="6">
                  <c:v>5.25</c:v>
                </c:pt>
                <c:pt idx="7">
                  <c:v>4.0625</c:v>
                </c:pt>
                <c:pt idx="8">
                  <c:v>3</c:v>
                </c:pt>
                <c:pt idx="9">
                  <c:v>2.0625</c:v>
                </c:pt>
                <c:pt idx="10">
                  <c:v>1.25</c:v>
                </c:pt>
                <c:pt idx="11">
                  <c:v>0.5625</c:v>
                </c:pt>
                <c:pt idx="12">
                  <c:v>0</c:v>
                </c:pt>
                <c:pt idx="13">
                  <c:v>-0.4375</c:v>
                </c:pt>
                <c:pt idx="14">
                  <c:v>-0.75</c:v>
                </c:pt>
                <c:pt idx="15">
                  <c:v>-0.9375</c:v>
                </c:pt>
                <c:pt idx="16">
                  <c:v>-1</c:v>
                </c:pt>
                <c:pt idx="17">
                  <c:v>1.9387912809451864</c:v>
                </c:pt>
                <c:pt idx="18">
                  <c:v>1.2919265817264289</c:v>
                </c:pt>
                <c:pt idx="19">
                  <c:v>1.5353686008338516</c:v>
                </c:pt>
                <c:pt idx="20">
                  <c:v>1.0050037516997772</c:v>
                </c:pt>
                <c:pt idx="21">
                  <c:v>1.0994281922265332</c:v>
                </c:pt>
                <c:pt idx="22">
                  <c:v>1.1731781895681941</c:v>
                </c:pt>
                <c:pt idx="23">
                  <c:v>1.0317716563546018</c:v>
                </c:pt>
                <c:pt idx="24">
                  <c:v>1.6418310927316131</c:v>
                </c:pt>
                <c:pt idx="25">
                  <c:v>1.3946021002846103</c:v>
                </c:pt>
                <c:pt idx="26">
                  <c:v>1.9800851433251829</c:v>
                </c:pt>
                <c:pt idx="27">
                  <c:v>1.85433488714563</c:v>
                </c:pt>
                <c:pt idx="28">
                  <c:v>1.8769511271716524</c:v>
                </c:pt>
                <c:pt idx="29">
                  <c:v>1.9882938128640117</c:v>
                </c:pt>
                <c:pt idx="30">
                  <c:v>1.4272499830956933</c:v>
                </c:pt>
                <c:pt idx="31">
                  <c:v>1.6733176589175129</c:v>
                </c:pt>
                <c:pt idx="32">
                  <c:v>1</c:v>
                </c:pt>
                <c:pt idx="33">
                  <c:v>27.23606797749979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7-4922-A376-0F40E4B98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823759"/>
        <c:axId val="458824175"/>
      </c:scatterChart>
      <c:valAx>
        <c:axId val="458823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824175"/>
        <c:crosses val="autoZero"/>
        <c:crossBetween val="midCat"/>
      </c:valAx>
      <c:valAx>
        <c:axId val="45882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823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'1.3'!$A$14:$A$22</c:f>
              <c:numCache>
                <c:formatCode>General</c:formatCode>
                <c:ptCount val="9"/>
                <c:pt idx="0">
                  <c:v>-1</c:v>
                </c:pt>
                <c:pt idx="1">
                  <c:v>-0.75</c:v>
                </c:pt>
                <c:pt idx="2">
                  <c:v>-0.5</c:v>
                </c:pt>
                <c:pt idx="3">
                  <c:v>-0.25</c:v>
                </c:pt>
                <c:pt idx="4">
                  <c:v>0</c:v>
                </c:pt>
                <c:pt idx="5">
                  <c:v>0.25</c:v>
                </c:pt>
                <c:pt idx="6">
                  <c:v>0.5</c:v>
                </c:pt>
                <c:pt idx="7">
                  <c:v>0.75</c:v>
                </c:pt>
                <c:pt idx="8">
                  <c:v>1</c:v>
                </c:pt>
              </c:numCache>
            </c:numRef>
          </c:xVal>
          <c:yVal>
            <c:numRef>
              <c:f>'1.3'!$D$14:$D$22</c:f>
              <c:numCache>
                <c:formatCode>General</c:formatCode>
                <c:ptCount val="9"/>
                <c:pt idx="0">
                  <c:v>1.0077822185373186</c:v>
                </c:pt>
                <c:pt idx="1">
                  <c:v>1.0279302627124078</c:v>
                </c:pt>
                <c:pt idx="2">
                  <c:v>1.0698276730389806</c:v>
                </c:pt>
                <c:pt idx="3">
                  <c:v>1.1048543456039805</c:v>
                </c:pt>
                <c:pt idx="4">
                  <c:v>1.1180339887498949</c:v>
                </c:pt>
                <c:pt idx="5">
                  <c:v>1.3930916948525927</c:v>
                </c:pt>
                <c:pt idx="6">
                  <c:v>1.1921303717055589</c:v>
                </c:pt>
                <c:pt idx="7">
                  <c:v>1.2641709724584822</c:v>
                </c:pt>
                <c:pt idx="8">
                  <c:v>1.1261141750429469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C3-45D0-9AC8-3E219A2C4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3135"/>
        <c:axId val="19855631"/>
      </c:scatterChart>
      <c:valAx>
        <c:axId val="19853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5631"/>
        <c:crosses val="autoZero"/>
        <c:crossBetween val="midCat"/>
      </c:valAx>
      <c:valAx>
        <c:axId val="1985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3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6</xdr:row>
      <xdr:rowOff>156210</xdr:rowOff>
    </xdr:from>
    <xdr:to>
      <xdr:col>15</xdr:col>
      <xdr:colOff>358140</xdr:colOff>
      <xdr:row>21</xdr:row>
      <xdr:rowOff>156210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127299</xdr:colOff>
      <xdr:row>13</xdr:row>
      <xdr:rowOff>91152</xdr:rowOff>
    </xdr:from>
    <xdr:to>
      <xdr:col>16</xdr:col>
      <xdr:colOff>432099</xdr:colOff>
      <xdr:row>28</xdr:row>
      <xdr:rowOff>91154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6</xdr:row>
      <xdr:rowOff>156210</xdr:rowOff>
    </xdr:from>
    <xdr:to>
      <xdr:col>15</xdr:col>
      <xdr:colOff>358140</xdr:colOff>
      <xdr:row>21</xdr:row>
      <xdr:rowOff>156210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2"/>
  <sheetViews>
    <sheetView workbookViewId="0">
      <selection activeCell="O25" sqref="O25"/>
    </sheetView>
  </sheetViews>
  <sheetFormatPr defaultRowHeight="14.4"/>
  <sheetData>
    <row r="1" spans="1:2">
      <c r="A1" t="s">
        <v>0</v>
      </c>
      <c r="B1" t="s">
        <v>1</v>
      </c>
    </row>
    <row r="2" spans="1:2">
      <c r="A2">
        <v>0</v>
      </c>
      <c r="B2">
        <f t="shared" ref="B2:B22" si="0">(A2*A2*A2*A2+3*A2)*SIN(5*A2)</f>
        <v>0</v>
      </c>
    </row>
    <row r="3" spans="1:2">
      <c r="A3">
        <v>0.25</v>
      </c>
      <c r="B3">
        <f t="shared" si="0"/>
        <v>0.71544543568604746</v>
      </c>
    </row>
    <row r="4" spans="1:2">
      <c r="A4">
        <v>0.5</v>
      </c>
      <c r="B4">
        <f t="shared" si="0"/>
        <v>0.93511272516243216</v>
      </c>
    </row>
    <row r="5" spans="1:2">
      <c r="A5">
        <v>0.75</v>
      </c>
      <c r="B5">
        <f t="shared" si="0"/>
        <v>-1.466858540678593</v>
      </c>
    </row>
    <row r="6" spans="1:2">
      <c r="A6">
        <v>1</v>
      </c>
      <c r="B6">
        <f t="shared" si="0"/>
        <v>-3.8356970986525538</v>
      </c>
    </row>
    <row r="7" spans="1:2">
      <c r="A7">
        <v>1.25</v>
      </c>
      <c r="B7">
        <f t="shared" si="0"/>
        <v>-0.20542600870264668</v>
      </c>
    </row>
    <row r="8" spans="1:2">
      <c r="A8">
        <v>1.5</v>
      </c>
      <c r="B8">
        <f t="shared" si="0"/>
        <v>8.9696247779084413</v>
      </c>
    </row>
    <row r="9" spans="1:2">
      <c r="A9">
        <v>1.75</v>
      </c>
      <c r="B9">
        <f t="shared" si="0"/>
        <v>9.1390281515994172</v>
      </c>
    </row>
    <row r="10" spans="1:2">
      <c r="A10">
        <v>2</v>
      </c>
      <c r="B10">
        <f t="shared" si="0"/>
        <v>-11.968464439566135</v>
      </c>
    </row>
    <row r="11" spans="1:2">
      <c r="A11">
        <v>2.25</v>
      </c>
      <c r="B11">
        <f t="shared" si="0"/>
        <v>-31.336564419417368</v>
      </c>
    </row>
    <row r="12" spans="1:2">
      <c r="A12">
        <v>2.5</v>
      </c>
      <c r="B12">
        <f t="shared" si="0"/>
        <v>-3.088113345415282</v>
      </c>
    </row>
    <row r="13" spans="1:2">
      <c r="A13">
        <v>2.75</v>
      </c>
      <c r="B13">
        <f t="shared" si="0"/>
        <v>60.597593220206761</v>
      </c>
    </row>
    <row r="14" spans="1:2">
      <c r="A14">
        <v>3</v>
      </c>
      <c r="B14">
        <f t="shared" si="0"/>
        <v>58.525905614140513</v>
      </c>
    </row>
    <row r="15" spans="1:2">
      <c r="A15">
        <v>3.25</v>
      </c>
      <c r="B15">
        <f t="shared" si="0"/>
        <v>-62.584931705586023</v>
      </c>
    </row>
    <row r="16" spans="1:2">
      <c r="A16">
        <v>3.5</v>
      </c>
      <c r="B16">
        <f t="shared" si="0"/>
        <v>-156.64895050298105</v>
      </c>
    </row>
    <row r="17" spans="1:2">
      <c r="A17">
        <v>3.75</v>
      </c>
      <c r="B17">
        <f t="shared" si="0"/>
        <v>-20.773221550089342</v>
      </c>
    </row>
    <row r="18" spans="1:2">
      <c r="A18">
        <v>4</v>
      </c>
      <c r="B18">
        <f t="shared" si="0"/>
        <v>244.6693271950042</v>
      </c>
    </row>
    <row r="19" spans="1:2">
      <c r="A19">
        <v>4.25</v>
      </c>
      <c r="B19">
        <f t="shared" si="0"/>
        <v>228.87362371490522</v>
      </c>
    </row>
    <row r="20" spans="1:2">
      <c r="A20">
        <v>4.5</v>
      </c>
      <c r="B20">
        <f t="shared" si="0"/>
        <v>-206.34885443405457</v>
      </c>
    </row>
    <row r="21" spans="1:2">
      <c r="A21">
        <v>4.75</v>
      </c>
      <c r="B21">
        <f t="shared" si="0"/>
        <v>-514.09017558527444</v>
      </c>
    </row>
    <row r="22" spans="1:2">
      <c r="A22">
        <v>5</v>
      </c>
      <c r="B22">
        <f t="shared" si="0"/>
        <v>-84.705120062574736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'1.1'!B22:B22</xm:f>
              <xm:sqref>A1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5"/>
  <sheetViews>
    <sheetView topLeftCell="A8" zoomScale="85" zoomScaleNormal="85" workbookViewId="0">
      <selection sqref="A1:C35"/>
    </sheetView>
  </sheetViews>
  <sheetFormatPr defaultRowHeight="14.4"/>
  <sheetData>
    <row r="1" spans="1:3">
      <c r="A1" t="s">
        <v>0</v>
      </c>
      <c r="B1" t="s">
        <v>1</v>
      </c>
      <c r="C1" t="s">
        <v>2</v>
      </c>
    </row>
    <row r="2" spans="1:3">
      <c r="A2">
        <v>-4</v>
      </c>
      <c r="B2">
        <f>IF(A2&lt;=0,A2^2-C2,IF(AND(A2&gt;0,A2&lt;5),COS(A4)*COS(A4)+C4,IF(A2&gt;=5,ABS(SQRT(A2))+C2*A2*A2)))</f>
        <v>15</v>
      </c>
      <c r="C2">
        <v>1</v>
      </c>
    </row>
    <row r="3" spans="1:3">
      <c r="A3">
        <v>-3.75</v>
      </c>
      <c r="B3">
        <f>IF(A3&lt;=0,A3^2-C3,IF(AND(A3&gt;0,A3&lt;5),COS(A3)*COS(A3)+C3,IF(A3&gt;=5,ABS(SQRT(A3))+C3*A3*A3)))</f>
        <v>13.0625</v>
      </c>
      <c r="C3">
        <v>1</v>
      </c>
    </row>
    <row r="4" spans="1:3">
      <c r="A4">
        <v>-3.5</v>
      </c>
      <c r="B4">
        <f t="shared" ref="B4" si="0">IF(A4&lt;=0,A4^2-C4,IF(AND(A4&gt;0,A4&lt;5),COS(A6)*COS(A6)+C6,IF(A4&gt;=5,ABS(SQRT(A4))+C4*A4*A4)))</f>
        <v>11.25</v>
      </c>
      <c r="C4">
        <v>1</v>
      </c>
    </row>
    <row r="5" spans="1:3">
      <c r="A5">
        <v>-3.25</v>
      </c>
      <c r="B5">
        <f t="shared" ref="B5" si="1">IF(A5&lt;=0,A5^2-C5,IF(AND(A5&gt;0,A5&lt;5),COS(A5)*COS(A5)+C5,IF(A5&gt;=5,ABS(SQRT(A5))+C5*A5*A5)))</f>
        <v>9.5625</v>
      </c>
      <c r="C5">
        <v>1</v>
      </c>
    </row>
    <row r="6" spans="1:3">
      <c r="A6">
        <v>-3</v>
      </c>
      <c r="B6">
        <f t="shared" ref="B6" si="2">IF(A6&lt;=0,A6^2-C6,IF(AND(A6&gt;0,A6&lt;5),COS(A8)*COS(A8)+C8,IF(A6&gt;=5,ABS(SQRT(A6))+C6*A6*A6)))</f>
        <v>8</v>
      </c>
      <c r="C6">
        <v>1</v>
      </c>
    </row>
    <row r="7" spans="1:3">
      <c r="A7">
        <v>-2.75</v>
      </c>
      <c r="B7">
        <f t="shared" ref="B7" si="3">IF(A7&lt;=0,A7^2-C7,IF(AND(A7&gt;0,A7&lt;5),COS(A7)*COS(A7)+C7,IF(A7&gt;=5,ABS(SQRT(A7))+C7*A7*A7)))</f>
        <v>6.5625</v>
      </c>
      <c r="C7">
        <v>1</v>
      </c>
    </row>
    <row r="8" spans="1:3">
      <c r="A8">
        <v>-2.5</v>
      </c>
      <c r="B8">
        <f t="shared" ref="B8" si="4">IF(A8&lt;=0,A8^2-C8,IF(AND(A8&gt;0,A8&lt;5),COS(A10)*COS(A10)+C10,IF(A8&gt;=5,ABS(SQRT(A8))+C8*A8*A8)))</f>
        <v>5.25</v>
      </c>
      <c r="C8">
        <v>1</v>
      </c>
    </row>
    <row r="9" spans="1:3">
      <c r="A9">
        <v>-2.25</v>
      </c>
      <c r="B9">
        <f t="shared" ref="B9" si="5">IF(A9&lt;=0,A9^2-C9,IF(AND(A9&gt;0,A9&lt;5),COS(A9)*COS(A9)+C9,IF(A9&gt;=5,ABS(SQRT(A9))+C9*A9*A9)))</f>
        <v>4.0625</v>
      </c>
      <c r="C9">
        <v>1</v>
      </c>
    </row>
    <row r="10" spans="1:3">
      <c r="A10">
        <v>-2</v>
      </c>
      <c r="B10">
        <f t="shared" ref="B10" si="6">IF(A10&lt;=0,A10^2-C10,IF(AND(A10&gt;0,A10&lt;5),COS(A12)*COS(A12)+C12,IF(A10&gt;=5,ABS(SQRT(A10))+C10*A10*A10)))</f>
        <v>3</v>
      </c>
      <c r="C10">
        <v>1</v>
      </c>
    </row>
    <row r="11" spans="1:3">
      <c r="A11">
        <v>-1.75</v>
      </c>
      <c r="B11">
        <f t="shared" ref="B11" si="7">IF(A11&lt;=0,A11^2-C11,IF(AND(A11&gt;0,A11&lt;5),COS(A11)*COS(A11)+C11,IF(A11&gt;=5,ABS(SQRT(A11))+C11*A11*A11)))</f>
        <v>2.0625</v>
      </c>
      <c r="C11">
        <v>1</v>
      </c>
    </row>
    <row r="12" spans="1:3">
      <c r="A12">
        <v>-1.5</v>
      </c>
      <c r="B12">
        <f t="shared" ref="B12" si="8">IF(A12&lt;=0,A12^2-C12,IF(AND(A12&gt;0,A12&lt;5),COS(A14)*COS(A14)+C14,IF(A12&gt;=5,ABS(SQRT(A12))+C12*A12*A12)))</f>
        <v>1.25</v>
      </c>
      <c r="C12">
        <v>1</v>
      </c>
    </row>
    <row r="13" spans="1:3">
      <c r="A13">
        <v>-1.25</v>
      </c>
      <c r="B13">
        <f t="shared" ref="B13" si="9">IF(A13&lt;=0,A13^2-C13,IF(AND(A13&gt;0,A13&lt;5),COS(A13)*COS(A13)+C13,IF(A13&gt;=5,ABS(SQRT(A13))+C13*A13*A13)))</f>
        <v>0.5625</v>
      </c>
      <c r="C13">
        <v>1</v>
      </c>
    </row>
    <row r="14" spans="1:3">
      <c r="A14">
        <v>-1</v>
      </c>
      <c r="B14">
        <f t="shared" ref="B14" si="10">IF(A14&lt;=0,A14^2-C14,IF(AND(A14&gt;0,A14&lt;5),COS(A16)*COS(A16)+C16,IF(A14&gt;=5,ABS(SQRT(A14))+C14*A14*A14)))</f>
        <v>0</v>
      </c>
      <c r="C14">
        <v>1</v>
      </c>
    </row>
    <row r="15" spans="1:3">
      <c r="A15">
        <v>-0.75</v>
      </c>
      <c r="B15">
        <f t="shared" ref="B15" si="11">IF(A15&lt;=0,A15^2-C15,IF(AND(A15&gt;0,A15&lt;5),COS(A15)*COS(A15)+C15,IF(A15&gt;=5,ABS(SQRT(A15))+C15*A15*A15)))</f>
        <v>-0.4375</v>
      </c>
      <c r="C15">
        <v>1</v>
      </c>
    </row>
    <row r="16" spans="1:3">
      <c r="A16">
        <v>-0.5</v>
      </c>
      <c r="B16">
        <f t="shared" ref="B16" si="12">IF(A16&lt;=0,A16^2-C16,IF(AND(A16&gt;0,A16&lt;5),COS(A18)*COS(A18)+C18,IF(A16&gt;=5,ABS(SQRT(A16))+C16*A16*A16)))</f>
        <v>-0.75</v>
      </c>
      <c r="C16">
        <v>1</v>
      </c>
    </row>
    <row r="17" spans="1:3">
      <c r="A17">
        <v>-0.25</v>
      </c>
      <c r="B17">
        <f t="shared" ref="B17" si="13">IF(A17&lt;=0,A17^2-C17,IF(AND(A17&gt;0,A17&lt;5),COS(A17)*COS(A17)+C17,IF(A17&gt;=5,ABS(SQRT(A17))+C17*A17*A17)))</f>
        <v>-0.9375</v>
      </c>
      <c r="C17">
        <v>1</v>
      </c>
    </row>
    <row r="18" spans="1:3">
      <c r="A18">
        <v>0</v>
      </c>
      <c r="B18">
        <f>IF(A18&lt;=0,A18^2-C18,IF(AND(A18&gt;0,A18&lt;5),COS(A20)*COS(A20)+C20,IF(A18&gt;=5,ABS(SQRT(A18))+C18*A18*A18)))</f>
        <v>-1</v>
      </c>
      <c r="C18">
        <v>1</v>
      </c>
    </row>
    <row r="19" spans="1:3">
      <c r="A19">
        <v>0.25</v>
      </c>
      <c r="B19">
        <f t="shared" ref="B19" si="14">IF(A19&lt;=0,A19^2-C19,IF(AND(A19&gt;0,A19&lt;5),COS(A19)*COS(A19)+C19,IF(A19&gt;=5,ABS(SQRT(A19))+C19*A19*A19)))</f>
        <v>1.9387912809451864</v>
      </c>
      <c r="C19">
        <v>1</v>
      </c>
    </row>
    <row r="20" spans="1:3">
      <c r="A20">
        <v>0.5</v>
      </c>
      <c r="B20">
        <f t="shared" ref="B20" si="15">IF(A20&lt;=0,A20^2-C20,IF(AND(A20&gt;0,A20&lt;5),COS(A22)*COS(A22)+C22,IF(A20&gt;=5,ABS(SQRT(A20))+C20*A20*A20)))</f>
        <v>1.2919265817264289</v>
      </c>
      <c r="C20">
        <v>1</v>
      </c>
    </row>
    <row r="21" spans="1:3">
      <c r="A21">
        <v>0.75</v>
      </c>
      <c r="B21">
        <f t="shared" ref="B21" si="16">IF(A21&lt;=0,A21^2-C21,IF(AND(A21&gt;0,A21&lt;5),COS(A21)*COS(A21)+C21,IF(A21&gt;=5,ABS(SQRT(A21))+C21*A21*A21)))</f>
        <v>1.5353686008338516</v>
      </c>
      <c r="C21">
        <v>1</v>
      </c>
    </row>
    <row r="22" spans="1:3">
      <c r="A22">
        <v>1</v>
      </c>
      <c r="B22">
        <f t="shared" ref="B22" si="17">IF(A22&lt;=0,A22^2-C22,IF(AND(A22&gt;0,A22&lt;5),COS(A24)*COS(A24)+C24,IF(A22&gt;=5,ABS(SQRT(A22))+C22*A22*A22)))</f>
        <v>1.0050037516997772</v>
      </c>
      <c r="C22">
        <v>1</v>
      </c>
    </row>
    <row r="23" spans="1:3">
      <c r="A23">
        <v>1.25</v>
      </c>
      <c r="B23">
        <f t="shared" ref="B23" si="18">IF(A23&lt;=0,A23^2-C23,IF(AND(A23&gt;0,A23&lt;5),COS(A23)*COS(A23)+C23,IF(A23&gt;=5,ABS(SQRT(A23))+C23*A23*A23)))</f>
        <v>1.0994281922265332</v>
      </c>
      <c r="C23">
        <v>1</v>
      </c>
    </row>
    <row r="24" spans="1:3">
      <c r="A24">
        <v>1.5</v>
      </c>
      <c r="B24">
        <f t="shared" ref="B24" si="19">IF(A24&lt;=0,A24^2-C24,IF(AND(A24&gt;0,A24&lt;5),COS(A26)*COS(A26)+C26,IF(A24&gt;=5,ABS(SQRT(A24))+C24*A24*A24)))</f>
        <v>1.1731781895681941</v>
      </c>
      <c r="C24">
        <v>1</v>
      </c>
    </row>
    <row r="25" spans="1:3">
      <c r="A25">
        <v>1.75</v>
      </c>
      <c r="B25">
        <f t="shared" ref="B25" si="20">IF(A25&lt;=0,A25^2-C25,IF(AND(A25&gt;0,A25&lt;5),COS(A25)*COS(A25)+C25,IF(A25&gt;=5,ABS(SQRT(A25))+C25*A25*A25)))</f>
        <v>1.0317716563546018</v>
      </c>
      <c r="C25">
        <v>1</v>
      </c>
    </row>
    <row r="26" spans="1:3">
      <c r="A26">
        <v>2</v>
      </c>
      <c r="B26">
        <f t="shared" ref="B26" si="21">IF(A26&lt;=0,A26^2-C26,IF(AND(A26&gt;0,A26&lt;5),COS(A28)*COS(A28)+C28,IF(A26&gt;=5,ABS(SQRT(A26))+C26*A26*A26)))</f>
        <v>1.6418310927316131</v>
      </c>
      <c r="C26">
        <v>1</v>
      </c>
    </row>
    <row r="27" spans="1:3">
      <c r="A27">
        <v>2.25</v>
      </c>
      <c r="B27">
        <f t="shared" ref="B27" si="22">IF(A27&lt;=0,A27^2-C27,IF(AND(A27&gt;0,A27&lt;5),COS(A27)*COS(A27)+C27,IF(A27&gt;=5,ABS(SQRT(A27))+C27*A27*A27)))</f>
        <v>1.3946021002846103</v>
      </c>
      <c r="C27">
        <v>1</v>
      </c>
    </row>
    <row r="28" spans="1:3">
      <c r="A28">
        <v>2.5</v>
      </c>
      <c r="B28">
        <f t="shared" ref="B28" si="23">IF(A28&lt;=0,A28^2-C28,IF(AND(A28&gt;0,A28&lt;5),COS(A30)*COS(A30)+C30,IF(A28&gt;=5,ABS(SQRT(A28))+C28*A28*A28)))</f>
        <v>1.9800851433251829</v>
      </c>
      <c r="C28">
        <v>1</v>
      </c>
    </row>
    <row r="29" spans="1:3">
      <c r="A29">
        <v>2.75</v>
      </c>
      <c r="B29">
        <f t="shared" ref="B29" si="24">IF(A29&lt;=0,A29^2-C29,IF(AND(A29&gt;0,A29&lt;5),COS(A29)*COS(A29)+C29,IF(A29&gt;=5,ABS(SQRT(A29))+C29*A29*A29)))</f>
        <v>1.85433488714563</v>
      </c>
      <c r="C29">
        <v>1</v>
      </c>
    </row>
    <row r="30" spans="1:3">
      <c r="A30">
        <v>3</v>
      </c>
      <c r="B30">
        <f t="shared" ref="B30" si="25">IF(A30&lt;=0,A30^2-C30,IF(AND(A30&gt;0,A30&lt;5),COS(A32)*COS(A32)+C32,IF(A30&gt;=5,ABS(SQRT(A30))+C30*A30*A30)))</f>
        <v>1.8769511271716524</v>
      </c>
      <c r="C30">
        <v>1</v>
      </c>
    </row>
    <row r="31" spans="1:3">
      <c r="A31">
        <v>3.25</v>
      </c>
      <c r="B31">
        <f t="shared" ref="B31" si="26">IF(A31&lt;=0,A31^2-C31,IF(AND(A31&gt;0,A31&lt;5),COS(A31)*COS(A31)+C31,IF(A31&gt;=5,ABS(SQRT(A31))+C31*A31*A31)))</f>
        <v>1.9882938128640117</v>
      </c>
      <c r="C31">
        <v>1</v>
      </c>
    </row>
    <row r="32" spans="1:3">
      <c r="A32">
        <v>3.5</v>
      </c>
      <c r="B32">
        <f t="shared" ref="B32" si="27">IF(A32&lt;=0,A32^2-C32,IF(AND(A32&gt;0,A32&lt;5),COS(A34)*COS(A34)+C34,IF(A32&gt;=5,ABS(SQRT(A32))+C32*A32*A32)))</f>
        <v>1.4272499830956933</v>
      </c>
      <c r="C32">
        <v>1</v>
      </c>
    </row>
    <row r="33" spans="1:3">
      <c r="A33">
        <v>3.75</v>
      </c>
      <c r="B33">
        <f t="shared" ref="B33" si="28">IF(A33&lt;=0,A33^2-C33,IF(AND(A33&gt;0,A33&lt;5),COS(A33)*COS(A33)+C33,IF(A33&gt;=5,ABS(SQRT(A33))+C33*A33*A33)))</f>
        <v>1.6733176589175129</v>
      </c>
      <c r="C33">
        <v>1</v>
      </c>
    </row>
    <row r="34" spans="1:3">
      <c r="A34">
        <v>4</v>
      </c>
      <c r="B34">
        <f t="shared" ref="B34" si="29">IF(A34&lt;=0,A34^2-C34,IF(AND(A34&gt;0,A34&lt;5),COS(A36)*COS(A36)+C36,IF(A34&gt;=5,ABS(SQRT(A34))+C34*A34*A34)))</f>
        <v>1</v>
      </c>
      <c r="C34">
        <v>1</v>
      </c>
    </row>
    <row r="35" spans="1:3">
      <c r="A35">
        <v>5</v>
      </c>
      <c r="B35">
        <f t="shared" ref="B35" si="30">IF(A35&lt;=0,A35^2-C35,IF(AND(A35&gt;0,A35&lt;5),COS(A35)*COS(A35)+C35,IF(A35&gt;=5,ABS(SQRT(A35))+C35*A35*A35)))</f>
        <v>27.23606797749979</v>
      </c>
      <c r="C35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35"/>
  <sheetViews>
    <sheetView workbookViewId="0">
      <selection activeCell="A14" sqref="A14:D22"/>
    </sheetView>
  </sheetViews>
  <sheetFormatPr defaultRowHeight="14.4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-4</v>
      </c>
      <c r="B2">
        <f>IF(A2&lt;=0,A2^2-C2,IF(AND(A2&gt;0,A2&lt;5),COS(A4)*COS(A4)+C4,IF(A2&gt;=5,ABS(SQRT(A2))+C2*A2*A2)))</f>
        <v>15</v>
      </c>
      <c r="C2">
        <v>1</v>
      </c>
      <c r="D2" t="str">
        <f>IF(AND(A2&gt;=-1,A2&lt;=1),SQRT(1 + (A2/8)^2 + (B2/2)^2),"Ошибка!")</f>
        <v>Ошибка!</v>
      </c>
    </row>
    <row r="3" spans="1:4">
      <c r="A3">
        <v>-3.75</v>
      </c>
      <c r="B3">
        <f>IF(A3&lt;=0,A3^2-C3,IF(AND(A3&gt;0,A3&lt;5),COS(A3)*COS(A3)+C3,IF(A3&gt;=5,ABS(SQRT(A3))+C3*A3*A3)))</f>
        <v>13.0625</v>
      </c>
      <c r="C3">
        <v>1</v>
      </c>
      <c r="D3" t="str">
        <f>IF(AND(A3&gt;=-1,A3&lt;=1),SQRT(1 + (A3/8)^2 + (B3/2)^2),"Ошибка!")</f>
        <v>Ошибка!</v>
      </c>
    </row>
    <row r="4" spans="1:4">
      <c r="A4">
        <v>-3.5</v>
      </c>
      <c r="B4">
        <f t="shared" ref="B4" si="0">IF(A4&lt;=0,A4^2-C4,IF(AND(A4&gt;0,A4&lt;5),COS(A6)*COS(A6)+C6,IF(A4&gt;=5,ABS(SQRT(A4))+C4*A4*A4)))</f>
        <v>11.25</v>
      </c>
      <c r="C4">
        <v>1</v>
      </c>
      <c r="D4" t="str">
        <f t="shared" ref="D4:D35" si="1">IF(AND(A4&gt;=-1,A4&lt;=1),SQRT(1 + (A4/8)^2 + (B4/2)^2),"Ошибка!")</f>
        <v>Ошибка!</v>
      </c>
    </row>
    <row r="5" spans="1:4">
      <c r="A5">
        <v>-3.25</v>
      </c>
      <c r="B5">
        <f t="shared" ref="B5" si="2">IF(A5&lt;=0,A5^2-C5,IF(AND(A5&gt;0,A5&lt;5),COS(A5)*COS(A5)+C5,IF(A5&gt;=5,ABS(SQRT(A5))+C5*A5*A5)))</f>
        <v>9.5625</v>
      </c>
      <c r="C5">
        <v>1</v>
      </c>
      <c r="D5" t="str">
        <f t="shared" si="1"/>
        <v>Ошибка!</v>
      </c>
    </row>
    <row r="6" spans="1:4">
      <c r="A6">
        <v>-3</v>
      </c>
      <c r="B6">
        <f t="shared" ref="B6" si="3">IF(A6&lt;=0,A6^2-C6,IF(AND(A6&gt;0,A6&lt;5),COS(A8)*COS(A8)+C8,IF(A6&gt;=5,ABS(SQRT(A6))+C6*A6*A6)))</f>
        <v>8</v>
      </c>
      <c r="C6">
        <v>1</v>
      </c>
      <c r="D6" t="str">
        <f t="shared" si="1"/>
        <v>Ошибка!</v>
      </c>
    </row>
    <row r="7" spans="1:4">
      <c r="A7">
        <v>-2.75</v>
      </c>
      <c r="B7">
        <f t="shared" ref="B7" si="4">IF(A7&lt;=0,A7^2-C7,IF(AND(A7&gt;0,A7&lt;5),COS(A7)*COS(A7)+C7,IF(A7&gt;=5,ABS(SQRT(A7))+C7*A7*A7)))</f>
        <v>6.5625</v>
      </c>
      <c r="C7">
        <v>1</v>
      </c>
      <c r="D7" t="str">
        <f t="shared" si="1"/>
        <v>Ошибка!</v>
      </c>
    </row>
    <row r="8" spans="1:4">
      <c r="A8">
        <v>-2.5</v>
      </c>
      <c r="B8">
        <f t="shared" ref="B8" si="5">IF(A8&lt;=0,A8^2-C8,IF(AND(A8&gt;0,A8&lt;5),COS(A10)*COS(A10)+C10,IF(A8&gt;=5,ABS(SQRT(A8))+C8*A8*A8)))</f>
        <v>5.25</v>
      </c>
      <c r="C8">
        <v>1</v>
      </c>
      <c r="D8" t="str">
        <f t="shared" si="1"/>
        <v>Ошибка!</v>
      </c>
    </row>
    <row r="9" spans="1:4">
      <c r="A9">
        <v>-2.25</v>
      </c>
      <c r="B9">
        <f t="shared" ref="B9" si="6">IF(A9&lt;=0,A9^2-C9,IF(AND(A9&gt;0,A9&lt;5),COS(A9)*COS(A9)+C9,IF(A9&gt;=5,ABS(SQRT(A9))+C9*A9*A9)))</f>
        <v>4.0625</v>
      </c>
      <c r="C9">
        <v>1</v>
      </c>
      <c r="D9" t="str">
        <f t="shared" si="1"/>
        <v>Ошибка!</v>
      </c>
    </row>
    <row r="10" spans="1:4">
      <c r="A10">
        <v>-2</v>
      </c>
      <c r="B10">
        <f t="shared" ref="B10" si="7">IF(A10&lt;=0,A10^2-C10,IF(AND(A10&gt;0,A10&lt;5),COS(A12)*COS(A12)+C12,IF(A10&gt;=5,ABS(SQRT(A10))+C10*A10*A10)))</f>
        <v>3</v>
      </c>
      <c r="C10">
        <v>1</v>
      </c>
      <c r="D10" t="str">
        <f t="shared" si="1"/>
        <v>Ошибка!</v>
      </c>
    </row>
    <row r="11" spans="1:4">
      <c r="A11">
        <v>-1.75</v>
      </c>
      <c r="B11">
        <f t="shared" ref="B11" si="8">IF(A11&lt;=0,A11^2-C11,IF(AND(A11&gt;0,A11&lt;5),COS(A11)*COS(A11)+C11,IF(A11&gt;=5,ABS(SQRT(A11))+C11*A11*A11)))</f>
        <v>2.0625</v>
      </c>
      <c r="C11">
        <v>1</v>
      </c>
      <c r="D11" t="str">
        <f t="shared" si="1"/>
        <v>Ошибка!</v>
      </c>
    </row>
    <row r="12" spans="1:4">
      <c r="A12">
        <v>-1.5</v>
      </c>
      <c r="B12">
        <f t="shared" ref="B12" si="9">IF(A12&lt;=0,A12^2-C12,IF(AND(A12&gt;0,A12&lt;5),COS(A14)*COS(A14)+C14,IF(A12&gt;=5,ABS(SQRT(A12))+C12*A12*A12)))</f>
        <v>1.25</v>
      </c>
      <c r="C12">
        <v>1</v>
      </c>
      <c r="D12" t="str">
        <f t="shared" si="1"/>
        <v>Ошибка!</v>
      </c>
    </row>
    <row r="13" spans="1:4">
      <c r="A13">
        <v>-1.25</v>
      </c>
      <c r="B13">
        <f t="shared" ref="B13" si="10">IF(A13&lt;=0,A13^2-C13,IF(AND(A13&gt;0,A13&lt;5),COS(A13)*COS(A13)+C13,IF(A13&gt;=5,ABS(SQRT(A13))+C13*A13*A13)))</f>
        <v>0.5625</v>
      </c>
      <c r="C13">
        <v>1</v>
      </c>
      <c r="D13" t="str">
        <f t="shared" si="1"/>
        <v>Ошибка!</v>
      </c>
    </row>
    <row r="14" spans="1:4">
      <c r="A14">
        <v>-1</v>
      </c>
      <c r="B14">
        <f t="shared" ref="B14" si="11">IF(A14&lt;=0,A14^2-C14,IF(AND(A14&gt;0,A14&lt;5),COS(A16)*COS(A16)+C16,IF(A14&gt;=5,ABS(SQRT(A14))+C14*A14*A14)))</f>
        <v>0</v>
      </c>
      <c r="C14">
        <v>1</v>
      </c>
      <c r="D14">
        <f t="shared" si="1"/>
        <v>1.0077822185373186</v>
      </c>
    </row>
    <row r="15" spans="1:4">
      <c r="A15">
        <v>-0.75</v>
      </c>
      <c r="B15">
        <f t="shared" ref="B15" si="12">IF(A15&lt;=0,A15^2-C15,IF(AND(A15&gt;0,A15&lt;5),COS(A15)*COS(A15)+C15,IF(A15&gt;=5,ABS(SQRT(A15))+C15*A15*A15)))</f>
        <v>-0.4375</v>
      </c>
      <c r="C15">
        <v>1</v>
      </c>
      <c r="D15">
        <f t="shared" si="1"/>
        <v>1.0279302627124078</v>
      </c>
    </row>
    <row r="16" spans="1:4">
      <c r="A16">
        <v>-0.5</v>
      </c>
      <c r="B16">
        <f t="shared" ref="B16" si="13">IF(A16&lt;=0,A16^2-C16,IF(AND(A16&gt;0,A16&lt;5),COS(A18)*COS(A18)+C18,IF(A16&gt;=5,ABS(SQRT(A16))+C16*A16*A16)))</f>
        <v>-0.75</v>
      </c>
      <c r="C16">
        <v>1</v>
      </c>
      <c r="D16">
        <f t="shared" si="1"/>
        <v>1.0698276730389806</v>
      </c>
    </row>
    <row r="17" spans="1:4">
      <c r="A17">
        <v>-0.25</v>
      </c>
      <c r="B17">
        <f t="shared" ref="B17" si="14">IF(A17&lt;=0,A17^2-C17,IF(AND(A17&gt;0,A17&lt;5),COS(A17)*COS(A17)+C17,IF(A17&gt;=5,ABS(SQRT(A17))+C17*A17*A17)))</f>
        <v>-0.9375</v>
      </c>
      <c r="C17">
        <v>1</v>
      </c>
      <c r="D17">
        <f t="shared" si="1"/>
        <v>1.1048543456039805</v>
      </c>
    </row>
    <row r="18" spans="1:4">
      <c r="A18">
        <v>0</v>
      </c>
      <c r="B18">
        <f>IF(A18&lt;=0,A18^2-C18,IF(AND(A18&gt;0,A18&lt;5),COS(A20)*COS(A20)+C20,IF(A18&gt;=5,ABS(SQRT(A18))+C18*A18*A18)))</f>
        <v>-1</v>
      </c>
      <c r="C18">
        <v>1</v>
      </c>
      <c r="D18">
        <f t="shared" si="1"/>
        <v>1.1180339887498949</v>
      </c>
    </row>
    <row r="19" spans="1:4">
      <c r="A19">
        <v>0.25</v>
      </c>
      <c r="B19">
        <f t="shared" ref="B19" si="15">IF(A19&lt;=0,A19^2-C19,IF(AND(A19&gt;0,A19&lt;5),COS(A19)*COS(A19)+C19,IF(A19&gt;=5,ABS(SQRT(A19))+C19*A19*A19)))</f>
        <v>1.9387912809451864</v>
      </c>
      <c r="C19">
        <v>1</v>
      </c>
      <c r="D19">
        <f t="shared" si="1"/>
        <v>1.3930916948525927</v>
      </c>
    </row>
    <row r="20" spans="1:4">
      <c r="A20">
        <v>0.5</v>
      </c>
      <c r="B20">
        <f t="shared" ref="B20" si="16">IF(A20&lt;=0,A20^2-C20,IF(AND(A20&gt;0,A20&lt;5),COS(A22)*COS(A22)+C22,IF(A20&gt;=5,ABS(SQRT(A20))+C20*A20*A20)))</f>
        <v>1.2919265817264289</v>
      </c>
      <c r="C20">
        <v>1</v>
      </c>
      <c r="D20">
        <f t="shared" si="1"/>
        <v>1.1921303717055589</v>
      </c>
    </row>
    <row r="21" spans="1:4">
      <c r="A21">
        <v>0.75</v>
      </c>
      <c r="B21">
        <f t="shared" ref="B21" si="17">IF(A21&lt;=0,A21^2-C21,IF(AND(A21&gt;0,A21&lt;5),COS(A21)*COS(A21)+C21,IF(A21&gt;=5,ABS(SQRT(A21))+C21*A21*A21)))</f>
        <v>1.5353686008338516</v>
      </c>
      <c r="C21">
        <v>1</v>
      </c>
      <c r="D21">
        <f t="shared" si="1"/>
        <v>1.2641709724584822</v>
      </c>
    </row>
    <row r="22" spans="1:4">
      <c r="A22">
        <v>1</v>
      </c>
      <c r="B22">
        <f t="shared" ref="B22" si="18">IF(A22&lt;=0,A22^2-C22,IF(AND(A22&gt;0,A22&lt;5),COS(A24)*COS(A24)+C24,IF(A22&gt;=5,ABS(SQRT(A22))+C22*A22*A22)))</f>
        <v>1.0050037516997772</v>
      </c>
      <c r="C22">
        <v>1</v>
      </c>
      <c r="D22">
        <f t="shared" si="1"/>
        <v>1.1261141750429469</v>
      </c>
    </row>
    <row r="23" spans="1:4">
      <c r="A23">
        <v>1.25</v>
      </c>
      <c r="B23">
        <f t="shared" ref="B23" si="19">IF(A23&lt;=0,A23^2-C23,IF(AND(A23&gt;0,A23&lt;5),COS(A23)*COS(A23)+C23,IF(A23&gt;=5,ABS(SQRT(A23))+C23*A23*A23)))</f>
        <v>1.0994281922265332</v>
      </c>
      <c r="C23">
        <v>1</v>
      </c>
      <c r="D23" t="str">
        <f t="shared" si="1"/>
        <v>Ошибка!</v>
      </c>
    </row>
    <row r="24" spans="1:4">
      <c r="A24">
        <v>1.5</v>
      </c>
      <c r="B24">
        <f t="shared" ref="B24" si="20">IF(A24&lt;=0,A24^2-C24,IF(AND(A24&gt;0,A24&lt;5),COS(A26)*COS(A26)+C26,IF(A24&gt;=5,ABS(SQRT(A24))+C24*A24*A24)))</f>
        <v>1.1731781895681941</v>
      </c>
      <c r="C24">
        <v>1</v>
      </c>
      <c r="D24" t="str">
        <f t="shared" si="1"/>
        <v>Ошибка!</v>
      </c>
    </row>
    <row r="25" spans="1:4">
      <c r="A25">
        <v>1.75</v>
      </c>
      <c r="B25">
        <f t="shared" ref="B25" si="21">IF(A25&lt;=0,A25^2-C25,IF(AND(A25&gt;0,A25&lt;5),COS(A25)*COS(A25)+C25,IF(A25&gt;=5,ABS(SQRT(A25))+C25*A25*A25)))</f>
        <v>1.0317716563546018</v>
      </c>
      <c r="C25">
        <v>1</v>
      </c>
      <c r="D25" t="str">
        <f t="shared" si="1"/>
        <v>Ошибка!</v>
      </c>
    </row>
    <row r="26" spans="1:4">
      <c r="A26">
        <v>2</v>
      </c>
      <c r="B26">
        <f t="shared" ref="B26" si="22">IF(A26&lt;=0,A26^2-C26,IF(AND(A26&gt;0,A26&lt;5),COS(A28)*COS(A28)+C28,IF(A26&gt;=5,ABS(SQRT(A26))+C26*A26*A26)))</f>
        <v>1.6418310927316131</v>
      </c>
      <c r="C26">
        <v>1</v>
      </c>
      <c r="D26" t="str">
        <f t="shared" si="1"/>
        <v>Ошибка!</v>
      </c>
    </row>
    <row r="27" spans="1:4">
      <c r="A27">
        <v>2.25</v>
      </c>
      <c r="B27">
        <f t="shared" ref="B27" si="23">IF(A27&lt;=0,A27^2-C27,IF(AND(A27&gt;0,A27&lt;5),COS(A27)*COS(A27)+C27,IF(A27&gt;=5,ABS(SQRT(A27))+C27*A27*A27)))</f>
        <v>1.3946021002846103</v>
      </c>
      <c r="C27">
        <v>1</v>
      </c>
      <c r="D27" t="str">
        <f t="shared" si="1"/>
        <v>Ошибка!</v>
      </c>
    </row>
    <row r="28" spans="1:4">
      <c r="A28">
        <v>2.5</v>
      </c>
      <c r="B28">
        <f t="shared" ref="B28" si="24">IF(A28&lt;=0,A28^2-C28,IF(AND(A28&gt;0,A28&lt;5),COS(A30)*COS(A30)+C30,IF(A28&gt;=5,ABS(SQRT(A28))+C28*A28*A28)))</f>
        <v>1.9800851433251829</v>
      </c>
      <c r="C28">
        <v>1</v>
      </c>
      <c r="D28" t="str">
        <f t="shared" si="1"/>
        <v>Ошибка!</v>
      </c>
    </row>
    <row r="29" spans="1:4">
      <c r="A29">
        <v>2.75</v>
      </c>
      <c r="B29">
        <f t="shared" ref="B29" si="25">IF(A29&lt;=0,A29^2-C29,IF(AND(A29&gt;0,A29&lt;5),COS(A29)*COS(A29)+C29,IF(A29&gt;=5,ABS(SQRT(A29))+C29*A29*A29)))</f>
        <v>1.85433488714563</v>
      </c>
      <c r="C29">
        <v>1</v>
      </c>
      <c r="D29" t="str">
        <f t="shared" si="1"/>
        <v>Ошибка!</v>
      </c>
    </row>
    <row r="30" spans="1:4">
      <c r="A30">
        <v>3</v>
      </c>
      <c r="B30">
        <f t="shared" ref="B30" si="26">IF(A30&lt;=0,A30^2-C30,IF(AND(A30&gt;0,A30&lt;5),COS(A32)*COS(A32)+C32,IF(A30&gt;=5,ABS(SQRT(A30))+C30*A30*A30)))</f>
        <v>1.8769511271716524</v>
      </c>
      <c r="C30">
        <v>1</v>
      </c>
      <c r="D30" t="str">
        <f t="shared" si="1"/>
        <v>Ошибка!</v>
      </c>
    </row>
    <row r="31" spans="1:4">
      <c r="A31">
        <v>3.25</v>
      </c>
      <c r="B31">
        <f t="shared" ref="B31" si="27">IF(A31&lt;=0,A31^2-C31,IF(AND(A31&gt;0,A31&lt;5),COS(A31)*COS(A31)+C31,IF(A31&gt;=5,ABS(SQRT(A31))+C31*A31*A31)))</f>
        <v>1.9882938128640117</v>
      </c>
      <c r="C31">
        <v>1</v>
      </c>
      <c r="D31" t="str">
        <f t="shared" si="1"/>
        <v>Ошибка!</v>
      </c>
    </row>
    <row r="32" spans="1:4">
      <c r="A32">
        <v>3.5</v>
      </c>
      <c r="B32">
        <f t="shared" ref="B32" si="28">IF(A32&lt;=0,A32^2-C32,IF(AND(A32&gt;0,A32&lt;5),COS(A34)*COS(A34)+C34,IF(A32&gt;=5,ABS(SQRT(A32))+C32*A32*A32)))</f>
        <v>1.4272499830956933</v>
      </c>
      <c r="C32">
        <v>1</v>
      </c>
      <c r="D32" t="str">
        <f t="shared" si="1"/>
        <v>Ошибка!</v>
      </c>
    </row>
    <row r="33" spans="1:4">
      <c r="A33">
        <v>3.75</v>
      </c>
      <c r="B33">
        <f t="shared" ref="B33" si="29">IF(A33&lt;=0,A33^2-C33,IF(AND(A33&gt;0,A33&lt;5),COS(A33)*COS(A33)+C33,IF(A33&gt;=5,ABS(SQRT(A33))+C33*A33*A33)))</f>
        <v>1.6733176589175129</v>
      </c>
      <c r="C33">
        <v>1</v>
      </c>
      <c r="D33" t="str">
        <f t="shared" si="1"/>
        <v>Ошибка!</v>
      </c>
    </row>
    <row r="34" spans="1:4">
      <c r="A34">
        <v>4</v>
      </c>
      <c r="B34">
        <f t="shared" ref="B34" si="30">IF(A34&lt;=0,A34^2-C34,IF(AND(A34&gt;0,A34&lt;5),COS(A36)*COS(A36)+C36,IF(A34&gt;=5,ABS(SQRT(A34))+C34*A34*A34)))</f>
        <v>1</v>
      </c>
      <c r="C34">
        <v>1</v>
      </c>
      <c r="D34" t="str">
        <f t="shared" si="1"/>
        <v>Ошибка!</v>
      </c>
    </row>
    <row r="35" spans="1:4">
      <c r="A35">
        <v>5</v>
      </c>
      <c r="B35">
        <f t="shared" ref="B35" si="31">IF(A35&lt;=0,A35^2-C35,IF(AND(A35&gt;0,A35&lt;5),COS(A35)*COS(A35)+C35,IF(A35&gt;=5,ABS(SQRT(A35))+C35*A35*A35)))</f>
        <v>27.23606797749979</v>
      </c>
      <c r="C35">
        <v>1</v>
      </c>
      <c r="D35" t="str">
        <f t="shared" si="1"/>
        <v>Ошибка!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3"/>
  <sheetViews>
    <sheetView workbookViewId="0">
      <selection activeCell="L9" sqref="L9:M9"/>
    </sheetView>
  </sheetViews>
  <sheetFormatPr defaultRowHeight="14.4"/>
  <cols>
    <col min="1" max="1" width="10" customWidth="1"/>
  </cols>
  <sheetData>
    <row r="1" spans="1:13" ht="18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.6" customHeight="1">
      <c r="A2" s="16" t="s">
        <v>5</v>
      </c>
      <c r="B2" s="16" t="s">
        <v>6</v>
      </c>
      <c r="C2" s="16"/>
      <c r="D2" s="16"/>
      <c r="E2" s="16"/>
      <c r="F2" s="16" t="s">
        <v>7</v>
      </c>
      <c r="G2" s="16"/>
      <c r="H2" s="17" t="s">
        <v>8</v>
      </c>
      <c r="I2" s="17"/>
      <c r="J2" s="16" t="s">
        <v>9</v>
      </c>
      <c r="K2" s="16"/>
      <c r="L2" s="16" t="s">
        <v>10</v>
      </c>
      <c r="M2" s="16"/>
    </row>
    <row r="3" spans="1:13" ht="15.6">
      <c r="A3" s="16"/>
      <c r="B3" s="16"/>
      <c r="C3" s="16"/>
      <c r="D3" s="16"/>
      <c r="E3" s="16"/>
      <c r="F3" s="2">
        <v>2001</v>
      </c>
      <c r="G3" s="2">
        <v>2002</v>
      </c>
      <c r="H3" s="17"/>
      <c r="I3" s="17"/>
      <c r="J3" s="2">
        <v>2001</v>
      </c>
      <c r="K3" s="2">
        <v>2002</v>
      </c>
      <c r="L3" s="16"/>
      <c r="M3" s="16"/>
    </row>
    <row r="4" spans="1:13">
      <c r="A4" s="3">
        <v>1</v>
      </c>
      <c r="B4" s="13">
        <v>2</v>
      </c>
      <c r="C4" s="13"/>
      <c r="D4" s="13"/>
      <c r="E4" s="13"/>
      <c r="F4" s="4">
        <v>3</v>
      </c>
      <c r="G4" s="4">
        <v>4</v>
      </c>
      <c r="H4" s="13">
        <v>5</v>
      </c>
      <c r="I4" s="13"/>
      <c r="J4" s="5">
        <v>6</v>
      </c>
      <c r="K4" s="4">
        <v>7</v>
      </c>
      <c r="L4" s="13">
        <v>8</v>
      </c>
      <c r="M4" s="13"/>
    </row>
    <row r="5" spans="1:13">
      <c r="A5" s="6">
        <v>1</v>
      </c>
      <c r="B5" s="14" t="s">
        <v>11</v>
      </c>
      <c r="C5" s="14"/>
      <c r="D5" s="14"/>
      <c r="E5" s="14"/>
      <c r="F5" s="7">
        <v>97428</v>
      </c>
      <c r="G5" s="7">
        <v>203362</v>
      </c>
      <c r="H5" s="11">
        <f>G5-F5</f>
        <v>105934</v>
      </c>
      <c r="I5" s="12"/>
      <c r="J5" s="7">
        <f>F5/(F10*100)</f>
        <v>5.3961484566687531E-3</v>
      </c>
      <c r="K5" s="7">
        <f>G5/(G10*100)</f>
        <v>7.2017650100220272E-3</v>
      </c>
      <c r="L5" s="11">
        <f>ABS(K5-J5)</f>
        <v>1.8056165533532741E-3</v>
      </c>
      <c r="M5" s="12"/>
    </row>
    <row r="6" spans="1:13">
      <c r="A6" s="6">
        <v>2</v>
      </c>
      <c r="B6" s="14" t="s">
        <v>12</v>
      </c>
      <c r="C6" s="14"/>
      <c r="D6" s="14"/>
      <c r="E6" s="14"/>
      <c r="F6" s="7">
        <v>40774</v>
      </c>
      <c r="G6" s="7">
        <v>29756</v>
      </c>
      <c r="H6" s="11">
        <f>ABS(G6-F6)</f>
        <v>11018</v>
      </c>
      <c r="I6" s="12"/>
      <c r="J6" s="7">
        <f>F6/(F10*100)</f>
        <v>2.258309286572769E-3</v>
      </c>
      <c r="K6" s="7">
        <f>G6/(G10*100)</f>
        <v>1.0537648117062944E-3</v>
      </c>
      <c r="L6" s="11">
        <f>ABS(K6-J6)</f>
        <v>1.2045444748664746E-3</v>
      </c>
      <c r="M6" s="12"/>
    </row>
    <row r="7" spans="1:13">
      <c r="A7" s="6">
        <v>3</v>
      </c>
      <c r="B7" s="14" t="s">
        <v>13</v>
      </c>
      <c r="C7" s="14"/>
      <c r="D7" s="14"/>
      <c r="E7" s="14"/>
      <c r="F7" s="7">
        <v>14578</v>
      </c>
      <c r="G7" s="7">
        <v>9511</v>
      </c>
      <c r="H7" s="11">
        <f>ABS(G7-F7)</f>
        <v>5067</v>
      </c>
      <c r="I7" s="12"/>
      <c r="J7" s="7">
        <f>F7/(F10*100)</f>
        <v>8.0741729483636197E-4</v>
      </c>
      <c r="K7" s="7">
        <f>G7/(G10*100)</f>
        <v>3.3681802406703072E-4</v>
      </c>
      <c r="L7" s="11">
        <f>ABS(K7-J7)</f>
        <v>4.7059927076933126E-4</v>
      </c>
      <c r="M7" s="12"/>
    </row>
    <row r="8" spans="1:13">
      <c r="A8" s="6">
        <v>4</v>
      </c>
      <c r="B8" s="14" t="s">
        <v>14</v>
      </c>
      <c r="C8" s="14"/>
      <c r="D8" s="14"/>
      <c r="E8" s="14"/>
      <c r="F8" s="7">
        <v>8818</v>
      </c>
      <c r="G8" s="7">
        <v>15915</v>
      </c>
      <c r="H8" s="11">
        <f t="shared" ref="H8:H9" si="0">G8-F8</f>
        <v>7097</v>
      </c>
      <c r="I8" s="12"/>
      <c r="J8" s="7">
        <f>F8/(F10*100)</f>
        <v>4.8839386101433941E-4</v>
      </c>
      <c r="K8" s="7">
        <f>G8/(G10*100)</f>
        <v>5.6360622994709221E-4</v>
      </c>
      <c r="L8" s="11">
        <f>ABS(K8-J8)</f>
        <v>7.5212368932752794E-5</v>
      </c>
      <c r="M8" s="12"/>
    </row>
    <row r="9" spans="1:13">
      <c r="A9" s="6">
        <v>5</v>
      </c>
      <c r="B9" s="14" t="s">
        <v>15</v>
      </c>
      <c r="C9" s="14"/>
      <c r="D9" s="14"/>
      <c r="E9" s="14"/>
      <c r="F9" s="7">
        <v>18953</v>
      </c>
      <c r="G9" s="7">
        <v>23834</v>
      </c>
      <c r="H9" s="11">
        <f t="shared" si="0"/>
        <v>4881</v>
      </c>
      <c r="I9" s="12"/>
      <c r="J9" s="7">
        <f>F9/(F10*100)</f>
        <v>1.0497311009077769E-3</v>
      </c>
      <c r="K9" s="7">
        <f>G9/(G10*100)</f>
        <v>8.4404592425755545E-4</v>
      </c>
      <c r="L9" s="11">
        <f t="shared" ref="L9" si="1">ABS(K9-J9)</f>
        <v>2.0568517665022141E-4</v>
      </c>
      <c r="M9" s="12"/>
    </row>
    <row r="10" spans="1:13">
      <c r="A10" s="15" t="s">
        <v>16</v>
      </c>
      <c r="B10" s="15"/>
      <c r="C10" s="15"/>
      <c r="D10" s="15"/>
      <c r="E10" s="15"/>
      <c r="F10" s="7">
        <f>SUM(F5:F9)</f>
        <v>180551</v>
      </c>
      <c r="G10" s="7">
        <f>SUM(G5:G9)</f>
        <v>282378</v>
      </c>
      <c r="H10" s="11"/>
      <c r="I10" s="12"/>
      <c r="J10" s="7"/>
      <c r="K10" s="7"/>
      <c r="L10" s="11"/>
      <c r="M10" s="12"/>
    </row>
    <row r="11" spans="1:13">
      <c r="A11" s="1"/>
    </row>
    <row r="12" spans="1:13">
      <c r="A12" s="1"/>
    </row>
    <row r="13" spans="1:13">
      <c r="A13" s="1"/>
    </row>
  </sheetData>
  <mergeCells count="28">
    <mergeCell ref="A2:A3"/>
    <mergeCell ref="B2:E3"/>
    <mergeCell ref="F2:G2"/>
    <mergeCell ref="H2:I3"/>
    <mergeCell ref="A1:M1"/>
    <mergeCell ref="J2:K2"/>
    <mergeCell ref="L2:M3"/>
    <mergeCell ref="B4:E4"/>
    <mergeCell ref="H4:I4"/>
    <mergeCell ref="L4:M4"/>
    <mergeCell ref="L10:M10"/>
    <mergeCell ref="B9:E9"/>
    <mergeCell ref="A10:E10"/>
    <mergeCell ref="H5:I5"/>
    <mergeCell ref="H6:I6"/>
    <mergeCell ref="H7:I7"/>
    <mergeCell ref="H8:I8"/>
    <mergeCell ref="H9:I9"/>
    <mergeCell ref="H10:I10"/>
    <mergeCell ref="B5:E5"/>
    <mergeCell ref="B6:E6"/>
    <mergeCell ref="B7:E7"/>
    <mergeCell ref="B8:E8"/>
    <mergeCell ref="L5:M5"/>
    <mergeCell ref="L6:M6"/>
    <mergeCell ref="L7:M7"/>
    <mergeCell ref="L8:M8"/>
    <mergeCell ref="L9:M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20"/>
  <sheetViews>
    <sheetView workbookViewId="0">
      <selection activeCell="N5" sqref="N5"/>
    </sheetView>
  </sheetViews>
  <sheetFormatPr defaultRowHeight="14.4"/>
  <sheetData>
    <row r="1" spans="1:21" ht="17.399999999999999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R1" s="24" t="s">
        <v>23</v>
      </c>
      <c r="S1" s="24"/>
      <c r="T1" s="24" t="s">
        <v>45</v>
      </c>
      <c r="U1" s="24"/>
    </row>
    <row r="2" spans="1:21">
      <c r="A2" s="27" t="s">
        <v>5</v>
      </c>
      <c r="B2" s="27" t="s">
        <v>18</v>
      </c>
      <c r="C2" s="27"/>
      <c r="D2" s="27"/>
      <c r="E2" s="27" t="s">
        <v>19</v>
      </c>
      <c r="F2" s="27"/>
      <c r="G2" s="27" t="s">
        <v>20</v>
      </c>
      <c r="H2" s="27"/>
      <c r="I2" s="27" t="s">
        <v>21</v>
      </c>
      <c r="J2" s="28" t="s">
        <v>22</v>
      </c>
      <c r="K2" s="27"/>
      <c r="L2" s="28" t="s">
        <v>23</v>
      </c>
      <c r="M2" s="27"/>
      <c r="N2" s="28" t="s">
        <v>24</v>
      </c>
      <c r="O2" s="28" t="s">
        <v>25</v>
      </c>
      <c r="P2" s="27"/>
      <c r="R2" s="24"/>
      <c r="S2" s="24"/>
      <c r="T2" s="24"/>
      <c r="U2" s="24"/>
    </row>
    <row r="3" spans="1:2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R3" s="13" t="s">
        <v>49</v>
      </c>
      <c r="S3" s="13"/>
      <c r="T3" s="13" t="s">
        <v>46</v>
      </c>
      <c r="U3" s="13"/>
    </row>
    <row r="4" spans="1:21">
      <c r="A4" s="4">
        <v>1</v>
      </c>
      <c r="B4" s="13" t="s">
        <v>29</v>
      </c>
      <c r="C4" s="13"/>
      <c r="D4" s="13"/>
      <c r="E4" s="13" t="s">
        <v>26</v>
      </c>
      <c r="F4" s="13"/>
      <c r="G4" s="13">
        <f>IF(E4="Первый", 4000, IF(E4="Второй", 6500,IF(E4="Третий",8000)))</f>
        <v>4000</v>
      </c>
      <c r="H4" s="13"/>
      <c r="I4" s="4">
        <v>118</v>
      </c>
      <c r="J4" s="13">
        <v>120</v>
      </c>
      <c r="K4" s="13"/>
      <c r="L4" s="13">
        <f>(J4*100)/I4</f>
        <v>101.69491525423729</v>
      </c>
      <c r="M4" s="13"/>
      <c r="N4" s="4">
        <f>IF(L4&lt;100,0,IF(L4=100,(G4*20)/100,IF(AND(L4&gt;=100,L4&lt;=110),(G4*30)/100,IF(L4&gt;110,(G4*40)/100))))</f>
        <v>1200</v>
      </c>
      <c r="O4" s="13">
        <f>N4+G4</f>
        <v>5200</v>
      </c>
      <c r="P4" s="13"/>
      <c r="R4" s="13" t="s">
        <v>47</v>
      </c>
      <c r="S4" s="13"/>
      <c r="T4" s="19">
        <v>0.2</v>
      </c>
      <c r="U4" s="13"/>
    </row>
    <row r="5" spans="1:21">
      <c r="A5" s="4">
        <v>2</v>
      </c>
      <c r="B5" s="13" t="s">
        <v>30</v>
      </c>
      <c r="C5" s="13"/>
      <c r="D5" s="13"/>
      <c r="E5" s="13" t="s">
        <v>27</v>
      </c>
      <c r="F5" s="13"/>
      <c r="G5" s="13">
        <f>IF(E5="Первый", 4000, IF(E5="Второй", 6500,IF(E5="Третий",8000)))</f>
        <v>6500</v>
      </c>
      <c r="H5" s="13"/>
      <c r="I5" s="4">
        <v>102</v>
      </c>
      <c r="J5" s="13">
        <v>90</v>
      </c>
      <c r="K5" s="13"/>
      <c r="L5" s="13">
        <f>(J5*100)/I5</f>
        <v>88.235294117647058</v>
      </c>
      <c r="M5" s="13"/>
      <c r="N5" s="4">
        <f>IF(L5&lt;100,0,IF(L5=100,(G5*20)/100,IF(AND(L5&gt;=100,L5&lt;=110),(G5*30)/100,IF(L5&gt;110,(G5*40)/100))))</f>
        <v>0</v>
      </c>
      <c r="O5" s="13">
        <f>N5+G5</f>
        <v>6500</v>
      </c>
      <c r="P5" s="13"/>
      <c r="R5" s="24" t="s">
        <v>48</v>
      </c>
      <c r="S5" s="24"/>
      <c r="T5" s="19">
        <v>0.3</v>
      </c>
      <c r="U5" s="13"/>
    </row>
    <row r="6" spans="1:21">
      <c r="A6" s="4">
        <v>3</v>
      </c>
      <c r="B6" s="13" t="s">
        <v>31</v>
      </c>
      <c r="C6" s="13"/>
      <c r="D6" s="13"/>
      <c r="E6" s="13" t="s">
        <v>28</v>
      </c>
      <c r="F6" s="13"/>
      <c r="G6" s="13">
        <f t="shared" ref="G6:G18" si="0">IF(E6="Первый", 4000, IF(E6="Второй", 6500,IF(E6="Третий",8000)))</f>
        <v>8000</v>
      </c>
      <c r="H6" s="13"/>
      <c r="I6" s="4">
        <v>105</v>
      </c>
      <c r="J6" s="13">
        <v>96</v>
      </c>
      <c r="K6" s="13"/>
      <c r="L6" s="13">
        <f t="shared" ref="L6:L18" si="1">(J6*100)/I6</f>
        <v>91.428571428571431</v>
      </c>
      <c r="M6" s="13"/>
      <c r="N6" s="4">
        <f t="shared" ref="N6:N18" si="2">IF(L6&lt;100,0,IF(L6=100,(G6*20)/100,IF(AND(L6&gt;=100,L6&lt;=110),(G6*30)/100,IF(L6&gt;110,(G6*40)/100))))</f>
        <v>0</v>
      </c>
      <c r="O6" s="13">
        <f t="shared" ref="O6:O18" si="3">N6+G6</f>
        <v>8000</v>
      </c>
      <c r="P6" s="13"/>
      <c r="R6" s="13" t="s">
        <v>50</v>
      </c>
      <c r="S6" s="13"/>
      <c r="T6" s="19">
        <v>0.4</v>
      </c>
      <c r="U6" s="13"/>
    </row>
    <row r="7" spans="1:21">
      <c r="A7" s="4">
        <v>4</v>
      </c>
      <c r="B7" s="13" t="s">
        <v>32</v>
      </c>
      <c r="C7" s="13"/>
      <c r="D7" s="13"/>
      <c r="E7" s="13" t="s">
        <v>26</v>
      </c>
      <c r="F7" s="13"/>
      <c r="G7" s="13">
        <f t="shared" si="0"/>
        <v>4000</v>
      </c>
      <c r="H7" s="13"/>
      <c r="I7" s="4">
        <v>110</v>
      </c>
      <c r="J7" s="13">
        <v>120</v>
      </c>
      <c r="K7" s="13"/>
      <c r="L7" s="13">
        <f t="shared" si="1"/>
        <v>109.09090909090909</v>
      </c>
      <c r="M7" s="13"/>
      <c r="N7" s="4">
        <f t="shared" si="2"/>
        <v>1200</v>
      </c>
      <c r="O7" s="13">
        <f t="shared" si="3"/>
        <v>5200</v>
      </c>
      <c r="P7" s="13"/>
    </row>
    <row r="8" spans="1:21">
      <c r="A8" s="4">
        <v>5</v>
      </c>
      <c r="B8" s="13" t="s">
        <v>33</v>
      </c>
      <c r="C8" s="13"/>
      <c r="D8" s="13"/>
      <c r="E8" s="13" t="s">
        <v>27</v>
      </c>
      <c r="F8" s="13"/>
      <c r="G8" s="13">
        <f t="shared" si="0"/>
        <v>6500</v>
      </c>
      <c r="H8" s="13"/>
      <c r="I8" s="4">
        <v>107</v>
      </c>
      <c r="J8" s="13">
        <v>120</v>
      </c>
      <c r="K8" s="13"/>
      <c r="L8" s="13">
        <f t="shared" si="1"/>
        <v>112.14953271028037</v>
      </c>
      <c r="M8" s="13"/>
      <c r="N8" s="4">
        <f t="shared" si="2"/>
        <v>2600</v>
      </c>
      <c r="O8" s="13">
        <f t="shared" si="3"/>
        <v>9100</v>
      </c>
      <c r="P8" s="13"/>
      <c r="R8" s="4" t="s">
        <v>19</v>
      </c>
      <c r="S8" s="4" t="s">
        <v>51</v>
      </c>
    </row>
    <row r="9" spans="1:21">
      <c r="A9" s="4">
        <v>6</v>
      </c>
      <c r="B9" s="13" t="s">
        <v>34</v>
      </c>
      <c r="C9" s="13"/>
      <c r="D9" s="13"/>
      <c r="E9" s="13" t="s">
        <v>28</v>
      </c>
      <c r="F9" s="13"/>
      <c r="G9" s="13">
        <f t="shared" si="0"/>
        <v>8000</v>
      </c>
      <c r="H9" s="13"/>
      <c r="I9" s="4">
        <v>115</v>
      </c>
      <c r="J9" s="13">
        <v>100</v>
      </c>
      <c r="K9" s="13"/>
      <c r="L9" s="13">
        <f t="shared" si="1"/>
        <v>86.956521739130437</v>
      </c>
      <c r="M9" s="13"/>
      <c r="N9" s="4">
        <f t="shared" si="2"/>
        <v>0</v>
      </c>
      <c r="O9" s="13">
        <f t="shared" si="3"/>
        <v>8000</v>
      </c>
      <c r="P9" s="13"/>
      <c r="R9" s="4" t="s">
        <v>26</v>
      </c>
      <c r="S9" s="4">
        <v>4000</v>
      </c>
    </row>
    <row r="10" spans="1:21">
      <c r="A10" s="4">
        <v>7</v>
      </c>
      <c r="B10" s="13" t="s">
        <v>35</v>
      </c>
      <c r="C10" s="13"/>
      <c r="D10" s="13"/>
      <c r="E10" s="13" t="s">
        <v>26</v>
      </c>
      <c r="F10" s="13"/>
      <c r="G10" s="13">
        <f t="shared" si="0"/>
        <v>4000</v>
      </c>
      <c r="H10" s="13"/>
      <c r="I10" s="4">
        <v>111</v>
      </c>
      <c r="J10" s="13">
        <v>111</v>
      </c>
      <c r="K10" s="13"/>
      <c r="L10" s="13">
        <f t="shared" si="1"/>
        <v>100</v>
      </c>
      <c r="M10" s="13"/>
      <c r="N10" s="4">
        <f t="shared" si="2"/>
        <v>800</v>
      </c>
      <c r="O10" s="13">
        <f t="shared" si="3"/>
        <v>4800</v>
      </c>
      <c r="P10" s="13"/>
      <c r="R10" s="4" t="s">
        <v>27</v>
      </c>
      <c r="S10" s="4">
        <v>6500</v>
      </c>
    </row>
    <row r="11" spans="1:21">
      <c r="A11" s="4">
        <v>8</v>
      </c>
      <c r="B11" s="13" t="s">
        <v>36</v>
      </c>
      <c r="C11" s="13"/>
      <c r="D11" s="13"/>
      <c r="E11" s="13" t="s">
        <v>27</v>
      </c>
      <c r="F11" s="13"/>
      <c r="G11" s="13">
        <f t="shared" si="0"/>
        <v>6500</v>
      </c>
      <c r="H11" s="13"/>
      <c r="I11" s="4">
        <v>118</v>
      </c>
      <c r="J11" s="13">
        <v>118</v>
      </c>
      <c r="K11" s="13"/>
      <c r="L11" s="13">
        <f t="shared" si="1"/>
        <v>100</v>
      </c>
      <c r="M11" s="13"/>
      <c r="N11" s="4">
        <f t="shared" si="2"/>
        <v>1300</v>
      </c>
      <c r="O11" s="13">
        <f t="shared" si="3"/>
        <v>7800</v>
      </c>
      <c r="P11" s="13"/>
      <c r="R11" s="4" t="s">
        <v>28</v>
      </c>
      <c r="S11" s="4">
        <v>8000</v>
      </c>
    </row>
    <row r="12" spans="1:21">
      <c r="A12" s="4">
        <v>9</v>
      </c>
      <c r="B12" s="13" t="s">
        <v>37</v>
      </c>
      <c r="C12" s="13"/>
      <c r="D12" s="13"/>
      <c r="E12" s="13" t="s">
        <v>28</v>
      </c>
      <c r="F12" s="13"/>
      <c r="G12" s="13">
        <f t="shared" si="0"/>
        <v>8000</v>
      </c>
      <c r="H12" s="13"/>
      <c r="I12" s="4">
        <v>104</v>
      </c>
      <c r="J12" s="13">
        <v>94</v>
      </c>
      <c r="K12" s="13"/>
      <c r="L12" s="13">
        <f t="shared" si="1"/>
        <v>90.384615384615387</v>
      </c>
      <c r="M12" s="13"/>
      <c r="N12" s="4">
        <f t="shared" si="2"/>
        <v>0</v>
      </c>
      <c r="O12" s="13">
        <f t="shared" si="3"/>
        <v>8000</v>
      </c>
      <c r="P12" s="13"/>
    </row>
    <row r="13" spans="1:21">
      <c r="A13" s="4">
        <v>10</v>
      </c>
      <c r="B13" s="13" t="s">
        <v>38</v>
      </c>
      <c r="C13" s="13"/>
      <c r="D13" s="13"/>
      <c r="E13" s="13" t="s">
        <v>26</v>
      </c>
      <c r="F13" s="13"/>
      <c r="G13" s="13">
        <f t="shared" si="0"/>
        <v>4000</v>
      </c>
      <c r="H13" s="13"/>
      <c r="I13" s="4">
        <v>130</v>
      </c>
      <c r="J13" s="13">
        <v>83</v>
      </c>
      <c r="K13" s="13"/>
      <c r="L13" s="13">
        <f t="shared" si="1"/>
        <v>63.846153846153847</v>
      </c>
      <c r="M13" s="13"/>
      <c r="N13" s="4">
        <f t="shared" si="2"/>
        <v>0</v>
      </c>
      <c r="O13" s="13">
        <f t="shared" si="3"/>
        <v>4000</v>
      </c>
      <c r="P13" s="13"/>
    </row>
    <row r="14" spans="1:21">
      <c r="A14" s="4">
        <v>11</v>
      </c>
      <c r="B14" s="13" t="s">
        <v>39</v>
      </c>
      <c r="C14" s="13"/>
      <c r="D14" s="13"/>
      <c r="E14" s="13" t="s">
        <v>27</v>
      </c>
      <c r="F14" s="13"/>
      <c r="G14" s="13">
        <f t="shared" si="0"/>
        <v>6500</v>
      </c>
      <c r="H14" s="13"/>
      <c r="I14" s="4">
        <v>116</v>
      </c>
      <c r="J14" s="13">
        <v>120</v>
      </c>
      <c r="K14" s="13"/>
      <c r="L14" s="13">
        <f t="shared" si="1"/>
        <v>103.44827586206897</v>
      </c>
      <c r="M14" s="13"/>
      <c r="N14" s="4">
        <f t="shared" si="2"/>
        <v>1950</v>
      </c>
      <c r="O14" s="13">
        <f t="shared" si="3"/>
        <v>8450</v>
      </c>
      <c r="P14" s="13"/>
    </row>
    <row r="15" spans="1:21">
      <c r="A15" s="4">
        <v>12</v>
      </c>
      <c r="B15" s="13" t="s">
        <v>40</v>
      </c>
      <c r="C15" s="13"/>
      <c r="D15" s="13"/>
      <c r="E15" s="13" t="s">
        <v>28</v>
      </c>
      <c r="F15" s="13"/>
      <c r="G15" s="13">
        <f t="shared" si="0"/>
        <v>8000</v>
      </c>
      <c r="H15" s="13"/>
      <c r="I15" s="4">
        <v>130</v>
      </c>
      <c r="J15" s="13">
        <v>83</v>
      </c>
      <c r="K15" s="13"/>
      <c r="L15" s="13">
        <f t="shared" si="1"/>
        <v>63.846153846153847</v>
      </c>
      <c r="M15" s="13"/>
      <c r="N15" s="4">
        <f t="shared" si="2"/>
        <v>0</v>
      </c>
      <c r="O15" s="13">
        <f t="shared" si="3"/>
        <v>8000</v>
      </c>
      <c r="P15" s="13"/>
    </row>
    <row r="16" spans="1:21">
      <c r="A16" s="4">
        <v>13</v>
      </c>
      <c r="B16" s="13" t="s">
        <v>41</v>
      </c>
      <c r="C16" s="13"/>
      <c r="D16" s="13"/>
      <c r="E16" s="13" t="s">
        <v>26</v>
      </c>
      <c r="F16" s="13"/>
      <c r="G16" s="13">
        <f t="shared" si="0"/>
        <v>4000</v>
      </c>
      <c r="H16" s="13"/>
      <c r="I16" s="4">
        <v>101</v>
      </c>
      <c r="J16" s="13">
        <v>120</v>
      </c>
      <c r="K16" s="13"/>
      <c r="L16" s="13">
        <f t="shared" si="1"/>
        <v>118.81188118811882</v>
      </c>
      <c r="M16" s="13"/>
      <c r="N16" s="4">
        <f t="shared" si="2"/>
        <v>1600</v>
      </c>
      <c r="O16" s="13">
        <f t="shared" si="3"/>
        <v>5600</v>
      </c>
      <c r="P16" s="13"/>
    </row>
    <row r="17" spans="1:16">
      <c r="A17" s="4">
        <v>14</v>
      </c>
      <c r="B17" s="13" t="s">
        <v>42</v>
      </c>
      <c r="C17" s="13"/>
      <c r="D17" s="13"/>
      <c r="E17" s="13" t="s">
        <v>27</v>
      </c>
      <c r="F17" s="13"/>
      <c r="G17" s="13">
        <f t="shared" si="0"/>
        <v>6500</v>
      </c>
      <c r="H17" s="13"/>
      <c r="I17" s="4">
        <v>101</v>
      </c>
      <c r="J17" s="13">
        <v>120</v>
      </c>
      <c r="K17" s="13"/>
      <c r="L17" s="13">
        <f t="shared" si="1"/>
        <v>118.81188118811882</v>
      </c>
      <c r="M17" s="13"/>
      <c r="N17" s="4">
        <f t="shared" si="2"/>
        <v>2600</v>
      </c>
      <c r="O17" s="13">
        <f t="shared" si="3"/>
        <v>9100</v>
      </c>
      <c r="P17" s="13"/>
    </row>
    <row r="18" spans="1:16">
      <c r="A18" s="4">
        <v>15</v>
      </c>
      <c r="B18" s="13" t="s">
        <v>43</v>
      </c>
      <c r="C18" s="13"/>
      <c r="D18" s="13"/>
      <c r="E18" s="13" t="s">
        <v>28</v>
      </c>
      <c r="F18" s="13"/>
      <c r="G18" s="13">
        <f t="shared" si="0"/>
        <v>8000</v>
      </c>
      <c r="H18" s="13"/>
      <c r="I18" s="4">
        <v>113</v>
      </c>
      <c r="J18" s="13">
        <v>120</v>
      </c>
      <c r="K18" s="13"/>
      <c r="L18" s="13">
        <f t="shared" si="1"/>
        <v>106.19469026548673</v>
      </c>
      <c r="M18" s="13"/>
      <c r="N18" s="4">
        <f t="shared" si="2"/>
        <v>2400</v>
      </c>
      <c r="O18" s="13">
        <f t="shared" si="3"/>
        <v>10400</v>
      </c>
      <c r="P18" s="13"/>
    </row>
    <row r="19" spans="1:16" ht="18" customHeight="1">
      <c r="A19" s="18" t="s">
        <v>44</v>
      </c>
      <c r="B19" s="18"/>
      <c r="C19" s="18"/>
      <c r="D19" s="18"/>
      <c r="E19" s="20"/>
      <c r="F19" s="21"/>
      <c r="G19" s="20"/>
      <c r="H19" s="21"/>
      <c r="I19" s="25"/>
      <c r="J19" s="20"/>
      <c r="K19" s="21"/>
      <c r="L19" s="20"/>
      <c r="M19" s="21"/>
      <c r="N19" s="25"/>
      <c r="O19" s="20"/>
      <c r="P19" s="21"/>
    </row>
    <row r="20" spans="1:16">
      <c r="A20" s="18"/>
      <c r="B20" s="18"/>
      <c r="C20" s="18"/>
      <c r="D20" s="18"/>
      <c r="E20" s="22"/>
      <c r="F20" s="23"/>
      <c r="G20" s="22"/>
      <c r="H20" s="23"/>
      <c r="I20" s="26"/>
      <c r="J20" s="22"/>
      <c r="K20" s="23"/>
      <c r="L20" s="22"/>
      <c r="M20" s="23"/>
      <c r="N20" s="26"/>
      <c r="O20" s="22"/>
      <c r="P20" s="23"/>
    </row>
  </sheetData>
  <mergeCells count="118">
    <mergeCell ref="I2:I3"/>
    <mergeCell ref="J2:K3"/>
    <mergeCell ref="L2:M3"/>
    <mergeCell ref="N2:N3"/>
    <mergeCell ref="O2:P3"/>
    <mergeCell ref="A1:P1"/>
    <mergeCell ref="A2:A3"/>
    <mergeCell ref="B2:D3"/>
    <mergeCell ref="E2:F3"/>
    <mergeCell ref="G2:H3"/>
    <mergeCell ref="E13:F13"/>
    <mergeCell ref="E14:F14"/>
    <mergeCell ref="E15:F15"/>
    <mergeCell ref="E16:F16"/>
    <mergeCell ref="E17:F17"/>
    <mergeCell ref="E18:F18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G18:H18"/>
    <mergeCell ref="J4:K4"/>
    <mergeCell ref="J5:K5"/>
    <mergeCell ref="J6:K6"/>
    <mergeCell ref="J7:K7"/>
    <mergeCell ref="J8:K8"/>
    <mergeCell ref="J9:K9"/>
    <mergeCell ref="J10:K10"/>
    <mergeCell ref="G11:H11"/>
    <mergeCell ref="G10:H10"/>
    <mergeCell ref="G12:H12"/>
    <mergeCell ref="G13:H13"/>
    <mergeCell ref="G14:H14"/>
    <mergeCell ref="G15:H15"/>
    <mergeCell ref="G4:H4"/>
    <mergeCell ref="G5:H5"/>
    <mergeCell ref="G6:H6"/>
    <mergeCell ref="G7:H7"/>
    <mergeCell ref="G8:H8"/>
    <mergeCell ref="G9:H9"/>
    <mergeCell ref="L6:M6"/>
    <mergeCell ref="L7:M7"/>
    <mergeCell ref="L8:M8"/>
    <mergeCell ref="L9:M9"/>
    <mergeCell ref="L10:M10"/>
    <mergeCell ref="L11:M11"/>
    <mergeCell ref="J11:K11"/>
    <mergeCell ref="J12:K12"/>
    <mergeCell ref="J13:K13"/>
    <mergeCell ref="B8:D8"/>
    <mergeCell ref="B9:D9"/>
    <mergeCell ref="B10:D10"/>
    <mergeCell ref="B11:D11"/>
    <mergeCell ref="B12:D12"/>
    <mergeCell ref="B13:D13"/>
    <mergeCell ref="O7:P7"/>
    <mergeCell ref="O4:P4"/>
    <mergeCell ref="O6:P6"/>
    <mergeCell ref="O5:P5"/>
    <mergeCell ref="B4:D4"/>
    <mergeCell ref="B5:D5"/>
    <mergeCell ref="B6:D6"/>
    <mergeCell ref="B7:D7"/>
    <mergeCell ref="O13:P13"/>
    <mergeCell ref="O12:P12"/>
    <mergeCell ref="O11:P11"/>
    <mergeCell ref="O10:P10"/>
    <mergeCell ref="O9:P9"/>
    <mergeCell ref="O8:P8"/>
    <mergeCell ref="L12:M12"/>
    <mergeCell ref="L13:M13"/>
    <mergeCell ref="L4:M4"/>
    <mergeCell ref="L5:M5"/>
    <mergeCell ref="E19:F20"/>
    <mergeCell ref="G19:H20"/>
    <mergeCell ref="I19:I20"/>
    <mergeCell ref="J19:K20"/>
    <mergeCell ref="L19:M20"/>
    <mergeCell ref="N19:N20"/>
    <mergeCell ref="B14:D14"/>
    <mergeCell ref="B15:D15"/>
    <mergeCell ref="B16:D16"/>
    <mergeCell ref="B17:D17"/>
    <mergeCell ref="B18:D18"/>
    <mergeCell ref="A19:D20"/>
    <mergeCell ref="L18:M18"/>
    <mergeCell ref="L14:M14"/>
    <mergeCell ref="L15:M15"/>
    <mergeCell ref="L16:M16"/>
    <mergeCell ref="L17:M17"/>
    <mergeCell ref="J17:K17"/>
    <mergeCell ref="J18:K18"/>
    <mergeCell ref="J14:K14"/>
    <mergeCell ref="J15:K15"/>
    <mergeCell ref="J16:K16"/>
    <mergeCell ref="G16:H16"/>
    <mergeCell ref="G17:H17"/>
    <mergeCell ref="T6:U6"/>
    <mergeCell ref="O19:P20"/>
    <mergeCell ref="R1:S2"/>
    <mergeCell ref="T1:U2"/>
    <mergeCell ref="R3:S3"/>
    <mergeCell ref="T3:U3"/>
    <mergeCell ref="R4:S4"/>
    <mergeCell ref="T4:U4"/>
    <mergeCell ref="R5:S5"/>
    <mergeCell ref="T5:U5"/>
    <mergeCell ref="R6:S6"/>
    <mergeCell ref="O18:P18"/>
    <mergeCell ref="O17:P17"/>
    <mergeCell ref="O16:P16"/>
    <mergeCell ref="O15:P15"/>
    <mergeCell ref="O14:P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R20"/>
  <sheetViews>
    <sheetView tabSelected="1" workbookViewId="0">
      <selection activeCell="A14" sqref="A14:D14"/>
    </sheetView>
  </sheetViews>
  <sheetFormatPr defaultRowHeight="14.4"/>
  <cols>
    <col min="1" max="1" width="9.88671875" bestFit="1" customWidth="1"/>
  </cols>
  <sheetData>
    <row r="1" spans="1:44" ht="14.4" customHeight="1">
      <c r="A1" s="24" t="s">
        <v>52</v>
      </c>
      <c r="B1" s="24"/>
      <c r="C1" s="24"/>
      <c r="D1" s="24" t="s">
        <v>53</v>
      </c>
      <c r="E1" s="24"/>
      <c r="F1" s="24"/>
    </row>
    <row r="2" spans="1:44">
      <c r="A2" s="24"/>
      <c r="B2" s="24"/>
      <c r="C2" s="24"/>
      <c r="D2" s="24"/>
      <c r="E2" s="24"/>
      <c r="F2" s="24"/>
    </row>
    <row r="3" spans="1:44">
      <c r="A3" s="13">
        <f>MAX('3.1'!O4:O18)</f>
        <v>10400</v>
      </c>
      <c r="B3" s="13"/>
      <c r="C3" s="13"/>
      <c r="D3" s="13">
        <f>MIN('3.1'!O4:O18)</f>
        <v>4000</v>
      </c>
      <c r="E3" s="13"/>
      <c r="F3" s="13"/>
    </row>
    <row r="5" spans="1:44">
      <c r="A5" s="13" t="s">
        <v>54</v>
      </c>
      <c r="B5" s="13"/>
      <c r="C5" s="13"/>
      <c r="E5" s="10"/>
      <c r="F5" s="10"/>
      <c r="G5" s="10"/>
      <c r="H5" s="10"/>
    </row>
    <row r="6" spans="1:44">
      <c r="A6" s="13">
        <f>SUM('3.1'!N4:N18)/15</f>
        <v>1043.3333333333333</v>
      </c>
      <c r="B6" s="13"/>
      <c r="C6" s="13"/>
      <c r="D6" s="8"/>
      <c r="E6" s="10"/>
      <c r="F6" s="10"/>
      <c r="G6" s="10"/>
      <c r="H6" s="10"/>
    </row>
    <row r="7" spans="1:44">
      <c r="A7" s="8"/>
      <c r="B7" s="8"/>
      <c r="C7" s="8"/>
      <c r="D7" s="8"/>
      <c r="E7" s="8"/>
    </row>
    <row r="8" spans="1:44">
      <c r="A8" s="24" t="s">
        <v>55</v>
      </c>
      <c r="B8" s="24"/>
      <c r="C8" s="24"/>
      <c r="D8" s="24"/>
      <c r="E8" s="8"/>
    </row>
    <row r="9" spans="1:44">
      <c r="A9" s="24"/>
      <c r="B9" s="24"/>
      <c r="C9" s="24"/>
      <c r="D9" s="24"/>
      <c r="E9" s="8"/>
    </row>
    <row r="10" spans="1:44">
      <c r="A10" s="13">
        <f>SUMIF('3.1'!L4:L18,"100", '3.1'!N4:N18)</f>
        <v>2100</v>
      </c>
      <c r="B10" s="13"/>
      <c r="C10" s="13"/>
      <c r="D10" s="13"/>
      <c r="E10" s="8"/>
    </row>
    <row r="11" spans="1:44">
      <c r="A11" s="8"/>
      <c r="B11" s="8"/>
      <c r="C11" s="8"/>
      <c r="D11" s="8"/>
      <c r="E11" s="8"/>
    </row>
    <row r="12" spans="1:44" ht="15" customHeight="1">
      <c r="A12" s="24" t="s">
        <v>56</v>
      </c>
      <c r="B12" s="24"/>
      <c r="C12" s="24"/>
      <c r="D12" s="24"/>
      <c r="E12" s="9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>
      <c r="A13" s="24"/>
      <c r="B13" s="24"/>
      <c r="C13" s="24"/>
      <c r="D13" s="24"/>
      <c r="E13" s="8"/>
    </row>
    <row r="14" spans="1:44">
      <c r="A14" s="13"/>
      <c r="B14" s="13"/>
      <c r="C14" s="13"/>
      <c r="D14" s="13"/>
      <c r="E14" s="8"/>
    </row>
    <row r="16" spans="1:44" ht="14.4" customHeight="1">
      <c r="A16" s="13" t="s">
        <v>19</v>
      </c>
      <c r="B16" s="24" t="s">
        <v>22</v>
      </c>
      <c r="C16" s="24"/>
      <c r="D16" s="13" t="s">
        <v>57</v>
      </c>
      <c r="E16" s="13"/>
    </row>
    <row r="17" spans="1:5">
      <c r="A17" s="13"/>
      <c r="B17" s="24"/>
      <c r="C17" s="24"/>
      <c r="D17" s="13"/>
      <c r="E17" s="13"/>
    </row>
    <row r="18" spans="1:5">
      <c r="A18" s="7" t="s">
        <v>26</v>
      </c>
      <c r="B18" s="11">
        <f>SUMIF('3.1'!E4:E18,"Первый", '3.1'!J4:J18)</f>
        <v>554</v>
      </c>
      <c r="C18" s="12"/>
      <c r="D18" s="11">
        <f>SUMIF('3.1'!E4:E18,"Первый", '3.1'!N4:N18)</f>
        <v>4800</v>
      </c>
      <c r="E18" s="12"/>
    </row>
    <row r="19" spans="1:5">
      <c r="A19" s="7" t="s">
        <v>27</v>
      </c>
      <c r="B19" s="11">
        <f>SUMIF('3.1'!E4:E18,"Второй", '3.1'!J4:J18)</f>
        <v>568</v>
      </c>
      <c r="C19" s="12"/>
      <c r="D19" s="11">
        <f>SUMIF('3.1'!E4:E18,"Второй", '3.1'!N4:N18)</f>
        <v>8450</v>
      </c>
      <c r="E19" s="12"/>
    </row>
    <row r="20" spans="1:5">
      <c r="A20" s="7" t="s">
        <v>28</v>
      </c>
      <c r="B20" s="11">
        <f>SUMIF('3.1'!E4:E18,"Третий", '3.1'!J4:J18)</f>
        <v>493</v>
      </c>
      <c r="C20" s="12"/>
      <c r="D20" s="11">
        <f>SUMIF('3.1'!E4:E18,"Третий", '3.1'!N4:N18)</f>
        <v>2400</v>
      </c>
      <c r="E20" s="12"/>
    </row>
  </sheetData>
  <mergeCells count="19">
    <mergeCell ref="B18:C18"/>
    <mergeCell ref="D18:E18"/>
    <mergeCell ref="D19:E19"/>
    <mergeCell ref="D20:E20"/>
    <mergeCell ref="B19:C19"/>
    <mergeCell ref="B20:C20"/>
    <mergeCell ref="A12:D13"/>
    <mergeCell ref="A14:D14"/>
    <mergeCell ref="B16:C17"/>
    <mergeCell ref="A16:A17"/>
    <mergeCell ref="D16:E17"/>
    <mergeCell ref="A6:C6"/>
    <mergeCell ref="A8:D9"/>
    <mergeCell ref="A10:D10"/>
    <mergeCell ref="A1:C2"/>
    <mergeCell ref="D1:F2"/>
    <mergeCell ref="A3:C3"/>
    <mergeCell ref="D3:F3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1.1</vt:lpstr>
      <vt:lpstr>1.2</vt:lpstr>
      <vt:lpstr>1.3</vt:lpstr>
      <vt:lpstr>2.1</vt:lpstr>
      <vt:lpstr>3.1</vt:lpstr>
      <vt:lpstr>Анализ3.1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2020-06-12T10:44:09Z</dcterms:modified>
</cp:coreProperties>
</file>