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840" windowHeight="12300"/>
  </bookViews>
  <sheets>
    <sheet name="зп_гр" sheetId="1" r:id="rId1"/>
  </sheets>
  <externalReferences>
    <externalReference r:id="rId2"/>
  </externalReferences>
  <definedNames>
    <definedName name="dp_filialy">[1]!ut_adres_zakazchika[Филиал]</definedName>
    <definedName name="dp_ist_zayavki">[1]!ut_ist_zayavki[Источник заявки]</definedName>
    <definedName name="dp_list_sk">[1]!ut_list_sk[санкн]</definedName>
    <definedName name="dp_list_smena">[1]!ut_list_smena[Смена]</definedName>
    <definedName name="dp_list_zakazch">[1]!ut_list_zakazch[Заказчик]</definedName>
    <definedName name="dp_menedger">[1]!ut_menedger[Менеджер]</definedName>
    <definedName name="dp_name_zak_osninfa">[1]!ut_list_zakazch[Заказчик]</definedName>
    <definedName name="dp_regim_rab">#REF!</definedName>
    <definedName name="dp_zpl_date">[1]зп!$H$2</definedName>
    <definedName name="name_count">[1]выдача_зп_ном!$B$7:$B$15</definedName>
    <definedName name="name_list">[1]выдача_зп_ном!$B$7:$C$15</definedName>
    <definedName name="nomer_zakaza">[1]заказ!$A$3</definedName>
    <definedName name="vvod_zakaza">[1]зп!#REF!</definedName>
    <definedName name="датасмены">[1]выдача_зп_дата!$F$3</definedName>
    <definedName name="дп_фио_гр">[1]!ut_baza_gr[ФИО]</definedName>
    <definedName name="дп_фио_кр">[1]!ut_baza_kr[ФИО]</definedName>
    <definedName name="дп_фио_кс">[1]!ut_baza_ks[ФИО]</definedName>
    <definedName name="дп_фио_пв">[1]!ut_baza_pv[ФИО]</definedName>
    <definedName name="дпп">OFFSET([1]зп!$Y$7,0,0,COUNTA([1]зп!$Y$7:$Y$21)-COUNTBLANK([1]зп!$Y$7:$Y$21),1)</definedName>
    <definedName name="Заказчик">[1]списки!$U$2:$U$6</definedName>
    <definedName name="таб_итогопозиций">OFFSET([1]тб_учета_рабвр!$AQ$13,0,0,COUNTA([1]тб_учета_рабвр!$AQ:$AQ),COUNTA([1]тб_учета_рабвр!$14:$14))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4" i="1" l="1"/>
  <c r="Q5" i="1"/>
  <c r="Q6" i="1"/>
  <c r="Q7" i="1"/>
  <c r="Q3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7" i="1"/>
  <c r="F16" i="1" s="1"/>
  <c r="F18" i="1"/>
  <c r="F19" i="1"/>
  <c r="F21" i="1"/>
  <c r="F20" i="1" s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52" i="1"/>
  <c r="F50" i="1" s="1"/>
  <c r="F48" i="1" s="1"/>
  <c r="F46" i="1" s="1"/>
  <c r="F44" i="1" s="1"/>
  <c r="F42" i="1" s="1"/>
  <c r="F53" i="1"/>
  <c r="F51" i="1" s="1"/>
  <c r="F49" i="1" s="1"/>
  <c r="F47" i="1" s="1"/>
  <c r="F45" i="1" s="1"/>
  <c r="F43" i="1" s="1"/>
  <c r="F38" i="1" s="1"/>
  <c r="L25" i="1"/>
  <c r="O4" i="1" l="1"/>
  <c r="O5" i="1"/>
  <c r="O6" i="1"/>
  <c r="O7" i="1"/>
  <c r="O3" i="1"/>
  <c r="N3" i="1"/>
  <c r="T4" i="1"/>
  <c r="T5" i="1"/>
  <c r="T6" i="1"/>
  <c r="T7" i="1"/>
  <c r="N4" i="1"/>
  <c r="N5" i="1"/>
  <c r="N6" i="1"/>
  <c r="N7" i="1"/>
  <c r="K3" i="1"/>
  <c r="L3" i="1"/>
  <c r="M3" i="1"/>
  <c r="K4" i="1"/>
  <c r="L4" i="1"/>
  <c r="M4" i="1"/>
  <c r="K5" i="1"/>
  <c r="L5" i="1"/>
  <c r="M5" i="1"/>
  <c r="K6" i="1"/>
  <c r="L6" i="1"/>
  <c r="M6" i="1"/>
  <c r="K7" i="1"/>
  <c r="L7" i="1"/>
  <c r="M7" i="1"/>
  <c r="B40" i="1"/>
  <c r="S7" i="1"/>
  <c r="R7" i="1"/>
  <c r="P7" i="1"/>
  <c r="S6" i="1"/>
  <c r="R6" i="1"/>
  <c r="P6" i="1"/>
  <c r="S5" i="1"/>
  <c r="R5" i="1"/>
  <c r="P5" i="1"/>
  <c r="S4" i="1"/>
  <c r="R4" i="1"/>
  <c r="P4" i="1"/>
  <c r="T3" i="1"/>
  <c r="S3" i="1"/>
  <c r="R3" i="1"/>
  <c r="P3" i="1"/>
  <c r="B3" i="1"/>
  <c r="U3" i="1" l="1"/>
  <c r="U6" i="1"/>
  <c r="U4" i="1"/>
  <c r="U7" i="1"/>
  <c r="U5" i="1"/>
</calcChain>
</file>

<file path=xl/sharedStrings.xml><?xml version="1.0" encoding="utf-8"?>
<sst xmlns="http://schemas.openxmlformats.org/spreadsheetml/2006/main" count="198" uniqueCount="41">
  <si>
    <t>дата смены</t>
  </si>
  <si>
    <t>фио менеджера</t>
  </si>
  <si>
    <t>ФИО грузч</t>
  </si>
  <si>
    <t>позиция</t>
  </si>
  <si>
    <t>Итого, тнг</t>
  </si>
  <si>
    <t>Карина</t>
  </si>
  <si>
    <t>ФИО 4</t>
  </si>
  <si>
    <t>грузчик</t>
  </si>
  <si>
    <t>всего</t>
  </si>
  <si>
    <t>от 2 до 6 р</t>
  </si>
  <si>
    <t>рейтинг</t>
  </si>
  <si>
    <t>ФИО 9</t>
  </si>
  <si>
    <t>колво удержаний</t>
  </si>
  <si>
    <t>ФИО 1</t>
  </si>
  <si>
    <t>Марина</t>
  </si>
  <si>
    <t>кассир</t>
  </si>
  <si>
    <t>ФИО 20</t>
  </si>
  <si>
    <t>ФИО 15</t>
  </si>
  <si>
    <t>Дарина</t>
  </si>
  <si>
    <t xml:space="preserve">кол-во выходов </t>
  </si>
  <si>
    <t>за 6 дн</t>
  </si>
  <si>
    <t>за 30 дн</t>
  </si>
  <si>
    <t>сумма зарпл 
в тенге</t>
  </si>
  <si>
    <t>6 р ПОДРЯД или мин 6 сб и вс</t>
  </si>
  <si>
    <t>30000-60000 тн</t>
  </si>
  <si>
    <t>60000-100000 тн</t>
  </si>
  <si>
    <t>от 100000 тн</t>
  </si>
  <si>
    <t>рейтинг 
по кол-ву выходов на работу</t>
  </si>
  <si>
    <t>рейтинг по сумме заработка</t>
  </si>
  <si>
    <t xml:space="preserve">ЗАДАЧА: </t>
  </si>
  <si>
    <t>сделать рейтинг по следующим критериям:</t>
  </si>
  <si>
    <t>-</t>
  </si>
  <si>
    <t>выходили на заявку от 2 до 6 раз за последние 30 дней</t>
  </si>
  <si>
    <t>начислено от 30000 до 60000 тнг за последние 30 дней</t>
  </si>
  <si>
    <t>начислено от 60000 до 100000 тнг за последние 30 дней</t>
  </si>
  <si>
    <t>начислено от 100000 тнг и более за последние 30 дней</t>
  </si>
  <si>
    <t>не могу сделать 2-й рейтинг</t>
  </si>
  <si>
    <t>выходили на заявку 6 раз ПОДРЯД или минимум 6 сб и вс за последние 30 дней</t>
  </si>
  <si>
    <t>(например, рабочий выходил в течении последних 30 дней - 7, 8, 9, 10, 11, 12 июня, т.е. 6 дней подряд без перерывов в днях</t>
  </si>
  <si>
    <t>дворник</t>
  </si>
  <si>
    <t>Столбец1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</si>
</sst>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6" fillId="0" borderId="0" xfId="2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3" fillId="2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9"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1" hidden="0"/>
    </dxf>
    <dxf>
      <numFmt numFmtId="19" formatCode="dd/mm/yyyy"/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2;&#1085;&#1085;&#1099;&#1077;%20&#1089;%20&#1076;&#1080;&#1089;&#1082;&#1072;%20C/Desktop/&#1087;&#1088;&#1086;&#1077;&#1082;&#1090;/&#1087;&#1088;&#1086;&#1073;&#1072;%20&#1088;&#1077;&#1081;&#1090;&#1080;&#1085;&#10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аз"/>
      <sheetName val="изм_бриг"/>
      <sheetName val="общ_инф"/>
      <sheetName val="зкз_гр"/>
      <sheetName val="зп"/>
      <sheetName val="выдача_зп_ном"/>
      <sheetName val="выдача_зп_дата"/>
      <sheetName val="тб_урв_отпр"/>
      <sheetName val="тб_учета_рабвр"/>
      <sheetName val="тб_питания"/>
      <sheetName val="тб_развозки"/>
      <sheetName val="зп_общ"/>
      <sheetName val="з_гр"/>
      <sheetName val="з_кс"/>
      <sheetName val="з_ртз"/>
      <sheetName val="з_кр"/>
      <sheetName val="свод_зп"/>
      <sheetName val="зп_кс"/>
      <sheetName val="зп_гр"/>
      <sheetName val="б_гр"/>
      <sheetName val="б_кс"/>
      <sheetName val="б_ртз"/>
      <sheetName val="б_кр"/>
      <sheetName val="адрес_заказчика"/>
      <sheetName val="списки"/>
      <sheetName val="проба рейтинг"/>
    </sheetNames>
    <sheetDataSet>
      <sheetData sheetId="0">
        <row r="3">
          <cell r="A3">
            <v>5</v>
          </cell>
        </row>
      </sheetData>
      <sheetData sheetId="1"/>
      <sheetData sheetId="2"/>
      <sheetData sheetId="3"/>
      <sheetData sheetId="4">
        <row r="2">
          <cell r="H2">
            <v>43971</v>
          </cell>
        </row>
        <row r="7">
          <cell r="Y7" t="str">
            <v>ФИО 4</v>
          </cell>
        </row>
        <row r="8">
          <cell r="Y8" t="str">
            <v>ФИО 9</v>
          </cell>
        </row>
        <row r="9">
          <cell r="Y9" t="str">
            <v/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  <row r="18">
          <cell r="Y18" t="str">
            <v/>
          </cell>
        </row>
        <row r="19">
          <cell r="Y19" t="str">
            <v/>
          </cell>
        </row>
        <row r="20">
          <cell r="Y20" t="str">
            <v/>
          </cell>
        </row>
        <row r="21">
          <cell r="Y21" t="str">
            <v/>
          </cell>
        </row>
      </sheetData>
      <sheetData sheetId="5">
        <row r="7">
          <cell r="B7">
            <v>1</v>
          </cell>
          <cell r="C7" t="str">
            <v>ФИО 4</v>
          </cell>
        </row>
        <row r="8">
          <cell r="B8">
            <v>2</v>
          </cell>
          <cell r="C8" t="str">
            <v>ФИО 9</v>
          </cell>
        </row>
        <row r="9">
          <cell r="B9" t="str">
            <v/>
          </cell>
          <cell r="C9" t="str">
            <v/>
          </cell>
        </row>
        <row r="10">
          <cell r="B10" t="str">
            <v/>
          </cell>
          <cell r="C10" t="str">
            <v/>
          </cell>
        </row>
        <row r="11">
          <cell r="B11" t="str">
            <v/>
          </cell>
          <cell r="C11" t="str">
            <v/>
          </cell>
        </row>
        <row r="12">
          <cell r="B12" t="str">
            <v/>
          </cell>
          <cell r="C12" t="str">
            <v/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/>
          </cell>
        </row>
      </sheetData>
      <sheetData sheetId="6">
        <row r="3">
          <cell r="F3">
            <v>43971</v>
          </cell>
        </row>
      </sheetData>
      <sheetData sheetId="7"/>
      <sheetData sheetId="8">
        <row r="11">
          <cell r="AQ11" t="str">
            <v>Итого колво часов 
по позициям</v>
          </cell>
        </row>
        <row r="13">
          <cell r="AQ13" t="str">
            <v>грузчик</v>
          </cell>
        </row>
        <row r="14">
          <cell r="A14">
            <v>14</v>
          </cell>
          <cell r="B14">
            <v>2</v>
          </cell>
          <cell r="C14" t="str">
            <v>ФИО 9Магнум 1грузчик</v>
          </cell>
          <cell r="D14">
            <v>43959</v>
          </cell>
          <cell r="E14" t="str">
            <v>6ФИО 9</v>
          </cell>
          <cell r="F14" t="str">
            <v>ФИО 9Магнум 1грузчик</v>
          </cell>
          <cell r="G14" t="str">
            <v/>
          </cell>
          <cell r="H14" t="str">
            <v>ФИО 9</v>
          </cell>
          <cell r="I14" t="str">
            <v>грузчик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9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9</v>
          </cell>
          <cell r="AP14">
            <v>1</v>
          </cell>
          <cell r="AQ14" t="str">
            <v>кассир</v>
          </cell>
          <cell r="AR14">
            <v>11</v>
          </cell>
          <cell r="AU14">
            <v>2</v>
          </cell>
          <cell r="AV14" t="str">
            <v>вт</v>
          </cell>
        </row>
        <row r="15">
          <cell r="AQ15" t="str">
            <v>ртз</v>
          </cell>
        </row>
        <row r="16">
          <cell r="AQ16" t="str">
            <v/>
          </cell>
        </row>
        <row r="17">
          <cell r="AQ17" t="str">
            <v/>
          </cell>
        </row>
        <row r="18">
          <cell r="AQ18" t="str">
            <v/>
          </cell>
        </row>
        <row r="19">
          <cell r="AQ19" t="str">
            <v/>
          </cell>
        </row>
        <row r="20">
          <cell r="AQ20" t="str">
            <v/>
          </cell>
        </row>
        <row r="21">
          <cell r="AQ21" t="str">
            <v/>
          </cell>
        </row>
        <row r="22">
          <cell r="AQ22" t="str">
            <v/>
          </cell>
        </row>
        <row r="23">
          <cell r="AQ23" t="str">
            <v/>
          </cell>
        </row>
        <row r="24">
          <cell r="AQ24" t="str">
            <v/>
          </cell>
        </row>
        <row r="25">
          <cell r="AQ25" t="str">
            <v/>
          </cell>
        </row>
        <row r="26">
          <cell r="AQ26" t="str">
            <v/>
          </cell>
        </row>
        <row r="27">
          <cell r="AQ27" t="str">
            <v/>
          </cell>
        </row>
        <row r="28">
          <cell r="AQ28" t="str">
            <v/>
          </cell>
        </row>
        <row r="29">
          <cell r="AQ29" t="str">
            <v/>
          </cell>
        </row>
        <row r="30">
          <cell r="AQ30" t="str">
            <v/>
          </cell>
        </row>
        <row r="31">
          <cell r="AQ31" t="str">
            <v/>
          </cell>
        </row>
        <row r="32">
          <cell r="AQ32" t="str">
            <v/>
          </cell>
        </row>
        <row r="33">
          <cell r="AQ33" t="str">
            <v/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U2" t="str">
            <v>Магнум</v>
          </cell>
        </row>
        <row r="3">
          <cell r="U3" t="str">
            <v>Мирвкуса</v>
          </cell>
        </row>
        <row r="4">
          <cell r="U4" t="str">
            <v>Галмарт</v>
          </cell>
        </row>
        <row r="5">
          <cell r="U5" t="str">
            <v>Каганат</v>
          </cell>
        </row>
      </sheetData>
      <sheetData sheetId="25" refreshError="1"/>
    </sheetDataSet>
  </externalBook>
</externalLink>
</file>

<file path=xl/tables/table1.xml><?xml version="1.0" encoding="utf-8"?>
<table xmlns="http://schemas.openxmlformats.org/spreadsheetml/2006/main" id="1" name="Таблица6" displayName="Таблица6" ref="A1:F53" totalsRowShown="0" headerRowDxfId="7" dataDxfId="6">
  <autoFilter ref="A1:F53"/>
  <sortState ref="A2:E53">
    <sortCondition ref="A25"/>
  </sortState>
  <tableColumns count="6">
    <tableColumn id="4" name="дата смены" dataDxfId="5"/>
    <tableColumn id="5" name="фио менеджера" dataDxfId="4"/>
    <tableColumn id="8" name="ФИО грузч" dataDxfId="3"/>
    <tableColumn id="25" name="позиция" dataDxfId="2"/>
    <tableColumn id="13" name="Итого, тнг" dataDxfId="1">
      <calculatedColumnFormula>TEXT(VLOOKUP([1]зп!$I7,[1]!ut_adres_zakazchika[[режим работы]:[раб.период]],3,FALSE)-TEXT([1]зп!$N7-[1]зп!$M7,"чч:мм"),"чч,мм")*[1]зп!$P$2</calculatedColumnFormula>
    </tableColumn>
    <tableColumn id="1" name="Столбец1" dataDxfId="0">
      <calculatedColumnFormula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Zpl_gr">
    <tabColor theme="9" tint="0.39997558519241921"/>
  </sheetPr>
  <dimension ref="A1:U55"/>
  <sheetViews>
    <sheetView tabSelected="1" zoomScale="87" zoomScaleNormal="87" workbookViewId="0">
      <selection activeCell="Q3" sqref="Q3:Q7"/>
    </sheetView>
  </sheetViews>
  <sheetFormatPr defaultRowHeight="15.75" x14ac:dyDescent="0.25"/>
  <cols>
    <col min="1" max="1" width="12.875" style="8" customWidth="1"/>
    <col min="2" max="2" width="11.5" style="7" customWidth="1"/>
    <col min="3" max="4" width="10" style="7" customWidth="1"/>
    <col min="5" max="5" width="9" customWidth="1"/>
    <col min="6" max="6" width="10.875" style="7" customWidth="1"/>
    <col min="7" max="7" width="10.75" style="7" hidden="1" customWidth="1"/>
    <col min="8" max="8" width="10.875" style="7" customWidth="1"/>
    <col min="9" max="9" width="2.125" customWidth="1"/>
    <col min="11" max="11" width="6.625" style="7" customWidth="1"/>
    <col min="12" max="12" width="8" style="7" bestFit="1" customWidth="1"/>
    <col min="13" max="15" width="8.5" style="7" customWidth="1"/>
    <col min="16" max="16" width="10.125" style="7" bestFit="1" customWidth="1"/>
    <col min="17" max="17" width="16.125" style="7" customWidth="1"/>
    <col min="18" max="18" width="14" style="7" bestFit="1" customWidth="1"/>
    <col min="19" max="19" width="15.125" style="7" bestFit="1" customWidth="1"/>
    <col min="20" max="20" width="11.625" style="7" bestFit="1" customWidth="1"/>
    <col min="21" max="16384" width="9" style="7"/>
  </cols>
  <sheetData>
    <row r="1" spans="1:21" s="5" customFormat="1" ht="36.75" customHeight="1" x14ac:dyDescent="0.25">
      <c r="A1" s="3" t="s">
        <v>0</v>
      </c>
      <c r="B1" s="2" t="s">
        <v>1</v>
      </c>
      <c r="C1" s="4" t="s">
        <v>2</v>
      </c>
      <c r="D1" s="4" t="s">
        <v>3</v>
      </c>
      <c r="E1" s="1" t="s">
        <v>4</v>
      </c>
      <c r="F1" s="5" t="s">
        <v>40</v>
      </c>
      <c r="J1" s="38"/>
      <c r="K1" s="36" t="s">
        <v>19</v>
      </c>
      <c r="L1" s="36"/>
      <c r="M1" s="36"/>
      <c r="N1" s="37" t="s">
        <v>22</v>
      </c>
      <c r="O1" s="38"/>
      <c r="P1" s="37" t="s">
        <v>27</v>
      </c>
      <c r="Q1" s="37"/>
      <c r="R1" s="38" t="s">
        <v>28</v>
      </c>
      <c r="S1" s="38"/>
      <c r="T1" s="38"/>
    </row>
    <row r="2" spans="1:21" s="4" customFormat="1" ht="28.5" customHeight="1" x14ac:dyDescent="0.25">
      <c r="A2" s="24">
        <v>43952</v>
      </c>
      <c r="B2" s="25" t="s">
        <v>5</v>
      </c>
      <c r="C2" s="4" t="s">
        <v>6</v>
      </c>
      <c r="D2" s="26" t="s">
        <v>7</v>
      </c>
      <c r="E2" s="23">
        <v>5840</v>
      </c>
      <c r="F2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J2" s="38"/>
      <c r="K2" s="27" t="s">
        <v>8</v>
      </c>
      <c r="L2" s="27" t="s">
        <v>21</v>
      </c>
      <c r="M2" s="27" t="s">
        <v>20</v>
      </c>
      <c r="N2" s="28" t="s">
        <v>20</v>
      </c>
      <c r="O2" s="28" t="s">
        <v>21</v>
      </c>
      <c r="P2" s="29" t="s">
        <v>9</v>
      </c>
      <c r="Q2" s="30" t="s">
        <v>23</v>
      </c>
      <c r="R2" s="35" t="s">
        <v>24</v>
      </c>
      <c r="S2" s="35" t="s">
        <v>25</v>
      </c>
      <c r="T2" s="35" t="s">
        <v>26</v>
      </c>
      <c r="U2" s="31" t="s">
        <v>10</v>
      </c>
    </row>
    <row r="3" spans="1:21" x14ac:dyDescent="0.25">
      <c r="A3" s="17">
        <v>43952</v>
      </c>
      <c r="B3" s="12" t="str">
        <f>B2</f>
        <v>Карина</v>
      </c>
      <c r="C3" s="7" t="s">
        <v>11</v>
      </c>
      <c r="D3" s="10" t="s">
        <v>7</v>
      </c>
      <c r="E3" s="6">
        <v>5840</v>
      </c>
      <c r="F3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G3" s="13" t="s">
        <v>12</v>
      </c>
      <c r="I3" s="7"/>
      <c r="J3" s="14" t="s">
        <v>13</v>
      </c>
      <c r="K3" s="11">
        <f ca="1">COUNTIFS(Таблица6[ФИО грузч],$J3,Таблица6[дата смены],"&lt;"&amp;TODAY())</f>
        <v>6</v>
      </c>
      <c r="L3" s="11">
        <f ca="1">COUNTIFS(Таблица6[ФИО грузч],$J3,Таблица6[дата смены],"&lt;"&amp;TODAY(),Таблица6[дата смены],"&gt;="&amp;TODAY()-30)</f>
        <v>6</v>
      </c>
      <c r="M3" s="11">
        <f ca="1">COUNTIFS(Таблица6[ФИО грузч],$J3,Таблица6[дата смены],"&lt;"&amp;TODAY(),Таблица6[дата смены],"&gt;="&amp;TODAY()-6)</f>
        <v>3</v>
      </c>
      <c r="N3" s="11">
        <f ca="1">SUMIFS(Таблица6[Итого, тнг],Таблица6[ФИО грузч],$J3,Таблица6[дата смены],"&lt;="&amp;TODAY(),Таблица6[дата смены],"&gt;="&amp;TODAY()-6)</f>
        <v>14000</v>
      </c>
      <c r="O3" s="11">
        <f ca="1">SUMIFS(Таблица6[Итого, тнг],Таблица6[ФИО грузч],$J3,Таблица6[дата смены],"&lt;="&amp;TODAY(),Таблица6[дата смены],"&gt;="&amp;TODAY()-30)</f>
        <v>27900</v>
      </c>
      <c r="P3" s="15">
        <f ca="1">IF(AND(COUNTIFS(Таблица6[ФИО грузч],$J3,Таблица6[дата смены],"&lt;="&amp;TODAY(),Таблица6[дата смены],"&gt;="&amp;TODAY()-30)&gt;=2,COUNTIFS(Таблица6[ФИО грузч],$J3,Таблица6[дата смены],"&lt;="&amp;TODAY(),Таблица6[дата смены],"&gt;="&amp;TODAY()-30)&lt;=6),1,"")</f>
        <v>1</v>
      </c>
      <c r="Q3" s="39">
        <f>COUNTIFS(Таблица6[ФИО грузч],J3,Таблица6[Столбец1],"&gt;=6")</f>
        <v>1</v>
      </c>
      <c r="R3" s="11" t="str">
        <f ca="1">IF(AND(SUMIFS(Таблица6[Итого, тнг],Таблица6[ФИО грузч],$J3,Таблица6[дата смены],"&lt;="&amp;TODAY(),Таблица6[дата смены],"&gt;="&amp;TODAY()-30)&gt;30000,SUMIFS(Таблица6[Итого, тнг],Таблица6[ФИО грузч],$J3,Таблица6[дата смены],"&lt;="&amp;TODAY(),Таблица6[дата смены],"&gt;="&amp;TODAY()-30)&lt;=60000),3,"")</f>
        <v/>
      </c>
      <c r="S3" s="15" t="str">
        <f ca="1">IF(AND(SUMIFS(Таблица6[Итого, тнг],Таблица6[ФИО грузч],$J3,Таблица6[дата смены],"&lt;="&amp;TODAY(),Таблица6[дата смены],"&gt;="&amp;TODAY()-30)&gt;=60000,SUMIFS(Таблица6[Итого, тнг],Таблица6[ФИО грузч],$J3,Таблица6[дата смены],"&lt;="&amp;TODAY(),Таблица6[дата смены],"&gt;="&amp;TODAY()-30)&lt;=100000),4,"")</f>
        <v/>
      </c>
      <c r="T3" s="11" t="str">
        <f ca="1">IF(SUMIFS(Таблица6[Итого, тнг],Таблица6[ФИО грузч],$J3,Таблица6[дата смены],"&lt;="&amp;TODAY(),Таблица6[дата смены],"&gt;="&amp;TODAY()-30)&gt;100000,5,"")</f>
        <v/>
      </c>
      <c r="U3" s="11">
        <f ca="1">MAX($P3:$T3)</f>
        <v>1</v>
      </c>
    </row>
    <row r="4" spans="1:21" x14ac:dyDescent="0.25">
      <c r="A4" s="17">
        <v>43953</v>
      </c>
      <c r="B4" s="9" t="s">
        <v>5</v>
      </c>
      <c r="C4" s="7" t="s">
        <v>16</v>
      </c>
      <c r="D4" s="10" t="s">
        <v>7</v>
      </c>
      <c r="E4" s="6">
        <v>6500</v>
      </c>
      <c r="F4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G4" s="16" t="s">
        <v>11</v>
      </c>
      <c r="H4" s="7">
        <v>1</v>
      </c>
      <c r="I4" s="7"/>
      <c r="J4" s="14" t="s">
        <v>6</v>
      </c>
      <c r="K4" s="11">
        <f ca="1">COUNTIFS(Таблица6[ФИО грузч],$J4,Таблица6[дата смены],"&lt;"&amp;TODAY())</f>
        <v>13</v>
      </c>
      <c r="L4" s="11">
        <f ca="1">COUNTIFS(Таблица6[ФИО грузч],$J4,Таблица6[дата смены],"&lt;"&amp;TODAY(),Таблица6[дата смены],"&gt;="&amp;TODAY()-30)</f>
        <v>9</v>
      </c>
      <c r="M4" s="11">
        <f ca="1">COUNTIFS(Таблица6[ФИО грузч],$J4,Таблица6[дата смены],"&lt;"&amp;TODAY(),Таблица6[дата смены],"&gt;="&amp;TODAY()-6)</f>
        <v>3</v>
      </c>
      <c r="N4" s="11">
        <f ca="1">SUMIFS(Таблица6[Итого, тнг],Таблица6[ФИО грузч],$J4,Таблица6[дата смены],"&lt;="&amp;TODAY(),Таблица6[дата смены],"&gt;="&amp;TODAY()-6)</f>
        <v>45000</v>
      </c>
      <c r="O4" s="11">
        <f ca="1">SUMIFS(Таблица6[Итого, тнг],Таблица6[ФИО грузч],$J4,Таблица6[дата смены],"&lt;="&amp;TODAY(),Таблица6[дата смены],"&gt;="&amp;TODAY()-30)</f>
        <v>109500</v>
      </c>
      <c r="P4" s="15" t="str">
        <f ca="1">IF(AND(COUNTIFS(Таблица6[ФИО грузч],$J4,Таблица6[дата смены],"&lt;="&amp;TODAY(),Таблица6[дата смены],"&gt;="&amp;TODAY()-30)&gt;=2,COUNTIFS(Таблица6[ФИО грузч],$J4,Таблица6[дата смены],"&lt;="&amp;TODAY(),Таблица6[дата смены],"&gt;="&amp;TODAY()-30)&lt;=6),1,"")</f>
        <v/>
      </c>
      <c r="Q4" s="39">
        <f>COUNTIFS(Таблица6[ФИО грузч],J4,Таблица6[Столбец1],"&gt;=6")</f>
        <v>1</v>
      </c>
      <c r="R4" s="11" t="str">
        <f ca="1">IF(AND(SUMIFS(Таблица6[Итого, тнг],Таблица6[ФИО грузч],$J4,Таблица6[дата смены],"&lt;="&amp;TODAY(),Таблица6[дата смены],"&gt;="&amp;TODAY()-30)&gt;30000,SUMIFS(Таблица6[Итого, тнг],Таблица6[ФИО грузч],$J4,Таблица6[дата смены],"&lt;="&amp;TODAY(),Таблица6[дата смены],"&gt;="&amp;TODAY()-30)&lt;=60000),3,"")</f>
        <v/>
      </c>
      <c r="S4" s="15" t="str">
        <f ca="1">IF(AND(SUMIFS(Таблица6[Итого, тнг],Таблица6[ФИО грузч],$J4,Таблица6[дата смены],"&lt;="&amp;TODAY(),Таблица6[дата смены],"&gt;="&amp;TODAY()-30)&gt;=60000,SUMIFS(Таблица6[Итого, тнг],Таблица6[ФИО грузч],$J4,Таблица6[дата смены],"&lt;="&amp;TODAY(),Таблица6[дата смены],"&gt;="&amp;TODAY()-30)&lt;=100000),4,"")</f>
        <v/>
      </c>
      <c r="T4" s="11">
        <f ca="1">IF(SUMIFS(Таблица6[Итого, тнг],Таблица6[ФИО грузч],$J4,Таблица6[дата смены],"&lt;="&amp;TODAY(),Таблица6[дата смены],"&gt;="&amp;TODAY()-30)&gt;100000,5,"")</f>
        <v>5</v>
      </c>
      <c r="U4" s="11">
        <f ca="1">MAX($P4:$T4)</f>
        <v>5</v>
      </c>
    </row>
    <row r="5" spans="1:21" x14ac:dyDescent="0.25">
      <c r="A5" s="17">
        <v>43954</v>
      </c>
      <c r="B5" s="9" t="s">
        <v>5</v>
      </c>
      <c r="C5" s="7" t="s">
        <v>11</v>
      </c>
      <c r="D5" s="10" t="s">
        <v>15</v>
      </c>
      <c r="E5" s="6">
        <v>6500</v>
      </c>
      <c r="F5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G5" s="16" t="s">
        <v>17</v>
      </c>
      <c r="H5" s="7">
        <v>3</v>
      </c>
      <c r="I5" s="7"/>
      <c r="J5" s="14" t="s">
        <v>11</v>
      </c>
      <c r="K5" s="11">
        <f ca="1">COUNTIFS(Таблица6[ФИО грузч],$J5,Таблица6[дата смены],"&lt;"&amp;TODAY())</f>
        <v>13</v>
      </c>
      <c r="L5" s="11">
        <f ca="1">COUNTIFS(Таблица6[ФИО грузч],$J5,Таблица6[дата смены],"&lt;"&amp;TODAY(),Таблица6[дата смены],"&gt;="&amp;TODAY()-30)</f>
        <v>7</v>
      </c>
      <c r="M5" s="11">
        <f ca="1">COUNTIFS(Таблица6[ФИО грузч],$J5,Таблица6[дата смены],"&lt;"&amp;TODAY(),Таблица6[дата смены],"&gt;="&amp;TODAY()-6)</f>
        <v>0</v>
      </c>
      <c r="N5" s="11">
        <f ca="1">SUMIFS(Таблица6[Итого, тнг],Таблица6[ФИО грузч],$J5,Таблица6[дата смены],"&lt;="&amp;TODAY(),Таблица6[дата смены],"&gt;="&amp;TODAY()-6)</f>
        <v>0</v>
      </c>
      <c r="O5" s="11">
        <f ca="1">SUMIFS(Таблица6[Итого, тнг],Таблица6[ФИО грузч],$J5,Таблица6[дата смены],"&lt;="&amp;TODAY(),Таблица6[дата смены],"&gt;="&amp;TODAY()-30)</f>
        <v>44960</v>
      </c>
      <c r="P5" s="15" t="str">
        <f ca="1">IF(AND(COUNTIFS(Таблица6[ФИО грузч],$J5,Таблица6[дата смены],"&lt;="&amp;TODAY(),Таблица6[дата смены],"&gt;="&amp;TODAY()-30)&gt;=2,COUNTIFS(Таблица6[ФИО грузч],$J5,Таблица6[дата смены],"&lt;="&amp;TODAY(),Таблица6[дата смены],"&gt;="&amp;TODAY()-30)&lt;=6),1,"")</f>
        <v/>
      </c>
      <c r="Q5" s="39">
        <f>COUNTIFS(Таблица6[ФИО грузч],J5,Таблица6[Столбец1],"&gt;=6")</f>
        <v>0</v>
      </c>
      <c r="R5" s="11">
        <f ca="1">IF(AND(SUMIFS(Таблица6[Итого, тнг],Таблица6[ФИО грузч],$J5,Таблица6[дата смены],"&lt;="&amp;TODAY(),Таблица6[дата смены],"&gt;="&amp;TODAY()-30)&gt;30000,SUMIFS(Таблица6[Итого, тнг],Таблица6[ФИО грузч],$J5,Таблица6[дата смены],"&lt;="&amp;TODAY(),Таблица6[дата смены],"&gt;="&amp;TODAY()-30)&lt;=60000),3,"")</f>
        <v>3</v>
      </c>
      <c r="S5" s="15" t="str">
        <f ca="1">IF(AND(SUMIFS(Таблица6[Итого, тнг],Таблица6[ФИО грузч],$J5,Таблица6[дата смены],"&lt;="&amp;TODAY(),Таблица6[дата смены],"&gt;="&amp;TODAY()-30)&gt;=60000,SUMIFS(Таблица6[Итого, тнг],Таблица6[ФИО грузч],$J5,Таблица6[дата смены],"&lt;="&amp;TODAY(),Таблица6[дата смены],"&gt;="&amp;TODAY()-30)&lt;=100000),4,"")</f>
        <v/>
      </c>
      <c r="T5" s="11" t="str">
        <f ca="1">IF(SUMIFS(Таблица6[Итого, тнг],Таблица6[ФИО грузч],$J5,Таблица6[дата смены],"&lt;="&amp;TODAY(),Таблица6[дата смены],"&gt;="&amp;TODAY()-30)&gt;100000,5,"")</f>
        <v/>
      </c>
      <c r="U5" s="11">
        <f ca="1">MAX($P5:$T5)</f>
        <v>3</v>
      </c>
    </row>
    <row r="6" spans="1:21" x14ac:dyDescent="0.25">
      <c r="A6" s="17">
        <v>43955</v>
      </c>
      <c r="B6" s="9" t="s">
        <v>5</v>
      </c>
      <c r="C6" s="7" t="s">
        <v>17</v>
      </c>
      <c r="D6" s="10" t="s">
        <v>39</v>
      </c>
      <c r="E6" s="6">
        <v>6500</v>
      </c>
      <c r="F6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G6" s="16" t="s">
        <v>16</v>
      </c>
      <c r="H6" s="7">
        <v>1</v>
      </c>
      <c r="I6" s="7"/>
      <c r="J6" s="14" t="s">
        <v>17</v>
      </c>
      <c r="K6" s="11">
        <f ca="1">COUNTIFS(Таблица6[ФИО грузч],$J6,Таблица6[дата смены],"&lt;"&amp;TODAY())</f>
        <v>11</v>
      </c>
      <c r="L6" s="11">
        <f ca="1">COUNTIFS(Таблица6[ФИО грузч],$J6,Таблица6[дата смены],"&lt;"&amp;TODAY(),Таблица6[дата смены],"&gt;="&amp;TODAY()-30)</f>
        <v>8</v>
      </c>
      <c r="M6" s="11">
        <f ca="1">COUNTIFS(Таблица6[ФИО грузч],$J6,Таблица6[дата смены],"&lt;"&amp;TODAY(),Таблица6[дата смены],"&gt;="&amp;TODAY()-6)</f>
        <v>0</v>
      </c>
      <c r="N6" s="11">
        <f ca="1">SUMIFS(Таблица6[Итого, тнг],Таблица6[ФИО грузч],$J6,Таблица6[дата смены],"&lt;="&amp;TODAY(),Таблица6[дата смены],"&gt;="&amp;TODAY()-6)</f>
        <v>0</v>
      </c>
      <c r="O6" s="11">
        <f ca="1">SUMIFS(Таблица6[Итого, тнг],Таблица6[ФИО грузч],$J6,Таблица6[дата смены],"&lt;="&amp;TODAY(),Таблица6[дата смены],"&gt;="&amp;TODAY()-30)</f>
        <v>73000</v>
      </c>
      <c r="P6" s="15" t="str">
        <f ca="1">IF(AND(COUNTIFS(Таблица6[ФИО грузч],$J6,Таблица6[дата смены],"&lt;="&amp;TODAY(),Таблица6[дата смены],"&gt;="&amp;TODAY()-30)&gt;=2,COUNTIFS(Таблица6[ФИО грузч],$J6,Таблица6[дата смены],"&lt;="&amp;TODAY(),Таблица6[дата смены],"&gt;="&amp;TODAY()-30)&lt;=6),1,"")</f>
        <v/>
      </c>
      <c r="Q6" s="39">
        <f>COUNTIFS(Таблица6[ФИО грузч],J6,Таблица6[Столбец1],"&gt;=6")</f>
        <v>0</v>
      </c>
      <c r="R6" s="11" t="str">
        <f ca="1">IF(AND(SUMIFS(Таблица6[Итого, тнг],Таблица6[ФИО грузч],$J6,Таблица6[дата смены],"&lt;="&amp;TODAY(),Таблица6[дата смены],"&gt;="&amp;TODAY()-30)&gt;30000,SUMIFS(Таблица6[Итого, тнг],Таблица6[ФИО грузч],$J6,Таблица6[дата смены],"&lt;="&amp;TODAY(),Таблица6[дата смены],"&gt;="&amp;TODAY()-30)&lt;=60000),3,"")</f>
        <v/>
      </c>
      <c r="S6" s="15">
        <f ca="1">IF(AND(SUMIFS(Таблица6[Итого, тнг],Таблица6[ФИО грузч],$J6,Таблица6[дата смены],"&lt;="&amp;TODAY(),Таблица6[дата смены],"&gt;="&amp;TODAY()-30)&gt;=60000,SUMIFS(Таблица6[Итого, тнг],Таблица6[ФИО грузч],$J6,Таблица6[дата смены],"&lt;="&amp;TODAY(),Таблица6[дата смены],"&gt;="&amp;TODAY()-30)&lt;=100000),4,"")</f>
        <v>4</v>
      </c>
      <c r="T6" s="11" t="str">
        <f ca="1">IF(SUMIFS(Таблица6[Итого, тнг],Таблица6[ФИО грузч],$J6,Таблица6[дата смены],"&lt;="&amp;TODAY(),Таблица6[дата смены],"&gt;="&amp;TODAY()-30)&gt;100000,5,"")</f>
        <v/>
      </c>
      <c r="U6" s="11">
        <f ca="1">MAX($P6:$T6)</f>
        <v>4</v>
      </c>
    </row>
    <row r="7" spans="1:21" x14ac:dyDescent="0.25">
      <c r="A7" s="17">
        <v>43956</v>
      </c>
      <c r="B7" s="9" t="s">
        <v>14</v>
      </c>
      <c r="C7" s="7" t="s">
        <v>11</v>
      </c>
      <c r="D7" s="10" t="s">
        <v>15</v>
      </c>
      <c r="E7" s="6">
        <v>8720</v>
      </c>
      <c r="F7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G7" s="16" t="s">
        <v>6</v>
      </c>
      <c r="H7" s="7">
        <v>3</v>
      </c>
      <c r="I7" s="7"/>
      <c r="J7" s="14" t="s">
        <v>16</v>
      </c>
      <c r="K7" s="11">
        <f ca="1">COUNTIFS(Таблица6[ФИО грузч],$J7,Таблица6[дата смены],"&lt;"&amp;TODAY())</f>
        <v>9</v>
      </c>
      <c r="L7" s="11">
        <f ca="1">COUNTIFS(Таблица6[ФИО грузч],$J7,Таблица6[дата смены],"&lt;"&amp;TODAY(),Таблица6[дата смены],"&gt;="&amp;TODAY()-30)</f>
        <v>5</v>
      </c>
      <c r="M7" s="11">
        <f ca="1">COUNTIFS(Таблица6[ФИО грузч],$J7,Таблица6[дата смены],"&lt;"&amp;TODAY(),Таблица6[дата смены],"&gt;="&amp;TODAY()-6)</f>
        <v>0</v>
      </c>
      <c r="N7" s="11">
        <f ca="1">SUMIFS(Таблица6[Итого, тнг],Таблица6[ФИО грузч],$J7,Таблица6[дата смены],"&lt;="&amp;TODAY(),Таблица6[дата смены],"&gt;="&amp;TODAY()-6)</f>
        <v>0</v>
      </c>
      <c r="O7" s="11">
        <f ca="1">SUMIFS(Таблица6[Итого, тнг],Таблица6[ФИО грузч],$J7,Таблица6[дата смены],"&lt;="&amp;TODAY(),Таблица6[дата смены],"&gt;="&amp;TODAY()-30)</f>
        <v>32300</v>
      </c>
      <c r="P7" s="15">
        <f ca="1">IF(AND(COUNTIFS(Таблица6[ФИО грузч],$J7,Таблица6[дата смены],"&lt;="&amp;TODAY(),Таблица6[дата смены],"&gt;="&amp;TODAY()-30)&gt;=2,COUNTIFS(Таблица6[ФИО грузч],$J7,Таблица6[дата смены],"&lt;="&amp;TODAY(),Таблица6[дата смены],"&gt;="&amp;TODAY()-30)&lt;=6),1,"")</f>
        <v>1</v>
      </c>
      <c r="Q7" s="39">
        <f>COUNTIFS(Таблица6[ФИО грузч],J7,Таблица6[Столбец1],"&gt;=6")</f>
        <v>0</v>
      </c>
      <c r="R7" s="11">
        <f ca="1">IF(AND(SUMIFS(Таблица6[Итого, тнг],Таблица6[ФИО грузч],$J7,Таблица6[дата смены],"&lt;="&amp;TODAY(),Таблица6[дата смены],"&gt;="&amp;TODAY()-30)&gt;30000,SUMIFS(Таблица6[Итого, тнг],Таблица6[ФИО грузч],$J7,Таблица6[дата смены],"&lt;="&amp;TODAY(),Таблица6[дата смены],"&gt;="&amp;TODAY()-30)&lt;=60000),3,"")</f>
        <v>3</v>
      </c>
      <c r="S7" s="15" t="str">
        <f ca="1">IF(AND(SUMIFS(Таблица6[Итого, тнг],Таблица6[ФИО грузч],$J7,Таблица6[дата смены],"&lt;="&amp;TODAY(),Таблица6[дата смены],"&gt;="&amp;TODAY()-30)&gt;=60000,SUMIFS(Таблица6[Итого, тнг],Таблица6[ФИО грузч],$J7,Таблица6[дата смены],"&lt;="&amp;TODAY(),Таблица6[дата смены],"&gt;="&amp;TODAY()-30)&lt;=100000),4,"")</f>
        <v/>
      </c>
      <c r="T7" s="11" t="str">
        <f ca="1">IF(SUMIFS(Таблица6[Итого, тнг],Таблица6[ФИО грузч],$J7,Таблица6[дата смены],"&lt;="&amp;TODAY(),Таблица6[дата смены],"&gt;="&amp;TODAY()-30)&gt;100000,5,"")</f>
        <v/>
      </c>
      <c r="U7" s="11">
        <f ca="1">MAX($P7:$T7)</f>
        <v>3</v>
      </c>
    </row>
    <row r="8" spans="1:21" x14ac:dyDescent="0.25">
      <c r="A8" s="17">
        <v>43957</v>
      </c>
      <c r="B8" s="9" t="s">
        <v>18</v>
      </c>
      <c r="C8" s="7" t="s">
        <v>6</v>
      </c>
      <c r="D8" s="10" t="s">
        <v>15</v>
      </c>
      <c r="E8" s="6">
        <v>4900</v>
      </c>
      <c r="F8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8" s="7"/>
      <c r="K8"/>
      <c r="L8"/>
      <c r="M8"/>
      <c r="N8"/>
      <c r="O8"/>
      <c r="P8"/>
      <c r="Q8"/>
      <c r="R8"/>
      <c r="S8"/>
      <c r="T8"/>
    </row>
    <row r="9" spans="1:21" x14ac:dyDescent="0.25">
      <c r="A9" s="17">
        <v>43958</v>
      </c>
      <c r="B9" s="9" t="s">
        <v>18</v>
      </c>
      <c r="C9" s="7" t="s">
        <v>16</v>
      </c>
      <c r="D9" s="10" t="s">
        <v>39</v>
      </c>
      <c r="E9" s="6">
        <v>4900</v>
      </c>
      <c r="F9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9" s="7"/>
      <c r="P9" s="6"/>
      <c r="Q9" s="6"/>
    </row>
    <row r="10" spans="1:21" x14ac:dyDescent="0.25">
      <c r="A10" s="17">
        <v>43959</v>
      </c>
      <c r="B10" s="9" t="s">
        <v>18</v>
      </c>
      <c r="C10" s="7" t="s">
        <v>17</v>
      </c>
      <c r="D10" s="10" t="s">
        <v>7</v>
      </c>
      <c r="E10" s="6">
        <v>4900</v>
      </c>
      <c r="F10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10" s="7"/>
      <c r="P10" s="6"/>
      <c r="Q10" s="6"/>
    </row>
    <row r="11" spans="1:21" x14ac:dyDescent="0.25">
      <c r="A11" s="17">
        <v>43960</v>
      </c>
      <c r="B11" s="9" t="s">
        <v>18</v>
      </c>
      <c r="C11" s="7" t="s">
        <v>11</v>
      </c>
      <c r="D11" s="10" t="s">
        <v>15</v>
      </c>
      <c r="E11" s="6">
        <v>4900</v>
      </c>
      <c r="F11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11" s="7"/>
      <c r="J11" s="19" t="s">
        <v>29</v>
      </c>
      <c r="K11" s="13"/>
      <c r="P11" s="6"/>
      <c r="Q11" s="6"/>
    </row>
    <row r="12" spans="1:21" x14ac:dyDescent="0.25">
      <c r="A12" s="17">
        <v>43961</v>
      </c>
      <c r="B12" s="12" t="s">
        <v>14</v>
      </c>
      <c r="C12" s="7" t="s">
        <v>16</v>
      </c>
      <c r="D12" s="10" t="s">
        <v>39</v>
      </c>
      <c r="E12" s="6">
        <v>8720</v>
      </c>
      <c r="F12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G12" s="20"/>
      <c r="H12" s="20"/>
      <c r="I12" s="20"/>
      <c r="J12" s="32" t="s">
        <v>30</v>
      </c>
      <c r="N12" s="8"/>
      <c r="O12" s="8"/>
      <c r="P12" s="6"/>
      <c r="Q12" s="6"/>
      <c r="R12" s="8"/>
    </row>
    <row r="13" spans="1:21" x14ac:dyDescent="0.25">
      <c r="A13" s="17">
        <v>43962</v>
      </c>
      <c r="B13" s="9" t="s">
        <v>14</v>
      </c>
      <c r="C13" s="7" t="s">
        <v>11</v>
      </c>
      <c r="D13" s="10" t="s">
        <v>7</v>
      </c>
      <c r="E13" s="6">
        <v>5840</v>
      </c>
      <c r="F13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G13" s="18"/>
      <c r="H13" s="21"/>
      <c r="I13" s="22"/>
      <c r="P13" s="6"/>
      <c r="Q13" s="6"/>
    </row>
    <row r="14" spans="1:21" x14ac:dyDescent="0.25">
      <c r="A14" s="17">
        <v>43963</v>
      </c>
      <c r="B14" s="9" t="s">
        <v>14</v>
      </c>
      <c r="C14" s="7" t="s">
        <v>17</v>
      </c>
      <c r="D14" s="10" t="s">
        <v>15</v>
      </c>
      <c r="E14" s="6">
        <v>8720</v>
      </c>
      <c r="F14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14" s="7"/>
      <c r="J14">
        <v>1</v>
      </c>
      <c r="K14" s="7" t="s">
        <v>31</v>
      </c>
      <c r="L14" s="13" t="s">
        <v>32</v>
      </c>
      <c r="P14" s="6"/>
      <c r="Q14" s="6"/>
    </row>
    <row r="15" spans="1:21" x14ac:dyDescent="0.25">
      <c r="A15" s="17">
        <v>43964</v>
      </c>
      <c r="B15" s="9" t="s">
        <v>14</v>
      </c>
      <c r="C15" s="7" t="s">
        <v>16</v>
      </c>
      <c r="D15" s="10" t="s">
        <v>39</v>
      </c>
      <c r="E15" s="6">
        <v>8720</v>
      </c>
      <c r="F15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G15" s="20"/>
      <c r="I15" s="7"/>
      <c r="J15" s="19">
        <v>2</v>
      </c>
      <c r="K15" s="33" t="s">
        <v>31</v>
      </c>
      <c r="L15" s="34" t="s">
        <v>37</v>
      </c>
      <c r="P15" s="6"/>
      <c r="Q15" s="6"/>
      <c r="S15" s="13" t="s">
        <v>38</v>
      </c>
    </row>
    <row r="16" spans="1:21" x14ac:dyDescent="0.25">
      <c r="A16" s="17">
        <v>43965</v>
      </c>
      <c r="B16" s="9" t="s">
        <v>14</v>
      </c>
      <c r="C16" s="7" t="s">
        <v>6</v>
      </c>
      <c r="D16" s="10" t="s">
        <v>7</v>
      </c>
      <c r="E16" s="6">
        <v>6500</v>
      </c>
      <c r="F16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2</v>
      </c>
      <c r="I16" s="7"/>
      <c r="J16">
        <v>3</v>
      </c>
      <c r="K16" s="7" t="s">
        <v>31</v>
      </c>
      <c r="L16" s="13" t="s">
        <v>33</v>
      </c>
      <c r="P16" s="6"/>
      <c r="Q16" s="6"/>
    </row>
    <row r="17" spans="1:17" x14ac:dyDescent="0.25">
      <c r="A17" s="17">
        <v>43966</v>
      </c>
      <c r="B17" s="9" t="s">
        <v>14</v>
      </c>
      <c r="C17" s="7" t="s">
        <v>6</v>
      </c>
      <c r="D17" s="10" t="s">
        <v>15</v>
      </c>
      <c r="E17" s="6">
        <v>6500</v>
      </c>
      <c r="F17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17" s="7"/>
      <c r="J17">
        <v>4</v>
      </c>
      <c r="K17" s="7" t="s">
        <v>31</v>
      </c>
      <c r="L17" s="13" t="s">
        <v>34</v>
      </c>
      <c r="P17" s="6"/>
      <c r="Q17" s="6"/>
    </row>
    <row r="18" spans="1:17" x14ac:dyDescent="0.25">
      <c r="A18" s="17">
        <v>43967</v>
      </c>
      <c r="B18" s="9" t="s">
        <v>14</v>
      </c>
      <c r="C18" s="7" t="s">
        <v>11</v>
      </c>
      <c r="D18" s="10" t="s">
        <v>39</v>
      </c>
      <c r="E18" s="6">
        <v>6500</v>
      </c>
      <c r="F18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18" s="7"/>
      <c r="J18">
        <v>5</v>
      </c>
      <c r="L18" s="13" t="s">
        <v>35</v>
      </c>
      <c r="P18" s="6"/>
      <c r="Q18" s="6"/>
    </row>
    <row r="19" spans="1:17" x14ac:dyDescent="0.25">
      <c r="A19" s="17">
        <v>43968</v>
      </c>
      <c r="B19" s="9" t="s">
        <v>14</v>
      </c>
      <c r="C19" s="7" t="s">
        <v>17</v>
      </c>
      <c r="D19" s="10" t="s">
        <v>7</v>
      </c>
      <c r="E19" s="6">
        <v>9500</v>
      </c>
      <c r="F19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19" s="7"/>
    </row>
    <row r="20" spans="1:17" x14ac:dyDescent="0.25">
      <c r="A20" s="17">
        <v>43969</v>
      </c>
      <c r="B20" s="9" t="s">
        <v>14</v>
      </c>
      <c r="C20" s="7" t="s">
        <v>16</v>
      </c>
      <c r="D20" s="10" t="s">
        <v>15</v>
      </c>
      <c r="E20" s="6">
        <v>4900</v>
      </c>
      <c r="F20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2</v>
      </c>
      <c r="I20" s="7"/>
    </row>
    <row r="21" spans="1:17" x14ac:dyDescent="0.25">
      <c r="A21" s="17">
        <v>43970</v>
      </c>
      <c r="B21" s="9" t="s">
        <v>14</v>
      </c>
      <c r="C21" s="7" t="s">
        <v>16</v>
      </c>
      <c r="D21" s="10" t="s">
        <v>39</v>
      </c>
      <c r="E21" s="6">
        <v>4900</v>
      </c>
      <c r="F21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21" s="7"/>
      <c r="J21" s="19" t="s">
        <v>36</v>
      </c>
    </row>
    <row r="22" spans="1:17" x14ac:dyDescent="0.25">
      <c r="A22" s="17">
        <v>43971</v>
      </c>
      <c r="B22" s="9" t="s">
        <v>14</v>
      </c>
      <c r="C22" s="7" t="s">
        <v>17</v>
      </c>
      <c r="D22" s="10" t="s">
        <v>7</v>
      </c>
      <c r="E22" s="6">
        <v>9500</v>
      </c>
      <c r="F22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22" s="7"/>
    </row>
    <row r="23" spans="1:17" x14ac:dyDescent="0.25">
      <c r="A23" s="17">
        <v>43972</v>
      </c>
      <c r="B23" s="9" t="s">
        <v>14</v>
      </c>
      <c r="C23" s="7" t="s">
        <v>11</v>
      </c>
      <c r="D23" s="10" t="s">
        <v>15</v>
      </c>
      <c r="E23" s="6">
        <v>4900</v>
      </c>
      <c r="F23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2</v>
      </c>
      <c r="I23" s="7"/>
    </row>
    <row r="24" spans="1:17" x14ac:dyDescent="0.25">
      <c r="A24" s="17">
        <v>43973</v>
      </c>
      <c r="B24" s="9" t="s">
        <v>14</v>
      </c>
      <c r="C24" s="7" t="s">
        <v>11</v>
      </c>
      <c r="D24" s="10" t="s">
        <v>7</v>
      </c>
      <c r="E24" s="6">
        <v>5840</v>
      </c>
      <c r="F24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24" s="7"/>
    </row>
    <row r="25" spans="1:17" x14ac:dyDescent="0.25">
      <c r="A25" s="17">
        <v>43974</v>
      </c>
      <c r="B25" s="9" t="s">
        <v>14</v>
      </c>
      <c r="C25" s="7" t="s">
        <v>17</v>
      </c>
      <c r="D25" s="10" t="s">
        <v>15</v>
      </c>
      <c r="E25" s="6">
        <v>15000</v>
      </c>
      <c r="F25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25" s="7"/>
      <c r="L25" s="7">
        <f>Таблица6[Столбец1]</f>
        <v>1</v>
      </c>
    </row>
    <row r="26" spans="1:17" x14ac:dyDescent="0.25">
      <c r="A26" s="17">
        <v>43975</v>
      </c>
      <c r="B26" s="9" t="s">
        <v>14</v>
      </c>
      <c r="C26" s="7" t="s">
        <v>11</v>
      </c>
      <c r="D26" s="10" t="s">
        <v>7</v>
      </c>
      <c r="E26" s="6">
        <v>6500</v>
      </c>
      <c r="F26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26" s="7"/>
    </row>
    <row r="27" spans="1:17" x14ac:dyDescent="0.25">
      <c r="A27" s="17">
        <v>43976</v>
      </c>
      <c r="B27" s="9" t="s">
        <v>14</v>
      </c>
      <c r="C27" s="7" t="s">
        <v>17</v>
      </c>
      <c r="D27" s="10" t="s">
        <v>15</v>
      </c>
      <c r="E27" s="6">
        <v>6500</v>
      </c>
      <c r="F27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27" s="7"/>
    </row>
    <row r="28" spans="1:17" x14ac:dyDescent="0.25">
      <c r="A28" s="17">
        <v>43977</v>
      </c>
      <c r="B28" s="9" t="s">
        <v>14</v>
      </c>
      <c r="C28" s="7" t="s">
        <v>16</v>
      </c>
      <c r="D28" s="10" t="s">
        <v>39</v>
      </c>
      <c r="E28" s="6">
        <v>6500</v>
      </c>
      <c r="F28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28" s="7"/>
    </row>
    <row r="29" spans="1:17" x14ac:dyDescent="0.25">
      <c r="A29" s="17">
        <v>43978</v>
      </c>
      <c r="B29" s="9" t="s">
        <v>14</v>
      </c>
      <c r="C29" s="7" t="s">
        <v>6</v>
      </c>
      <c r="D29" s="10" t="s">
        <v>7</v>
      </c>
      <c r="E29" s="6">
        <v>8000</v>
      </c>
      <c r="F29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2</v>
      </c>
      <c r="I29" s="7"/>
    </row>
    <row r="30" spans="1:17" x14ac:dyDescent="0.25">
      <c r="A30" s="17">
        <v>43979</v>
      </c>
      <c r="B30" s="9" t="s">
        <v>14</v>
      </c>
      <c r="C30" s="7" t="s">
        <v>6</v>
      </c>
      <c r="D30" s="10" t="s">
        <v>15</v>
      </c>
      <c r="E30" s="6">
        <v>8000</v>
      </c>
      <c r="F30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30" s="7"/>
    </row>
    <row r="31" spans="1:17" x14ac:dyDescent="0.25">
      <c r="A31" s="17">
        <v>43980</v>
      </c>
      <c r="B31" s="9" t="s">
        <v>14</v>
      </c>
      <c r="C31" s="7" t="s">
        <v>11</v>
      </c>
      <c r="D31" s="10" t="s">
        <v>39</v>
      </c>
      <c r="E31" s="6">
        <v>8000</v>
      </c>
      <c r="F31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31" s="7"/>
    </row>
    <row r="32" spans="1:17" x14ac:dyDescent="0.25">
      <c r="A32" s="17">
        <v>43981</v>
      </c>
      <c r="B32" s="9" t="s">
        <v>14</v>
      </c>
      <c r="C32" s="7" t="s">
        <v>17</v>
      </c>
      <c r="D32" s="10" t="s">
        <v>7</v>
      </c>
      <c r="E32" s="6">
        <v>8000</v>
      </c>
      <c r="F32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32" s="7"/>
    </row>
    <row r="33" spans="1:9" x14ac:dyDescent="0.25">
      <c r="A33" s="17">
        <v>43982</v>
      </c>
      <c r="B33" s="9" t="s">
        <v>14</v>
      </c>
      <c r="C33" s="7" t="s">
        <v>16</v>
      </c>
      <c r="D33" s="10" t="s">
        <v>15</v>
      </c>
      <c r="E33" s="6">
        <v>8000</v>
      </c>
      <c r="F33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2</v>
      </c>
      <c r="I33" s="7"/>
    </row>
    <row r="34" spans="1:9" x14ac:dyDescent="0.25">
      <c r="A34" s="17">
        <v>43983</v>
      </c>
      <c r="B34" s="9" t="s">
        <v>14</v>
      </c>
      <c r="C34" s="7" t="s">
        <v>16</v>
      </c>
      <c r="D34" s="10" t="s">
        <v>39</v>
      </c>
      <c r="E34" s="6">
        <v>8000</v>
      </c>
      <c r="F34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34" s="7"/>
    </row>
    <row r="35" spans="1:9" x14ac:dyDescent="0.25">
      <c r="A35" s="17">
        <v>43984</v>
      </c>
      <c r="B35" s="9" t="s">
        <v>14</v>
      </c>
      <c r="C35" s="7" t="s">
        <v>17</v>
      </c>
      <c r="D35" s="10" t="s">
        <v>7</v>
      </c>
      <c r="E35" s="6">
        <v>8000</v>
      </c>
      <c r="F35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35" s="7"/>
    </row>
    <row r="36" spans="1:9" x14ac:dyDescent="0.25">
      <c r="A36" s="17">
        <v>43986</v>
      </c>
      <c r="B36" s="9" t="s">
        <v>14</v>
      </c>
      <c r="C36" s="7" t="s">
        <v>11</v>
      </c>
      <c r="D36" s="10" t="s">
        <v>39</v>
      </c>
      <c r="E36" s="6">
        <v>8720</v>
      </c>
      <c r="F36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36" s="7"/>
    </row>
    <row r="37" spans="1:9" x14ac:dyDescent="0.25">
      <c r="A37" s="17">
        <v>43987</v>
      </c>
      <c r="B37" s="9" t="s">
        <v>14</v>
      </c>
      <c r="C37" s="7" t="s">
        <v>17</v>
      </c>
      <c r="D37" s="10" t="s">
        <v>7</v>
      </c>
      <c r="E37" s="6">
        <v>6500</v>
      </c>
      <c r="F37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37" s="7"/>
    </row>
    <row r="38" spans="1:9" x14ac:dyDescent="0.25">
      <c r="A38" s="17">
        <v>43988</v>
      </c>
      <c r="B38" s="9" t="s">
        <v>5</v>
      </c>
      <c r="C38" s="7" t="s">
        <v>6</v>
      </c>
      <c r="D38" s="10" t="s">
        <v>7</v>
      </c>
      <c r="E38" s="6">
        <v>6500</v>
      </c>
      <c r="F38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38" s="7"/>
    </row>
    <row r="39" spans="1:9" x14ac:dyDescent="0.25">
      <c r="A39" s="17">
        <v>43989</v>
      </c>
      <c r="B39" s="9" t="s">
        <v>18</v>
      </c>
      <c r="C39" s="7" t="s">
        <v>11</v>
      </c>
      <c r="D39" s="10" t="s">
        <v>7</v>
      </c>
      <c r="E39" s="6">
        <v>4500</v>
      </c>
      <c r="F39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39" s="7"/>
    </row>
    <row r="40" spans="1:9" x14ac:dyDescent="0.25">
      <c r="A40" s="17">
        <v>43989</v>
      </c>
      <c r="B40" s="12" t="str">
        <f>B39</f>
        <v>Дарина</v>
      </c>
      <c r="C40" s="7" t="s">
        <v>11</v>
      </c>
      <c r="D40" s="10" t="s">
        <v>7</v>
      </c>
      <c r="E40" s="6">
        <v>6500</v>
      </c>
      <c r="F40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40" s="7"/>
    </row>
    <row r="41" spans="1:9" x14ac:dyDescent="0.25">
      <c r="A41" s="17">
        <v>43989</v>
      </c>
      <c r="B41" s="9" t="s">
        <v>5</v>
      </c>
      <c r="C41" s="7" t="s">
        <v>17</v>
      </c>
      <c r="D41" s="10" t="s">
        <v>39</v>
      </c>
      <c r="E41" s="6">
        <v>10000</v>
      </c>
      <c r="F41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  <c r="I41" s="7"/>
    </row>
    <row r="42" spans="1:9" x14ac:dyDescent="0.25">
      <c r="A42" s="17">
        <v>43989</v>
      </c>
      <c r="B42" s="9" t="s">
        <v>18</v>
      </c>
      <c r="C42" s="7" t="s">
        <v>13</v>
      </c>
      <c r="D42" s="10" t="s">
        <v>15</v>
      </c>
      <c r="E42" s="6">
        <v>4900</v>
      </c>
      <c r="F42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6</v>
      </c>
      <c r="I42" s="7"/>
    </row>
    <row r="43" spans="1:9" x14ac:dyDescent="0.25">
      <c r="A43" s="17">
        <v>43989</v>
      </c>
      <c r="B43" s="9" t="s">
        <v>18</v>
      </c>
      <c r="C43" s="7" t="s">
        <v>6</v>
      </c>
      <c r="D43" s="10" t="s">
        <v>39</v>
      </c>
      <c r="E43" s="6">
        <v>12000</v>
      </c>
      <c r="F43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6</v>
      </c>
    </row>
    <row r="44" spans="1:9" x14ac:dyDescent="0.25">
      <c r="A44" s="17">
        <v>43990</v>
      </c>
      <c r="B44" s="9" t="s">
        <v>14</v>
      </c>
      <c r="C44" s="7" t="s">
        <v>13</v>
      </c>
      <c r="D44" s="10" t="s">
        <v>15</v>
      </c>
      <c r="E44" s="6">
        <v>4500</v>
      </c>
      <c r="F44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5</v>
      </c>
    </row>
    <row r="45" spans="1:9" x14ac:dyDescent="0.25">
      <c r="A45" s="17">
        <v>43990</v>
      </c>
      <c r="B45" s="9" t="s">
        <v>18</v>
      </c>
      <c r="C45" s="7" t="s">
        <v>6</v>
      </c>
      <c r="D45" s="10" t="s">
        <v>7</v>
      </c>
      <c r="E45" s="6">
        <v>15000</v>
      </c>
      <c r="F45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5</v>
      </c>
    </row>
    <row r="46" spans="1:9" x14ac:dyDescent="0.25">
      <c r="A46" s="17">
        <v>43991</v>
      </c>
      <c r="B46" s="9" t="s">
        <v>14</v>
      </c>
      <c r="C46" s="7" t="s">
        <v>13</v>
      </c>
      <c r="D46" s="10" t="s">
        <v>15</v>
      </c>
      <c r="E46" s="6">
        <v>4500</v>
      </c>
      <c r="F46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4</v>
      </c>
    </row>
    <row r="47" spans="1:9" x14ac:dyDescent="0.25">
      <c r="A47" s="17">
        <v>43991</v>
      </c>
      <c r="B47" s="9" t="s">
        <v>18</v>
      </c>
      <c r="C47" s="7" t="s">
        <v>6</v>
      </c>
      <c r="D47" s="10" t="s">
        <v>15</v>
      </c>
      <c r="E47" s="6">
        <v>15000</v>
      </c>
      <c r="F47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4</v>
      </c>
    </row>
    <row r="48" spans="1:9" x14ac:dyDescent="0.25">
      <c r="A48" s="17">
        <v>43992</v>
      </c>
      <c r="B48" s="9" t="s">
        <v>14</v>
      </c>
      <c r="C48" s="7" t="s">
        <v>13</v>
      </c>
      <c r="D48" s="10" t="s">
        <v>15</v>
      </c>
      <c r="E48" s="6">
        <v>4500</v>
      </c>
      <c r="F48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3</v>
      </c>
    </row>
    <row r="49" spans="1:11" x14ac:dyDescent="0.25">
      <c r="A49" s="17">
        <v>43992</v>
      </c>
      <c r="B49" s="9" t="s">
        <v>14</v>
      </c>
      <c r="C49" s="7" t="s">
        <v>6</v>
      </c>
      <c r="D49" s="10" t="s">
        <v>39</v>
      </c>
      <c r="E49" s="6">
        <v>15000</v>
      </c>
      <c r="F49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3</v>
      </c>
    </row>
    <row r="50" spans="1:11" x14ac:dyDescent="0.25">
      <c r="A50" s="17">
        <v>43993</v>
      </c>
      <c r="B50" s="9" t="s">
        <v>14</v>
      </c>
      <c r="C50" s="7" t="s">
        <v>13</v>
      </c>
      <c r="D50" s="10" t="s">
        <v>15</v>
      </c>
      <c r="E50" s="6">
        <v>4500</v>
      </c>
      <c r="F50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2</v>
      </c>
    </row>
    <row r="51" spans="1:11" x14ac:dyDescent="0.25">
      <c r="A51" s="17">
        <v>43993</v>
      </c>
      <c r="B51" s="9" t="s">
        <v>14</v>
      </c>
      <c r="C51" s="7" t="s">
        <v>6</v>
      </c>
      <c r="D51" s="10" t="s">
        <v>7</v>
      </c>
      <c r="E51" s="6">
        <v>15000</v>
      </c>
      <c r="F51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2</v>
      </c>
    </row>
    <row r="52" spans="1:11" x14ac:dyDescent="0.25">
      <c r="A52" s="17">
        <v>43994</v>
      </c>
      <c r="B52" s="9" t="s">
        <v>18</v>
      </c>
      <c r="C52" s="7" t="s">
        <v>13</v>
      </c>
      <c r="D52" s="10" t="s">
        <v>15</v>
      </c>
      <c r="E52" s="6">
        <v>5000</v>
      </c>
      <c r="F52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</row>
    <row r="53" spans="1:11" x14ac:dyDescent="0.25">
      <c r="A53" s="17">
        <v>43994</v>
      </c>
      <c r="B53" s="9" t="s">
        <v>14</v>
      </c>
      <c r="C53" s="7" t="s">
        <v>6</v>
      </c>
      <c r="D53" s="10" t="s">
        <v>15</v>
      </c>
      <c r="E53" s="6">
        <v>15000</v>
      </c>
      <c r="F53" s="33">
        <f>MOD(IFERROR(IF(INDEX(Таблица6[дата смены],MATCH(Таблица6[[#This Row],[ФИО грузч]],INDEX(Таблица6[ФИО грузч],ROW()):INDEX(Таблица6[ФИО грузч],ROWS(Таблица6[ФИО грузч])),)+ROW()-1)-Таблица6[[#This Row],[дата смены]]=1,VLOOKUP(Таблица6[[#This Row],[ФИО грузч]],INDEX(Таблица6[ФИО грузч],ROW()):INDEX(Таблица6[Столбец1],ROWS(Таблица6[Столбец1])),4,)+1,1),1)-1,6)+1</f>
        <v>1</v>
      </c>
    </row>
    <row r="55" spans="1:11" x14ac:dyDescent="0.25">
      <c r="K55" s="8"/>
    </row>
  </sheetData>
  <mergeCells count="5">
    <mergeCell ref="K1:M1"/>
    <mergeCell ref="N1:O1"/>
    <mergeCell ref="J1:J2"/>
    <mergeCell ref="P1:Q1"/>
    <mergeCell ref="R1:T1"/>
  </mergeCells>
  <conditionalFormatting sqref="D2:D53">
    <cfRule type="expression" dxfId="8" priority="3">
      <formula>AND(#REF!="ФИО 9",#REF!&gt;0)</formula>
    </cfRule>
  </conditionalFormatting>
  <pageMargins left="0.7" right="0.7" top="0.75" bottom="0.75" header="0.3" footer="0.3"/>
  <pageSetup paperSize="9" orientation="portrait" horizontalDpi="300" verticalDpi="300" r:id="rId1"/>
  <ignoredErrors>
    <ignoredError sqref="E2:E53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зп_гр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Intel</cp:lastModifiedBy>
  <dcterms:created xsi:type="dcterms:W3CDTF">2020-06-15T10:24:35Z</dcterms:created>
  <dcterms:modified xsi:type="dcterms:W3CDTF">2020-06-16T12:26:19Z</dcterms:modified>
</cp:coreProperties>
</file>