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5" yWindow="15" windowWidth="18420" windowHeight="5760" tabRatio="651" firstSheet="1" activeTab="9"/>
  </bookViews>
  <sheets>
    <sheet name="Инструкция" sheetId="11" r:id="rId1"/>
    <sheet name="Поставщики" sheetId="1" r:id="rId2"/>
    <sheet name="Отряды" sheetId="3" r:id="rId3"/>
    <sheet name="Получатели" sheetId="2" r:id="rId4"/>
    <sheet name="Номенклатура" sheetId="4" r:id="rId5"/>
    <sheet name="Размеры" sheetId="8" r:id="rId6"/>
    <sheet name="Приход" sheetId="5" r:id="rId7"/>
    <sheet name="Расход" sheetId="6" r:id="rId8"/>
    <sheet name="Оборотка" sheetId="7" r:id="rId9"/>
    <sheet name="Сроки" sheetId="12" r:id="rId10"/>
    <sheet name="Лист2" sheetId="13" r:id="rId11"/>
    <sheet name="Отчет" sheetId="9" r:id="rId12"/>
    <sheet name="Ростовка" sheetId="10" r:id="rId13"/>
  </sheets>
  <externalReferences>
    <externalReference r:id="rId14"/>
  </externalReferences>
  <definedNames>
    <definedName name="_xlnm._FilterDatabase" localSheetId="6" hidden="1">Приход!$H$1:$H$450</definedName>
    <definedName name="_xlnm._FilterDatabase" localSheetId="7" hidden="1">Расход!$B$3:$L$557</definedName>
    <definedName name="Таблица1">Номенклатура!$A$3:$G$19</definedName>
    <definedName name="Таблица2">Номенклатура!$A$3:$G$19</definedName>
    <definedName name="Таблица3">Поставщики!$A$4:$E$34</definedName>
    <definedName name="Таблица4">Отряды!$A$4:$F$26</definedName>
  </definedNames>
  <calcPr calcId="145621"/>
</workbook>
</file>

<file path=xl/calcChain.xml><?xml version="1.0" encoding="utf-8"?>
<calcChain xmlns="http://schemas.openxmlformats.org/spreadsheetml/2006/main">
  <c r="E4" i="12" l="1"/>
  <c r="F4" i="12"/>
  <c r="G4" i="12"/>
  <c r="H4" i="12"/>
  <c r="I4" i="12"/>
  <c r="J4" i="12"/>
  <c r="K4" i="12"/>
  <c r="L4" i="12"/>
  <c r="M4" i="12"/>
  <c r="N4" i="12"/>
  <c r="O4" i="12"/>
  <c r="P4" i="12"/>
  <c r="Q4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D5" i="12"/>
  <c r="D6" i="12"/>
  <c r="D7" i="12"/>
  <c r="D8" i="12"/>
  <c r="D9" i="12"/>
  <c r="D10" i="12"/>
  <c r="D11" i="12"/>
  <c r="D12" i="12"/>
  <c r="D4" i="12"/>
  <c r="F5" i="10" l="1"/>
  <c r="D256" i="10" l="1"/>
  <c r="Q255" i="10"/>
  <c r="P255" i="10"/>
  <c r="O255" i="10"/>
  <c r="N255" i="10"/>
  <c r="M255" i="10"/>
  <c r="L255" i="10"/>
  <c r="K255" i="10"/>
  <c r="J255" i="10"/>
  <c r="I255" i="10"/>
  <c r="H255" i="10"/>
  <c r="G255" i="10"/>
  <c r="F255" i="10"/>
  <c r="D255" i="10"/>
  <c r="C255" i="10"/>
  <c r="Q254" i="10"/>
  <c r="P254" i="10"/>
  <c r="O254" i="10"/>
  <c r="N254" i="10"/>
  <c r="M254" i="10"/>
  <c r="L254" i="10"/>
  <c r="K254" i="10"/>
  <c r="J254" i="10"/>
  <c r="I254" i="10"/>
  <c r="H254" i="10"/>
  <c r="G254" i="10"/>
  <c r="F254" i="10"/>
  <c r="D254" i="10"/>
  <c r="C254" i="10"/>
  <c r="Q253" i="10"/>
  <c r="P253" i="10"/>
  <c r="O253" i="10"/>
  <c r="N253" i="10"/>
  <c r="M253" i="10"/>
  <c r="L253" i="10"/>
  <c r="K253" i="10"/>
  <c r="J253" i="10"/>
  <c r="I253" i="10"/>
  <c r="H253" i="10"/>
  <c r="G253" i="10"/>
  <c r="F253" i="10"/>
  <c r="D253" i="10"/>
  <c r="C253" i="10"/>
  <c r="Q252" i="10"/>
  <c r="P252" i="10"/>
  <c r="O252" i="10"/>
  <c r="N252" i="10"/>
  <c r="M252" i="10"/>
  <c r="L252" i="10"/>
  <c r="K252" i="10"/>
  <c r="J252" i="10"/>
  <c r="I252" i="10"/>
  <c r="H252" i="10"/>
  <c r="G252" i="10"/>
  <c r="F252" i="10"/>
  <c r="D252" i="10"/>
  <c r="C252" i="10"/>
  <c r="Q251" i="10"/>
  <c r="P251" i="10"/>
  <c r="O251" i="10"/>
  <c r="N251" i="10"/>
  <c r="M251" i="10"/>
  <c r="L251" i="10"/>
  <c r="K251" i="10"/>
  <c r="J251" i="10"/>
  <c r="I251" i="10"/>
  <c r="H251" i="10"/>
  <c r="G251" i="10"/>
  <c r="F251" i="10"/>
  <c r="D251" i="10"/>
  <c r="C251" i="10"/>
  <c r="Q250" i="10"/>
  <c r="P250" i="10"/>
  <c r="O250" i="10"/>
  <c r="N250" i="10"/>
  <c r="M250" i="10"/>
  <c r="L250" i="10"/>
  <c r="K250" i="10"/>
  <c r="J250" i="10"/>
  <c r="I250" i="10"/>
  <c r="H250" i="10"/>
  <c r="G250" i="10"/>
  <c r="F250" i="10"/>
  <c r="D250" i="10"/>
  <c r="C250" i="10"/>
  <c r="Q249" i="10"/>
  <c r="P249" i="10"/>
  <c r="O249" i="10"/>
  <c r="N249" i="10"/>
  <c r="M249" i="10"/>
  <c r="L249" i="10"/>
  <c r="K249" i="10"/>
  <c r="J249" i="10"/>
  <c r="I249" i="10"/>
  <c r="H249" i="10"/>
  <c r="G249" i="10"/>
  <c r="F249" i="10"/>
  <c r="D249" i="10"/>
  <c r="C249" i="10"/>
  <c r="Q248" i="10"/>
  <c r="P248" i="10"/>
  <c r="O248" i="10"/>
  <c r="N248" i="10"/>
  <c r="M248" i="10"/>
  <c r="L248" i="10"/>
  <c r="K248" i="10"/>
  <c r="J248" i="10"/>
  <c r="I248" i="10"/>
  <c r="H248" i="10"/>
  <c r="G248" i="10"/>
  <c r="F248" i="10"/>
  <c r="D248" i="10"/>
  <c r="C248" i="10"/>
  <c r="Q247" i="10"/>
  <c r="P247" i="10"/>
  <c r="O247" i="10"/>
  <c r="N247" i="10"/>
  <c r="M247" i="10"/>
  <c r="L247" i="10"/>
  <c r="K247" i="10"/>
  <c r="J247" i="10"/>
  <c r="I247" i="10"/>
  <c r="H247" i="10"/>
  <c r="G247" i="10"/>
  <c r="F247" i="10"/>
  <c r="D247" i="10"/>
  <c r="C247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D246" i="10"/>
  <c r="C246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D245" i="10"/>
  <c r="C245" i="10"/>
  <c r="Q244" i="10"/>
  <c r="P244" i="10"/>
  <c r="O244" i="10"/>
  <c r="N244" i="10"/>
  <c r="M244" i="10"/>
  <c r="L244" i="10"/>
  <c r="K244" i="10"/>
  <c r="J244" i="10"/>
  <c r="I244" i="10"/>
  <c r="H244" i="10"/>
  <c r="G244" i="10"/>
  <c r="F244" i="10"/>
  <c r="D244" i="10"/>
  <c r="C244" i="10"/>
  <c r="D243" i="10"/>
  <c r="Q241" i="10"/>
  <c r="P241" i="10"/>
  <c r="O241" i="10"/>
  <c r="N241" i="10"/>
  <c r="M241" i="10"/>
  <c r="L241" i="10"/>
  <c r="K241" i="10"/>
  <c r="J241" i="10"/>
  <c r="I241" i="10"/>
  <c r="H241" i="10"/>
  <c r="G241" i="10"/>
  <c r="F241" i="10"/>
  <c r="D241" i="10"/>
  <c r="C241" i="10"/>
  <c r="Q240" i="10"/>
  <c r="P240" i="10"/>
  <c r="O240" i="10"/>
  <c r="N240" i="10"/>
  <c r="M240" i="10"/>
  <c r="L240" i="10"/>
  <c r="K240" i="10"/>
  <c r="J240" i="10"/>
  <c r="I240" i="10"/>
  <c r="H240" i="10"/>
  <c r="G240" i="10"/>
  <c r="F240" i="10"/>
  <c r="D240" i="10"/>
  <c r="C240" i="10"/>
  <c r="Q239" i="10"/>
  <c r="P239" i="10"/>
  <c r="O239" i="10"/>
  <c r="N239" i="10"/>
  <c r="M239" i="10"/>
  <c r="L239" i="10"/>
  <c r="K239" i="10"/>
  <c r="J239" i="10"/>
  <c r="I239" i="10"/>
  <c r="H239" i="10"/>
  <c r="G239" i="10"/>
  <c r="F239" i="10"/>
  <c r="D239" i="10"/>
  <c r="C239" i="10"/>
  <c r="Q238" i="10"/>
  <c r="P238" i="10"/>
  <c r="O238" i="10"/>
  <c r="N238" i="10"/>
  <c r="M238" i="10"/>
  <c r="L238" i="10"/>
  <c r="K238" i="10"/>
  <c r="J238" i="10"/>
  <c r="I238" i="10"/>
  <c r="H238" i="10"/>
  <c r="G238" i="10"/>
  <c r="F238" i="10"/>
  <c r="D238" i="10"/>
  <c r="C238" i="10"/>
  <c r="Q237" i="10"/>
  <c r="P237" i="10"/>
  <c r="O237" i="10"/>
  <c r="N237" i="10"/>
  <c r="M237" i="10"/>
  <c r="L237" i="10"/>
  <c r="K237" i="10"/>
  <c r="J237" i="10"/>
  <c r="I237" i="10"/>
  <c r="H237" i="10"/>
  <c r="G237" i="10"/>
  <c r="F237" i="10"/>
  <c r="D237" i="10"/>
  <c r="C237" i="10"/>
  <c r="Q236" i="10"/>
  <c r="P236" i="10"/>
  <c r="O236" i="10"/>
  <c r="N236" i="10"/>
  <c r="M236" i="10"/>
  <c r="L236" i="10"/>
  <c r="K236" i="10"/>
  <c r="J236" i="10"/>
  <c r="I236" i="10"/>
  <c r="H236" i="10"/>
  <c r="G236" i="10"/>
  <c r="F236" i="10"/>
  <c r="D236" i="10"/>
  <c r="C236" i="10"/>
  <c r="Q235" i="10"/>
  <c r="P235" i="10"/>
  <c r="O235" i="10"/>
  <c r="N235" i="10"/>
  <c r="M235" i="10"/>
  <c r="L235" i="10"/>
  <c r="K235" i="10"/>
  <c r="J235" i="10"/>
  <c r="I235" i="10"/>
  <c r="H235" i="10"/>
  <c r="G235" i="10"/>
  <c r="F235" i="10"/>
  <c r="D235" i="10"/>
  <c r="C235" i="10"/>
  <c r="Q234" i="10"/>
  <c r="P234" i="10"/>
  <c r="O234" i="10"/>
  <c r="N234" i="10"/>
  <c r="M234" i="10"/>
  <c r="L234" i="10"/>
  <c r="K234" i="10"/>
  <c r="J234" i="10"/>
  <c r="I234" i="10"/>
  <c r="H234" i="10"/>
  <c r="G234" i="10"/>
  <c r="F234" i="10"/>
  <c r="D234" i="10"/>
  <c r="C234" i="10"/>
  <c r="Q233" i="10"/>
  <c r="P233" i="10"/>
  <c r="O233" i="10"/>
  <c r="N233" i="10"/>
  <c r="M233" i="10"/>
  <c r="L233" i="10"/>
  <c r="K233" i="10"/>
  <c r="J233" i="10"/>
  <c r="I233" i="10"/>
  <c r="H233" i="10"/>
  <c r="G233" i="10"/>
  <c r="F233" i="10"/>
  <c r="D233" i="10"/>
  <c r="C233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D232" i="10"/>
  <c r="C232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D231" i="10"/>
  <c r="C231" i="10"/>
  <c r="Q230" i="10"/>
  <c r="P230" i="10"/>
  <c r="O230" i="10"/>
  <c r="N230" i="10"/>
  <c r="M230" i="10"/>
  <c r="L230" i="10"/>
  <c r="K230" i="10"/>
  <c r="J230" i="10"/>
  <c r="I230" i="10"/>
  <c r="H230" i="10"/>
  <c r="G230" i="10"/>
  <c r="F230" i="10"/>
  <c r="D230" i="10"/>
  <c r="C230" i="10"/>
  <c r="Q229" i="10"/>
  <c r="P229" i="10"/>
  <c r="O229" i="10"/>
  <c r="N229" i="10"/>
  <c r="M229" i="10"/>
  <c r="L229" i="10"/>
  <c r="K229" i="10"/>
  <c r="J229" i="10"/>
  <c r="I229" i="10"/>
  <c r="H229" i="10"/>
  <c r="G229" i="10"/>
  <c r="F229" i="10"/>
  <c r="D229" i="10"/>
  <c r="C229" i="10"/>
  <c r="D228" i="10"/>
  <c r="Q226" i="10"/>
  <c r="P226" i="10"/>
  <c r="O226" i="10"/>
  <c r="N226" i="10"/>
  <c r="M226" i="10"/>
  <c r="L226" i="10"/>
  <c r="K226" i="10"/>
  <c r="J226" i="10"/>
  <c r="I226" i="10"/>
  <c r="H226" i="10"/>
  <c r="G226" i="10"/>
  <c r="F226" i="10"/>
  <c r="D226" i="10"/>
  <c r="C226" i="10"/>
  <c r="Q225" i="10"/>
  <c r="P225" i="10"/>
  <c r="O225" i="10"/>
  <c r="N225" i="10"/>
  <c r="M225" i="10"/>
  <c r="L225" i="10"/>
  <c r="K225" i="10"/>
  <c r="J225" i="10"/>
  <c r="I225" i="10"/>
  <c r="H225" i="10"/>
  <c r="G225" i="10"/>
  <c r="F225" i="10"/>
  <c r="D225" i="10"/>
  <c r="C225" i="10"/>
  <c r="Q224" i="10"/>
  <c r="P224" i="10"/>
  <c r="O224" i="10"/>
  <c r="N224" i="10"/>
  <c r="M224" i="10"/>
  <c r="L224" i="10"/>
  <c r="K224" i="10"/>
  <c r="J224" i="10"/>
  <c r="I224" i="10"/>
  <c r="H224" i="10"/>
  <c r="G224" i="10"/>
  <c r="F224" i="10"/>
  <c r="D224" i="10"/>
  <c r="C224" i="10"/>
  <c r="Q223" i="10"/>
  <c r="P223" i="10"/>
  <c r="O223" i="10"/>
  <c r="N223" i="10"/>
  <c r="M223" i="10"/>
  <c r="L223" i="10"/>
  <c r="K223" i="10"/>
  <c r="J223" i="10"/>
  <c r="I223" i="10"/>
  <c r="H223" i="10"/>
  <c r="G223" i="10"/>
  <c r="F223" i="10"/>
  <c r="D223" i="10"/>
  <c r="C223" i="10"/>
  <c r="Q222" i="10"/>
  <c r="P222" i="10"/>
  <c r="O222" i="10"/>
  <c r="N222" i="10"/>
  <c r="M222" i="10"/>
  <c r="L222" i="10"/>
  <c r="K222" i="10"/>
  <c r="J222" i="10"/>
  <c r="I222" i="10"/>
  <c r="H222" i="10"/>
  <c r="G222" i="10"/>
  <c r="F222" i="10"/>
  <c r="D222" i="10"/>
  <c r="C222" i="10"/>
  <c r="Q221" i="10"/>
  <c r="P221" i="10"/>
  <c r="O221" i="10"/>
  <c r="N221" i="10"/>
  <c r="M221" i="10"/>
  <c r="L221" i="10"/>
  <c r="K221" i="10"/>
  <c r="J221" i="10"/>
  <c r="I221" i="10"/>
  <c r="H221" i="10"/>
  <c r="G221" i="10"/>
  <c r="F221" i="10"/>
  <c r="D221" i="10"/>
  <c r="C221" i="10"/>
  <c r="Q220" i="10"/>
  <c r="P220" i="10"/>
  <c r="O220" i="10"/>
  <c r="N220" i="10"/>
  <c r="M220" i="10"/>
  <c r="L220" i="10"/>
  <c r="K220" i="10"/>
  <c r="J220" i="10"/>
  <c r="I220" i="10"/>
  <c r="H220" i="10"/>
  <c r="G220" i="10"/>
  <c r="F220" i="10"/>
  <c r="D220" i="10"/>
  <c r="C220" i="10"/>
  <c r="Q219" i="10"/>
  <c r="P219" i="10"/>
  <c r="O219" i="10"/>
  <c r="N219" i="10"/>
  <c r="M219" i="10"/>
  <c r="L219" i="10"/>
  <c r="K219" i="10"/>
  <c r="J219" i="10"/>
  <c r="I219" i="10"/>
  <c r="H219" i="10"/>
  <c r="G219" i="10"/>
  <c r="F219" i="10"/>
  <c r="D219" i="10"/>
  <c r="C219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D218" i="10"/>
  <c r="C218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D217" i="10"/>
  <c r="C217" i="10"/>
  <c r="Q216" i="10"/>
  <c r="P216" i="10"/>
  <c r="O216" i="10"/>
  <c r="N216" i="10"/>
  <c r="M216" i="10"/>
  <c r="L216" i="10"/>
  <c r="K216" i="10"/>
  <c r="J216" i="10"/>
  <c r="I216" i="10"/>
  <c r="H216" i="10"/>
  <c r="G216" i="10"/>
  <c r="F216" i="10"/>
  <c r="D216" i="10"/>
  <c r="C216" i="10"/>
  <c r="Q215" i="10"/>
  <c r="P215" i="10"/>
  <c r="O215" i="10"/>
  <c r="N215" i="10"/>
  <c r="M215" i="10"/>
  <c r="L215" i="10"/>
  <c r="K215" i="10"/>
  <c r="J215" i="10"/>
  <c r="I215" i="10"/>
  <c r="H215" i="10"/>
  <c r="G215" i="10"/>
  <c r="F215" i="10"/>
  <c r="D215" i="10"/>
  <c r="C215" i="10"/>
  <c r="D214" i="10"/>
  <c r="Q212" i="10"/>
  <c r="P212" i="10"/>
  <c r="O212" i="10"/>
  <c r="N212" i="10"/>
  <c r="M212" i="10"/>
  <c r="L212" i="10"/>
  <c r="K212" i="10"/>
  <c r="J212" i="10"/>
  <c r="I212" i="10"/>
  <c r="H212" i="10"/>
  <c r="G212" i="10"/>
  <c r="F212" i="10"/>
  <c r="D212" i="10"/>
  <c r="C212" i="10"/>
  <c r="Q211" i="10"/>
  <c r="P211" i="10"/>
  <c r="O211" i="10"/>
  <c r="N211" i="10"/>
  <c r="M211" i="10"/>
  <c r="L211" i="10"/>
  <c r="K211" i="10"/>
  <c r="J211" i="10"/>
  <c r="I211" i="10"/>
  <c r="H211" i="10"/>
  <c r="G211" i="10"/>
  <c r="F211" i="10"/>
  <c r="D211" i="10"/>
  <c r="C211" i="10"/>
  <c r="Q210" i="10"/>
  <c r="P210" i="10"/>
  <c r="O210" i="10"/>
  <c r="N210" i="10"/>
  <c r="M210" i="10"/>
  <c r="L210" i="10"/>
  <c r="K210" i="10"/>
  <c r="J210" i="10"/>
  <c r="I210" i="10"/>
  <c r="H210" i="10"/>
  <c r="G210" i="10"/>
  <c r="F210" i="10"/>
  <c r="D210" i="10"/>
  <c r="C210" i="10"/>
  <c r="Q209" i="10"/>
  <c r="P209" i="10"/>
  <c r="O209" i="10"/>
  <c r="N209" i="10"/>
  <c r="M209" i="10"/>
  <c r="L209" i="10"/>
  <c r="K209" i="10"/>
  <c r="J209" i="10"/>
  <c r="I209" i="10"/>
  <c r="H209" i="10"/>
  <c r="G209" i="10"/>
  <c r="F209" i="10"/>
  <c r="D209" i="10"/>
  <c r="C209" i="10"/>
  <c r="Q208" i="10"/>
  <c r="P208" i="10"/>
  <c r="O208" i="10"/>
  <c r="N208" i="10"/>
  <c r="M208" i="10"/>
  <c r="L208" i="10"/>
  <c r="K208" i="10"/>
  <c r="J208" i="10"/>
  <c r="I208" i="10"/>
  <c r="H208" i="10"/>
  <c r="G208" i="10"/>
  <c r="F208" i="10"/>
  <c r="D208" i="10"/>
  <c r="C208" i="10"/>
  <c r="Q207" i="10"/>
  <c r="P207" i="10"/>
  <c r="O207" i="10"/>
  <c r="N207" i="10"/>
  <c r="M207" i="10"/>
  <c r="L207" i="10"/>
  <c r="K207" i="10"/>
  <c r="J207" i="10"/>
  <c r="I207" i="10"/>
  <c r="H207" i="10"/>
  <c r="G207" i="10"/>
  <c r="F207" i="10"/>
  <c r="D207" i="10"/>
  <c r="C207" i="10"/>
  <c r="Q206" i="10"/>
  <c r="P206" i="10"/>
  <c r="O206" i="10"/>
  <c r="N206" i="10"/>
  <c r="M206" i="10"/>
  <c r="L206" i="10"/>
  <c r="K206" i="10"/>
  <c r="J206" i="10"/>
  <c r="I206" i="10"/>
  <c r="H206" i="10"/>
  <c r="G206" i="10"/>
  <c r="F206" i="10"/>
  <c r="D206" i="10"/>
  <c r="C206" i="10"/>
  <c r="Q205" i="10"/>
  <c r="P205" i="10"/>
  <c r="O205" i="10"/>
  <c r="N205" i="10"/>
  <c r="M205" i="10"/>
  <c r="L205" i="10"/>
  <c r="K205" i="10"/>
  <c r="J205" i="10"/>
  <c r="I205" i="10"/>
  <c r="H205" i="10"/>
  <c r="G205" i="10"/>
  <c r="F205" i="10"/>
  <c r="D205" i="10"/>
  <c r="C205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D204" i="10"/>
  <c r="C204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D203" i="10"/>
  <c r="C203" i="10"/>
  <c r="Q202" i="10"/>
  <c r="P202" i="10"/>
  <c r="O202" i="10"/>
  <c r="N202" i="10"/>
  <c r="M202" i="10"/>
  <c r="L202" i="10"/>
  <c r="K202" i="10"/>
  <c r="J202" i="10"/>
  <c r="I202" i="10"/>
  <c r="H202" i="10"/>
  <c r="G202" i="10"/>
  <c r="F202" i="10"/>
  <c r="D202" i="10"/>
  <c r="C202" i="10"/>
  <c r="D201" i="10"/>
  <c r="Q198" i="10"/>
  <c r="P198" i="10"/>
  <c r="O198" i="10"/>
  <c r="N198" i="10"/>
  <c r="M198" i="10"/>
  <c r="L198" i="10"/>
  <c r="K198" i="10"/>
  <c r="J198" i="10"/>
  <c r="I198" i="10"/>
  <c r="H198" i="10"/>
  <c r="G198" i="10"/>
  <c r="F198" i="10"/>
  <c r="D198" i="10"/>
  <c r="C198" i="10"/>
  <c r="Q197" i="10"/>
  <c r="P197" i="10"/>
  <c r="O197" i="10"/>
  <c r="N197" i="10"/>
  <c r="M197" i="10"/>
  <c r="L197" i="10"/>
  <c r="K197" i="10"/>
  <c r="J197" i="10"/>
  <c r="I197" i="10"/>
  <c r="H197" i="10"/>
  <c r="G197" i="10"/>
  <c r="F197" i="10"/>
  <c r="D197" i="10"/>
  <c r="C197" i="10"/>
  <c r="Q196" i="10"/>
  <c r="P196" i="10"/>
  <c r="O196" i="10"/>
  <c r="N196" i="10"/>
  <c r="M196" i="10"/>
  <c r="L196" i="10"/>
  <c r="K196" i="10"/>
  <c r="J196" i="10"/>
  <c r="I196" i="10"/>
  <c r="H196" i="10"/>
  <c r="G196" i="10"/>
  <c r="F196" i="10"/>
  <c r="D196" i="10"/>
  <c r="C196" i="10"/>
  <c r="Q195" i="10"/>
  <c r="P195" i="10"/>
  <c r="O195" i="10"/>
  <c r="N195" i="10"/>
  <c r="M195" i="10"/>
  <c r="L195" i="10"/>
  <c r="K195" i="10"/>
  <c r="J195" i="10"/>
  <c r="I195" i="10"/>
  <c r="H195" i="10"/>
  <c r="G195" i="10"/>
  <c r="F195" i="10"/>
  <c r="D195" i="10"/>
  <c r="C195" i="10"/>
  <c r="Q194" i="10"/>
  <c r="P194" i="10"/>
  <c r="O194" i="10"/>
  <c r="N194" i="10"/>
  <c r="M194" i="10"/>
  <c r="L194" i="10"/>
  <c r="K194" i="10"/>
  <c r="J194" i="10"/>
  <c r="I194" i="10"/>
  <c r="H194" i="10"/>
  <c r="G194" i="10"/>
  <c r="F194" i="10"/>
  <c r="D194" i="10"/>
  <c r="C194" i="10"/>
  <c r="Q193" i="10"/>
  <c r="P193" i="10"/>
  <c r="O193" i="10"/>
  <c r="N193" i="10"/>
  <c r="M193" i="10"/>
  <c r="L193" i="10"/>
  <c r="K193" i="10"/>
  <c r="J193" i="10"/>
  <c r="I193" i="10"/>
  <c r="H193" i="10"/>
  <c r="G193" i="10"/>
  <c r="F193" i="10"/>
  <c r="D193" i="10"/>
  <c r="C193" i="10"/>
  <c r="Q192" i="10"/>
  <c r="P192" i="10"/>
  <c r="O192" i="10"/>
  <c r="N192" i="10"/>
  <c r="M192" i="10"/>
  <c r="L192" i="10"/>
  <c r="K192" i="10"/>
  <c r="J192" i="10"/>
  <c r="I192" i="10"/>
  <c r="H192" i="10"/>
  <c r="G192" i="10"/>
  <c r="F192" i="10"/>
  <c r="D192" i="10"/>
  <c r="C192" i="10"/>
  <c r="Q191" i="10"/>
  <c r="P191" i="10"/>
  <c r="O191" i="10"/>
  <c r="N191" i="10"/>
  <c r="M191" i="10"/>
  <c r="L191" i="10"/>
  <c r="K191" i="10"/>
  <c r="J191" i="10"/>
  <c r="I191" i="10"/>
  <c r="H191" i="10"/>
  <c r="G191" i="10"/>
  <c r="F191" i="10"/>
  <c r="D191" i="10"/>
  <c r="C191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D190" i="10"/>
  <c r="C190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D189" i="10"/>
  <c r="C189" i="10"/>
  <c r="Q188" i="10"/>
  <c r="P188" i="10"/>
  <c r="O188" i="10"/>
  <c r="N188" i="10"/>
  <c r="M188" i="10"/>
  <c r="L188" i="10"/>
  <c r="K188" i="10"/>
  <c r="J188" i="10"/>
  <c r="I188" i="10"/>
  <c r="H188" i="10"/>
  <c r="G188" i="10"/>
  <c r="F188" i="10"/>
  <c r="D188" i="10"/>
  <c r="C188" i="10"/>
  <c r="Q187" i="10"/>
  <c r="P187" i="10"/>
  <c r="O187" i="10"/>
  <c r="N187" i="10"/>
  <c r="M187" i="10"/>
  <c r="L187" i="10"/>
  <c r="K187" i="10"/>
  <c r="J187" i="10"/>
  <c r="I187" i="10"/>
  <c r="H187" i="10"/>
  <c r="G187" i="10"/>
  <c r="F187" i="10"/>
  <c r="D187" i="10"/>
  <c r="C187" i="10"/>
  <c r="Q186" i="10"/>
  <c r="P186" i="10"/>
  <c r="O186" i="10"/>
  <c r="N186" i="10"/>
  <c r="M186" i="10"/>
  <c r="L186" i="10"/>
  <c r="K186" i="10"/>
  <c r="J186" i="10"/>
  <c r="I186" i="10"/>
  <c r="H186" i="10"/>
  <c r="G186" i="10"/>
  <c r="F186" i="10"/>
  <c r="D186" i="10"/>
  <c r="C186" i="10"/>
  <c r="Q185" i="10"/>
  <c r="P185" i="10"/>
  <c r="O185" i="10"/>
  <c r="N185" i="10"/>
  <c r="M185" i="10"/>
  <c r="L185" i="10"/>
  <c r="K185" i="10"/>
  <c r="J185" i="10"/>
  <c r="I185" i="10"/>
  <c r="H185" i="10"/>
  <c r="G185" i="10"/>
  <c r="F185" i="10"/>
  <c r="D185" i="10"/>
  <c r="C185" i="10"/>
  <c r="Q184" i="10"/>
  <c r="P184" i="10"/>
  <c r="O184" i="10"/>
  <c r="N184" i="10"/>
  <c r="M184" i="10"/>
  <c r="L184" i="10"/>
  <c r="K184" i="10"/>
  <c r="J184" i="10"/>
  <c r="I184" i="10"/>
  <c r="H184" i="10"/>
  <c r="G184" i="10"/>
  <c r="F184" i="10"/>
  <c r="D184" i="10"/>
  <c r="C184" i="10"/>
  <c r="Q183" i="10"/>
  <c r="P183" i="10"/>
  <c r="O183" i="10"/>
  <c r="N183" i="10"/>
  <c r="M183" i="10"/>
  <c r="L183" i="10"/>
  <c r="K183" i="10"/>
  <c r="J183" i="10"/>
  <c r="I183" i="10"/>
  <c r="H183" i="10"/>
  <c r="G183" i="10"/>
  <c r="F183" i="10"/>
  <c r="D183" i="10"/>
  <c r="C183" i="10"/>
  <c r="Q182" i="10"/>
  <c r="P182" i="10"/>
  <c r="O182" i="10"/>
  <c r="N182" i="10"/>
  <c r="M182" i="10"/>
  <c r="L182" i="10"/>
  <c r="K182" i="10"/>
  <c r="J182" i="10"/>
  <c r="I182" i="10"/>
  <c r="H182" i="10"/>
  <c r="G182" i="10"/>
  <c r="F182" i="10"/>
  <c r="D182" i="10"/>
  <c r="C182" i="10"/>
  <c r="Q181" i="10"/>
  <c r="P181" i="10"/>
  <c r="O181" i="10"/>
  <c r="N181" i="10"/>
  <c r="M181" i="10"/>
  <c r="L181" i="10"/>
  <c r="K181" i="10"/>
  <c r="J181" i="10"/>
  <c r="I181" i="10"/>
  <c r="H181" i="10"/>
  <c r="G181" i="10"/>
  <c r="F181" i="10"/>
  <c r="D181" i="10"/>
  <c r="C181" i="10"/>
  <c r="Q180" i="10"/>
  <c r="P180" i="10"/>
  <c r="O180" i="10"/>
  <c r="N180" i="10"/>
  <c r="M180" i="10"/>
  <c r="L180" i="10"/>
  <c r="K180" i="10"/>
  <c r="J180" i="10"/>
  <c r="I180" i="10"/>
  <c r="H180" i="10"/>
  <c r="G180" i="10"/>
  <c r="F180" i="10"/>
  <c r="D180" i="10"/>
  <c r="C180" i="10"/>
  <c r="Q179" i="10"/>
  <c r="P179" i="10"/>
  <c r="O179" i="10"/>
  <c r="N179" i="10"/>
  <c r="M179" i="10"/>
  <c r="L179" i="10"/>
  <c r="K179" i="10"/>
  <c r="J179" i="10"/>
  <c r="I179" i="10"/>
  <c r="H179" i="10"/>
  <c r="G179" i="10"/>
  <c r="F179" i="10"/>
  <c r="D179" i="10"/>
  <c r="C179" i="10"/>
  <c r="Q178" i="10"/>
  <c r="P178" i="10"/>
  <c r="O178" i="10"/>
  <c r="N178" i="10"/>
  <c r="M178" i="10"/>
  <c r="L178" i="10"/>
  <c r="K178" i="10"/>
  <c r="J178" i="10"/>
  <c r="I178" i="10"/>
  <c r="H178" i="10"/>
  <c r="G178" i="10"/>
  <c r="F178" i="10"/>
  <c r="D178" i="10"/>
  <c r="C178" i="10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D177" i="10"/>
  <c r="C177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D176" i="10"/>
  <c r="C176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D175" i="10"/>
  <c r="C175" i="10"/>
  <c r="Q174" i="10"/>
  <c r="P174" i="10"/>
  <c r="O174" i="10"/>
  <c r="N174" i="10"/>
  <c r="M174" i="10"/>
  <c r="L174" i="10"/>
  <c r="K174" i="10"/>
  <c r="J174" i="10"/>
  <c r="I174" i="10"/>
  <c r="H174" i="10"/>
  <c r="G174" i="10"/>
  <c r="F174" i="10"/>
  <c r="D174" i="10"/>
  <c r="C174" i="10"/>
  <c r="D173" i="10"/>
  <c r="C172" i="10"/>
  <c r="Q171" i="10"/>
  <c r="P171" i="10"/>
  <c r="O171" i="10"/>
  <c r="N171" i="10"/>
  <c r="M171" i="10"/>
  <c r="L171" i="10"/>
  <c r="K171" i="10"/>
  <c r="J171" i="10"/>
  <c r="I171" i="10"/>
  <c r="H171" i="10"/>
  <c r="G171" i="10"/>
  <c r="F171" i="10"/>
  <c r="D171" i="10"/>
  <c r="C171" i="10"/>
  <c r="Q170" i="10"/>
  <c r="P170" i="10"/>
  <c r="O170" i="10"/>
  <c r="N170" i="10"/>
  <c r="M170" i="10"/>
  <c r="L170" i="10"/>
  <c r="K170" i="10"/>
  <c r="J170" i="10"/>
  <c r="I170" i="10"/>
  <c r="H170" i="10"/>
  <c r="G170" i="10"/>
  <c r="F170" i="10"/>
  <c r="D170" i="10"/>
  <c r="C170" i="10"/>
  <c r="Q169" i="10"/>
  <c r="P169" i="10"/>
  <c r="O169" i="10"/>
  <c r="N169" i="10"/>
  <c r="M169" i="10"/>
  <c r="L169" i="10"/>
  <c r="K169" i="10"/>
  <c r="J169" i="10"/>
  <c r="I169" i="10"/>
  <c r="H169" i="10"/>
  <c r="G169" i="10"/>
  <c r="F169" i="10"/>
  <c r="D169" i="10"/>
  <c r="C169" i="10"/>
  <c r="Q168" i="10"/>
  <c r="P168" i="10"/>
  <c r="O168" i="10"/>
  <c r="N168" i="10"/>
  <c r="M168" i="10"/>
  <c r="L168" i="10"/>
  <c r="K168" i="10"/>
  <c r="J168" i="10"/>
  <c r="I168" i="10"/>
  <c r="H168" i="10"/>
  <c r="G168" i="10"/>
  <c r="F168" i="10"/>
  <c r="D168" i="10"/>
  <c r="C168" i="10"/>
  <c r="Q167" i="10"/>
  <c r="P167" i="10"/>
  <c r="O167" i="10"/>
  <c r="N167" i="10"/>
  <c r="M167" i="10"/>
  <c r="L167" i="10"/>
  <c r="K167" i="10"/>
  <c r="J167" i="10"/>
  <c r="I167" i="10"/>
  <c r="H167" i="10"/>
  <c r="G167" i="10"/>
  <c r="F167" i="10"/>
  <c r="D167" i="10"/>
  <c r="C167" i="10"/>
  <c r="Q166" i="10"/>
  <c r="P166" i="10"/>
  <c r="O166" i="10"/>
  <c r="N166" i="10"/>
  <c r="M166" i="10"/>
  <c r="L166" i="10"/>
  <c r="K166" i="10"/>
  <c r="J166" i="10"/>
  <c r="I166" i="10"/>
  <c r="H166" i="10"/>
  <c r="G166" i="10"/>
  <c r="F166" i="10"/>
  <c r="D166" i="10"/>
  <c r="C166" i="10"/>
  <c r="Q165" i="10"/>
  <c r="P165" i="10"/>
  <c r="O165" i="10"/>
  <c r="N165" i="10"/>
  <c r="M165" i="10"/>
  <c r="L165" i="10"/>
  <c r="K165" i="10"/>
  <c r="J165" i="10"/>
  <c r="I165" i="10"/>
  <c r="H165" i="10"/>
  <c r="G165" i="10"/>
  <c r="F165" i="10"/>
  <c r="D165" i="10"/>
  <c r="C165" i="10"/>
  <c r="Q164" i="10"/>
  <c r="P164" i="10"/>
  <c r="O164" i="10"/>
  <c r="N164" i="10"/>
  <c r="M164" i="10"/>
  <c r="L164" i="10"/>
  <c r="K164" i="10"/>
  <c r="J164" i="10"/>
  <c r="I164" i="10"/>
  <c r="H164" i="10"/>
  <c r="G164" i="10"/>
  <c r="F164" i="10"/>
  <c r="D164" i="10"/>
  <c r="C164" i="10"/>
  <c r="Q163" i="10"/>
  <c r="P163" i="10"/>
  <c r="O163" i="10"/>
  <c r="N163" i="10"/>
  <c r="M163" i="10"/>
  <c r="L163" i="10"/>
  <c r="K163" i="10"/>
  <c r="J163" i="10"/>
  <c r="I163" i="10"/>
  <c r="H163" i="10"/>
  <c r="G163" i="10"/>
  <c r="F163" i="10"/>
  <c r="D163" i="10"/>
  <c r="C163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D162" i="10"/>
  <c r="C162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D161" i="10"/>
  <c r="C161" i="10"/>
  <c r="Q160" i="10"/>
  <c r="P160" i="10"/>
  <c r="O160" i="10"/>
  <c r="N160" i="10"/>
  <c r="M160" i="10"/>
  <c r="L160" i="10"/>
  <c r="K160" i="10"/>
  <c r="J160" i="10"/>
  <c r="I160" i="10"/>
  <c r="H160" i="10"/>
  <c r="G160" i="10"/>
  <c r="F160" i="10"/>
  <c r="D160" i="10"/>
  <c r="C160" i="10"/>
  <c r="Q159" i="10"/>
  <c r="P159" i="10"/>
  <c r="O159" i="10"/>
  <c r="N159" i="10"/>
  <c r="M159" i="10"/>
  <c r="L159" i="10"/>
  <c r="K159" i="10"/>
  <c r="J159" i="10"/>
  <c r="I159" i="10"/>
  <c r="H159" i="10"/>
  <c r="G159" i="10"/>
  <c r="F159" i="10"/>
  <c r="D159" i="10"/>
  <c r="C159" i="10"/>
  <c r="Q158" i="10"/>
  <c r="P158" i="10"/>
  <c r="O158" i="10"/>
  <c r="N158" i="10"/>
  <c r="M158" i="10"/>
  <c r="L158" i="10"/>
  <c r="K158" i="10"/>
  <c r="J158" i="10"/>
  <c r="I158" i="10"/>
  <c r="H158" i="10"/>
  <c r="G158" i="10"/>
  <c r="F158" i="10"/>
  <c r="D158" i="10"/>
  <c r="C158" i="10"/>
  <c r="Q157" i="10"/>
  <c r="P157" i="10"/>
  <c r="O157" i="10"/>
  <c r="N157" i="10"/>
  <c r="M157" i="10"/>
  <c r="L157" i="10"/>
  <c r="K157" i="10"/>
  <c r="J157" i="10"/>
  <c r="I157" i="10"/>
  <c r="H157" i="10"/>
  <c r="G157" i="10"/>
  <c r="F157" i="10"/>
  <c r="D157" i="10"/>
  <c r="C157" i="10"/>
  <c r="D156" i="10"/>
  <c r="Q154" i="10"/>
  <c r="P154" i="10"/>
  <c r="O154" i="10"/>
  <c r="N154" i="10"/>
  <c r="M154" i="10"/>
  <c r="L154" i="10"/>
  <c r="K154" i="10"/>
  <c r="J154" i="10"/>
  <c r="I154" i="10"/>
  <c r="H154" i="10"/>
  <c r="G154" i="10"/>
  <c r="F154" i="10"/>
  <c r="D154" i="10"/>
  <c r="C154" i="10"/>
  <c r="Q153" i="10"/>
  <c r="P153" i="10"/>
  <c r="O153" i="10"/>
  <c r="N153" i="10"/>
  <c r="M153" i="10"/>
  <c r="L153" i="10"/>
  <c r="K153" i="10"/>
  <c r="J153" i="10"/>
  <c r="I153" i="10"/>
  <c r="H153" i="10"/>
  <c r="G153" i="10"/>
  <c r="F153" i="10"/>
  <c r="D153" i="10"/>
  <c r="C153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D152" i="10"/>
  <c r="C152" i="10"/>
  <c r="Q151" i="10"/>
  <c r="P151" i="10"/>
  <c r="O151" i="10"/>
  <c r="N151" i="10"/>
  <c r="M151" i="10"/>
  <c r="L151" i="10"/>
  <c r="K151" i="10"/>
  <c r="J151" i="10"/>
  <c r="I151" i="10"/>
  <c r="H151" i="10"/>
  <c r="G151" i="10"/>
  <c r="F151" i="10"/>
  <c r="D151" i="10"/>
  <c r="C151" i="10"/>
  <c r="Q150" i="10"/>
  <c r="P150" i="10"/>
  <c r="O150" i="10"/>
  <c r="N150" i="10"/>
  <c r="M150" i="10"/>
  <c r="L150" i="10"/>
  <c r="K150" i="10"/>
  <c r="J150" i="10"/>
  <c r="I150" i="10"/>
  <c r="H150" i="10"/>
  <c r="G150" i="10"/>
  <c r="F150" i="10"/>
  <c r="D150" i="10"/>
  <c r="C150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D149" i="10"/>
  <c r="C149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D148" i="10"/>
  <c r="C148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D147" i="10"/>
  <c r="C147" i="10"/>
  <c r="Q146" i="10"/>
  <c r="P146" i="10"/>
  <c r="O146" i="10"/>
  <c r="N146" i="10"/>
  <c r="M146" i="10"/>
  <c r="L146" i="10"/>
  <c r="K146" i="10"/>
  <c r="J146" i="10"/>
  <c r="I146" i="10"/>
  <c r="H146" i="10"/>
  <c r="G146" i="10"/>
  <c r="F146" i="10"/>
  <c r="D146" i="10"/>
  <c r="C146" i="10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D145" i="10"/>
  <c r="C145" i="10"/>
  <c r="Q144" i="10"/>
  <c r="P144" i="10"/>
  <c r="O144" i="10"/>
  <c r="N144" i="10"/>
  <c r="M144" i="10"/>
  <c r="L144" i="10"/>
  <c r="K144" i="10"/>
  <c r="J144" i="10"/>
  <c r="I144" i="10"/>
  <c r="H144" i="10"/>
  <c r="G144" i="10"/>
  <c r="F144" i="10"/>
  <c r="D144" i="10"/>
  <c r="C144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D143" i="10"/>
  <c r="C143" i="10"/>
  <c r="D142" i="10"/>
  <c r="Q141" i="10"/>
  <c r="P141" i="10"/>
  <c r="O141" i="10"/>
  <c r="N141" i="10"/>
  <c r="M141" i="10"/>
  <c r="L141" i="10"/>
  <c r="K141" i="10"/>
  <c r="J141" i="10"/>
  <c r="I141" i="10"/>
  <c r="H141" i="10"/>
  <c r="G141" i="10"/>
  <c r="F141" i="10"/>
  <c r="D141" i="10"/>
  <c r="C141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D140" i="10"/>
  <c r="C140" i="10"/>
  <c r="Q139" i="10"/>
  <c r="P139" i="10"/>
  <c r="O139" i="10"/>
  <c r="N139" i="10"/>
  <c r="M139" i="10"/>
  <c r="L139" i="10"/>
  <c r="K139" i="10"/>
  <c r="J139" i="10"/>
  <c r="I139" i="10"/>
  <c r="H139" i="10"/>
  <c r="G139" i="10"/>
  <c r="F139" i="10"/>
  <c r="D139" i="10"/>
  <c r="C139" i="10"/>
  <c r="D138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D137" i="10"/>
  <c r="Q136" i="10"/>
  <c r="P136" i="10"/>
  <c r="O136" i="10"/>
  <c r="N136" i="10"/>
  <c r="M136" i="10"/>
  <c r="L136" i="10"/>
  <c r="K136" i="10"/>
  <c r="J136" i="10"/>
  <c r="I136" i="10"/>
  <c r="H136" i="10"/>
  <c r="G136" i="10"/>
  <c r="F136" i="10"/>
  <c r="D136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D135" i="10"/>
  <c r="D134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D132" i="10"/>
  <c r="C132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D131" i="10"/>
  <c r="C131" i="10"/>
  <c r="Q130" i="10"/>
  <c r="P130" i="10"/>
  <c r="O130" i="10"/>
  <c r="N130" i="10"/>
  <c r="M130" i="10"/>
  <c r="L130" i="10"/>
  <c r="K130" i="10"/>
  <c r="J130" i="10"/>
  <c r="I130" i="10"/>
  <c r="H130" i="10"/>
  <c r="G130" i="10"/>
  <c r="F130" i="10"/>
  <c r="D130" i="10"/>
  <c r="C130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D129" i="10"/>
  <c r="C129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D128" i="10"/>
  <c r="C128" i="10"/>
  <c r="Q127" i="10"/>
  <c r="P127" i="10"/>
  <c r="O127" i="10"/>
  <c r="N127" i="10"/>
  <c r="M127" i="10"/>
  <c r="L127" i="10"/>
  <c r="K127" i="10"/>
  <c r="J127" i="10"/>
  <c r="I127" i="10"/>
  <c r="H127" i="10"/>
  <c r="G127" i="10"/>
  <c r="F127" i="10"/>
  <c r="D127" i="10"/>
  <c r="C127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D126" i="10"/>
  <c r="C126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D125" i="10"/>
  <c r="C125" i="10"/>
  <c r="Q124" i="10"/>
  <c r="P124" i="10"/>
  <c r="O124" i="10"/>
  <c r="N124" i="10"/>
  <c r="M124" i="10"/>
  <c r="L124" i="10"/>
  <c r="K124" i="10"/>
  <c r="J124" i="10"/>
  <c r="I124" i="10"/>
  <c r="H124" i="10"/>
  <c r="G124" i="10"/>
  <c r="F124" i="10"/>
  <c r="D124" i="10"/>
  <c r="C124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D123" i="10"/>
  <c r="C123" i="10"/>
  <c r="Q122" i="10"/>
  <c r="P122" i="10"/>
  <c r="O122" i="10"/>
  <c r="N122" i="10"/>
  <c r="M122" i="10"/>
  <c r="L122" i="10"/>
  <c r="K122" i="10"/>
  <c r="J122" i="10"/>
  <c r="I122" i="10"/>
  <c r="H122" i="10"/>
  <c r="G122" i="10"/>
  <c r="F122" i="10"/>
  <c r="D122" i="10"/>
  <c r="C122" i="10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D121" i="10"/>
  <c r="C121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D120" i="10"/>
  <c r="C120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D119" i="10"/>
  <c r="C119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D118" i="10"/>
  <c r="C118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D117" i="10"/>
  <c r="C117" i="10"/>
  <c r="Q116" i="10"/>
  <c r="P116" i="10"/>
  <c r="O116" i="10"/>
  <c r="N116" i="10"/>
  <c r="M116" i="10"/>
  <c r="L116" i="10"/>
  <c r="K116" i="10"/>
  <c r="J116" i="10"/>
  <c r="I116" i="10"/>
  <c r="H116" i="10"/>
  <c r="G116" i="10"/>
  <c r="F116" i="10"/>
  <c r="D116" i="10"/>
  <c r="C116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D115" i="10"/>
  <c r="C115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D114" i="10"/>
  <c r="C114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D113" i="10"/>
  <c r="C113" i="10"/>
  <c r="D112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D110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D109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D108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D107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D106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D105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D104" i="10"/>
  <c r="Q103" i="10"/>
  <c r="P103" i="10"/>
  <c r="O103" i="10"/>
  <c r="N103" i="10"/>
  <c r="M103" i="10"/>
  <c r="L103" i="10"/>
  <c r="K103" i="10"/>
  <c r="J103" i="10"/>
  <c r="I103" i="10"/>
  <c r="H103" i="10"/>
  <c r="G103" i="10"/>
  <c r="F103" i="10"/>
  <c r="D103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D102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D101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D100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D99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D98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D97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D96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D95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D94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D93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D92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D91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D90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D89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D88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D87" i="10"/>
  <c r="D86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D84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D83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D82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D81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D80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D79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D78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D77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D76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D75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D74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D73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D72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D71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D70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D69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D68" i="10"/>
  <c r="D67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D65" i="10"/>
  <c r="C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D64" i="10"/>
  <c r="C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D63" i="10"/>
  <c r="C63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D62" i="10"/>
  <c r="C62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D61" i="10"/>
  <c r="C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D60" i="10"/>
  <c r="C60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D59" i="10"/>
  <c r="C59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D58" i="10"/>
  <c r="C58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D57" i="10"/>
  <c r="C57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D56" i="10"/>
  <c r="C56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D55" i="10"/>
  <c r="C55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D54" i="10"/>
  <c r="C54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D53" i="10"/>
  <c r="C53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D52" i="10"/>
  <c r="C52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D51" i="10"/>
  <c r="C51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D50" i="10"/>
  <c r="C50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D49" i="10"/>
  <c r="C49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D48" i="10"/>
  <c r="C48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D47" i="10"/>
  <c r="C47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D46" i="10"/>
  <c r="C46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D45" i="10"/>
  <c r="C45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D44" i="10"/>
  <c r="C44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D43" i="10"/>
  <c r="C43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D42" i="10"/>
  <c r="C42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D41" i="10"/>
  <c r="C41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D40" i="10"/>
  <c r="C40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D39" i="10"/>
  <c r="C39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D38" i="10"/>
  <c r="C38" i="10"/>
  <c r="D37" i="10"/>
  <c r="C35" i="10"/>
  <c r="Q34" i="10"/>
  <c r="G34" i="10"/>
  <c r="F34" i="10"/>
  <c r="C34" i="10"/>
  <c r="Q33" i="10"/>
  <c r="C33" i="10"/>
  <c r="Q32" i="10"/>
  <c r="F32" i="10"/>
  <c r="G32" i="10" s="1"/>
  <c r="C32" i="10"/>
  <c r="C31" i="10"/>
  <c r="Q30" i="10"/>
  <c r="G30" i="10"/>
  <c r="F30" i="10"/>
  <c r="C30" i="10"/>
  <c r="Q29" i="10"/>
  <c r="C29" i="10"/>
  <c r="Q28" i="10"/>
  <c r="F28" i="10"/>
  <c r="G28" i="10" s="1"/>
  <c r="C28" i="10"/>
  <c r="C27" i="10"/>
  <c r="Q26" i="10"/>
  <c r="G26" i="10"/>
  <c r="F26" i="10"/>
  <c r="C26" i="10"/>
  <c r="Q25" i="10"/>
  <c r="C25" i="10"/>
  <c r="Q24" i="10"/>
  <c r="F24" i="10"/>
  <c r="G24" i="10" s="1"/>
  <c r="C24" i="10"/>
  <c r="C23" i="10"/>
  <c r="Q22" i="10"/>
  <c r="G22" i="10"/>
  <c r="F22" i="10"/>
  <c r="C22" i="10"/>
  <c r="Q21" i="10"/>
  <c r="C21" i="10"/>
  <c r="Q20" i="10"/>
  <c r="F20" i="10"/>
  <c r="G20" i="10" s="1"/>
  <c r="C20" i="10"/>
  <c r="C19" i="10"/>
  <c r="Q18" i="10"/>
  <c r="G18" i="10"/>
  <c r="F18" i="10"/>
  <c r="C18" i="10"/>
  <c r="Q17" i="10"/>
  <c r="C17" i="10"/>
  <c r="Q16" i="10"/>
  <c r="F16" i="10"/>
  <c r="G16" i="10" s="1"/>
  <c r="C16" i="10"/>
  <c r="C15" i="10"/>
  <c r="Q14" i="10"/>
  <c r="G14" i="10"/>
  <c r="F14" i="10"/>
  <c r="C14" i="10"/>
  <c r="Q13" i="10"/>
  <c r="C13" i="10"/>
  <c r="Q12" i="10"/>
  <c r="F12" i="10"/>
  <c r="G12" i="10" s="1"/>
  <c r="C12" i="10"/>
  <c r="C11" i="10"/>
  <c r="Q10" i="10"/>
  <c r="G10" i="10"/>
  <c r="F10" i="10"/>
  <c r="C10" i="10"/>
  <c r="Q9" i="10"/>
  <c r="C9" i="10"/>
  <c r="Q8" i="10"/>
  <c r="F8" i="10"/>
  <c r="G8" i="10" s="1"/>
  <c r="C8" i="10"/>
  <c r="F7" i="10"/>
  <c r="C7" i="10"/>
  <c r="C6" i="10"/>
  <c r="Q5" i="10"/>
  <c r="C5" i="10"/>
  <c r="AL23" i="9"/>
  <c r="AK23" i="9"/>
  <c r="AI23" i="9"/>
  <c r="AG23" i="9"/>
  <c r="AE23" i="9"/>
  <c r="AC23" i="9"/>
  <c r="AA23" i="9"/>
  <c r="Y23" i="9"/>
  <c r="W23" i="9"/>
  <c r="U23" i="9"/>
  <c r="S23" i="9"/>
  <c r="Q23" i="9"/>
  <c r="O23" i="9"/>
  <c r="M23" i="9"/>
  <c r="L23" i="9"/>
  <c r="F23" i="9"/>
  <c r="AL22" i="9"/>
  <c r="AK22" i="9"/>
  <c r="AI22" i="9"/>
  <c r="AG22" i="9"/>
  <c r="AE22" i="9"/>
  <c r="AC22" i="9"/>
  <c r="AA22" i="9"/>
  <c r="Y22" i="9"/>
  <c r="W22" i="9"/>
  <c r="U22" i="9"/>
  <c r="S22" i="9"/>
  <c r="Q22" i="9"/>
  <c r="O22" i="9"/>
  <c r="M22" i="9"/>
  <c r="L22" i="9"/>
  <c r="K22" i="9"/>
  <c r="G22" i="9" s="1"/>
  <c r="H22" i="9" s="1"/>
  <c r="AL21" i="9"/>
  <c r="AK21" i="9"/>
  <c r="AI21" i="9"/>
  <c r="AG21" i="9"/>
  <c r="AE21" i="9"/>
  <c r="AC21" i="9"/>
  <c r="AA21" i="9"/>
  <c r="Y21" i="9"/>
  <c r="W21" i="9"/>
  <c r="U21" i="9"/>
  <c r="S21" i="9"/>
  <c r="Q21" i="9"/>
  <c r="O21" i="9"/>
  <c r="M21" i="9"/>
  <c r="L21" i="9"/>
  <c r="AL20" i="9"/>
  <c r="AK20" i="9"/>
  <c r="AI20" i="9"/>
  <c r="AG20" i="9"/>
  <c r="AE20" i="9"/>
  <c r="AC20" i="9"/>
  <c r="AA20" i="9"/>
  <c r="Y20" i="9"/>
  <c r="W20" i="9"/>
  <c r="U20" i="9"/>
  <c r="S20" i="9"/>
  <c r="Q20" i="9"/>
  <c r="O20" i="9"/>
  <c r="M20" i="9"/>
  <c r="L20" i="9"/>
  <c r="AL19" i="9"/>
  <c r="AL18" i="9"/>
  <c r="AK18" i="9"/>
  <c r="AI18" i="9"/>
  <c r="AG18" i="9"/>
  <c r="AE18" i="9"/>
  <c r="AC18" i="9"/>
  <c r="AA18" i="9"/>
  <c r="Y18" i="9"/>
  <c r="W18" i="9"/>
  <c r="U18" i="9"/>
  <c r="S18" i="9"/>
  <c r="Q18" i="9"/>
  <c r="O18" i="9"/>
  <c r="M18" i="9"/>
  <c r="L18" i="9"/>
  <c r="AL17" i="9"/>
  <c r="AK17" i="9"/>
  <c r="AI17" i="9"/>
  <c r="AG17" i="9"/>
  <c r="AE17" i="9"/>
  <c r="AC17" i="9"/>
  <c r="AA17" i="9"/>
  <c r="Y17" i="9"/>
  <c r="W17" i="9"/>
  <c r="U17" i="9"/>
  <c r="S17" i="9"/>
  <c r="Q17" i="9"/>
  <c r="O17" i="9"/>
  <c r="M17" i="9"/>
  <c r="L17" i="9"/>
  <c r="AL16" i="9"/>
  <c r="AK16" i="9"/>
  <c r="AI16" i="9"/>
  <c r="AG16" i="9"/>
  <c r="AE16" i="9"/>
  <c r="AC16" i="9"/>
  <c r="AA16" i="9"/>
  <c r="Y16" i="9"/>
  <c r="W16" i="9"/>
  <c r="U16" i="9"/>
  <c r="S16" i="9"/>
  <c r="Q16" i="9"/>
  <c r="O16" i="9"/>
  <c r="M16" i="9"/>
  <c r="L16" i="9"/>
  <c r="AL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L15" i="9"/>
  <c r="AL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L14" i="9"/>
  <c r="AL13" i="9"/>
  <c r="AK13" i="9"/>
  <c r="AI13" i="9"/>
  <c r="AG13" i="9"/>
  <c r="AE13" i="9"/>
  <c r="AC13" i="9"/>
  <c r="AA13" i="9"/>
  <c r="Y13" i="9"/>
  <c r="W13" i="9"/>
  <c r="U13" i="9"/>
  <c r="S13" i="9"/>
  <c r="Q13" i="9"/>
  <c r="O13" i="9"/>
  <c r="M13" i="9"/>
  <c r="L13" i="9"/>
  <c r="AL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L12" i="9"/>
  <c r="AL11" i="9"/>
  <c r="AK11" i="9"/>
  <c r="AI11" i="9"/>
  <c r="AG11" i="9"/>
  <c r="AE11" i="9"/>
  <c r="AC11" i="9"/>
  <c r="AA11" i="9"/>
  <c r="Y11" i="9"/>
  <c r="W11" i="9"/>
  <c r="U11" i="9"/>
  <c r="S11" i="9"/>
  <c r="Q11" i="9"/>
  <c r="O11" i="9"/>
  <c r="M11" i="9"/>
  <c r="L11" i="9"/>
  <c r="AL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L10" i="9"/>
  <c r="AL9" i="9"/>
  <c r="AK9" i="9"/>
  <c r="AI9" i="9"/>
  <c r="AG9" i="9"/>
  <c r="AE9" i="9"/>
  <c r="AC9" i="9"/>
  <c r="AA9" i="9"/>
  <c r="Y9" i="9"/>
  <c r="W9" i="9"/>
  <c r="U9" i="9"/>
  <c r="S9" i="9"/>
  <c r="Q9" i="9"/>
  <c r="O9" i="9"/>
  <c r="M9" i="9"/>
  <c r="L9" i="9"/>
  <c r="N3" i="9"/>
  <c r="C2" i="12"/>
  <c r="H19" i="7"/>
  <c r="G19" i="7"/>
  <c r="F19" i="7"/>
  <c r="K23" i="9" s="1"/>
  <c r="G23" i="9" s="1"/>
  <c r="H23" i="9" s="1"/>
  <c r="E19" i="7"/>
  <c r="B19" i="7"/>
  <c r="H18" i="7"/>
  <c r="G18" i="7"/>
  <c r="F18" i="7"/>
  <c r="E18" i="7"/>
  <c r="F22" i="9" s="1"/>
  <c r="B18" i="7"/>
  <c r="H17" i="7"/>
  <c r="G17" i="7"/>
  <c r="F17" i="7"/>
  <c r="K21" i="9" s="1"/>
  <c r="G21" i="9" s="1"/>
  <c r="H21" i="9" s="1"/>
  <c r="E17" i="7"/>
  <c r="F21" i="9" s="1"/>
  <c r="B17" i="7"/>
  <c r="H16" i="7"/>
  <c r="G16" i="7"/>
  <c r="F16" i="7"/>
  <c r="K20" i="9" s="1"/>
  <c r="G20" i="9" s="1"/>
  <c r="H20" i="9" s="1"/>
  <c r="E16" i="7"/>
  <c r="F20" i="9" s="1"/>
  <c r="B16" i="7"/>
  <c r="B15" i="7"/>
  <c r="H14" i="7"/>
  <c r="G14" i="7"/>
  <c r="F14" i="7"/>
  <c r="K18" i="9" s="1"/>
  <c r="G18" i="9" s="1"/>
  <c r="H18" i="9" s="1"/>
  <c r="E14" i="7"/>
  <c r="F18" i="9" s="1"/>
  <c r="B14" i="7"/>
  <c r="H13" i="7"/>
  <c r="G13" i="7"/>
  <c r="F13" i="7"/>
  <c r="K17" i="9" s="1"/>
  <c r="G17" i="9" s="1"/>
  <c r="H17" i="9" s="1"/>
  <c r="E13" i="7"/>
  <c r="F17" i="9" s="1"/>
  <c r="B13" i="7"/>
  <c r="H12" i="7"/>
  <c r="G12" i="7"/>
  <c r="F12" i="7"/>
  <c r="K16" i="9" s="1"/>
  <c r="G16" i="9" s="1"/>
  <c r="H16" i="9" s="1"/>
  <c r="E12" i="7"/>
  <c r="F16" i="9" s="1"/>
  <c r="B12" i="7"/>
  <c r="H11" i="7"/>
  <c r="G11" i="7"/>
  <c r="F11" i="7"/>
  <c r="K15" i="9" s="1"/>
  <c r="G15" i="9" s="1"/>
  <c r="H15" i="9" s="1"/>
  <c r="E11" i="7"/>
  <c r="F15" i="9" s="1"/>
  <c r="B11" i="7"/>
  <c r="H10" i="7"/>
  <c r="G10" i="7"/>
  <c r="F10" i="7"/>
  <c r="K14" i="9" s="1"/>
  <c r="G14" i="9" s="1"/>
  <c r="H14" i="9" s="1"/>
  <c r="E10" i="7"/>
  <c r="F14" i="9" s="1"/>
  <c r="B10" i="7"/>
  <c r="H9" i="7"/>
  <c r="G9" i="7"/>
  <c r="F9" i="7"/>
  <c r="K13" i="9" s="1"/>
  <c r="G13" i="9" s="1"/>
  <c r="H13" i="9" s="1"/>
  <c r="E9" i="7"/>
  <c r="F13" i="9" s="1"/>
  <c r="B9" i="7"/>
  <c r="H8" i="7"/>
  <c r="G8" i="7"/>
  <c r="F8" i="7"/>
  <c r="K12" i="9" s="1"/>
  <c r="G12" i="9" s="1"/>
  <c r="H12" i="9" s="1"/>
  <c r="E8" i="7"/>
  <c r="F12" i="9" s="1"/>
  <c r="B8" i="7"/>
  <c r="H7" i="7"/>
  <c r="G7" i="7"/>
  <c r="F7" i="7"/>
  <c r="K11" i="9" s="1"/>
  <c r="G11" i="9" s="1"/>
  <c r="H11" i="9" s="1"/>
  <c r="E7" i="7"/>
  <c r="F11" i="9" s="1"/>
  <c r="B7" i="7"/>
  <c r="H6" i="7"/>
  <c r="G6" i="7"/>
  <c r="F6" i="7"/>
  <c r="K10" i="9" s="1"/>
  <c r="G10" i="9" s="1"/>
  <c r="H10" i="9" s="1"/>
  <c r="E6" i="7"/>
  <c r="F10" i="9" s="1"/>
  <c r="B6" i="7"/>
  <c r="H5" i="7"/>
  <c r="G5" i="7"/>
  <c r="F5" i="7"/>
  <c r="K9" i="9" s="1"/>
  <c r="G9" i="9" s="1"/>
  <c r="H9" i="9" s="1"/>
  <c r="E5" i="7"/>
  <c r="F9" i="9" s="1"/>
  <c r="B5" i="7"/>
  <c r="U557" i="6"/>
  <c r="J557" i="6"/>
  <c r="F557" i="6"/>
  <c r="U556" i="6"/>
  <c r="J556" i="6"/>
  <c r="F556" i="6"/>
  <c r="U555" i="6"/>
  <c r="J555" i="6"/>
  <c r="F555" i="6"/>
  <c r="U554" i="6"/>
  <c r="F554" i="6"/>
  <c r="U553" i="6"/>
  <c r="F553" i="6"/>
  <c r="U552" i="6"/>
  <c r="F552" i="6"/>
  <c r="U551" i="6"/>
  <c r="F551" i="6"/>
  <c r="U550" i="6"/>
  <c r="F550" i="6"/>
  <c r="U549" i="6"/>
  <c r="F549" i="6"/>
  <c r="U548" i="6"/>
  <c r="F548" i="6"/>
  <c r="U547" i="6"/>
  <c r="F547" i="6"/>
  <c r="U546" i="6"/>
  <c r="F546" i="6"/>
  <c r="U545" i="6"/>
  <c r="F545" i="6"/>
  <c r="U544" i="6"/>
  <c r="F544" i="6"/>
  <c r="U543" i="6"/>
  <c r="F543" i="6"/>
  <c r="U542" i="6"/>
  <c r="F542" i="6"/>
  <c r="U541" i="6"/>
  <c r="F541" i="6"/>
  <c r="U540" i="6"/>
  <c r="F540" i="6"/>
  <c r="U539" i="6"/>
  <c r="F539" i="6"/>
  <c r="U538" i="6"/>
  <c r="F538" i="6"/>
  <c r="U537" i="6"/>
  <c r="F537" i="6"/>
  <c r="U536" i="6"/>
  <c r="F536" i="6"/>
  <c r="U535" i="6"/>
  <c r="F535" i="6"/>
  <c r="U534" i="6"/>
  <c r="F534" i="6"/>
  <c r="U533" i="6"/>
  <c r="F533" i="6"/>
  <c r="U532" i="6"/>
  <c r="F532" i="6"/>
  <c r="U531" i="6"/>
  <c r="F531" i="6"/>
  <c r="U530" i="6"/>
  <c r="F530" i="6"/>
  <c r="U529" i="6"/>
  <c r="F529" i="6"/>
  <c r="U528" i="6"/>
  <c r="F528" i="6"/>
  <c r="U527" i="6"/>
  <c r="F527" i="6"/>
  <c r="U526" i="6"/>
  <c r="F526" i="6"/>
  <c r="U525" i="6"/>
  <c r="F525" i="6"/>
  <c r="U524" i="6"/>
  <c r="F524" i="6"/>
  <c r="U523" i="6"/>
  <c r="F523" i="6"/>
  <c r="U522" i="6"/>
  <c r="F522" i="6"/>
  <c r="U521" i="6"/>
  <c r="F521" i="6"/>
  <c r="U520" i="6"/>
  <c r="F520" i="6"/>
  <c r="U519" i="6"/>
  <c r="F519" i="6"/>
  <c r="U518" i="6"/>
  <c r="F518" i="6"/>
  <c r="U517" i="6"/>
  <c r="F517" i="6"/>
  <c r="U516" i="6"/>
  <c r="F516" i="6"/>
  <c r="U515" i="6"/>
  <c r="F515" i="6"/>
  <c r="U514" i="6"/>
  <c r="F514" i="6"/>
  <c r="U513" i="6"/>
  <c r="F513" i="6"/>
  <c r="U512" i="6"/>
  <c r="F512" i="6"/>
  <c r="U511" i="6"/>
  <c r="F511" i="6"/>
  <c r="U510" i="6"/>
  <c r="F510" i="6"/>
  <c r="U509" i="6"/>
  <c r="F509" i="6"/>
  <c r="U508" i="6"/>
  <c r="F508" i="6"/>
  <c r="U507" i="6"/>
  <c r="F507" i="6"/>
  <c r="U506" i="6"/>
  <c r="F506" i="6"/>
  <c r="U505" i="6"/>
  <c r="F505" i="6"/>
  <c r="U504" i="6"/>
  <c r="F504" i="6"/>
  <c r="U503" i="6"/>
  <c r="F503" i="6"/>
  <c r="U502" i="6"/>
  <c r="F502" i="6"/>
  <c r="U501" i="6"/>
  <c r="F501" i="6"/>
  <c r="U500" i="6"/>
  <c r="F500" i="6"/>
  <c r="U499" i="6"/>
  <c r="F499" i="6"/>
  <c r="U498" i="6"/>
  <c r="F498" i="6"/>
  <c r="U497" i="6"/>
  <c r="F497" i="6"/>
  <c r="U496" i="6"/>
  <c r="F496" i="6"/>
  <c r="U495" i="6"/>
  <c r="F495" i="6"/>
  <c r="U494" i="6"/>
  <c r="F494" i="6"/>
  <c r="U493" i="6"/>
  <c r="F493" i="6"/>
  <c r="U492" i="6"/>
  <c r="F492" i="6"/>
  <c r="U491" i="6"/>
  <c r="F491" i="6"/>
  <c r="U490" i="6"/>
  <c r="F490" i="6"/>
  <c r="U489" i="6"/>
  <c r="F489" i="6"/>
  <c r="U488" i="6"/>
  <c r="F488" i="6"/>
  <c r="U487" i="6"/>
  <c r="F487" i="6"/>
  <c r="U486" i="6"/>
  <c r="F486" i="6"/>
  <c r="U485" i="6"/>
  <c r="F485" i="6"/>
  <c r="U484" i="6"/>
  <c r="F484" i="6"/>
  <c r="U483" i="6"/>
  <c r="F483" i="6"/>
  <c r="U482" i="6"/>
  <c r="F482" i="6"/>
  <c r="U481" i="6"/>
  <c r="F481" i="6"/>
  <c r="U480" i="6"/>
  <c r="F480" i="6"/>
  <c r="U479" i="6"/>
  <c r="F479" i="6"/>
  <c r="U478" i="6"/>
  <c r="F478" i="6"/>
  <c r="U477" i="6"/>
  <c r="F477" i="6"/>
  <c r="U476" i="6"/>
  <c r="F476" i="6"/>
  <c r="U475" i="6"/>
  <c r="F475" i="6"/>
  <c r="U474" i="6"/>
  <c r="F474" i="6"/>
  <c r="U473" i="6"/>
  <c r="F473" i="6"/>
  <c r="U472" i="6"/>
  <c r="F472" i="6"/>
  <c r="U471" i="6"/>
  <c r="F471" i="6"/>
  <c r="U470" i="6"/>
  <c r="F470" i="6"/>
  <c r="U469" i="6"/>
  <c r="F469" i="6"/>
  <c r="U468" i="6"/>
  <c r="F468" i="6"/>
  <c r="U467" i="6"/>
  <c r="F467" i="6"/>
  <c r="U466" i="6"/>
  <c r="F466" i="6"/>
  <c r="U465" i="6"/>
  <c r="F465" i="6"/>
  <c r="U464" i="6"/>
  <c r="F464" i="6"/>
  <c r="U463" i="6"/>
  <c r="F463" i="6"/>
  <c r="U462" i="6"/>
  <c r="F462" i="6"/>
  <c r="U461" i="6"/>
  <c r="F461" i="6"/>
  <c r="U460" i="6"/>
  <c r="F460" i="6"/>
  <c r="U459" i="6"/>
  <c r="F459" i="6"/>
  <c r="U458" i="6"/>
  <c r="F458" i="6"/>
  <c r="U457" i="6"/>
  <c r="F457" i="6"/>
  <c r="U456" i="6"/>
  <c r="F456" i="6"/>
  <c r="U455" i="6"/>
  <c r="F455" i="6"/>
  <c r="U454" i="6"/>
  <c r="F454" i="6"/>
  <c r="U453" i="6"/>
  <c r="F453" i="6"/>
  <c r="U452" i="6"/>
  <c r="F452" i="6"/>
  <c r="U451" i="6"/>
  <c r="F451" i="6"/>
  <c r="U450" i="6"/>
  <c r="F450" i="6"/>
  <c r="U449" i="6"/>
  <c r="F449" i="6"/>
  <c r="U448" i="6"/>
  <c r="F448" i="6"/>
  <c r="U447" i="6"/>
  <c r="F447" i="6"/>
  <c r="U446" i="6"/>
  <c r="F446" i="6"/>
  <c r="U445" i="6"/>
  <c r="F445" i="6"/>
  <c r="U444" i="6"/>
  <c r="F444" i="6"/>
  <c r="U443" i="6"/>
  <c r="F443" i="6"/>
  <c r="U442" i="6"/>
  <c r="F442" i="6"/>
  <c r="U441" i="6"/>
  <c r="F441" i="6"/>
  <c r="U440" i="6"/>
  <c r="F440" i="6"/>
  <c r="U439" i="6"/>
  <c r="F439" i="6"/>
  <c r="U438" i="6"/>
  <c r="F438" i="6"/>
  <c r="U437" i="6"/>
  <c r="F437" i="6"/>
  <c r="U436" i="6"/>
  <c r="F436" i="6"/>
  <c r="U435" i="6"/>
  <c r="F435" i="6"/>
  <c r="U434" i="6"/>
  <c r="F434" i="6"/>
  <c r="U433" i="6"/>
  <c r="F433" i="6"/>
  <c r="U432" i="6"/>
  <c r="F432" i="6"/>
  <c r="U431" i="6"/>
  <c r="F431" i="6"/>
  <c r="U430" i="6"/>
  <c r="F430" i="6"/>
  <c r="U429" i="6"/>
  <c r="F429" i="6"/>
  <c r="U428" i="6"/>
  <c r="F428" i="6"/>
  <c r="U427" i="6"/>
  <c r="F427" i="6"/>
  <c r="U426" i="6"/>
  <c r="F426" i="6"/>
  <c r="U425" i="6"/>
  <c r="F425" i="6"/>
  <c r="U424" i="6"/>
  <c r="F424" i="6"/>
  <c r="U423" i="6"/>
  <c r="F423" i="6"/>
  <c r="U422" i="6"/>
  <c r="F422" i="6"/>
  <c r="U421" i="6"/>
  <c r="F421" i="6"/>
  <c r="U420" i="6"/>
  <c r="F420" i="6"/>
  <c r="U419" i="6"/>
  <c r="F419" i="6"/>
  <c r="U418" i="6"/>
  <c r="F418" i="6"/>
  <c r="U417" i="6"/>
  <c r="F417" i="6"/>
  <c r="U416" i="6"/>
  <c r="F416" i="6"/>
  <c r="U415" i="6"/>
  <c r="F415" i="6"/>
  <c r="U414" i="6"/>
  <c r="F414" i="6"/>
  <c r="U413" i="6"/>
  <c r="F413" i="6"/>
  <c r="U412" i="6"/>
  <c r="F412" i="6"/>
  <c r="U411" i="6"/>
  <c r="F411" i="6"/>
  <c r="U410" i="6"/>
  <c r="F410" i="6"/>
  <c r="U409" i="6"/>
  <c r="F409" i="6"/>
  <c r="U408" i="6"/>
  <c r="F408" i="6"/>
  <c r="U407" i="6"/>
  <c r="F407" i="6"/>
  <c r="U406" i="6"/>
  <c r="F406" i="6"/>
  <c r="U405" i="6"/>
  <c r="F405" i="6"/>
  <c r="U404" i="6"/>
  <c r="F404" i="6"/>
  <c r="U403" i="6"/>
  <c r="F403" i="6"/>
  <c r="U402" i="6"/>
  <c r="F402" i="6"/>
  <c r="U401" i="6"/>
  <c r="F401" i="6"/>
  <c r="U400" i="6"/>
  <c r="F400" i="6"/>
  <c r="U399" i="6"/>
  <c r="F399" i="6"/>
  <c r="U398" i="6"/>
  <c r="F398" i="6"/>
  <c r="U397" i="6"/>
  <c r="F397" i="6"/>
  <c r="U396" i="6"/>
  <c r="F396" i="6"/>
  <c r="U395" i="6"/>
  <c r="F395" i="6"/>
  <c r="U394" i="6"/>
  <c r="F394" i="6"/>
  <c r="U393" i="6"/>
  <c r="F393" i="6"/>
  <c r="U392" i="6"/>
  <c r="F392" i="6"/>
  <c r="U391" i="6"/>
  <c r="F391" i="6"/>
  <c r="U390" i="6"/>
  <c r="F390" i="6"/>
  <c r="U389" i="6"/>
  <c r="F389" i="6"/>
  <c r="U388" i="6"/>
  <c r="F388" i="6"/>
  <c r="U387" i="6"/>
  <c r="F387" i="6"/>
  <c r="U386" i="6"/>
  <c r="F386" i="6"/>
  <c r="U385" i="6"/>
  <c r="F385" i="6"/>
  <c r="U384" i="6"/>
  <c r="F384" i="6"/>
  <c r="U383" i="6"/>
  <c r="F383" i="6"/>
  <c r="U382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U367" i="6"/>
  <c r="F367" i="6"/>
  <c r="U366" i="6"/>
  <c r="F366" i="6"/>
  <c r="U365" i="6"/>
  <c r="F365" i="6"/>
  <c r="U364" i="6"/>
  <c r="F364" i="6"/>
  <c r="U363" i="6"/>
  <c r="F363" i="6"/>
  <c r="U362" i="6"/>
  <c r="F362" i="6"/>
  <c r="U361" i="6"/>
  <c r="F361" i="6"/>
  <c r="U360" i="6"/>
  <c r="F360" i="6"/>
  <c r="U359" i="6"/>
  <c r="F359" i="6"/>
  <c r="U358" i="6"/>
  <c r="F358" i="6"/>
  <c r="U357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U343" i="6"/>
  <c r="F343" i="6"/>
  <c r="U342" i="6"/>
  <c r="F342" i="6"/>
  <c r="U341" i="6"/>
  <c r="F341" i="6"/>
  <c r="U340" i="6"/>
  <c r="F340" i="6"/>
  <c r="U339" i="6"/>
  <c r="F339" i="6"/>
  <c r="U338" i="6"/>
  <c r="F338" i="6"/>
  <c r="U337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U59" i="6"/>
  <c r="F59" i="6"/>
  <c r="U58" i="6"/>
  <c r="F58" i="6"/>
  <c r="U57" i="6"/>
  <c r="F57" i="6"/>
  <c r="U56" i="6"/>
  <c r="F56" i="6"/>
  <c r="U55" i="6"/>
  <c r="F55" i="6"/>
  <c r="U54" i="6"/>
  <c r="F54" i="6"/>
  <c r="U53" i="6"/>
  <c r="F53" i="6"/>
  <c r="U52" i="6"/>
  <c r="F52" i="6"/>
  <c r="U51" i="6"/>
  <c r="F51" i="6"/>
  <c r="U50" i="6"/>
  <c r="F50" i="6"/>
  <c r="U49" i="6"/>
  <c r="F49" i="6"/>
  <c r="U48" i="6"/>
  <c r="F48" i="6"/>
  <c r="U47" i="6"/>
  <c r="F47" i="6"/>
  <c r="U46" i="6"/>
  <c r="F46" i="6"/>
  <c r="U45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V20" i="6"/>
  <c r="F20" i="6"/>
  <c r="U19" i="6"/>
  <c r="F19" i="6"/>
  <c r="U18" i="6"/>
  <c r="F18" i="6"/>
  <c r="U17" i="6"/>
  <c r="F17" i="6"/>
  <c r="U16" i="6"/>
  <c r="F16" i="6"/>
  <c r="U15" i="6"/>
  <c r="F15" i="6"/>
  <c r="U14" i="6"/>
  <c r="F14" i="6"/>
  <c r="U13" i="6"/>
  <c r="F13" i="6"/>
  <c r="U12" i="6"/>
  <c r="F12" i="6"/>
  <c r="U11" i="6"/>
  <c r="F11" i="6"/>
  <c r="U10" i="6"/>
  <c r="F10" i="6"/>
  <c r="U9" i="6"/>
  <c r="F9" i="6"/>
  <c r="U8" i="6"/>
  <c r="F8" i="6"/>
  <c r="U7" i="6"/>
  <c r="F7" i="6"/>
  <c r="U6" i="6"/>
  <c r="F6" i="6"/>
  <c r="U5" i="6"/>
  <c r="F5" i="6"/>
  <c r="U4" i="6"/>
  <c r="F4" i="6"/>
  <c r="M450" i="5"/>
  <c r="G450" i="5"/>
  <c r="D450" i="5"/>
  <c r="M449" i="5"/>
  <c r="G449" i="5"/>
  <c r="D449" i="5"/>
  <c r="M448" i="5"/>
  <c r="G448" i="5"/>
  <c r="D448" i="5"/>
  <c r="M447" i="5"/>
  <c r="G447" i="5"/>
  <c r="D447" i="5"/>
  <c r="M446" i="5"/>
  <c r="G446" i="5"/>
  <c r="D446" i="5"/>
  <c r="M445" i="5"/>
  <c r="G445" i="5"/>
  <c r="D445" i="5"/>
  <c r="M444" i="5"/>
  <c r="G444" i="5"/>
  <c r="D444" i="5"/>
  <c r="M443" i="5"/>
  <c r="G443" i="5"/>
  <c r="D443" i="5"/>
  <c r="M442" i="5"/>
  <c r="G442" i="5"/>
  <c r="D442" i="5"/>
  <c r="M441" i="5"/>
  <c r="G441" i="5"/>
  <c r="D441" i="5"/>
  <c r="M440" i="5"/>
  <c r="G440" i="5"/>
  <c r="D440" i="5"/>
  <c r="M439" i="5"/>
  <c r="G439" i="5"/>
  <c r="D439" i="5"/>
  <c r="M438" i="5"/>
  <c r="G438" i="5"/>
  <c r="D438" i="5"/>
  <c r="M437" i="5"/>
  <c r="G437" i="5"/>
  <c r="D437" i="5"/>
  <c r="M436" i="5"/>
  <c r="G436" i="5"/>
  <c r="D436" i="5"/>
  <c r="M435" i="5"/>
  <c r="G435" i="5"/>
  <c r="D435" i="5"/>
  <c r="M434" i="5"/>
  <c r="G434" i="5"/>
  <c r="D434" i="5"/>
  <c r="M433" i="5"/>
  <c r="G433" i="5"/>
  <c r="D433" i="5"/>
  <c r="M432" i="5"/>
  <c r="G432" i="5"/>
  <c r="D432" i="5"/>
  <c r="M431" i="5"/>
  <c r="G431" i="5"/>
  <c r="D431" i="5"/>
  <c r="M430" i="5"/>
  <c r="G430" i="5"/>
  <c r="D430" i="5"/>
  <c r="M429" i="5"/>
  <c r="G429" i="5"/>
  <c r="D429" i="5"/>
  <c r="M428" i="5"/>
  <c r="G428" i="5"/>
  <c r="D428" i="5"/>
  <c r="M427" i="5"/>
  <c r="G427" i="5"/>
  <c r="D427" i="5"/>
  <c r="M426" i="5"/>
  <c r="G426" i="5"/>
  <c r="D426" i="5"/>
  <c r="M425" i="5"/>
  <c r="G425" i="5"/>
  <c r="D425" i="5"/>
  <c r="M424" i="5"/>
  <c r="G424" i="5"/>
  <c r="D424" i="5"/>
  <c r="M423" i="5"/>
  <c r="G423" i="5"/>
  <c r="D423" i="5"/>
  <c r="M422" i="5"/>
  <c r="G422" i="5"/>
  <c r="D422" i="5"/>
  <c r="M421" i="5"/>
  <c r="G421" i="5"/>
  <c r="D421" i="5"/>
  <c r="M420" i="5"/>
  <c r="G420" i="5"/>
  <c r="D420" i="5"/>
  <c r="M419" i="5"/>
  <c r="M418" i="5"/>
  <c r="G418" i="5"/>
  <c r="D418" i="5"/>
  <c r="M417" i="5"/>
  <c r="G417" i="5"/>
  <c r="D417" i="5"/>
  <c r="M416" i="5"/>
  <c r="G416" i="5"/>
  <c r="D416" i="5"/>
  <c r="M415" i="5"/>
  <c r="G415" i="5"/>
  <c r="D415" i="5"/>
  <c r="M414" i="5"/>
  <c r="G414" i="5"/>
  <c r="D414" i="5"/>
  <c r="M413" i="5"/>
  <c r="G413" i="5"/>
  <c r="D413" i="5"/>
  <c r="M412" i="5"/>
  <c r="G412" i="5"/>
  <c r="D412" i="5"/>
  <c r="M411" i="5"/>
  <c r="G411" i="5"/>
  <c r="D411" i="5"/>
  <c r="M410" i="5"/>
  <c r="G410" i="5"/>
  <c r="D410" i="5"/>
  <c r="M409" i="5"/>
  <c r="G409" i="5"/>
  <c r="D409" i="5"/>
  <c r="M408" i="5"/>
  <c r="G408" i="5"/>
  <c r="D408" i="5"/>
  <c r="M407" i="5"/>
  <c r="G407" i="5"/>
  <c r="D407" i="5"/>
  <c r="M406" i="5"/>
  <c r="G406" i="5"/>
  <c r="D406" i="5"/>
  <c r="M405" i="5"/>
  <c r="G405" i="5"/>
  <c r="D405" i="5"/>
  <c r="M404" i="5"/>
  <c r="G404" i="5"/>
  <c r="D404" i="5"/>
  <c r="M403" i="5"/>
  <c r="G403" i="5"/>
  <c r="D403" i="5"/>
  <c r="M402" i="5"/>
  <c r="G402" i="5"/>
  <c r="D402" i="5"/>
  <c r="M401" i="5"/>
  <c r="G401" i="5"/>
  <c r="D401" i="5"/>
  <c r="M400" i="5"/>
  <c r="G400" i="5"/>
  <c r="D400" i="5"/>
  <c r="M399" i="5"/>
  <c r="G399" i="5"/>
  <c r="D399" i="5"/>
  <c r="M398" i="5"/>
  <c r="G398" i="5"/>
  <c r="D398" i="5"/>
  <c r="M397" i="5"/>
  <c r="G397" i="5"/>
  <c r="D397" i="5"/>
  <c r="M396" i="5"/>
  <c r="G396" i="5"/>
  <c r="D396" i="5"/>
  <c r="M395" i="5"/>
  <c r="G395" i="5"/>
  <c r="D395" i="5"/>
  <c r="M394" i="5"/>
  <c r="G394" i="5"/>
  <c r="D394" i="5"/>
  <c r="M393" i="5"/>
  <c r="G393" i="5"/>
  <c r="D393" i="5"/>
  <c r="M392" i="5"/>
  <c r="G392" i="5"/>
  <c r="D392" i="5"/>
  <c r="M391" i="5"/>
  <c r="G391" i="5"/>
  <c r="D391" i="5"/>
  <c r="M390" i="5"/>
  <c r="G390" i="5"/>
  <c r="D390" i="5"/>
  <c r="M389" i="5"/>
  <c r="G389" i="5"/>
  <c r="D389" i="5"/>
  <c r="M388" i="5"/>
  <c r="G388" i="5"/>
  <c r="D388" i="5"/>
  <c r="M387" i="5"/>
  <c r="G387" i="5"/>
  <c r="D387" i="5"/>
  <c r="M386" i="5"/>
  <c r="G386" i="5"/>
  <c r="D386" i="5"/>
  <c r="M385" i="5"/>
  <c r="G385" i="5"/>
  <c r="D385" i="5"/>
  <c r="M384" i="5"/>
  <c r="G384" i="5"/>
  <c r="D384" i="5"/>
  <c r="M383" i="5"/>
  <c r="G383" i="5"/>
  <c r="D383" i="5"/>
  <c r="M382" i="5"/>
  <c r="G382" i="5"/>
  <c r="D382" i="5"/>
  <c r="M381" i="5"/>
  <c r="G381" i="5"/>
  <c r="D381" i="5"/>
  <c r="M380" i="5"/>
  <c r="G380" i="5"/>
  <c r="D380" i="5"/>
  <c r="M379" i="5"/>
  <c r="G379" i="5"/>
  <c r="D379" i="5"/>
  <c r="M378" i="5"/>
  <c r="G378" i="5"/>
  <c r="D378" i="5"/>
  <c r="M377" i="5"/>
  <c r="G377" i="5"/>
  <c r="D377" i="5"/>
  <c r="M376" i="5"/>
  <c r="G376" i="5"/>
  <c r="D376" i="5"/>
  <c r="M375" i="5"/>
  <c r="G375" i="5"/>
  <c r="D375" i="5"/>
  <c r="M374" i="5"/>
  <c r="G374" i="5"/>
  <c r="D374" i="5"/>
  <c r="M373" i="5"/>
  <c r="G373" i="5"/>
  <c r="D373" i="5"/>
  <c r="M372" i="5"/>
  <c r="G372" i="5"/>
  <c r="D372" i="5"/>
  <c r="M371" i="5"/>
  <c r="G371" i="5"/>
  <c r="D371" i="5"/>
  <c r="M370" i="5"/>
  <c r="G370" i="5"/>
  <c r="D370" i="5"/>
  <c r="M369" i="5"/>
  <c r="G369" i="5"/>
  <c r="D369" i="5"/>
  <c r="M368" i="5"/>
  <c r="G368" i="5"/>
  <c r="D368" i="5"/>
  <c r="M367" i="5"/>
  <c r="G367" i="5"/>
  <c r="D367" i="5"/>
  <c r="M366" i="5"/>
  <c r="G366" i="5"/>
  <c r="D366" i="5"/>
  <c r="M365" i="5"/>
  <c r="G365" i="5"/>
  <c r="D365" i="5"/>
  <c r="M364" i="5"/>
  <c r="G364" i="5"/>
  <c r="D364" i="5"/>
  <c r="M363" i="5"/>
  <c r="G363" i="5"/>
  <c r="D363" i="5"/>
  <c r="M362" i="5"/>
  <c r="G362" i="5"/>
  <c r="D362" i="5"/>
  <c r="M361" i="5"/>
  <c r="G361" i="5"/>
  <c r="D361" i="5"/>
  <c r="M360" i="5"/>
  <c r="G360" i="5"/>
  <c r="D360" i="5"/>
  <c r="M359" i="5"/>
  <c r="G359" i="5"/>
  <c r="D359" i="5"/>
  <c r="M358" i="5"/>
  <c r="G358" i="5"/>
  <c r="D358" i="5"/>
  <c r="M357" i="5"/>
  <c r="G357" i="5"/>
  <c r="D357" i="5"/>
  <c r="M356" i="5"/>
  <c r="G356" i="5"/>
  <c r="D356" i="5"/>
  <c r="M355" i="5"/>
  <c r="G355" i="5"/>
  <c r="D355" i="5"/>
  <c r="M354" i="5"/>
  <c r="G354" i="5"/>
  <c r="D354" i="5"/>
  <c r="M353" i="5"/>
  <c r="G353" i="5"/>
  <c r="D353" i="5"/>
  <c r="M352" i="5"/>
  <c r="G352" i="5"/>
  <c r="D352" i="5"/>
  <c r="M351" i="5"/>
  <c r="G351" i="5"/>
  <c r="D351" i="5"/>
  <c r="M350" i="5"/>
  <c r="G350" i="5"/>
  <c r="D350" i="5"/>
  <c r="M349" i="5"/>
  <c r="G349" i="5"/>
  <c r="D349" i="5"/>
  <c r="M348" i="5"/>
  <c r="G348" i="5"/>
  <c r="D348" i="5"/>
  <c r="M347" i="5"/>
  <c r="G347" i="5"/>
  <c r="D347" i="5"/>
  <c r="M346" i="5"/>
  <c r="G346" i="5"/>
  <c r="D346" i="5"/>
  <c r="M345" i="5"/>
  <c r="G345" i="5"/>
  <c r="D345" i="5"/>
  <c r="M344" i="5"/>
  <c r="G344" i="5"/>
  <c r="D344" i="5"/>
  <c r="M343" i="5"/>
  <c r="G343" i="5"/>
  <c r="D343" i="5"/>
  <c r="M342" i="5"/>
  <c r="G342" i="5"/>
  <c r="D342" i="5"/>
  <c r="M341" i="5"/>
  <c r="G341" i="5"/>
  <c r="D341" i="5"/>
  <c r="M340" i="5"/>
  <c r="G340" i="5"/>
  <c r="D340" i="5"/>
  <c r="M339" i="5"/>
  <c r="G339" i="5"/>
  <c r="D339" i="5"/>
  <c r="M338" i="5"/>
  <c r="G338" i="5"/>
  <c r="D338" i="5"/>
  <c r="M337" i="5"/>
  <c r="G337" i="5"/>
  <c r="D337" i="5"/>
  <c r="M336" i="5"/>
  <c r="G336" i="5"/>
  <c r="D336" i="5"/>
  <c r="M335" i="5"/>
  <c r="G335" i="5"/>
  <c r="D335" i="5"/>
  <c r="M334" i="5"/>
  <c r="G334" i="5"/>
  <c r="D334" i="5"/>
  <c r="M333" i="5"/>
  <c r="G333" i="5"/>
  <c r="D333" i="5"/>
  <c r="M332" i="5"/>
  <c r="G332" i="5"/>
  <c r="D332" i="5"/>
  <c r="M331" i="5"/>
  <c r="G331" i="5"/>
  <c r="D331" i="5"/>
  <c r="M330" i="5"/>
  <c r="G330" i="5"/>
  <c r="D330" i="5"/>
  <c r="M329" i="5"/>
  <c r="G329" i="5"/>
  <c r="D329" i="5"/>
  <c r="M328" i="5"/>
  <c r="G328" i="5"/>
  <c r="D328" i="5"/>
  <c r="M327" i="5"/>
  <c r="G327" i="5"/>
  <c r="D327" i="5"/>
  <c r="M326" i="5"/>
  <c r="G326" i="5"/>
  <c r="D326" i="5"/>
  <c r="M325" i="5"/>
  <c r="G325" i="5"/>
  <c r="D325" i="5"/>
  <c r="M324" i="5"/>
  <c r="G324" i="5"/>
  <c r="D324" i="5"/>
  <c r="M323" i="5"/>
  <c r="G323" i="5"/>
  <c r="D323" i="5"/>
  <c r="M322" i="5"/>
  <c r="G322" i="5"/>
  <c r="D322" i="5"/>
  <c r="M321" i="5"/>
  <c r="G321" i="5"/>
  <c r="D321" i="5"/>
  <c r="M320" i="5"/>
  <c r="G320" i="5"/>
  <c r="D320" i="5"/>
  <c r="M319" i="5"/>
  <c r="G319" i="5"/>
  <c r="D319" i="5"/>
  <c r="M318" i="5"/>
  <c r="G318" i="5"/>
  <c r="D318" i="5"/>
  <c r="M317" i="5"/>
  <c r="G317" i="5"/>
  <c r="D317" i="5"/>
  <c r="M316" i="5"/>
  <c r="G316" i="5"/>
  <c r="D316" i="5"/>
  <c r="M315" i="5"/>
  <c r="G315" i="5"/>
  <c r="D315" i="5"/>
  <c r="M314" i="5"/>
  <c r="G314" i="5"/>
  <c r="D314" i="5"/>
  <c r="M313" i="5"/>
  <c r="G313" i="5"/>
  <c r="D313" i="5"/>
  <c r="M312" i="5"/>
  <c r="G312" i="5"/>
  <c r="D312" i="5"/>
  <c r="M311" i="5"/>
  <c r="G311" i="5"/>
  <c r="D311" i="5"/>
  <c r="M310" i="5"/>
  <c r="G310" i="5"/>
  <c r="D310" i="5"/>
  <c r="M309" i="5"/>
  <c r="G309" i="5"/>
  <c r="D309" i="5"/>
  <c r="M308" i="5"/>
  <c r="G308" i="5"/>
  <c r="D308" i="5"/>
  <c r="M307" i="5"/>
  <c r="G307" i="5"/>
  <c r="D307" i="5"/>
  <c r="M306" i="5"/>
  <c r="G306" i="5"/>
  <c r="D306" i="5"/>
  <c r="M305" i="5"/>
  <c r="G305" i="5"/>
  <c r="D305" i="5"/>
  <c r="M304" i="5"/>
  <c r="G304" i="5"/>
  <c r="D304" i="5"/>
  <c r="M303" i="5"/>
  <c r="G303" i="5"/>
  <c r="D303" i="5"/>
  <c r="M302" i="5"/>
  <c r="G302" i="5"/>
  <c r="D302" i="5"/>
  <c r="M301" i="5"/>
  <c r="G301" i="5"/>
  <c r="D301" i="5"/>
  <c r="M300" i="5"/>
  <c r="G300" i="5"/>
  <c r="D300" i="5"/>
  <c r="M299" i="5"/>
  <c r="G299" i="5"/>
  <c r="D299" i="5"/>
  <c r="M298" i="5"/>
  <c r="G298" i="5"/>
  <c r="D298" i="5"/>
  <c r="M297" i="5"/>
  <c r="G297" i="5"/>
  <c r="D297" i="5"/>
  <c r="M296" i="5"/>
  <c r="G296" i="5"/>
  <c r="D296" i="5"/>
  <c r="M295" i="5"/>
  <c r="G295" i="5"/>
  <c r="D295" i="5"/>
  <c r="M294" i="5"/>
  <c r="G294" i="5"/>
  <c r="D294" i="5"/>
  <c r="M293" i="5"/>
  <c r="G293" i="5"/>
  <c r="D293" i="5"/>
  <c r="M292" i="5"/>
  <c r="G292" i="5"/>
  <c r="D292" i="5"/>
  <c r="M291" i="5"/>
  <c r="G291" i="5"/>
  <c r="D291" i="5"/>
  <c r="M290" i="5"/>
  <c r="G290" i="5"/>
  <c r="D290" i="5"/>
  <c r="M289" i="5"/>
  <c r="G289" i="5"/>
  <c r="D289" i="5"/>
  <c r="M288" i="5"/>
  <c r="G288" i="5"/>
  <c r="D288" i="5"/>
  <c r="M287" i="5"/>
  <c r="G287" i="5"/>
  <c r="D287" i="5"/>
  <c r="M286" i="5"/>
  <c r="G286" i="5"/>
  <c r="D286" i="5"/>
  <c r="M285" i="5"/>
  <c r="G285" i="5"/>
  <c r="D285" i="5"/>
  <c r="M284" i="5"/>
  <c r="G284" i="5"/>
  <c r="D284" i="5"/>
  <c r="M283" i="5"/>
  <c r="G283" i="5"/>
  <c r="D283" i="5"/>
  <c r="M282" i="5"/>
  <c r="G282" i="5"/>
  <c r="D282" i="5"/>
  <c r="M281" i="5"/>
  <c r="G281" i="5"/>
  <c r="D281" i="5"/>
  <c r="M280" i="5"/>
  <c r="G280" i="5"/>
  <c r="D280" i="5"/>
  <c r="M279" i="5"/>
  <c r="G279" i="5"/>
  <c r="D279" i="5"/>
  <c r="M278" i="5"/>
  <c r="G278" i="5"/>
  <c r="D278" i="5"/>
  <c r="M277" i="5"/>
  <c r="G277" i="5"/>
  <c r="D277" i="5"/>
  <c r="M276" i="5"/>
  <c r="G276" i="5"/>
  <c r="D276" i="5"/>
  <c r="M275" i="5"/>
  <c r="G275" i="5"/>
  <c r="D275" i="5"/>
  <c r="M274" i="5"/>
  <c r="G274" i="5"/>
  <c r="D274" i="5"/>
  <c r="M273" i="5"/>
  <c r="G273" i="5"/>
  <c r="D273" i="5"/>
  <c r="M272" i="5"/>
  <c r="G272" i="5"/>
  <c r="D272" i="5"/>
  <c r="M271" i="5"/>
  <c r="G271" i="5"/>
  <c r="D271" i="5"/>
  <c r="M270" i="5"/>
  <c r="G270" i="5"/>
  <c r="D270" i="5"/>
  <c r="M269" i="5"/>
  <c r="G269" i="5"/>
  <c r="D269" i="5"/>
  <c r="M268" i="5"/>
  <c r="G268" i="5"/>
  <c r="D268" i="5"/>
  <c r="M267" i="5"/>
  <c r="G267" i="5"/>
  <c r="D267" i="5"/>
  <c r="M266" i="5"/>
  <c r="G266" i="5"/>
  <c r="D266" i="5"/>
  <c r="M265" i="5"/>
  <c r="G265" i="5"/>
  <c r="D265" i="5"/>
  <c r="M264" i="5"/>
  <c r="G264" i="5"/>
  <c r="D264" i="5"/>
  <c r="M263" i="5"/>
  <c r="G263" i="5"/>
  <c r="D263" i="5"/>
  <c r="M262" i="5"/>
  <c r="G262" i="5"/>
  <c r="D262" i="5"/>
  <c r="M261" i="5"/>
  <c r="G261" i="5"/>
  <c r="D261" i="5"/>
  <c r="M260" i="5"/>
  <c r="G260" i="5"/>
  <c r="D260" i="5"/>
  <c r="M259" i="5"/>
  <c r="G259" i="5"/>
  <c r="D259" i="5"/>
  <c r="M258" i="5"/>
  <c r="G258" i="5"/>
  <c r="D258" i="5"/>
  <c r="M257" i="5"/>
  <c r="G257" i="5"/>
  <c r="D257" i="5"/>
  <c r="M256" i="5"/>
  <c r="G256" i="5"/>
  <c r="D256" i="5"/>
  <c r="M255" i="5"/>
  <c r="G255" i="5"/>
  <c r="D255" i="5"/>
  <c r="M254" i="5"/>
  <c r="G254" i="5"/>
  <c r="D254" i="5"/>
  <c r="M253" i="5"/>
  <c r="G253" i="5"/>
  <c r="D253" i="5"/>
  <c r="M252" i="5"/>
  <c r="G252" i="5"/>
  <c r="D252" i="5"/>
  <c r="M251" i="5"/>
  <c r="G251" i="5"/>
  <c r="D251" i="5"/>
  <c r="M250" i="5"/>
  <c r="G250" i="5"/>
  <c r="D250" i="5"/>
  <c r="M249" i="5"/>
  <c r="G249" i="5"/>
  <c r="D249" i="5"/>
  <c r="M248" i="5"/>
  <c r="G248" i="5"/>
  <c r="D248" i="5"/>
  <c r="M247" i="5"/>
  <c r="G247" i="5"/>
  <c r="D247" i="5"/>
  <c r="M246" i="5"/>
  <c r="G246" i="5"/>
  <c r="D246" i="5"/>
  <c r="M245" i="5"/>
  <c r="G245" i="5"/>
  <c r="D245" i="5"/>
  <c r="M244" i="5"/>
  <c r="G244" i="5"/>
  <c r="D244" i="5"/>
  <c r="M243" i="5"/>
  <c r="G243" i="5"/>
  <c r="D243" i="5"/>
  <c r="M242" i="5"/>
  <c r="G242" i="5"/>
  <c r="D242" i="5"/>
  <c r="M241" i="5"/>
  <c r="G241" i="5"/>
  <c r="D241" i="5"/>
  <c r="M240" i="5"/>
  <c r="G240" i="5"/>
  <c r="D240" i="5"/>
  <c r="M239" i="5"/>
  <c r="G239" i="5"/>
  <c r="D239" i="5"/>
  <c r="M238" i="5"/>
  <c r="G238" i="5"/>
  <c r="D238" i="5"/>
  <c r="M237" i="5"/>
  <c r="G237" i="5"/>
  <c r="D237" i="5"/>
  <c r="M236" i="5"/>
  <c r="G236" i="5"/>
  <c r="D236" i="5"/>
  <c r="M235" i="5"/>
  <c r="G235" i="5"/>
  <c r="D235" i="5"/>
  <c r="M234" i="5"/>
  <c r="G234" i="5"/>
  <c r="D234" i="5"/>
  <c r="M233" i="5"/>
  <c r="G233" i="5"/>
  <c r="D233" i="5"/>
  <c r="M232" i="5"/>
  <c r="G232" i="5"/>
  <c r="D232" i="5"/>
  <c r="M231" i="5"/>
  <c r="G231" i="5"/>
  <c r="D231" i="5"/>
  <c r="M230" i="5"/>
  <c r="G230" i="5"/>
  <c r="D230" i="5"/>
  <c r="M229" i="5"/>
  <c r="G229" i="5"/>
  <c r="D229" i="5"/>
  <c r="M228" i="5"/>
  <c r="G228" i="5"/>
  <c r="D228" i="5"/>
  <c r="M227" i="5"/>
  <c r="G227" i="5"/>
  <c r="D227" i="5"/>
  <c r="M226" i="5"/>
  <c r="G226" i="5"/>
  <c r="D226" i="5"/>
  <c r="M225" i="5"/>
  <c r="G225" i="5"/>
  <c r="D225" i="5"/>
  <c r="M224" i="5"/>
  <c r="G224" i="5"/>
  <c r="D224" i="5"/>
  <c r="M223" i="5"/>
  <c r="G223" i="5"/>
  <c r="D223" i="5"/>
  <c r="M222" i="5"/>
  <c r="G222" i="5"/>
  <c r="D222" i="5"/>
  <c r="M221" i="5"/>
  <c r="G221" i="5"/>
  <c r="D221" i="5"/>
  <c r="M220" i="5"/>
  <c r="G220" i="5"/>
  <c r="D220" i="5"/>
  <c r="M219" i="5"/>
  <c r="G219" i="5"/>
  <c r="D219" i="5"/>
  <c r="M218" i="5"/>
  <c r="G218" i="5"/>
  <c r="D218" i="5"/>
  <c r="M217" i="5"/>
  <c r="G217" i="5"/>
  <c r="D217" i="5"/>
  <c r="M216" i="5"/>
  <c r="G216" i="5"/>
  <c r="D216" i="5"/>
  <c r="M215" i="5"/>
  <c r="G215" i="5"/>
  <c r="D215" i="5"/>
  <c r="M214" i="5"/>
  <c r="G214" i="5"/>
  <c r="D214" i="5"/>
  <c r="M213" i="5"/>
  <c r="G213" i="5"/>
  <c r="D213" i="5"/>
  <c r="M212" i="5"/>
  <c r="G212" i="5"/>
  <c r="D212" i="5"/>
  <c r="M211" i="5"/>
  <c r="G211" i="5"/>
  <c r="D211" i="5"/>
  <c r="M210" i="5"/>
  <c r="G210" i="5"/>
  <c r="D210" i="5"/>
  <c r="M209" i="5"/>
  <c r="G209" i="5"/>
  <c r="D209" i="5"/>
  <c r="M208" i="5"/>
  <c r="G208" i="5"/>
  <c r="D208" i="5"/>
  <c r="M207" i="5"/>
  <c r="G207" i="5"/>
  <c r="D207" i="5"/>
  <c r="M206" i="5"/>
  <c r="G206" i="5"/>
  <c r="D206" i="5"/>
  <c r="M205" i="5"/>
  <c r="G205" i="5"/>
  <c r="D205" i="5"/>
  <c r="M204" i="5"/>
  <c r="G204" i="5"/>
  <c r="D204" i="5"/>
  <c r="M203" i="5"/>
  <c r="G203" i="5"/>
  <c r="D203" i="5"/>
  <c r="M202" i="5"/>
  <c r="G202" i="5"/>
  <c r="D202" i="5"/>
  <c r="M201" i="5"/>
  <c r="G201" i="5"/>
  <c r="D201" i="5"/>
  <c r="M200" i="5"/>
  <c r="G200" i="5"/>
  <c r="D200" i="5"/>
  <c r="M199" i="5"/>
  <c r="G199" i="5"/>
  <c r="D199" i="5"/>
  <c r="M198" i="5"/>
  <c r="G198" i="5"/>
  <c r="D198" i="5"/>
  <c r="M197" i="5"/>
  <c r="G197" i="5"/>
  <c r="D197" i="5"/>
  <c r="M196" i="5"/>
  <c r="G196" i="5"/>
  <c r="D196" i="5"/>
  <c r="M195" i="5"/>
  <c r="G195" i="5"/>
  <c r="D195" i="5"/>
  <c r="M194" i="5"/>
  <c r="G194" i="5"/>
  <c r="D194" i="5"/>
  <c r="M193" i="5"/>
  <c r="G193" i="5"/>
  <c r="D193" i="5"/>
  <c r="M192" i="5"/>
  <c r="G192" i="5"/>
  <c r="D192" i="5"/>
  <c r="M191" i="5"/>
  <c r="G191" i="5"/>
  <c r="D191" i="5"/>
  <c r="M190" i="5"/>
  <c r="G190" i="5"/>
  <c r="D190" i="5"/>
  <c r="M189" i="5"/>
  <c r="G189" i="5"/>
  <c r="D189" i="5"/>
  <c r="M188" i="5"/>
  <c r="G188" i="5"/>
  <c r="D188" i="5"/>
  <c r="M187" i="5"/>
  <c r="G187" i="5"/>
  <c r="D187" i="5"/>
  <c r="M186" i="5"/>
  <c r="G186" i="5"/>
  <c r="D186" i="5"/>
  <c r="M185" i="5"/>
  <c r="G185" i="5"/>
  <c r="D185" i="5"/>
  <c r="M184" i="5"/>
  <c r="G184" i="5"/>
  <c r="D184" i="5"/>
  <c r="M183" i="5"/>
  <c r="G183" i="5"/>
  <c r="D183" i="5"/>
  <c r="M182" i="5"/>
  <c r="G182" i="5"/>
  <c r="D182" i="5"/>
  <c r="M181" i="5"/>
  <c r="G181" i="5"/>
  <c r="D181" i="5"/>
  <c r="M180" i="5"/>
  <c r="G180" i="5"/>
  <c r="D180" i="5"/>
  <c r="M179" i="5"/>
  <c r="G179" i="5"/>
  <c r="D179" i="5"/>
  <c r="M178" i="5"/>
  <c r="G178" i="5"/>
  <c r="D178" i="5"/>
  <c r="M177" i="5"/>
  <c r="G177" i="5"/>
  <c r="D177" i="5"/>
  <c r="M176" i="5"/>
  <c r="G176" i="5"/>
  <c r="D176" i="5"/>
  <c r="M175" i="5"/>
  <c r="G175" i="5"/>
  <c r="D175" i="5"/>
  <c r="M174" i="5"/>
  <c r="G174" i="5"/>
  <c r="D174" i="5"/>
  <c r="M173" i="5"/>
  <c r="G173" i="5"/>
  <c r="D173" i="5"/>
  <c r="M172" i="5"/>
  <c r="G172" i="5"/>
  <c r="D172" i="5"/>
  <c r="M171" i="5"/>
  <c r="G171" i="5"/>
  <c r="D171" i="5"/>
  <c r="M170" i="5"/>
  <c r="G170" i="5"/>
  <c r="D170" i="5"/>
  <c r="M169" i="5"/>
  <c r="G169" i="5"/>
  <c r="D169" i="5"/>
  <c r="M168" i="5"/>
  <c r="G168" i="5"/>
  <c r="D168" i="5"/>
  <c r="M167" i="5"/>
  <c r="G167" i="5"/>
  <c r="D167" i="5"/>
  <c r="M166" i="5"/>
  <c r="G166" i="5"/>
  <c r="D166" i="5"/>
  <c r="M165" i="5"/>
  <c r="G165" i="5"/>
  <c r="D165" i="5"/>
  <c r="M164" i="5"/>
  <c r="G164" i="5"/>
  <c r="D164" i="5"/>
  <c r="M163" i="5"/>
  <c r="G163" i="5"/>
  <c r="D163" i="5"/>
  <c r="M162" i="5"/>
  <c r="G162" i="5"/>
  <c r="D162" i="5"/>
  <c r="M161" i="5"/>
  <c r="G161" i="5"/>
  <c r="D161" i="5"/>
  <c r="M160" i="5"/>
  <c r="G160" i="5"/>
  <c r="D160" i="5"/>
  <c r="M159" i="5"/>
  <c r="G159" i="5"/>
  <c r="D159" i="5"/>
  <c r="M158" i="5"/>
  <c r="G158" i="5"/>
  <c r="D158" i="5"/>
  <c r="M157" i="5"/>
  <c r="G157" i="5"/>
  <c r="D157" i="5"/>
  <c r="M156" i="5"/>
  <c r="G156" i="5"/>
  <c r="D156" i="5"/>
  <c r="M155" i="5"/>
  <c r="G155" i="5"/>
  <c r="D155" i="5"/>
  <c r="M154" i="5"/>
  <c r="G154" i="5"/>
  <c r="D154" i="5"/>
  <c r="M153" i="5"/>
  <c r="G153" i="5"/>
  <c r="D153" i="5"/>
  <c r="M152" i="5"/>
  <c r="G152" i="5"/>
  <c r="D152" i="5"/>
  <c r="M151" i="5"/>
  <c r="G151" i="5"/>
  <c r="D151" i="5"/>
  <c r="M150" i="5"/>
  <c r="G150" i="5"/>
  <c r="D150" i="5"/>
  <c r="M149" i="5"/>
  <c r="G149" i="5"/>
  <c r="D149" i="5"/>
  <c r="M148" i="5"/>
  <c r="G148" i="5"/>
  <c r="D148" i="5"/>
  <c r="M147" i="5"/>
  <c r="G147" i="5"/>
  <c r="D147" i="5"/>
  <c r="M146" i="5"/>
  <c r="G146" i="5"/>
  <c r="D146" i="5"/>
  <c r="M145" i="5"/>
  <c r="G145" i="5"/>
  <c r="D145" i="5"/>
  <c r="M144" i="5"/>
  <c r="G144" i="5"/>
  <c r="D144" i="5"/>
  <c r="M143" i="5"/>
  <c r="G143" i="5"/>
  <c r="D143" i="5"/>
  <c r="M142" i="5"/>
  <c r="G142" i="5"/>
  <c r="D142" i="5"/>
  <c r="M141" i="5"/>
  <c r="G141" i="5"/>
  <c r="D141" i="5"/>
  <c r="M140" i="5"/>
  <c r="G140" i="5"/>
  <c r="D140" i="5"/>
  <c r="M139" i="5"/>
  <c r="G139" i="5"/>
  <c r="D139" i="5"/>
  <c r="M138" i="5"/>
  <c r="G138" i="5"/>
  <c r="D138" i="5"/>
  <c r="M137" i="5"/>
  <c r="G137" i="5"/>
  <c r="D137" i="5"/>
  <c r="M136" i="5"/>
  <c r="G136" i="5"/>
  <c r="D136" i="5"/>
  <c r="M135" i="5"/>
  <c r="G135" i="5"/>
  <c r="D135" i="5"/>
  <c r="M134" i="5"/>
  <c r="G134" i="5"/>
  <c r="D134" i="5"/>
  <c r="M133" i="5"/>
  <c r="G133" i="5"/>
  <c r="D133" i="5"/>
  <c r="M132" i="5"/>
  <c r="G132" i="5"/>
  <c r="D132" i="5"/>
  <c r="M131" i="5"/>
  <c r="G131" i="5"/>
  <c r="D131" i="5"/>
  <c r="M130" i="5"/>
  <c r="G130" i="5"/>
  <c r="D130" i="5"/>
  <c r="M129" i="5"/>
  <c r="G129" i="5"/>
  <c r="D129" i="5"/>
  <c r="M128" i="5"/>
  <c r="G128" i="5"/>
  <c r="D128" i="5"/>
  <c r="M127" i="5"/>
  <c r="G127" i="5"/>
  <c r="D127" i="5"/>
  <c r="M126" i="5"/>
  <c r="G126" i="5"/>
  <c r="D126" i="5"/>
  <c r="M125" i="5"/>
  <c r="G125" i="5"/>
  <c r="D125" i="5"/>
  <c r="M124" i="5"/>
  <c r="G124" i="5"/>
  <c r="D124" i="5"/>
  <c r="M123" i="5"/>
  <c r="G123" i="5"/>
  <c r="D123" i="5"/>
  <c r="M122" i="5"/>
  <c r="G122" i="5"/>
  <c r="D122" i="5"/>
  <c r="M121" i="5"/>
  <c r="G121" i="5"/>
  <c r="D121" i="5"/>
  <c r="M120" i="5"/>
  <c r="G120" i="5"/>
  <c r="D120" i="5"/>
  <c r="M119" i="5"/>
  <c r="G119" i="5"/>
  <c r="D119" i="5"/>
  <c r="M118" i="5"/>
  <c r="G118" i="5"/>
  <c r="D118" i="5"/>
  <c r="M117" i="5"/>
  <c r="G117" i="5"/>
  <c r="D117" i="5"/>
  <c r="M116" i="5"/>
  <c r="G116" i="5"/>
  <c r="D116" i="5"/>
  <c r="M115" i="5"/>
  <c r="G115" i="5"/>
  <c r="D115" i="5"/>
  <c r="M114" i="5"/>
  <c r="G114" i="5"/>
  <c r="D114" i="5"/>
  <c r="M113" i="5"/>
  <c r="G113" i="5"/>
  <c r="D113" i="5"/>
  <c r="M112" i="5"/>
  <c r="G112" i="5"/>
  <c r="D112" i="5"/>
  <c r="M111" i="5"/>
  <c r="G111" i="5"/>
  <c r="D111" i="5"/>
  <c r="M110" i="5"/>
  <c r="G110" i="5"/>
  <c r="D110" i="5"/>
  <c r="M109" i="5"/>
  <c r="G109" i="5"/>
  <c r="D109" i="5"/>
  <c r="M108" i="5"/>
  <c r="G108" i="5"/>
  <c r="D108" i="5"/>
  <c r="M107" i="5"/>
  <c r="G107" i="5"/>
  <c r="D107" i="5"/>
  <c r="M106" i="5"/>
  <c r="G106" i="5"/>
  <c r="D106" i="5"/>
  <c r="M105" i="5"/>
  <c r="G105" i="5"/>
  <c r="D105" i="5"/>
  <c r="M104" i="5"/>
  <c r="G104" i="5"/>
  <c r="D104" i="5"/>
  <c r="M103" i="5"/>
  <c r="G103" i="5"/>
  <c r="D103" i="5"/>
  <c r="M102" i="5"/>
  <c r="G102" i="5"/>
  <c r="D102" i="5"/>
  <c r="M101" i="5"/>
  <c r="G101" i="5"/>
  <c r="D101" i="5"/>
  <c r="M100" i="5"/>
  <c r="G100" i="5"/>
  <c r="D100" i="5"/>
  <c r="M99" i="5"/>
  <c r="G99" i="5"/>
  <c r="D99" i="5"/>
  <c r="M98" i="5"/>
  <c r="G98" i="5"/>
  <c r="D98" i="5"/>
  <c r="M97" i="5"/>
  <c r="G97" i="5"/>
  <c r="D97" i="5"/>
  <c r="M96" i="5"/>
  <c r="G96" i="5"/>
  <c r="D96" i="5"/>
  <c r="M95" i="5"/>
  <c r="G95" i="5"/>
  <c r="D95" i="5"/>
  <c r="M94" i="5"/>
  <c r="G94" i="5"/>
  <c r="D94" i="5"/>
  <c r="M93" i="5"/>
  <c r="G93" i="5"/>
  <c r="D93" i="5"/>
  <c r="M92" i="5"/>
  <c r="I92" i="5"/>
  <c r="G92" i="5"/>
  <c r="D92" i="5"/>
  <c r="M91" i="5"/>
  <c r="I91" i="5"/>
  <c r="G91" i="5"/>
  <c r="D91" i="5"/>
  <c r="M90" i="5"/>
  <c r="I90" i="5"/>
  <c r="G90" i="5"/>
  <c r="D90" i="5"/>
  <c r="M89" i="5"/>
  <c r="I89" i="5"/>
  <c r="G89" i="5"/>
  <c r="D89" i="5"/>
  <c r="M88" i="5"/>
  <c r="I88" i="5"/>
  <c r="G88" i="5"/>
  <c r="D88" i="5"/>
  <c r="M87" i="5"/>
  <c r="I87" i="5"/>
  <c r="G87" i="5"/>
  <c r="D87" i="5"/>
  <c r="M86" i="5"/>
  <c r="I86" i="5"/>
  <c r="G86" i="5"/>
  <c r="D86" i="5"/>
  <c r="M85" i="5"/>
  <c r="I85" i="5"/>
  <c r="G85" i="5"/>
  <c r="D85" i="5"/>
  <c r="M84" i="5"/>
  <c r="I84" i="5"/>
  <c r="G84" i="5"/>
  <c r="D84" i="5"/>
  <c r="M83" i="5"/>
  <c r="D83" i="5"/>
  <c r="M82" i="5"/>
  <c r="D82" i="5"/>
  <c r="M81" i="5"/>
  <c r="D81" i="5"/>
  <c r="M80" i="5"/>
  <c r="D80" i="5"/>
  <c r="M79" i="5"/>
  <c r="D79" i="5"/>
  <c r="M78" i="5"/>
  <c r="D78" i="5"/>
  <c r="M77" i="5"/>
  <c r="D77" i="5"/>
  <c r="M76" i="5"/>
  <c r="D76" i="5"/>
  <c r="M75" i="5"/>
  <c r="D75" i="5"/>
  <c r="M74" i="5"/>
  <c r="D74" i="5"/>
  <c r="M73" i="5"/>
  <c r="D73" i="5"/>
  <c r="M72" i="5"/>
  <c r="D72" i="5"/>
  <c r="M71" i="5"/>
  <c r="D71" i="5"/>
  <c r="M70" i="5"/>
  <c r="D70" i="5"/>
  <c r="M69" i="5"/>
  <c r="D69" i="5"/>
  <c r="M68" i="5"/>
  <c r="D68" i="5"/>
  <c r="M67" i="5"/>
  <c r="D67" i="5"/>
  <c r="M66" i="5"/>
  <c r="D66" i="5"/>
  <c r="M65" i="5"/>
  <c r="D65" i="5"/>
  <c r="M64" i="5"/>
  <c r="D64" i="5"/>
  <c r="M63" i="5"/>
  <c r="D63" i="5"/>
  <c r="M62" i="5"/>
  <c r="D62" i="5"/>
  <c r="M61" i="5"/>
  <c r="D61" i="5"/>
  <c r="M60" i="5"/>
  <c r="D60" i="5"/>
  <c r="M59" i="5"/>
  <c r="D59" i="5"/>
  <c r="M58" i="5"/>
  <c r="D58" i="5"/>
  <c r="M57" i="5"/>
  <c r="D57" i="5"/>
  <c r="M56" i="5"/>
  <c r="D56" i="5"/>
  <c r="M55" i="5"/>
  <c r="D55" i="5"/>
  <c r="M54" i="5"/>
  <c r="D54" i="5"/>
  <c r="M53" i="5"/>
  <c r="D53" i="5"/>
  <c r="M52" i="5"/>
  <c r="D52" i="5"/>
  <c r="M51" i="5"/>
  <c r="D51" i="5"/>
  <c r="M50" i="5"/>
  <c r="D50" i="5"/>
  <c r="M49" i="5"/>
  <c r="D49" i="5"/>
  <c r="M48" i="5"/>
  <c r="D48" i="5"/>
  <c r="M47" i="5"/>
  <c r="D47" i="5"/>
  <c r="M46" i="5"/>
  <c r="D46" i="5"/>
  <c r="M45" i="5"/>
  <c r="D45" i="5"/>
  <c r="M44" i="5"/>
  <c r="D44" i="5"/>
  <c r="M43" i="5"/>
  <c r="D43" i="5"/>
  <c r="M42" i="5"/>
  <c r="D42" i="5"/>
  <c r="M41" i="5"/>
  <c r="D41" i="5"/>
  <c r="M40" i="5"/>
  <c r="D40" i="5"/>
  <c r="M39" i="5"/>
  <c r="D39" i="5"/>
  <c r="M38" i="5"/>
  <c r="D38" i="5"/>
  <c r="M37" i="5"/>
  <c r="D37" i="5"/>
  <c r="M36" i="5"/>
  <c r="D36" i="5"/>
  <c r="M35" i="5"/>
  <c r="D35" i="5"/>
  <c r="M34" i="5"/>
  <c r="D34" i="5"/>
  <c r="M33" i="5"/>
  <c r="D33" i="5"/>
  <c r="M32" i="5"/>
  <c r="D32" i="5"/>
  <c r="M31" i="5"/>
  <c r="D31" i="5"/>
  <c r="M30" i="5"/>
  <c r="D30" i="5"/>
  <c r="M29" i="5"/>
  <c r="D29" i="5"/>
  <c r="M28" i="5"/>
  <c r="D28" i="5"/>
  <c r="M27" i="5"/>
  <c r="D27" i="5"/>
  <c r="M26" i="5"/>
  <c r="D26" i="5"/>
  <c r="M25" i="5"/>
  <c r="D25" i="5"/>
  <c r="M24" i="5"/>
  <c r="D24" i="5"/>
  <c r="M23" i="5"/>
  <c r="D23" i="5"/>
  <c r="M22" i="5"/>
  <c r="D22" i="5"/>
  <c r="M21" i="5"/>
  <c r="D21" i="5"/>
  <c r="M20" i="5"/>
  <c r="D20" i="5"/>
  <c r="M19" i="5"/>
  <c r="D19" i="5"/>
  <c r="M18" i="5"/>
  <c r="D18" i="5"/>
  <c r="M17" i="5"/>
  <c r="D17" i="5"/>
  <c r="M16" i="5"/>
  <c r="M15" i="5"/>
  <c r="D15" i="5"/>
  <c r="M14" i="5"/>
  <c r="D14" i="5"/>
  <c r="M13" i="5"/>
  <c r="D13" i="5"/>
  <c r="M12" i="5"/>
  <c r="D12" i="5"/>
  <c r="M11" i="5"/>
  <c r="D11" i="5"/>
  <c r="M6" i="5"/>
  <c r="D6" i="5"/>
  <c r="D4" i="5"/>
  <c r="F11" i="10" l="1"/>
  <c r="Q11" i="10"/>
  <c r="F19" i="10"/>
  <c r="G19" i="10" s="1"/>
  <c r="Q19" i="10"/>
  <c r="G5" i="10"/>
  <c r="H5" i="10" s="1"/>
  <c r="F6" i="10"/>
  <c r="Q6" i="10"/>
  <c r="G6" i="10"/>
  <c r="G7" i="10"/>
  <c r="F15" i="10"/>
  <c r="Q15" i="10"/>
  <c r="G15" i="10"/>
  <c r="H15" i="10" s="1"/>
  <c r="F23" i="10"/>
  <c r="Q23" i="10"/>
  <c r="G23" i="10"/>
  <c r="F31" i="10"/>
  <c r="F27" i="10"/>
  <c r="H7" i="10"/>
  <c r="Q7" i="10"/>
  <c r="F9" i="10"/>
  <c r="F13" i="10"/>
  <c r="F17" i="10"/>
  <c r="F21" i="10"/>
  <c r="F25" i="10"/>
  <c r="G27" i="10"/>
  <c r="Q27" i="10"/>
  <c r="F29" i="10"/>
  <c r="G31" i="10"/>
  <c r="H31" i="10" s="1"/>
  <c r="Q31" i="10"/>
  <c r="F33" i="10"/>
  <c r="Q35" i="10"/>
  <c r="H8" i="10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F35" i="10"/>
  <c r="I19" i="7"/>
  <c r="I5" i="7"/>
  <c r="I6" i="7"/>
  <c r="I9" i="7"/>
  <c r="I10" i="7"/>
  <c r="I13" i="7"/>
  <c r="I14" i="7"/>
  <c r="I17" i="7"/>
  <c r="I18" i="7"/>
  <c r="I7" i="7"/>
  <c r="I8" i="7"/>
  <c r="I11" i="7"/>
  <c r="I12" i="7"/>
  <c r="I16" i="7"/>
  <c r="I31" i="10" l="1"/>
  <c r="J31" i="10"/>
  <c r="K31" i="10" s="1"/>
  <c r="L31" i="10" s="1"/>
  <c r="M31" i="10" s="1"/>
  <c r="I15" i="10"/>
  <c r="J15" i="10"/>
  <c r="K15" i="10" s="1"/>
  <c r="L15" i="10" s="1"/>
  <c r="M15" i="10" s="1"/>
  <c r="H19" i="10"/>
  <c r="G17" i="10"/>
  <c r="H17" i="10" s="1"/>
  <c r="G9" i="10"/>
  <c r="H9" i="10" s="1"/>
  <c r="I5" i="10"/>
  <c r="J5" i="10" s="1"/>
  <c r="K5" i="10" s="1"/>
  <c r="L5" i="10" s="1"/>
  <c r="M5" i="10" s="1"/>
  <c r="H23" i="10"/>
  <c r="G35" i="10"/>
  <c r="H35" i="10" s="1"/>
  <c r="J28" i="10"/>
  <c r="K28" i="10" s="1"/>
  <c r="L28" i="10" s="1"/>
  <c r="M28" i="10" s="1"/>
  <c r="I28" i="10"/>
  <c r="I20" i="10"/>
  <c r="J20" i="10"/>
  <c r="K20" i="10" s="1"/>
  <c r="L20" i="10" s="1"/>
  <c r="M20" i="10" s="1"/>
  <c r="I12" i="10"/>
  <c r="J12" i="10"/>
  <c r="K12" i="10" s="1"/>
  <c r="L12" i="10" s="1"/>
  <c r="M12" i="10" s="1"/>
  <c r="I7" i="10"/>
  <c r="J7" i="10"/>
  <c r="K7" i="10" s="1"/>
  <c r="L7" i="10" s="1"/>
  <c r="M7" i="10" s="1"/>
  <c r="N7" i="10" s="1"/>
  <c r="G33" i="10"/>
  <c r="H27" i="10"/>
  <c r="I34" i="10"/>
  <c r="J30" i="10"/>
  <c r="K30" i="10" s="1"/>
  <c r="L30" i="10" s="1"/>
  <c r="M30" i="10" s="1"/>
  <c r="I30" i="10"/>
  <c r="I26" i="10"/>
  <c r="J22" i="10"/>
  <c r="K22" i="10" s="1"/>
  <c r="L22" i="10" s="1"/>
  <c r="M22" i="10" s="1"/>
  <c r="I22" i="10"/>
  <c r="I18" i="10"/>
  <c r="J14" i="10"/>
  <c r="K14" i="10" s="1"/>
  <c r="L14" i="10" s="1"/>
  <c r="M14" i="10" s="1"/>
  <c r="I14" i="10"/>
  <c r="I10" i="10"/>
  <c r="G29" i="10"/>
  <c r="H6" i="10"/>
  <c r="G25" i="10"/>
  <c r="H25" i="10" s="1"/>
  <c r="I16" i="10"/>
  <c r="J16" i="10"/>
  <c r="K16" i="10" s="1"/>
  <c r="L16" i="10" s="1"/>
  <c r="M16" i="10" s="1"/>
  <c r="N12" i="10"/>
  <c r="N15" i="10"/>
  <c r="O15" i="10" s="1"/>
  <c r="J32" i="10"/>
  <c r="K32" i="10" s="1"/>
  <c r="L32" i="10" s="1"/>
  <c r="M32" i="10" s="1"/>
  <c r="I32" i="10"/>
  <c r="I24" i="10"/>
  <c r="J24" i="10"/>
  <c r="K24" i="10" s="1"/>
  <c r="L24" i="10" s="1"/>
  <c r="M24" i="10" s="1"/>
  <c r="I8" i="10"/>
  <c r="G21" i="10"/>
  <c r="G13" i="10"/>
  <c r="N30" i="10"/>
  <c r="G11" i="10"/>
  <c r="O12" i="10"/>
  <c r="P12" i="10" s="1"/>
  <c r="D12" i="10" l="1"/>
  <c r="P15" i="10"/>
  <c r="D15" i="10" s="1"/>
  <c r="H33" i="10"/>
  <c r="I35" i="10"/>
  <c r="J35" i="10"/>
  <c r="K35" i="10" s="1"/>
  <c r="L35" i="10" s="1"/>
  <c r="M35" i="10" s="1"/>
  <c r="J9" i="10"/>
  <c r="K9" i="10" s="1"/>
  <c r="L9" i="10" s="1"/>
  <c r="M9" i="10" s="1"/>
  <c r="I9" i="10"/>
  <c r="I19" i="10"/>
  <c r="J17" i="10"/>
  <c r="K17" i="10" s="1"/>
  <c r="L17" i="10" s="1"/>
  <c r="M17" i="10" s="1"/>
  <c r="I17" i="10"/>
  <c r="N5" i="10"/>
  <c r="O5" i="10" s="1"/>
  <c r="I23" i="10"/>
  <c r="N16" i="10"/>
  <c r="H13" i="10"/>
  <c r="I27" i="10"/>
  <c r="J27" i="10"/>
  <c r="K27" i="10" s="1"/>
  <c r="L27" i="10" s="1"/>
  <c r="M27" i="10" s="1"/>
  <c r="J8" i="10"/>
  <c r="K8" i="10" s="1"/>
  <c r="L8" i="10" s="1"/>
  <c r="M8" i="10" s="1"/>
  <c r="I6" i="10"/>
  <c r="H29" i="10"/>
  <c r="J10" i="10"/>
  <c r="J18" i="10"/>
  <c r="J26" i="10"/>
  <c r="J34" i="10"/>
  <c r="H11" i="10"/>
  <c r="O30" i="10"/>
  <c r="D30" i="10" s="1"/>
  <c r="O7" i="10"/>
  <c r="P7" i="10" s="1"/>
  <c r="D7" i="10" s="1"/>
  <c r="H21" i="10"/>
  <c r="N32" i="10"/>
  <c r="P32" i="10" s="1"/>
  <c r="N14" i="10"/>
  <c r="O14" i="10" s="1"/>
  <c r="N20" i="10"/>
  <c r="I25" i="10"/>
  <c r="N24" i="10"/>
  <c r="N22" i="10"/>
  <c r="O22" i="10" s="1"/>
  <c r="P30" i="10"/>
  <c r="N28" i="10"/>
  <c r="N31" i="10"/>
  <c r="O32" i="10"/>
  <c r="P22" i="10" l="1"/>
  <c r="D22" i="10" s="1"/>
  <c r="I11" i="10"/>
  <c r="K34" i="10"/>
  <c r="K26" i="10"/>
  <c r="D14" i="10"/>
  <c r="O24" i="10"/>
  <c r="P24" i="10" s="1"/>
  <c r="O28" i="10"/>
  <c r="P28" i="10" s="1"/>
  <c r="D28" i="10" s="1"/>
  <c r="P14" i="10"/>
  <c r="P5" i="10"/>
  <c r="D5" i="10" s="1"/>
  <c r="O20" i="10"/>
  <c r="P20" i="10" s="1"/>
  <c r="D32" i="10"/>
  <c r="I21" i="10"/>
  <c r="J21" i="10"/>
  <c r="K21" i="10" s="1"/>
  <c r="L21" i="10" s="1"/>
  <c r="M21" i="10" s="1"/>
  <c r="K18" i="10"/>
  <c r="L18" i="10" s="1"/>
  <c r="M18" i="10" s="1"/>
  <c r="I29" i="10"/>
  <c r="J29" i="10"/>
  <c r="K29" i="10" s="1"/>
  <c r="L29" i="10" s="1"/>
  <c r="M29" i="10" s="1"/>
  <c r="N27" i="10"/>
  <c r="O31" i="10"/>
  <c r="N8" i="10"/>
  <c r="O8" i="10" s="1"/>
  <c r="P8" i="10" s="1"/>
  <c r="D8" i="10" s="1"/>
  <c r="J19" i="10"/>
  <c r="N9" i="10"/>
  <c r="N35" i="10"/>
  <c r="J25" i="10"/>
  <c r="K25" i="10" s="1"/>
  <c r="L25" i="10" s="1"/>
  <c r="M25" i="10" s="1"/>
  <c r="I13" i="10"/>
  <c r="J13" i="10"/>
  <c r="K13" i="10" s="1"/>
  <c r="L13" i="10" s="1"/>
  <c r="M13" i="10" s="1"/>
  <c r="D16" i="10"/>
  <c r="O16" i="10"/>
  <c r="P16" i="10" s="1"/>
  <c r="J23" i="10"/>
  <c r="K23" i="10" s="1"/>
  <c r="L23" i="10" s="1"/>
  <c r="M23" i="10" s="1"/>
  <c r="N17" i="10"/>
  <c r="O17" i="10" s="1"/>
  <c r="K10" i="10"/>
  <c r="L10" i="10" s="1"/>
  <c r="M10" i="10" s="1"/>
  <c r="N10" i="10" s="1"/>
  <c r="O27" i="10"/>
  <c r="P27" i="10" s="1"/>
  <c r="D27" i="10" s="1"/>
  <c r="J6" i="10"/>
  <c r="K6" i="10" s="1"/>
  <c r="L6" i="10" s="1"/>
  <c r="M6" i="10" s="1"/>
  <c r="I33" i="10"/>
  <c r="J33" i="10" s="1"/>
  <c r="O10" i="10" l="1"/>
  <c r="P10" i="10" s="1"/>
  <c r="D10" i="10" s="1"/>
  <c r="D31" i="10"/>
  <c r="K33" i="10"/>
  <c r="L33" i="10" s="1"/>
  <c r="M33" i="10" s="1"/>
  <c r="N6" i="10"/>
  <c r="O6" i="10" s="1"/>
  <c r="D6" i="10"/>
  <c r="D24" i="10"/>
  <c r="K19" i="10"/>
  <c r="O9" i="10"/>
  <c r="P9" i="10" s="1"/>
  <c r="D9" i="10" s="1"/>
  <c r="P6" i="10"/>
  <c r="O35" i="10"/>
  <c r="P35" i="10" s="1"/>
  <c r="N18" i="10"/>
  <c r="D20" i="10"/>
  <c r="L26" i="10"/>
  <c r="N29" i="10"/>
  <c r="N21" i="10"/>
  <c r="O21" i="10"/>
  <c r="P31" i="10"/>
  <c r="N23" i="10"/>
  <c r="O23" i="10" s="1"/>
  <c r="N25" i="10"/>
  <c r="N33" i="10"/>
  <c r="P17" i="10"/>
  <c r="D17" i="10" s="1"/>
  <c r="N13" i="10"/>
  <c r="O18" i="10"/>
  <c r="L34" i="10"/>
  <c r="J11" i="10"/>
  <c r="P33" i="10" l="1"/>
  <c r="D33" i="10" s="1"/>
  <c r="P13" i="10"/>
  <c r="D13" i="10" s="1"/>
  <c r="O13" i="10"/>
  <c r="K11" i="10"/>
  <c r="L11" i="10" s="1"/>
  <c r="M11" i="10" s="1"/>
  <c r="N11" i="10" s="1"/>
  <c r="M34" i="10"/>
  <c r="P21" i="10"/>
  <c r="D21" i="10" s="1"/>
  <c r="P18" i="10"/>
  <c r="D18" i="10" s="1"/>
  <c r="O33" i="10"/>
  <c r="O29" i="10"/>
  <c r="P29" i="10" s="1"/>
  <c r="P23" i="10"/>
  <c r="D23" i="10" s="1"/>
  <c r="M26" i="10"/>
  <c r="N26" i="10"/>
  <c r="D35" i="10"/>
  <c r="O25" i="10"/>
  <c r="P25" i="10" s="1"/>
  <c r="L19" i="10"/>
  <c r="D29" i="10" l="1"/>
  <c r="D25" i="10"/>
  <c r="O26" i="10"/>
  <c r="P26" i="10" s="1"/>
  <c r="D26" i="10" s="1"/>
  <c r="N34" i="10"/>
  <c r="O34" i="10" s="1"/>
  <c r="P34" i="10" s="1"/>
  <c r="D34" i="10" s="1"/>
  <c r="O11" i="10"/>
  <c r="P11" i="10" s="1"/>
  <c r="D11" i="10" s="1"/>
  <c r="M19" i="10"/>
  <c r="N19" i="10"/>
  <c r="O19" i="10" s="1"/>
  <c r="P19" i="10" s="1"/>
  <c r="D19" i="10" s="1"/>
  <c r="D4" i="10" l="1"/>
</calcChain>
</file>

<file path=xl/sharedStrings.xml><?xml version="1.0" encoding="utf-8"?>
<sst xmlns="http://schemas.openxmlformats.org/spreadsheetml/2006/main" count="2235" uniqueCount="290">
  <si>
    <t>Поставщики</t>
  </si>
  <si>
    <t>Наименование полное</t>
  </si>
  <si>
    <t>Наименование сокращенное</t>
  </si>
  <si>
    <t>Код</t>
  </si>
  <si>
    <t>Контакты</t>
  </si>
  <si>
    <t>Комментарии</t>
  </si>
  <si>
    <t xml:space="preserve"> </t>
  </si>
  <si>
    <t xml:space="preserve">ООО "ВСВ" </t>
  </si>
  <si>
    <t>ЗАО "АСО"</t>
  </si>
  <si>
    <t>11-001</t>
  </si>
  <si>
    <t>11-002</t>
  </si>
  <si>
    <t>ООО "Северный ветер"</t>
  </si>
  <si>
    <t>11-003</t>
  </si>
  <si>
    <t>Получатели</t>
  </si>
  <si>
    <t>Наименование ПСО</t>
  </si>
  <si>
    <t>Номер части</t>
  </si>
  <si>
    <t>Караул № 1</t>
  </si>
  <si>
    <t>Караул № 2</t>
  </si>
  <si>
    <t>Караул № 3</t>
  </si>
  <si>
    <t>Караул № 4</t>
  </si>
  <si>
    <t>Администрация</t>
  </si>
  <si>
    <t>Адмиралтейский</t>
  </si>
  <si>
    <t>00-001</t>
  </si>
  <si>
    <t>Василеостровский</t>
  </si>
  <si>
    <t>00-002</t>
  </si>
  <si>
    <t>Не развернут</t>
  </si>
  <si>
    <t>Выборгский</t>
  </si>
  <si>
    <t>8-960-282-58-21</t>
  </si>
  <si>
    <t>321-33-81</t>
  </si>
  <si>
    <t>553-11-83</t>
  </si>
  <si>
    <t>417-41-27
8921-554-75-34</t>
  </si>
  <si>
    <t>Кировский</t>
  </si>
  <si>
    <t>00-004</t>
  </si>
  <si>
    <t>417-43-53</t>
  </si>
  <si>
    <t>Колпинский</t>
  </si>
  <si>
    <t xml:space="preserve">
8-951-663-92-02</t>
  </si>
  <si>
    <t>00-005</t>
  </si>
  <si>
    <t>00-006</t>
  </si>
  <si>
    <t xml:space="preserve">417-32-62    
8-931-326-27-49 </t>
  </si>
  <si>
    <t>Красногвардейский</t>
  </si>
  <si>
    <t>00-007</t>
  </si>
  <si>
    <t>576-87-67
8-921-773-50-92</t>
  </si>
  <si>
    <t>Красносельский</t>
  </si>
  <si>
    <t>8 921 399 29 38</t>
  </si>
  <si>
    <t>8 921-357-81-45</t>
  </si>
  <si>
    <t>8-911-975-61-88</t>
  </si>
  <si>
    <t>Кронштадтский</t>
  </si>
  <si>
    <t>00-009</t>
  </si>
  <si>
    <t>Курортный</t>
  </si>
  <si>
    <t>43, 57</t>
  </si>
  <si>
    <t>8-921-633-24-94</t>
  </si>
  <si>
    <t>00-010</t>
  </si>
  <si>
    <t>Московский</t>
  </si>
  <si>
    <t>00-011</t>
  </si>
  <si>
    <t>704-59-58   89313262731 +79811253745</t>
  </si>
  <si>
    <t>Невский</t>
  </si>
  <si>
    <t>574-00-43</t>
  </si>
  <si>
    <t>00-012</t>
  </si>
  <si>
    <t>Петроградский</t>
  </si>
  <si>
    <t>8-905-277-12-08</t>
  </si>
  <si>
    <t>00-013</t>
  </si>
  <si>
    <t>Петродворцовый</t>
  </si>
  <si>
    <t>00-014</t>
  </si>
  <si>
    <t>8-911-016-08-37</t>
  </si>
  <si>
    <t>Приморский</t>
  </si>
  <si>
    <t>246-07-78                                        8921-792-25-50</t>
  </si>
  <si>
    <t>4 части</t>
  </si>
  <si>
    <t>00-015</t>
  </si>
  <si>
    <t>Пушкинский</t>
  </si>
  <si>
    <t>8-911-760-49-65</t>
  </si>
  <si>
    <t>8-911-196-77-88</t>
  </si>
  <si>
    <t>Фрунзенский</t>
  </si>
  <si>
    <t>453-93-25                          8-911-724-16-26</t>
  </si>
  <si>
    <t>00-017</t>
  </si>
  <si>
    <t xml:space="preserve">Центральный </t>
  </si>
  <si>
    <t>00-018</t>
  </si>
  <si>
    <t>8 960 248 79 10                         310-35-16</t>
  </si>
  <si>
    <t>00-019</t>
  </si>
  <si>
    <t>335-76-09</t>
  </si>
  <si>
    <t>ОМТС</t>
  </si>
  <si>
    <t>ТЦПС</t>
  </si>
  <si>
    <t>Номенклатура</t>
  </si>
  <si>
    <t>Наименование</t>
  </si>
  <si>
    <t>Единица измерения</t>
  </si>
  <si>
    <t>Код ОКЕИ</t>
  </si>
  <si>
    <t>Срок носки</t>
  </si>
  <si>
    <t>Размер/рост</t>
  </si>
  <si>
    <t>Костюм рабочий</t>
  </si>
  <si>
    <t>Футболка</t>
  </si>
  <si>
    <t>Белье термостойкое летнее</t>
  </si>
  <si>
    <t>Белье термостойкое зимнее</t>
  </si>
  <si>
    <t>Подшлемник летний</t>
  </si>
  <si>
    <t>Подшлемник зимний</t>
  </si>
  <si>
    <t>БОП</t>
  </si>
  <si>
    <t>Одежда</t>
  </si>
  <si>
    <t>Обувь</t>
  </si>
  <si>
    <t>Полуботинки</t>
  </si>
  <si>
    <t>Ботинки с высокими берцами зимние</t>
  </si>
  <si>
    <t>Ботинки с высокими берцами летние</t>
  </si>
  <si>
    <t>10-001</t>
  </si>
  <si>
    <t>10-002</t>
  </si>
  <si>
    <t>штук</t>
  </si>
  <si>
    <t>комплект</t>
  </si>
  <si>
    <t>пар</t>
  </si>
  <si>
    <t>Штат</t>
  </si>
  <si>
    <t>Приход товаров</t>
  </si>
  <si>
    <t>Дата</t>
  </si>
  <si>
    <t>№ накладной</t>
  </si>
  <si>
    <t>Поставщик</t>
  </si>
  <si>
    <t>Ед.изм.</t>
  </si>
  <si>
    <t>К-во</t>
  </si>
  <si>
    <t>Цена</t>
  </si>
  <si>
    <t>Сумма</t>
  </si>
  <si>
    <t>Количество</t>
  </si>
  <si>
    <t>КодП</t>
  </si>
  <si>
    <t>КодО</t>
  </si>
  <si>
    <t>Получатель</t>
  </si>
  <si>
    <t>Расход</t>
  </si>
  <si>
    <t>??</t>
  </si>
  <si>
    <t>2 части</t>
  </si>
  <si>
    <t>Ед. изм</t>
  </si>
  <si>
    <t>Остаток</t>
  </si>
  <si>
    <t>Приход</t>
  </si>
  <si>
    <t>Размер рост</t>
  </si>
  <si>
    <t>52, учебная</t>
  </si>
  <si>
    <t>23, 53, 59, 76</t>
  </si>
  <si>
    <t>Размеры</t>
  </si>
  <si>
    <t>Размер</t>
  </si>
  <si>
    <t>Рост</t>
  </si>
  <si>
    <t>Футболки</t>
  </si>
  <si>
    <t>Прочее</t>
  </si>
  <si>
    <t>M</t>
  </si>
  <si>
    <t>C</t>
  </si>
  <si>
    <t>L</t>
  </si>
  <si>
    <t>XL</t>
  </si>
  <si>
    <t>XXL</t>
  </si>
  <si>
    <t>XXXL</t>
  </si>
  <si>
    <t>XXXXL</t>
  </si>
  <si>
    <t>XXXXXL</t>
  </si>
  <si>
    <t>XXXXXXL</t>
  </si>
  <si>
    <t>XXXXXXXL</t>
  </si>
  <si>
    <t>Отряд/Часть</t>
  </si>
  <si>
    <t>00-003/1</t>
  </si>
  <si>
    <t>00-003/2</t>
  </si>
  <si>
    <t>00-003/3</t>
  </si>
  <si>
    <t>00-008/1</t>
  </si>
  <si>
    <t>00-008/2</t>
  </si>
  <si>
    <t>00-016/1</t>
  </si>
  <si>
    <t>00-016/2</t>
  </si>
  <si>
    <t>Каменка</t>
  </si>
  <si>
    <t>Северный пр.,5</t>
  </si>
  <si>
    <t>Калининский</t>
  </si>
  <si>
    <t>4 район порта</t>
  </si>
  <si>
    <t>Финляндская</t>
  </si>
  <si>
    <t>ЛЭМЗ</t>
  </si>
  <si>
    <t>Кр. Село</t>
  </si>
  <si>
    <t>Новый</t>
  </si>
  <si>
    <t>Штурманская, 5</t>
  </si>
  <si>
    <t>Стрельна</t>
  </si>
  <si>
    <t>Московская</t>
  </si>
  <si>
    <t>Шушары</t>
  </si>
  <si>
    <t>Купчино</t>
  </si>
  <si>
    <t>Апраксин двор</t>
  </si>
  <si>
    <t>Отряд/ПСЧ</t>
  </si>
  <si>
    <t>/1</t>
  </si>
  <si>
    <t>/2</t>
  </si>
  <si>
    <t>/3</t>
  </si>
  <si>
    <t>/4</t>
  </si>
  <si>
    <t>/5</t>
  </si>
  <si>
    <t>/6</t>
  </si>
  <si>
    <t>СПб ГКУ ТЦ ПС</t>
  </si>
  <si>
    <t>ООО "ЭлитСпецОбувь"</t>
  </si>
  <si>
    <t>11-004</t>
  </si>
  <si>
    <t>ЗАО "Фарадей"</t>
  </si>
  <si>
    <t>11-005</t>
  </si>
  <si>
    <t>ЗАО "Гидрант"</t>
  </si>
  <si>
    <t>11-006</t>
  </si>
  <si>
    <t>Ведомость учета имущества СПб ГКУ "ПСО</t>
  </si>
  <si>
    <t>ЗА</t>
  </si>
  <si>
    <t>август</t>
  </si>
  <si>
    <t>Количество работающих</t>
  </si>
  <si>
    <t>Факт</t>
  </si>
  <si>
    <t>Фактически одеваемое кол-во людей</t>
  </si>
  <si>
    <t>Текущий остаток</t>
  </si>
  <si>
    <t>Остаток на начало года</t>
  </si>
  <si>
    <t>Получено централизовано</t>
  </si>
  <si>
    <t>Получено от ТЦ</t>
  </si>
  <si>
    <t>Выдача в эксплуатацию/носку/пользование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</si>
  <si>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</si>
  <si>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</si>
  <si>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</si>
  <si>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</si>
  <si>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</si>
  <si>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</si>
  <si>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</si>
  <si>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</si>
  <si>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</si>
  <si>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</si>
  <si>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</si>
  <si>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</si>
  <si>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                                                    Период                                           Номенклатура                                           </t>
  </si>
  <si>
    <t>по штату</t>
  </si>
  <si>
    <t>по факту</t>
  </si>
  <si>
    <t>Общий</t>
  </si>
  <si>
    <t>Возможен к выдаче*</t>
  </si>
  <si>
    <t>Не ходовые размеры подлежащие обмену или сдаче на склад ТЦ*</t>
  </si>
  <si>
    <t>Неликвиды*</t>
  </si>
  <si>
    <t xml:space="preserve">план </t>
  </si>
  <si>
    <t>факт</t>
  </si>
  <si>
    <t>Костюм зимний</t>
  </si>
  <si>
    <t>Средства защиты рук пожарного (перчатки с крагой , рукавицы с крагой)</t>
  </si>
  <si>
    <t>Боевая одежда пожарного (БОП)</t>
  </si>
  <si>
    <t>Костюм летний</t>
  </si>
  <si>
    <t>Защитная обувь пожарного (Сапоги резиновые)</t>
  </si>
  <si>
    <t xml:space="preserve">Директор   _____________________ /  _________________________ /                                   </t>
  </si>
  <si>
    <t xml:space="preserve">                                                                                           дата</t>
  </si>
  <si>
    <t xml:space="preserve">                                                                                     М.П.</t>
  </si>
  <si>
    <t>ПСЧ №</t>
  </si>
  <si>
    <t>Технический центр</t>
  </si>
  <si>
    <t xml:space="preserve">Расход 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</si>
  <si>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</si>
  <si>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</si>
  <si>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</si>
  <si>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</si>
  <si>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</si>
  <si>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</si>
  <si>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</si>
  <si>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</si>
  <si>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</si>
  <si>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</si>
  <si>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</si>
  <si>
    <t>/164</t>
  </si>
  <si>
    <t>/170</t>
  </si>
  <si>
    <t>/176</t>
  </si>
  <si>
    <t>/182</t>
  </si>
  <si>
    <t>/188</t>
  </si>
  <si>
    <t>/194</t>
  </si>
  <si>
    <t>/200</t>
  </si>
  <si>
    <t>/206</t>
  </si>
  <si>
    <t>Выдано в текущем году</t>
  </si>
  <si>
    <t>1.</t>
  </si>
  <si>
    <t>Справочники</t>
  </si>
  <si>
    <t>На страницу ПОСТАВЩИКИ вводятся данные на поставщиков товара</t>
  </si>
  <si>
    <t>Основное (необходимое) название поставщика в поле [A]- ОБЯЗАТЕЛЬНО!</t>
  </si>
  <si>
    <t>Осталные поля - на усмотрение</t>
  </si>
  <si>
    <t>Страницу ОТРЯДЫ можно не изменять</t>
  </si>
  <si>
    <t xml:space="preserve">Страница ПОЛУЧАТЕЛИ - личный состав, Фамилия ИО и т.д. </t>
  </si>
  <si>
    <t>Страница НОМЕНКЛАТУРА - все уже внесено, по желанию можно добавить [Головной убор]</t>
  </si>
  <si>
    <t>Страница РАЗМЕРЫ - все внесено</t>
  </si>
  <si>
    <t>2.</t>
  </si>
  <si>
    <t>Ярлычки справочников выделены КРАСНЫМ цветом</t>
  </si>
  <si>
    <t xml:space="preserve">Страница ПРИХОД -  значения  НАИМЕНОВАНИЕ, РАЗМЕР, РОСТ(если учет ведется по размерам), ПОСТАВЩИК, ОТРЯД/ЧАСТЬ(если частей несколько, а учитывается одним лицом)- выбираются из раскрывающегося списка (кнопка с треугольником справа от ячейки). </t>
  </si>
  <si>
    <t>Дата накладной</t>
  </si>
  <si>
    <t>Страница ПРИХОД - № НАКЛАДНОЙ, ДАТА НАКЛАДНОЙ, КОЛИЧЕСТВО -  заполняется вручную.</t>
  </si>
  <si>
    <t>Страница ПРИХОД - количество записей на странице 399, строки можно добавлять.</t>
  </si>
  <si>
    <t>Ярлычки Страниц непосредственно учета  выделены ЗЕЛЕНЫМ цветом</t>
  </si>
  <si>
    <t>№ документа</t>
  </si>
  <si>
    <t>Страница РАСХОД - значения  НАИМЕНОВАНИЕ, РАЗМЕР, РОСТ(если учет ведется по размерам), ПОЛУЧАТЕЛЬ, ОТРЯД/ЧАСТЬ(если частей несколько, а учитывается одним лицом)- выбираются из раскрывающегося списка (кнопка с треугольником справа от ячейки).</t>
  </si>
  <si>
    <t>Страница РАСХОД -  № ДОКУМЕНТА, ДАТА , КОЛИЧЕСТВО -  заполняется вручную.</t>
  </si>
  <si>
    <t>Страница РАСХОД - количество записей на странице 399, строки можно добавлять.</t>
  </si>
  <si>
    <t>Страница ОБОРОТКА - можно просто посмотреть свои текущие остатки.</t>
  </si>
  <si>
    <t>Ввод остатков</t>
  </si>
  <si>
    <t>на 01.01.2020</t>
  </si>
  <si>
    <t xml:space="preserve">3. </t>
  </si>
  <si>
    <t>Страницы ОТЧЕТ и РОСТОВКА  заполняются сами по формулам, кроме ячеек белого цвета.</t>
  </si>
  <si>
    <t>Отчет высылать ежемесячно до 5 числа за предыдущий месяц на електронную почту: kamagin@gochs.gov.spb.ru</t>
  </si>
  <si>
    <t>Оперативная помощь при посещении  или по телефону +7(931)256-81-70.</t>
  </si>
  <si>
    <r>
      <t xml:space="preserve">Если при учете вещевого имущества </t>
    </r>
    <r>
      <rPr>
        <sz val="12"/>
        <color rgb="FFFF0000"/>
        <rFont val="Times New Roman"/>
        <family val="1"/>
        <charset val="204"/>
      </rPr>
      <t>НЕ УЧИТЫВАЕТСЯ</t>
    </r>
    <r>
      <rPr>
        <sz val="12"/>
        <rFont val="Times New Roman"/>
        <family val="2"/>
        <charset val="204"/>
      </rPr>
      <t xml:space="preserve"> размер и рост! - ТО  ввод остатков на начало года можно сделать непосредственно в ячейку (поле [F] "ОСТАТКИ НА НАЧАЛО ГОДА") на странице ОБОРОТКА.</t>
    </r>
  </si>
  <si>
    <r>
      <t xml:space="preserve">Если при учете вещевого имущества  </t>
    </r>
    <r>
      <rPr>
        <sz val="12"/>
        <color rgb="FFFF0000"/>
        <rFont val="Times New Roman"/>
        <family val="1"/>
        <charset val="204"/>
      </rPr>
      <t>УЧИТЫВАЕТСЯ</t>
    </r>
    <r>
      <rPr>
        <sz val="12"/>
        <color theme="1"/>
        <rFont val="Times New Roman"/>
        <family val="2"/>
        <charset val="204"/>
      </rPr>
      <t xml:space="preserve"> размер и рост! - ТО  ввод остатков на начало года можно сделать на странице ПРИХОД - поставщик = "Ввод остатков"</t>
    </r>
  </si>
  <si>
    <t>Ярлычки Отчетов, высылаемых в Техцентр,  выделены ЖЕЛТЫМ цветом.</t>
  </si>
  <si>
    <t>Отчет можно отправить целиком или скопировать  в отдельный файл страницы ОТЧЕТ и РОСТОВКА и отправить их.</t>
  </si>
  <si>
    <t>СПРАВОЧНИК</t>
  </si>
  <si>
    <t>ПРИХОД/РАСХОД</t>
  </si>
  <si>
    <t>ОТЧЕТ</t>
  </si>
  <si>
    <t>январь</t>
  </si>
  <si>
    <t>Штат Факт</t>
  </si>
  <si>
    <t>Гарнизон</t>
  </si>
  <si>
    <t>ЗАО "Новатор"</t>
  </si>
  <si>
    <t>ООО "Развитие"</t>
  </si>
  <si>
    <t>ИП Панова О. О.</t>
  </si>
  <si>
    <t>ООО "Биг-Текс"</t>
  </si>
  <si>
    <t>Иванов И. И.</t>
  </si>
  <si>
    <t>Петров П. П.</t>
  </si>
  <si>
    <t>Сидоров С. С.</t>
  </si>
  <si>
    <t>Алексеев А. А.</t>
  </si>
  <si>
    <t>Водитель</t>
  </si>
  <si>
    <t>Нач. кар</t>
  </si>
  <si>
    <t>Пожарный</t>
  </si>
  <si>
    <t>Мастер ГДЗС</t>
  </si>
  <si>
    <t>№№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</si>
</sst>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dd/mm/yy;@"/>
  </numFmts>
  <fonts count="18" x14ac:knownFonts="1"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Arial"/>
      <family val="2"/>
      <charset val="204"/>
    </font>
    <font>
      <b/>
      <sz val="18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0"/>
      <name val="Times New Roman"/>
      <family val="2"/>
      <charset val="204"/>
    </font>
    <font>
      <sz val="12"/>
      <name val="Times New Roman"/>
      <family val="2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/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9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0" borderId="0" xfId="0" applyFill="1" applyBorder="1"/>
    <xf numFmtId="0" fontId="0" fillId="0" borderId="0" xfId="0" applyBorder="1"/>
    <xf numFmtId="0" fontId="4" fillId="0" borderId="2" xfId="1" applyFont="1" applyFill="1" applyBorder="1" applyAlignment="1">
      <alignment horizontal="left" wrapText="1"/>
    </xf>
    <xf numFmtId="0" fontId="4" fillId="0" borderId="0" xfId="0" applyFont="1"/>
    <xf numFmtId="0" fontId="4" fillId="3" borderId="2" xfId="0" applyFont="1" applyFill="1" applyBorder="1"/>
    <xf numFmtId="0" fontId="4" fillId="0" borderId="0" xfId="0" applyFont="1" applyAlignment="1">
      <alignment wrapText="1"/>
    </xf>
    <xf numFmtId="0" fontId="0" fillId="3" borderId="2" xfId="0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2" fillId="7" borderId="0" xfId="0" applyFont="1" applyFill="1" applyAlignment="1">
      <alignment horizontal="center"/>
    </xf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3" xfId="0" applyFont="1" applyFill="1" applyBorder="1"/>
    <xf numFmtId="0" fontId="6" fillId="3" borderId="14" xfId="0" applyFont="1" applyFill="1" applyBorder="1"/>
    <xf numFmtId="0" fontId="6" fillId="3" borderId="15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164" fontId="0" fillId="0" borderId="0" xfId="0" applyNumberFormat="1" applyBorder="1"/>
    <xf numFmtId="164" fontId="0" fillId="0" borderId="1" xfId="0" applyNumberFormat="1" applyBorder="1"/>
    <xf numFmtId="0" fontId="0" fillId="0" borderId="2" xfId="0" applyBorder="1"/>
    <xf numFmtId="0" fontId="0" fillId="0" borderId="2" xfId="0" applyFill="1" applyBorder="1"/>
    <xf numFmtId="0" fontId="0" fillId="11" borderId="19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3" xfId="0" applyBorder="1"/>
    <xf numFmtId="0" fontId="0" fillId="0" borderId="22" xfId="0" applyBorder="1"/>
    <xf numFmtId="0" fontId="6" fillId="3" borderId="14" xfId="0" applyFont="1" applyFill="1" applyBorder="1" applyAlignment="1">
      <alignment horizontal="left"/>
    </xf>
    <xf numFmtId="0" fontId="0" fillId="0" borderId="0" xfId="0" applyProtection="1">
      <protection locked="0"/>
    </xf>
    <xf numFmtId="0" fontId="7" fillId="0" borderId="0" xfId="0" applyFont="1" applyAlignment="1" applyProtection="1"/>
    <xf numFmtId="0" fontId="7" fillId="0" borderId="0" xfId="0" applyFont="1" applyAlignme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Protection="1"/>
    <xf numFmtId="0" fontId="9" fillId="0" borderId="0" xfId="0" applyFont="1" applyAlignment="1" applyProtection="1"/>
    <xf numFmtId="0" fontId="9" fillId="0" borderId="0" xfId="0" applyFont="1" applyAlignme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/>
    <xf numFmtId="0" fontId="6" fillId="0" borderId="2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12" borderId="28" xfId="0" applyFont="1" applyFill="1" applyBorder="1" applyAlignment="1">
      <alignment horizontal="center" vertical="center" wrapText="1"/>
    </xf>
    <xf numFmtId="0" fontId="6" fillId="13" borderId="36" xfId="0" applyFont="1" applyFill="1" applyBorder="1"/>
    <xf numFmtId="0" fontId="6" fillId="12" borderId="19" xfId="0" applyFont="1" applyFill="1" applyBorder="1"/>
    <xf numFmtId="0" fontId="6" fillId="0" borderId="0" xfId="0" applyFont="1" applyProtection="1"/>
    <xf numFmtId="0" fontId="6" fillId="13" borderId="19" xfId="0" applyFont="1" applyFill="1" applyBorder="1"/>
    <xf numFmtId="0" fontId="10" fillId="12" borderId="17" xfId="0" applyFont="1" applyFill="1" applyBorder="1" applyAlignment="1">
      <alignment horizontal="center" wrapText="1"/>
    </xf>
    <xf numFmtId="0" fontId="10" fillId="12" borderId="27" xfId="0" applyFont="1" applyFill="1" applyBorder="1" applyAlignment="1">
      <alignment horizontal="center"/>
    </xf>
    <xf numFmtId="0" fontId="10" fillId="12" borderId="28" xfId="0" applyFont="1" applyFill="1" applyBorder="1" applyAlignment="1">
      <alignment vertical="center"/>
    </xf>
    <xf numFmtId="0" fontId="10" fillId="12" borderId="33" xfId="0" applyFont="1" applyFill="1" applyBorder="1"/>
    <xf numFmtId="0" fontId="11" fillId="12" borderId="28" xfId="0" applyFont="1" applyFill="1" applyBorder="1" applyAlignment="1">
      <alignment horizontal="center" vertical="center" wrapText="1"/>
    </xf>
    <xf numFmtId="0" fontId="10" fillId="12" borderId="28" xfId="0" applyFont="1" applyFill="1" applyBorder="1" applyAlignment="1">
      <alignment vertical="center" textRotation="90"/>
    </xf>
    <xf numFmtId="0" fontId="10" fillId="13" borderId="36" xfId="0" applyFont="1" applyFill="1" applyBorder="1" applyAlignment="1" applyProtection="1">
      <alignment horizontal="center"/>
      <protection hidden="1"/>
    </xf>
    <xf numFmtId="0" fontId="10" fillId="13" borderId="38" xfId="0" applyFont="1" applyFill="1" applyBorder="1" applyAlignment="1" applyProtection="1">
      <alignment horizontal="center"/>
      <protection hidden="1"/>
    </xf>
    <xf numFmtId="0" fontId="10" fillId="13" borderId="17" xfId="0" applyFont="1" applyFill="1" applyBorder="1" applyAlignment="1" applyProtection="1">
      <alignment horizontal="center"/>
      <protection hidden="1"/>
    </xf>
    <xf numFmtId="0" fontId="10" fillId="13" borderId="17" xfId="0" applyFont="1" applyFill="1" applyBorder="1" applyAlignment="1">
      <alignment horizontal="center" wrapText="1"/>
    </xf>
    <xf numFmtId="0" fontId="10" fillId="13" borderId="18" xfId="0" applyFont="1" applyFill="1" applyBorder="1" applyAlignment="1">
      <alignment horizontal="center" wrapText="1"/>
    </xf>
    <xf numFmtId="0" fontId="10" fillId="13" borderId="39" xfId="0" applyFont="1" applyFill="1" applyBorder="1" applyAlignment="1">
      <alignment horizontal="center"/>
    </xf>
    <xf numFmtId="0" fontId="10" fillId="13" borderId="40" xfId="0" applyFont="1" applyFill="1" applyBorder="1" applyAlignment="1">
      <alignment horizontal="center"/>
    </xf>
    <xf numFmtId="0" fontId="10" fillId="13" borderId="16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0" fontId="10" fillId="13" borderId="18" xfId="0" applyFont="1" applyFill="1" applyBorder="1" applyAlignment="1">
      <alignment horizontal="center"/>
    </xf>
    <xf numFmtId="0" fontId="10" fillId="0" borderId="36" xfId="0" applyFont="1" applyFill="1" applyBorder="1" applyAlignment="1" applyProtection="1">
      <alignment horizontal="center"/>
      <protection locked="0"/>
    </xf>
    <xf numFmtId="0" fontId="10" fillId="12" borderId="36" xfId="0" applyFont="1" applyFill="1" applyBorder="1" applyAlignment="1" applyProtection="1">
      <alignment horizontal="center"/>
      <protection hidden="1"/>
    </xf>
    <xf numFmtId="0" fontId="10" fillId="12" borderId="38" xfId="0" applyFont="1" applyFill="1" applyBorder="1" applyAlignment="1" applyProtection="1">
      <alignment horizontal="center"/>
      <protection hidden="1"/>
    </xf>
    <xf numFmtId="0" fontId="10" fillId="0" borderId="38" xfId="0" applyFont="1" applyFill="1" applyBorder="1" applyAlignment="1" applyProtection="1">
      <alignment horizontal="center"/>
      <protection locked="0"/>
    </xf>
    <xf numFmtId="0" fontId="10" fillId="12" borderId="37" xfId="0" applyFont="1" applyFill="1" applyBorder="1" applyAlignment="1" applyProtection="1">
      <alignment horizontal="center"/>
      <protection hidden="1"/>
    </xf>
    <xf numFmtId="0" fontId="10" fillId="12" borderId="2" xfId="0" applyFont="1" applyFill="1" applyBorder="1" applyAlignment="1">
      <alignment horizontal="center" wrapText="1"/>
    </xf>
    <xf numFmtId="0" fontId="10" fillId="12" borderId="20" xfId="0" applyFont="1" applyFill="1" applyBorder="1" applyAlignment="1">
      <alignment horizontal="center" wrapText="1"/>
    </xf>
    <xf numFmtId="0" fontId="10" fillId="0" borderId="36" xfId="0" applyFont="1" applyBorder="1" applyAlignment="1" applyProtection="1">
      <alignment horizontal="center"/>
      <protection locked="0"/>
    </xf>
    <xf numFmtId="0" fontId="10" fillId="12" borderId="37" xfId="0" applyFont="1" applyFill="1" applyBorder="1" applyAlignment="1">
      <alignment horizontal="center"/>
    </xf>
    <xf numFmtId="0" fontId="10" fillId="0" borderId="37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12" borderId="2" xfId="0" applyFont="1" applyFill="1" applyBorder="1" applyAlignment="1">
      <alignment horizontal="center"/>
    </xf>
    <xf numFmtId="0" fontId="10" fillId="0" borderId="2" xfId="0" applyFont="1" applyBorder="1" applyAlignment="1" applyProtection="1">
      <alignment horizontal="center"/>
      <protection locked="0"/>
    </xf>
    <xf numFmtId="0" fontId="10" fillId="12" borderId="20" xfId="0" applyFont="1" applyFill="1" applyBorder="1" applyAlignment="1">
      <alignment horizontal="center"/>
    </xf>
    <xf numFmtId="0" fontId="10" fillId="13" borderId="37" xfId="0" applyFont="1" applyFill="1" applyBorder="1" applyAlignment="1" applyProtection="1">
      <alignment horizontal="center"/>
      <protection hidden="1"/>
    </xf>
    <xf numFmtId="0" fontId="10" fillId="13" borderId="2" xfId="0" applyFont="1" applyFill="1" applyBorder="1" applyAlignment="1">
      <alignment horizontal="center" wrapText="1"/>
    </xf>
    <xf numFmtId="0" fontId="10" fillId="13" borderId="20" xfId="0" applyFont="1" applyFill="1" applyBorder="1" applyAlignment="1">
      <alignment horizontal="center" wrapText="1"/>
    </xf>
    <xf numFmtId="0" fontId="10" fillId="13" borderId="19" xfId="0" applyFont="1" applyFill="1" applyBorder="1" applyAlignment="1" applyProtection="1">
      <alignment horizontal="center"/>
      <protection locked="0"/>
    </xf>
    <xf numFmtId="0" fontId="10" fillId="13" borderId="2" xfId="0" applyFont="1" applyFill="1" applyBorder="1" applyAlignment="1">
      <alignment horizontal="center"/>
    </xf>
    <xf numFmtId="0" fontId="10" fillId="13" borderId="2" xfId="0" applyFont="1" applyFill="1" applyBorder="1" applyAlignment="1" applyProtection="1">
      <alignment horizontal="center"/>
      <protection locked="0"/>
    </xf>
    <xf numFmtId="0" fontId="10" fillId="13" borderId="20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 vertical="center" textRotation="90" wrapText="1"/>
    </xf>
    <xf numFmtId="14" fontId="5" fillId="0" borderId="0" xfId="0" applyNumberFormat="1" applyFont="1" applyAlignment="1">
      <alignment horizontal="center"/>
    </xf>
    <xf numFmtId="0" fontId="10" fillId="13" borderId="9" xfId="0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3" fillId="15" borderId="0" xfId="0" applyFont="1" applyFill="1"/>
    <xf numFmtId="0" fontId="14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0" fillId="0" borderId="36" xfId="0" applyFont="1" applyFill="1" applyBorder="1" applyAlignment="1" applyProtection="1">
      <alignment horizontal="center"/>
    </xf>
    <xf numFmtId="0" fontId="12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2" fillId="14" borderId="29" xfId="0" applyFont="1" applyFill="1" applyBorder="1"/>
    <xf numFmtId="0" fontId="12" fillId="0" borderId="44" xfId="0" applyFont="1" applyFill="1" applyBorder="1"/>
    <xf numFmtId="0" fontId="12" fillId="0" borderId="45" xfId="0" applyFont="1" applyFill="1" applyBorder="1"/>
    <xf numFmtId="0" fontId="12" fillId="0" borderId="46" xfId="0" applyFont="1" applyFill="1" applyBorder="1"/>
    <xf numFmtId="0" fontId="12" fillId="0" borderId="48" xfId="0" applyFont="1" applyFill="1" applyBorder="1" applyAlignment="1">
      <alignment wrapText="1"/>
    </xf>
    <xf numFmtId="0" fontId="12" fillId="0" borderId="48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7" fillId="0" borderId="39" xfId="0" applyFont="1" applyFill="1" applyBorder="1" applyAlignment="1">
      <alignment horizontal="center" wrapText="1"/>
    </xf>
    <xf numFmtId="0" fontId="12" fillId="14" borderId="32" xfId="0" applyFont="1" applyFill="1" applyBorder="1"/>
    <xf numFmtId="0" fontId="12" fillId="0" borderId="19" xfId="0" applyFont="1" applyFill="1" applyBorder="1"/>
    <xf numFmtId="0" fontId="12" fillId="0" borderId="33" xfId="0" applyFont="1" applyFill="1" applyBorder="1"/>
    <xf numFmtId="0" fontId="17" fillId="0" borderId="1" xfId="0" applyFont="1" applyFill="1" applyBorder="1" applyAlignment="1">
      <alignment horizontal="center" wrapText="1"/>
    </xf>
    <xf numFmtId="0" fontId="12" fillId="14" borderId="35" xfId="0" applyFont="1" applyFill="1" applyBorder="1"/>
    <xf numFmtId="0" fontId="12" fillId="0" borderId="1" xfId="0" applyFont="1" applyFill="1" applyBorder="1"/>
    <xf numFmtId="0" fontId="12" fillId="0" borderId="21" xfId="0" applyFont="1" applyFill="1" applyBorder="1"/>
    <xf numFmtId="0" fontId="12" fillId="0" borderId="50" xfId="0" applyFont="1" applyFill="1" applyBorder="1"/>
    <xf numFmtId="0" fontId="12" fillId="0" borderId="48" xfId="0" applyFont="1" applyFill="1" applyBorder="1" applyAlignment="1">
      <alignment horizontal="left" wrapText="1"/>
    </xf>
    <xf numFmtId="0" fontId="12" fillId="0" borderId="51" xfId="0" applyFont="1" applyFill="1" applyBorder="1"/>
    <xf numFmtId="0" fontId="17" fillId="0" borderId="1" xfId="0" applyFont="1" applyFill="1" applyBorder="1" applyAlignment="1">
      <alignment horizontal="center"/>
    </xf>
    <xf numFmtId="0" fontId="12" fillId="0" borderId="47" xfId="0" applyFont="1" applyFill="1" applyBorder="1"/>
    <xf numFmtId="0" fontId="17" fillId="0" borderId="48" xfId="0" applyFont="1" applyFill="1" applyBorder="1" applyAlignment="1">
      <alignment horizontal="center"/>
    </xf>
    <xf numFmtId="0" fontId="12" fillId="0" borderId="32" xfId="0" applyFont="1" applyFill="1" applyBorder="1"/>
    <xf numFmtId="0" fontId="12" fillId="0" borderId="39" xfId="0" applyFont="1" applyFill="1" applyBorder="1"/>
    <xf numFmtId="0" fontId="12" fillId="0" borderId="52" xfId="0" applyFont="1" applyFill="1" applyBorder="1"/>
    <xf numFmtId="0" fontId="12" fillId="0" borderId="53" xfId="0" applyFont="1" applyFill="1" applyBorder="1"/>
    <xf numFmtId="0" fontId="12" fillId="0" borderId="49" xfId="0" applyFont="1" applyFill="1" applyBorder="1"/>
    <xf numFmtId="0" fontId="17" fillId="0" borderId="47" xfId="0" applyFont="1" applyFill="1" applyBorder="1" applyAlignment="1">
      <alignment horizontal="center"/>
    </xf>
    <xf numFmtId="0" fontId="12" fillId="0" borderId="4" xfId="0" applyFont="1" applyFill="1" applyBorder="1"/>
    <xf numFmtId="0" fontId="17" fillId="0" borderId="5" xfId="0" applyFont="1" applyFill="1" applyBorder="1" applyAlignment="1">
      <alignment horizontal="center"/>
    </xf>
    <xf numFmtId="0" fontId="12" fillId="14" borderId="28" xfId="0" applyFont="1" applyFill="1" applyBorder="1"/>
    <xf numFmtId="0" fontId="12" fillId="0" borderId="5" xfId="0" applyFont="1" applyFill="1" applyBorder="1"/>
    <xf numFmtId="0" fontId="12" fillId="0" borderId="10" xfId="0" applyFont="1" applyFill="1" applyBorder="1"/>
    <xf numFmtId="0" fontId="12" fillId="0" borderId="28" xfId="0" applyFont="1" applyFill="1" applyBorder="1"/>
    <xf numFmtId="0" fontId="12" fillId="0" borderId="47" xfId="0" applyFont="1" applyFill="1" applyBorder="1" applyAlignment="1">
      <alignment horizontal="left" wrapText="1"/>
    </xf>
    <xf numFmtId="0" fontId="12" fillId="0" borderId="47" xfId="0" applyFont="1" applyFill="1" applyBorder="1" applyAlignment="1">
      <alignment horizontal="left" vertical="center" wrapText="1"/>
    </xf>
    <xf numFmtId="0" fontId="0" fillId="18" borderId="2" xfId="0" applyFill="1" applyBorder="1"/>
    <xf numFmtId="0" fontId="0" fillId="18" borderId="3" xfId="0" applyFill="1" applyBorder="1"/>
    <xf numFmtId="0" fontId="0" fillId="0" borderId="0" xfId="0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7" borderId="0" xfId="0" applyFont="1" applyFill="1" applyAlignment="1">
      <alignment vertical="center"/>
    </xf>
    <xf numFmtId="14" fontId="6" fillId="19" borderId="0" xfId="0" applyNumberFormat="1" applyFont="1" applyFill="1" applyBorder="1" applyAlignment="1">
      <alignment vertical="center" wrapText="1"/>
    </xf>
    <xf numFmtId="0" fontId="0" fillId="0" borderId="0" xfId="0" applyAlignment="1">
      <alignment horizontal="left" textRotation="90" wrapText="1"/>
    </xf>
    <xf numFmtId="1" fontId="0" fillId="0" borderId="0" xfId="0" applyNumberFormat="1"/>
    <xf numFmtId="165" fontId="5" fillId="0" borderId="2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left" wrapText="1"/>
    </xf>
    <xf numFmtId="0" fontId="0" fillId="0" borderId="2" xfId="0" applyBorder="1" applyAlignment="1">
      <alignment horizontal="left" textRotation="90" wrapText="1"/>
    </xf>
    <xf numFmtId="14" fontId="0" fillId="0" borderId="2" xfId="0" applyNumberFormat="1" applyBorder="1" applyAlignment="1">
      <alignment horizontal="left" textRotation="90" wrapText="1"/>
    </xf>
    <xf numFmtId="0" fontId="5" fillId="0" borderId="2" xfId="0" applyFont="1" applyBorder="1" applyAlignment="1">
      <alignment horizontal="left" textRotation="90" wrapText="1"/>
    </xf>
    <xf numFmtId="0" fontId="1" fillId="2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3" borderId="7" xfId="0" applyFont="1" applyFill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10" fillId="12" borderId="34" xfId="0" applyFont="1" applyFill="1" applyBorder="1" applyAlignment="1">
      <alignment vertical="distributed"/>
    </xf>
    <xf numFmtId="0" fontId="10" fillId="12" borderId="34" xfId="0" applyFont="1" applyFill="1" applyBorder="1" applyAlignment="1"/>
    <xf numFmtId="0" fontId="0" fillId="0" borderId="0" xfId="0" applyAlignment="1" applyProtection="1">
      <alignment horizontal="right"/>
      <protection locked="0"/>
    </xf>
    <xf numFmtId="0" fontId="7" fillId="0" borderId="0" xfId="0" applyFont="1" applyAlignment="1" applyProtection="1"/>
    <xf numFmtId="0" fontId="8" fillId="0" borderId="23" xfId="0" applyFont="1" applyBorder="1" applyAlignment="1" applyProtection="1">
      <protection locked="0"/>
    </xf>
    <xf numFmtId="14" fontId="16" fillId="0" borderId="0" xfId="0" applyNumberFormat="1" applyFont="1" applyAlignment="1" applyProtection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10" fillId="12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12" borderId="28" xfId="0" applyFont="1" applyFill="1" applyBorder="1" applyAlignment="1">
      <alignment horizontal="center" vertical="center" wrapText="1"/>
    </xf>
    <xf numFmtId="0" fontId="10" fillId="12" borderId="29" xfId="0" applyFont="1" applyFill="1" applyBorder="1" applyAlignment="1">
      <alignment horizontal="center" vertical="center" wrapText="1"/>
    </xf>
    <xf numFmtId="0" fontId="6" fillId="12" borderId="32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6" fillId="12" borderId="32" xfId="0" applyFont="1" applyFill="1" applyBorder="1" applyAlignment="1">
      <alignment vertical="center"/>
    </xf>
    <xf numFmtId="0" fontId="6" fillId="12" borderId="35" xfId="0" applyFont="1" applyFill="1" applyBorder="1" applyAlignment="1">
      <alignment vertical="center"/>
    </xf>
    <xf numFmtId="0" fontId="10" fillId="12" borderId="4" xfId="0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10" fillId="12" borderId="4" xfId="0" applyFont="1" applyFill="1" applyBorder="1" applyAlignment="1">
      <alignment vertical="center"/>
    </xf>
    <xf numFmtId="0" fontId="10" fillId="12" borderId="6" xfId="0" applyFont="1" applyFill="1" applyBorder="1" applyAlignment="1">
      <alignment vertical="center"/>
    </xf>
    <xf numFmtId="0" fontId="6" fillId="12" borderId="2" xfId="0" applyFont="1" applyFill="1" applyBorder="1" applyAlignment="1">
      <alignment wrapText="1"/>
    </xf>
    <xf numFmtId="0" fontId="6" fillId="12" borderId="7" xfId="0" applyFont="1" applyFill="1" applyBorder="1" applyAlignment="1">
      <alignment wrapText="1"/>
    </xf>
    <xf numFmtId="0" fontId="10" fillId="13" borderId="27" xfId="0" applyFont="1" applyFill="1" applyBorder="1" applyAlignment="1">
      <alignment horizontal="center" wrapText="1"/>
    </xf>
    <xf numFmtId="0" fontId="10" fillId="13" borderId="42" xfId="0" applyFont="1" applyFill="1" applyBorder="1" applyAlignment="1">
      <alignment horizontal="center" wrapText="1"/>
    </xf>
    <xf numFmtId="0" fontId="10" fillId="13" borderId="43" xfId="0" applyFont="1" applyFill="1" applyBorder="1" applyAlignment="1">
      <alignment horizontal="center" wrapText="1"/>
    </xf>
    <xf numFmtId="0" fontId="11" fillId="12" borderId="2" xfId="0" applyFont="1" applyFill="1" applyBorder="1" applyAlignment="1">
      <alignment wrapText="1"/>
    </xf>
    <xf numFmtId="0" fontId="6" fillId="12" borderId="8" xfId="0" applyFont="1" applyFill="1" applyBorder="1" applyAlignment="1">
      <alignment wrapText="1"/>
    </xf>
    <xf numFmtId="0" fontId="6" fillId="12" borderId="41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0" fillId="13" borderId="7" xfId="0" applyFont="1" applyFill="1" applyBorder="1" applyAlignment="1">
      <alignment horizontal="center" wrapText="1"/>
    </xf>
    <xf numFmtId="0" fontId="10" fillId="13" borderId="8" xfId="0" applyFont="1" applyFill="1" applyBorder="1" applyAlignment="1">
      <alignment horizontal="center" wrapText="1"/>
    </xf>
    <xf numFmtId="0" fontId="10" fillId="13" borderId="4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 textRotation="90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0">
    <dxf>
      <font>
        <b/>
        <i val="0"/>
        <condense val="0"/>
        <extend val="0"/>
      </font>
      <fill>
        <patternFill patternType="lightGray">
          <bgColor indexed="26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&#1067;%20&#1054;&#1058;&#1056;&#1071;&#1044;&#1067;%202020/&#1054;&#1089;&#1090;&#1072;&#1090;&#1082;&#1080;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Номенклатура"/>
      <sheetName val="Размеры"/>
      <sheetName val="Получатели"/>
    </sheetNames>
    <sheetDataSet>
      <sheetData sheetId="0">
        <row r="9">
          <cell r="F9">
            <v>1435</v>
          </cell>
          <cell r="G9">
            <v>257</v>
          </cell>
        </row>
        <row r="10">
          <cell r="F10">
            <v>1409</v>
          </cell>
          <cell r="G10">
            <v>56</v>
          </cell>
        </row>
        <row r="11">
          <cell r="F11">
            <v>1412</v>
          </cell>
          <cell r="G11">
            <v>447</v>
          </cell>
        </row>
        <row r="12">
          <cell r="F12">
            <v>1520</v>
          </cell>
          <cell r="G12">
            <v>601</v>
          </cell>
        </row>
        <row r="13">
          <cell r="F13">
            <v>1531</v>
          </cell>
          <cell r="G13">
            <v>730</v>
          </cell>
        </row>
        <row r="14">
          <cell r="F14">
            <v>317</v>
          </cell>
          <cell r="G14">
            <v>63</v>
          </cell>
        </row>
        <row r="15">
          <cell r="F15">
            <v>1392</v>
          </cell>
          <cell r="G15">
            <v>186</v>
          </cell>
        </row>
        <row r="16">
          <cell r="F16">
            <v>1392</v>
          </cell>
          <cell r="G16">
            <v>45</v>
          </cell>
        </row>
        <row r="17">
          <cell r="F17">
            <v>1392</v>
          </cell>
          <cell r="G17">
            <v>820</v>
          </cell>
        </row>
        <row r="18">
          <cell r="F18">
            <v>1609</v>
          </cell>
          <cell r="G18">
            <v>2111</v>
          </cell>
        </row>
        <row r="20">
          <cell r="F20">
            <v>1556</v>
          </cell>
          <cell r="G20">
            <v>769</v>
          </cell>
        </row>
        <row r="21">
          <cell r="F21">
            <v>1056</v>
          </cell>
          <cell r="G21">
            <v>96</v>
          </cell>
        </row>
        <row r="22">
          <cell r="F22">
            <v>1407</v>
          </cell>
          <cell r="G22">
            <v>774</v>
          </cell>
        </row>
        <row r="23">
          <cell r="F23">
            <v>1529</v>
          </cell>
          <cell r="G23">
            <v>1505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5"/>
  <sheetViews>
    <sheetView topLeftCell="A10" workbookViewId="0">
      <selection activeCell="E4" sqref="E4"/>
    </sheetView>
  </sheetViews>
  <sheetFormatPr defaultRowHeight="15.75" x14ac:dyDescent="0.25"/>
  <cols>
    <col min="1" max="1" width="3.875" customWidth="1"/>
    <col min="2" max="2" width="64.875" style="109" customWidth="1"/>
    <col min="3" max="3" width="18.5" customWidth="1"/>
  </cols>
  <sheetData>
    <row r="2" spans="1:3" x14ac:dyDescent="0.25">
      <c r="A2" t="s">
        <v>240</v>
      </c>
      <c r="B2" s="108" t="s">
        <v>241</v>
      </c>
    </row>
    <row r="3" spans="1:3" x14ac:dyDescent="0.25">
      <c r="B3" s="111" t="s">
        <v>250</v>
      </c>
      <c r="C3" s="112" t="s">
        <v>271</v>
      </c>
    </row>
    <row r="4" spans="1:3" ht="16.5" customHeight="1" x14ac:dyDescent="0.25">
      <c r="B4" s="109" t="s">
        <v>242</v>
      </c>
    </row>
    <row r="5" spans="1:3" ht="31.5" x14ac:dyDescent="0.25">
      <c r="B5" s="109" t="s">
        <v>243</v>
      </c>
    </row>
    <row r="6" spans="1:3" x14ac:dyDescent="0.25">
      <c r="B6" s="109" t="s">
        <v>244</v>
      </c>
    </row>
    <row r="7" spans="1:3" x14ac:dyDescent="0.25">
      <c r="B7" s="109" t="s">
        <v>245</v>
      </c>
    </row>
    <row r="8" spans="1:3" x14ac:dyDescent="0.25">
      <c r="B8" s="109" t="s">
        <v>246</v>
      </c>
    </row>
    <row r="9" spans="1:3" ht="31.5" x14ac:dyDescent="0.25">
      <c r="B9" s="109" t="s">
        <v>247</v>
      </c>
    </row>
    <row r="10" spans="1:3" x14ac:dyDescent="0.25">
      <c r="B10" s="109" t="s">
        <v>248</v>
      </c>
    </row>
    <row r="11" spans="1:3" ht="15.75" customHeight="1" x14ac:dyDescent="0.25">
      <c r="A11" t="s">
        <v>249</v>
      </c>
      <c r="B11" s="111" t="s">
        <v>255</v>
      </c>
      <c r="C11" s="113" t="s">
        <v>272</v>
      </c>
    </row>
    <row r="12" spans="1:3" ht="78.75" x14ac:dyDescent="0.25">
      <c r="B12" s="109" t="s">
        <v>251</v>
      </c>
    </row>
    <row r="13" spans="1:3" ht="31.5" x14ac:dyDescent="0.25">
      <c r="B13" s="109" t="s">
        <v>253</v>
      </c>
    </row>
    <row r="14" spans="1:3" ht="31.5" x14ac:dyDescent="0.25">
      <c r="B14" s="109" t="s">
        <v>254</v>
      </c>
    </row>
    <row r="15" spans="1:3" ht="62.25" customHeight="1" x14ac:dyDescent="0.25">
      <c r="B15" s="109" t="s">
        <v>257</v>
      </c>
    </row>
    <row r="16" spans="1:3" ht="31.5" x14ac:dyDescent="0.25">
      <c r="B16" s="109" t="s">
        <v>258</v>
      </c>
    </row>
    <row r="17" spans="1:3" ht="31.5" x14ac:dyDescent="0.25">
      <c r="B17" s="109" t="s">
        <v>259</v>
      </c>
    </row>
    <row r="18" spans="1:3" ht="19.5" customHeight="1" x14ac:dyDescent="0.25">
      <c r="B18" s="109" t="s">
        <v>260</v>
      </c>
    </row>
    <row r="19" spans="1:3" ht="63" x14ac:dyDescent="0.25">
      <c r="B19" s="110" t="s">
        <v>267</v>
      </c>
    </row>
    <row r="20" spans="1:3" ht="48" customHeight="1" x14ac:dyDescent="0.25">
      <c r="B20" s="109" t="s">
        <v>268</v>
      </c>
    </row>
    <row r="21" spans="1:3" ht="17.25" customHeight="1" x14ac:dyDescent="0.25">
      <c r="A21" t="s">
        <v>263</v>
      </c>
      <c r="B21" s="109" t="s">
        <v>269</v>
      </c>
      <c r="C21" s="114" t="s">
        <v>273</v>
      </c>
    </row>
    <row r="22" spans="1:3" ht="31.5" x14ac:dyDescent="0.25">
      <c r="B22" s="109" t="s">
        <v>264</v>
      </c>
    </row>
    <row r="23" spans="1:3" ht="31.5" x14ac:dyDescent="0.25">
      <c r="B23" s="109" t="s">
        <v>265</v>
      </c>
    </row>
    <row r="24" spans="1:3" ht="31.5" x14ac:dyDescent="0.25">
      <c r="B24" s="109" t="s">
        <v>270</v>
      </c>
    </row>
    <row r="25" spans="1:3" ht="17.25" customHeight="1" x14ac:dyDescent="0.25">
      <c r="B25" s="109" t="s">
        <v>266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defaultRowHeight="15.75" x14ac:dyDescent="0.25"/>
  <cols>
    <col min="1" max="1" width="3.25" customWidth="1"/>
    <col min="2" max="2" width="16.125" customWidth="1"/>
    <col min="3" max="3" width="12.25" customWidth="1"/>
    <col min="4" max="17" width="11" customWidth="1"/>
  </cols>
  <sheetData>
    <row r="2" spans="1:17" x14ac:dyDescent="0.25">
      <c r="C2" s="169">
        <f ca="1">NOW()</f>
        <v>44008.644471527776</v>
      </c>
      <c r="D2" s="167">
        <v>730</v>
      </c>
      <c r="E2" s="167">
        <v>730</v>
      </c>
      <c r="F2" s="167">
        <v>730</v>
      </c>
      <c r="G2" s="167">
        <v>1095</v>
      </c>
      <c r="H2" s="167">
        <v>365</v>
      </c>
      <c r="I2" s="167">
        <v>365</v>
      </c>
      <c r="J2" s="167">
        <v>730</v>
      </c>
      <c r="K2" s="167">
        <v>730</v>
      </c>
      <c r="L2" s="167">
        <v>730</v>
      </c>
      <c r="M2" s="167">
        <v>365</v>
      </c>
      <c r="N2" s="167">
        <v>730</v>
      </c>
      <c r="O2" s="167">
        <v>365</v>
      </c>
      <c r="P2" s="167">
        <v>730</v>
      </c>
      <c r="Q2" s="167">
        <v>365</v>
      </c>
    </row>
    <row r="3" spans="1:17" s="166" customFormat="1" ht="180.75" customHeight="1" x14ac:dyDescent="0.25">
      <c r="A3" s="170" t="s">
        <v>289</v>
      </c>
      <c r="B3" s="170"/>
      <c r="C3" s="171"/>
      <c r="D3" s="172" t="s">
        <v>90</v>
      </c>
      <c r="E3" s="172" t="s">
        <v>89</v>
      </c>
      <c r="F3" s="172" t="s">
        <v>211</v>
      </c>
      <c r="G3" s="172" t="s">
        <v>209</v>
      </c>
      <c r="H3" s="172" t="s">
        <v>212</v>
      </c>
      <c r="I3" s="172" t="s">
        <v>87</v>
      </c>
      <c r="J3" s="172" t="s">
        <v>92</v>
      </c>
      <c r="K3" s="172" t="s">
        <v>91</v>
      </c>
      <c r="L3" s="172" t="s">
        <v>210</v>
      </c>
      <c r="M3" s="172" t="s">
        <v>88</v>
      </c>
      <c r="N3" s="172" t="s">
        <v>97</v>
      </c>
      <c r="O3" s="172" t="s">
        <v>98</v>
      </c>
      <c r="P3" s="172" t="s">
        <v>213</v>
      </c>
      <c r="Q3" s="172" t="s">
        <v>96</v>
      </c>
    </row>
    <row r="4" spans="1:17" x14ac:dyDescent="0.25">
      <c r="A4" s="36">
        <v>1</v>
      </c>
      <c r="B4" s="36" t="s">
        <v>281</v>
      </c>
      <c r="C4" s="36" t="s">
        <v>285</v>
      </c>
      <c r="D4" s="168" t="str">
        <f>IF(AND(Расход!$K$4:$K$499=Сроки!$B4,Расход!$C$4:$C$499=Сроки!D$3),Расход!$B$4:$B$499,"")</f>
        <v/>
      </c>
      <c r="E4" s="168" t="str">
        <f>IF(AND(Расход!$K$4:$K$499=Сроки!$B4,Расход!$C$4:$C$499=Сроки!E$3),Расход!$B$4:$B$499,"")</f>
        <v/>
      </c>
      <c r="F4" s="168" t="str">
        <f>IF(AND(Расход!$K$4:$K$499=Сроки!$B4,Расход!$C$4:$C$499=Сроки!F$3),Расход!$B$4:$B$499,"")</f>
        <v/>
      </c>
      <c r="G4" s="168" t="str">
        <f>IF(AND(Расход!$K$4:$K$499=Сроки!$B4,Расход!$C$4:$C$499=Сроки!G$3),Расход!$B$4:$B$499,"")</f>
        <v/>
      </c>
      <c r="H4" s="168" t="str">
        <f>IF(AND(Расход!$K$4:$K$499=Сроки!$B4,Расход!$C$4:$C$499=Сроки!H$3),Расход!$B$4:$B$499,"")</f>
        <v/>
      </c>
      <c r="I4" s="168" t="str">
        <f>IF(AND(Расход!$K$4:$K$499=Сроки!$B4,Расход!$C$4:$C$499=Сроки!I$3),Расход!$B$4:$B$499,"")</f>
        <v/>
      </c>
      <c r="J4" s="168" t="str">
        <f>IF(AND(Расход!$K$4:$K$499=Сроки!$B4,Расход!$C$4:$C$499=Сроки!J$3),Расход!$B$4:$B$499,"")</f>
        <v/>
      </c>
      <c r="K4" s="168" t="str">
        <f>IF(AND(Расход!$K$4:$K$499=Сроки!$B4,Расход!$C$4:$C$499=Сроки!K$3),Расход!$B$4:$B$499,"")</f>
        <v/>
      </c>
      <c r="L4" s="168" t="str">
        <f>IF(AND(Расход!$K$4:$K$499=Сроки!$B4,Расход!$C$4:$C$499=Сроки!L$3),Расход!$B$4:$B$499,"")</f>
        <v/>
      </c>
      <c r="M4" s="168">
        <f>IF(AND(Расход!$K$4:$K$499=Сроки!$B4,Расход!$C$4:$C$499=Сроки!M$3),Расход!$B$4:$B$499,"")</f>
        <v>43840</v>
      </c>
      <c r="N4" s="168" t="str">
        <f>IF(AND(Расход!$K$4:$K$499=Сроки!$B4,Расход!$C$4:$C$499=Сроки!N$3),Расход!$B$4:$B$499,"")</f>
        <v/>
      </c>
      <c r="O4" s="168" t="str">
        <f>IF(AND(Расход!$K$4:$K$499=Сроки!$B4,Расход!$C$4:$C$499=Сроки!O$3),Расход!$B$4:$B$499,"")</f>
        <v/>
      </c>
      <c r="P4" s="168" t="str">
        <f>IF(AND(Расход!$K$4:$K$499=Сроки!$B4,Расход!$C$4:$C$499=Сроки!P$3),Расход!$B$4:$B$499,"")</f>
        <v/>
      </c>
      <c r="Q4" s="168" t="str">
        <f>IF(AND(Расход!$K$4:$K$499=Сроки!$B4,Расход!$C$4:$C$499=Сроки!Q$3),Расход!$B$4:$B$499,"")</f>
        <v/>
      </c>
    </row>
    <row r="5" spans="1:17" x14ac:dyDescent="0.25">
      <c r="A5" s="36">
        <v>2</v>
      </c>
      <c r="B5" s="36" t="s">
        <v>282</v>
      </c>
      <c r="C5" s="36" t="s">
        <v>286</v>
      </c>
      <c r="D5" s="168" t="str">
        <f>IF(AND(Расход!$K$4:$K$499=Сроки!$B5,Расход!$C$4:$C$499=Сроки!D$3),Расход!$B$4:$B$499,"")</f>
        <v/>
      </c>
      <c r="E5" s="168" t="str">
        <f>IF(AND(Расход!$K$4:$K$499=Сроки!$B5,Расход!$C$4:$C$499=Сроки!E$3),Расход!$B$4:$B$499,"")</f>
        <v/>
      </c>
      <c r="F5" s="168" t="str">
        <f>IF(AND(Расход!$K$4:$K$499=Сроки!$B5,Расход!$C$4:$C$499=Сроки!F$3),Расход!$B$4:$B$499,"")</f>
        <v/>
      </c>
      <c r="G5" s="168" t="str">
        <f>IF(AND(Расход!$K$4:$K$499=Сроки!$B5,Расход!$C$4:$C$499=Сроки!G$3),Расход!$B$4:$B$499,"")</f>
        <v/>
      </c>
      <c r="H5" s="168" t="str">
        <f>IF(AND(Расход!$K$4:$K$499=Сроки!$B5,Расход!$C$4:$C$499=Сроки!H$3),Расход!$B$4:$B$499,"")</f>
        <v/>
      </c>
      <c r="I5" s="168" t="str">
        <f>IF(AND(Расход!$K$4:$K$499=Сроки!$B5,Расход!$C$4:$C$499=Сроки!I$3),Расход!$B$4:$B$499,"")</f>
        <v/>
      </c>
      <c r="J5" s="168" t="str">
        <f>IF(AND(Расход!$K$4:$K$499=Сроки!$B5,Расход!$C$4:$C$499=Сроки!J$3),Расход!$B$4:$B$499,"")</f>
        <v/>
      </c>
      <c r="K5" s="168" t="str">
        <f>IF(AND(Расход!$K$4:$K$499=Сроки!$B5,Расход!$C$4:$C$499=Сроки!K$3),Расход!$B$4:$B$499,"")</f>
        <v/>
      </c>
      <c r="L5" s="168" t="str">
        <f>IF(AND(Расход!$K$4:$K$499=Сроки!$B5,Расход!$C$4:$C$499=Сроки!L$3),Расход!$B$4:$B$499,"")</f>
        <v/>
      </c>
      <c r="M5" s="168" t="str">
        <f>IF(AND(Расход!$K$4:$K$499=Сроки!$B5,Расход!$C$4:$C$499=Сроки!M$3),Расход!$B$4:$B$499,"")</f>
        <v/>
      </c>
      <c r="N5" s="168" t="str">
        <f>IF(AND(Расход!$K$4:$K$499=Сроки!$B5,Расход!$C$4:$C$499=Сроки!N$3),Расход!$B$4:$B$499,"")</f>
        <v/>
      </c>
      <c r="O5" s="168" t="str">
        <f>IF(AND(Расход!$K$4:$K$499=Сроки!$B5,Расход!$C$4:$C$499=Сроки!O$3),Расход!$B$4:$B$499,"")</f>
        <v/>
      </c>
      <c r="P5" s="168" t="str">
        <f>IF(AND(Расход!$K$4:$K$499=Сроки!$B5,Расход!$C$4:$C$499=Сроки!P$3),Расход!$B$4:$B$499,"")</f>
        <v/>
      </c>
      <c r="Q5" s="168" t="str">
        <f>IF(AND(Расход!$K$4:$K$499=Сроки!$B5,Расход!$C$4:$C$499=Сроки!Q$3),Расход!$B$4:$B$499,"")</f>
        <v/>
      </c>
    </row>
    <row r="6" spans="1:17" x14ac:dyDescent="0.25">
      <c r="A6" s="36">
        <v>3</v>
      </c>
      <c r="B6" s="36" t="s">
        <v>284</v>
      </c>
      <c r="C6" s="36" t="s">
        <v>287</v>
      </c>
      <c r="D6" s="168" t="str">
        <f>IF(AND(Расход!$K$4:$K$499=Сроки!$B6,Расход!$C$4:$C$499=Сроки!D$3),Расход!$B$4:$B$499,"")</f>
        <v/>
      </c>
      <c r="E6" s="168" t="str">
        <f>IF(AND(Расход!$K$4:$K$499=Сроки!$B6,Расход!$C$4:$C$499=Сроки!E$3),Расход!$B$4:$B$499,"")</f>
        <v/>
      </c>
      <c r="F6" s="168" t="str">
        <f>IF(AND(Расход!$K$4:$K$499=Сроки!$B6,Расход!$C$4:$C$499=Сроки!F$3),Расход!$B$4:$B$499,"")</f>
        <v/>
      </c>
      <c r="G6" s="168" t="str">
        <f>IF(AND(Расход!$K$4:$K$499=Сроки!$B6,Расход!$C$4:$C$499=Сроки!G$3),Расход!$B$4:$B$499,"")</f>
        <v/>
      </c>
      <c r="H6" s="168" t="str">
        <f>IF(AND(Расход!$K$4:$K$499=Сроки!$B6,Расход!$C$4:$C$499=Сроки!H$3),Расход!$B$4:$B$499,"")</f>
        <v/>
      </c>
      <c r="I6" s="168" t="str">
        <f>IF(AND(Расход!$K$4:$K$499=Сроки!$B6,Расход!$C$4:$C$499=Сроки!I$3),Расход!$B$4:$B$499,"")</f>
        <v/>
      </c>
      <c r="J6" s="168" t="str">
        <f>IF(AND(Расход!$K$4:$K$499=Сроки!$B6,Расход!$C$4:$C$499=Сроки!J$3),Расход!$B$4:$B$499,"")</f>
        <v/>
      </c>
      <c r="K6" s="168" t="str">
        <f>IF(AND(Расход!$K$4:$K$499=Сроки!$B6,Расход!$C$4:$C$499=Сроки!K$3),Расход!$B$4:$B$499,"")</f>
        <v/>
      </c>
      <c r="L6" s="168" t="str">
        <f>IF(AND(Расход!$K$4:$K$499=Сроки!$B6,Расход!$C$4:$C$499=Сроки!L$3),Расход!$B$4:$B$499,"")</f>
        <v/>
      </c>
      <c r="M6" s="168" t="str">
        <f>IF(AND(Расход!$K$4:$K$499=Сроки!$B6,Расход!$C$4:$C$499=Сроки!M$3),Расход!$B$4:$B$499,"")</f>
        <v/>
      </c>
      <c r="N6" s="168" t="str">
        <f>IF(AND(Расход!$K$4:$K$499=Сроки!$B6,Расход!$C$4:$C$499=Сроки!N$3),Расход!$B$4:$B$499,"")</f>
        <v/>
      </c>
      <c r="O6" s="168" t="str">
        <f>IF(AND(Расход!$K$4:$K$499=Сроки!$B6,Расход!$C$4:$C$499=Сроки!O$3),Расход!$B$4:$B$499,"")</f>
        <v/>
      </c>
      <c r="P6" s="168" t="str">
        <f>IF(AND(Расход!$K$4:$K$499=Сроки!$B6,Расход!$C$4:$C$499=Сроки!P$3),Расход!$B$4:$B$499,"")</f>
        <v/>
      </c>
      <c r="Q6" s="168" t="str">
        <f>IF(AND(Расход!$K$4:$K$499=Сроки!$B6,Расход!$C$4:$C$499=Сроки!Q$3),Расход!$B$4:$B$499,"")</f>
        <v/>
      </c>
    </row>
    <row r="7" spans="1:17" x14ac:dyDescent="0.25">
      <c r="A7" s="36">
        <v>4</v>
      </c>
      <c r="B7" s="36" t="s">
        <v>283</v>
      </c>
      <c r="C7" s="36" t="s">
        <v>288</v>
      </c>
      <c r="D7" s="168" t="str">
        <f>IF(AND(Расход!$K$4:$K$499=Сроки!$B7,Расход!$C$4:$C$499=Сроки!D$3),Расход!$B$4:$B$499,"")</f>
        <v/>
      </c>
      <c r="E7" s="168" t="str">
        <f>IF(AND(Расход!$K$4:$K$499=Сроки!$B7,Расход!$C$4:$C$499=Сроки!E$3),Расход!$B$4:$B$499,"")</f>
        <v/>
      </c>
      <c r="F7" s="168" t="str">
        <f>IF(AND(Расход!$K$4:$K$499=Сроки!$B7,Расход!$C$4:$C$499=Сроки!F$3),Расход!$B$4:$B$499,"")</f>
        <v/>
      </c>
      <c r="G7" s="168" t="str">
        <f>IF(AND(Расход!$K$4:$K$499=Сроки!$B7,Расход!$C$4:$C$499=Сроки!G$3),Расход!$B$4:$B$499,"")</f>
        <v/>
      </c>
      <c r="H7" s="168" t="str">
        <f>IF(AND(Расход!$K$4:$K$499=Сроки!$B7,Расход!$C$4:$C$499=Сроки!H$3),Расход!$B$4:$B$499,"")</f>
        <v/>
      </c>
      <c r="I7" s="168" t="str">
        <f>IF(AND(Расход!$K$4:$K$499=Сроки!$B7,Расход!$C$4:$C$499=Сроки!I$3),Расход!$B$4:$B$499,"")</f>
        <v/>
      </c>
      <c r="J7" s="168" t="str">
        <f>IF(AND(Расход!$K$4:$K$499=Сроки!$B7,Расход!$C$4:$C$499=Сроки!J$3),Расход!$B$4:$B$499,"")</f>
        <v/>
      </c>
      <c r="K7" s="168" t="str">
        <f>IF(AND(Расход!$K$4:$K$499=Сроки!$B7,Расход!$C$4:$C$499=Сроки!K$3),Расход!$B$4:$B$499,"")</f>
        <v/>
      </c>
      <c r="L7" s="168" t="str">
        <f>IF(AND(Расход!$K$4:$K$499=Сроки!$B7,Расход!$C$4:$C$499=Сроки!L$3),Расход!$B$4:$B$499,"")</f>
        <v/>
      </c>
      <c r="M7" s="168" t="str">
        <f>IF(AND(Расход!$K$4:$K$499=Сроки!$B7,Расход!$C$4:$C$499=Сроки!M$3),Расход!$B$4:$B$499,"")</f>
        <v/>
      </c>
      <c r="N7" s="168" t="str">
        <f>IF(AND(Расход!$K$4:$K$499=Сроки!$B7,Расход!$C$4:$C$499=Сроки!N$3),Расход!$B$4:$B$499,"")</f>
        <v/>
      </c>
      <c r="O7" s="168" t="str">
        <f>IF(AND(Расход!$K$4:$K$499=Сроки!$B7,Расход!$C$4:$C$499=Сроки!O$3),Расход!$B$4:$B$499,"")</f>
        <v/>
      </c>
      <c r="P7" s="168" t="str">
        <f>IF(AND(Расход!$K$4:$K$499=Сроки!$B7,Расход!$C$4:$C$499=Сроки!P$3),Расход!$B$4:$B$499,"")</f>
        <v/>
      </c>
      <c r="Q7" s="168" t="str">
        <f>IF(AND(Расход!$K$4:$K$499=Сроки!$B7,Расход!$C$4:$C$499=Сроки!Q$3),Расход!$B$4:$B$499,"")</f>
        <v/>
      </c>
    </row>
    <row r="8" spans="1:17" x14ac:dyDescent="0.25">
      <c r="A8" s="36">
        <v>5</v>
      </c>
      <c r="B8" s="36" t="s">
        <v>16</v>
      </c>
      <c r="C8" s="36"/>
      <c r="D8" s="168" t="str">
        <f>IF(AND(Расход!$K$4:$K$499=Сроки!$B8,Расход!$C$4:$C$499=Сроки!D$3),Расход!$B$4:$B$499,"")</f>
        <v/>
      </c>
      <c r="E8" s="168" t="str">
        <f>IF(AND(Расход!$K$4:$K$499=Сроки!$B8,Расход!$C$4:$C$499=Сроки!E$3),Расход!$B$4:$B$499,"")</f>
        <v/>
      </c>
      <c r="F8" s="168" t="str">
        <f>IF(AND(Расход!$K$4:$K$499=Сроки!$B8,Расход!$C$4:$C$499=Сроки!F$3),Расход!$B$4:$B$499,"")</f>
        <v/>
      </c>
      <c r="G8" s="168" t="str">
        <f>IF(AND(Расход!$K$4:$K$499=Сроки!$B8,Расход!$C$4:$C$499=Сроки!G$3),Расход!$B$4:$B$499,"")</f>
        <v/>
      </c>
      <c r="H8" s="168" t="str">
        <f>IF(AND(Расход!$K$4:$K$499=Сроки!$B8,Расход!$C$4:$C$499=Сроки!H$3),Расход!$B$4:$B$499,"")</f>
        <v/>
      </c>
      <c r="I8" s="168" t="str">
        <f>IF(AND(Расход!$K$4:$K$499=Сроки!$B8,Расход!$C$4:$C$499=Сроки!I$3),Расход!$B$4:$B$499,"")</f>
        <v/>
      </c>
      <c r="J8" s="168" t="str">
        <f>IF(AND(Расход!$K$4:$K$499=Сроки!$B8,Расход!$C$4:$C$499=Сроки!J$3),Расход!$B$4:$B$499,"")</f>
        <v/>
      </c>
      <c r="K8" s="168" t="str">
        <f>IF(AND(Расход!$K$4:$K$499=Сроки!$B8,Расход!$C$4:$C$499=Сроки!K$3),Расход!$B$4:$B$499,"")</f>
        <v/>
      </c>
      <c r="L8" s="168" t="str">
        <f>IF(AND(Расход!$K$4:$K$499=Сроки!$B8,Расход!$C$4:$C$499=Сроки!L$3),Расход!$B$4:$B$499,"")</f>
        <v/>
      </c>
      <c r="M8" s="168" t="str">
        <f>IF(AND(Расход!$K$4:$K$499=Сроки!$B8,Расход!$C$4:$C$499=Сроки!M$3),Расход!$B$4:$B$499,"")</f>
        <v/>
      </c>
      <c r="N8" s="168" t="str">
        <f>IF(AND(Расход!$K$4:$K$499=Сроки!$B8,Расход!$C$4:$C$499=Сроки!N$3),Расход!$B$4:$B$499,"")</f>
        <v/>
      </c>
      <c r="O8" s="168" t="str">
        <f>IF(AND(Расход!$K$4:$K$499=Сроки!$B8,Расход!$C$4:$C$499=Сроки!O$3),Расход!$B$4:$B$499,"")</f>
        <v/>
      </c>
      <c r="P8" s="168" t="str">
        <f>IF(AND(Расход!$K$4:$K$499=Сроки!$B8,Расход!$C$4:$C$499=Сроки!P$3),Расход!$B$4:$B$499,"")</f>
        <v/>
      </c>
      <c r="Q8" s="168" t="str">
        <f>IF(AND(Расход!$K$4:$K$499=Сроки!$B8,Расход!$C$4:$C$499=Сроки!Q$3),Расход!$B$4:$B$499,"")</f>
        <v/>
      </c>
    </row>
    <row r="9" spans="1:17" x14ac:dyDescent="0.25">
      <c r="A9" s="36">
        <v>6</v>
      </c>
      <c r="B9" s="36" t="s">
        <v>17</v>
      </c>
      <c r="C9" s="36"/>
      <c r="D9" s="168" t="str">
        <f>IF(AND(Расход!$K$4:$K$499=Сроки!$B9,Расход!$C$4:$C$499=Сроки!D$3),Расход!$B$4:$B$499,"")</f>
        <v/>
      </c>
      <c r="E9" s="168" t="str">
        <f>IF(AND(Расход!$K$4:$K$499=Сроки!$B9,Расход!$C$4:$C$499=Сроки!E$3),Расход!$B$4:$B$499,"")</f>
        <v/>
      </c>
      <c r="F9" s="168" t="str">
        <f>IF(AND(Расход!$K$4:$K$499=Сроки!$B9,Расход!$C$4:$C$499=Сроки!F$3),Расход!$B$4:$B$499,"")</f>
        <v/>
      </c>
      <c r="G9" s="168" t="str">
        <f>IF(AND(Расход!$K$4:$K$499=Сроки!$B9,Расход!$C$4:$C$499=Сроки!G$3),Расход!$B$4:$B$499,"")</f>
        <v/>
      </c>
      <c r="H9" s="168" t="str">
        <f>IF(AND(Расход!$K$4:$K$499=Сроки!$B9,Расход!$C$4:$C$499=Сроки!H$3),Расход!$B$4:$B$499,"")</f>
        <v/>
      </c>
      <c r="I9" s="168" t="str">
        <f>IF(AND(Расход!$K$4:$K$499=Сроки!$B9,Расход!$C$4:$C$499=Сроки!I$3),Расход!$B$4:$B$499,"")</f>
        <v/>
      </c>
      <c r="J9" s="168" t="str">
        <f>IF(AND(Расход!$K$4:$K$499=Сроки!$B9,Расход!$C$4:$C$499=Сроки!J$3),Расход!$B$4:$B$499,"")</f>
        <v/>
      </c>
      <c r="K9" s="168" t="str">
        <f>IF(AND(Расход!$K$4:$K$499=Сроки!$B9,Расход!$C$4:$C$499=Сроки!K$3),Расход!$B$4:$B$499,"")</f>
        <v/>
      </c>
      <c r="L9" s="168" t="str">
        <f>IF(AND(Расход!$K$4:$K$499=Сроки!$B9,Расход!$C$4:$C$499=Сроки!L$3),Расход!$B$4:$B$499,"")</f>
        <v/>
      </c>
      <c r="M9" s="168" t="str">
        <f>IF(AND(Расход!$K$4:$K$499=Сроки!$B9,Расход!$C$4:$C$499=Сроки!M$3),Расход!$B$4:$B$499,"")</f>
        <v/>
      </c>
      <c r="N9" s="168" t="str">
        <f>IF(AND(Расход!$K$4:$K$499=Сроки!$B9,Расход!$C$4:$C$499=Сроки!N$3),Расход!$B$4:$B$499,"")</f>
        <v/>
      </c>
      <c r="O9" s="168" t="str">
        <f>IF(AND(Расход!$K$4:$K$499=Сроки!$B9,Расход!$C$4:$C$499=Сроки!O$3),Расход!$B$4:$B$499,"")</f>
        <v/>
      </c>
      <c r="P9" s="168" t="str">
        <f>IF(AND(Расход!$K$4:$K$499=Сроки!$B9,Расход!$C$4:$C$499=Сроки!P$3),Расход!$B$4:$B$499,"")</f>
        <v/>
      </c>
      <c r="Q9" s="168" t="str">
        <f>IF(AND(Расход!$K$4:$K$499=Сроки!$B9,Расход!$C$4:$C$499=Сроки!Q$3),Расход!$B$4:$B$499,"")</f>
        <v/>
      </c>
    </row>
    <row r="10" spans="1:17" x14ac:dyDescent="0.25">
      <c r="A10" s="36">
        <v>7</v>
      </c>
      <c r="B10" s="36" t="s">
        <v>18</v>
      </c>
      <c r="C10" s="36"/>
      <c r="D10" s="168" t="str">
        <f>IF(AND(Расход!$K$4:$K$499=Сроки!$B10,Расход!$C$4:$C$499=Сроки!D$3),Расход!$B$4:$B$499,"")</f>
        <v/>
      </c>
      <c r="E10" s="168" t="str">
        <f>IF(AND(Расход!$K$4:$K$499=Сроки!$B10,Расход!$C$4:$C$499=Сроки!E$3),Расход!$B$4:$B$499,"")</f>
        <v/>
      </c>
      <c r="F10" s="168" t="str">
        <f>IF(AND(Расход!$K$4:$K$499=Сроки!$B10,Расход!$C$4:$C$499=Сроки!F$3),Расход!$B$4:$B$499,"")</f>
        <v/>
      </c>
      <c r="G10" s="168" t="str">
        <f>IF(AND(Расход!$K$4:$K$499=Сроки!$B10,Расход!$C$4:$C$499=Сроки!G$3),Расход!$B$4:$B$499,"")</f>
        <v/>
      </c>
      <c r="H10" s="168" t="str">
        <f>IF(AND(Расход!$K$4:$K$499=Сроки!$B10,Расход!$C$4:$C$499=Сроки!H$3),Расход!$B$4:$B$499,"")</f>
        <v/>
      </c>
      <c r="I10" s="168" t="str">
        <f>IF(AND(Расход!$K$4:$K$499=Сроки!$B10,Расход!$C$4:$C$499=Сроки!I$3),Расход!$B$4:$B$499,"")</f>
        <v/>
      </c>
      <c r="J10" s="168" t="str">
        <f>IF(AND(Расход!$K$4:$K$499=Сроки!$B10,Расход!$C$4:$C$499=Сроки!J$3),Расход!$B$4:$B$499,"")</f>
        <v/>
      </c>
      <c r="K10" s="168" t="str">
        <f>IF(AND(Расход!$K$4:$K$499=Сроки!$B10,Расход!$C$4:$C$499=Сроки!K$3),Расход!$B$4:$B$499,"")</f>
        <v/>
      </c>
      <c r="L10" s="168" t="str">
        <f>IF(AND(Расход!$K$4:$K$499=Сроки!$B10,Расход!$C$4:$C$499=Сроки!L$3),Расход!$B$4:$B$499,"")</f>
        <v/>
      </c>
      <c r="M10" s="168" t="str">
        <f>IF(AND(Расход!$K$4:$K$499=Сроки!$B10,Расход!$C$4:$C$499=Сроки!M$3),Расход!$B$4:$B$499,"")</f>
        <v/>
      </c>
      <c r="N10" s="168" t="str">
        <f>IF(AND(Расход!$K$4:$K$499=Сроки!$B10,Расход!$C$4:$C$499=Сроки!N$3),Расход!$B$4:$B$499,"")</f>
        <v/>
      </c>
      <c r="O10" s="168" t="str">
        <f>IF(AND(Расход!$K$4:$K$499=Сроки!$B10,Расход!$C$4:$C$499=Сроки!O$3),Расход!$B$4:$B$499,"")</f>
        <v/>
      </c>
      <c r="P10" s="168" t="str">
        <f>IF(AND(Расход!$K$4:$K$499=Сроки!$B10,Расход!$C$4:$C$499=Сроки!P$3),Расход!$B$4:$B$499,"")</f>
        <v/>
      </c>
      <c r="Q10" s="168" t="str">
        <f>IF(AND(Расход!$K$4:$K$499=Сроки!$B10,Расход!$C$4:$C$499=Сроки!Q$3),Расход!$B$4:$B$499,"")</f>
        <v/>
      </c>
    </row>
    <row r="11" spans="1:17" x14ac:dyDescent="0.25">
      <c r="A11" s="36">
        <v>8</v>
      </c>
      <c r="B11" s="36" t="s">
        <v>19</v>
      </c>
      <c r="C11" s="36"/>
      <c r="D11" s="168" t="str">
        <f>IF(AND(Расход!$K$4:$K$499=Сроки!$B11,Расход!$C$4:$C$499=Сроки!D$3),Расход!$B$4:$B$499,"")</f>
        <v/>
      </c>
      <c r="E11" s="168" t="str">
        <f>IF(AND(Расход!$K$4:$K$499=Сроки!$B11,Расход!$C$4:$C$499=Сроки!E$3),Расход!$B$4:$B$499,"")</f>
        <v/>
      </c>
      <c r="F11" s="168" t="str">
        <f>IF(AND(Расход!$K$4:$K$499=Сроки!$B11,Расход!$C$4:$C$499=Сроки!F$3),Расход!$B$4:$B$499,"")</f>
        <v/>
      </c>
      <c r="G11" s="168" t="str">
        <f>IF(AND(Расход!$K$4:$K$499=Сроки!$B11,Расход!$C$4:$C$499=Сроки!G$3),Расход!$B$4:$B$499,"")</f>
        <v/>
      </c>
      <c r="H11" s="168" t="str">
        <f>IF(AND(Расход!$K$4:$K$499=Сроки!$B11,Расход!$C$4:$C$499=Сроки!H$3),Расход!$B$4:$B$499,"")</f>
        <v/>
      </c>
      <c r="I11" s="168" t="str">
        <f>IF(AND(Расход!$K$4:$K$499=Сроки!$B11,Расход!$C$4:$C$499=Сроки!I$3),Расход!$B$4:$B$499,"")</f>
        <v/>
      </c>
      <c r="J11" s="168" t="str">
        <f>IF(AND(Расход!$K$4:$K$499=Сроки!$B11,Расход!$C$4:$C$499=Сроки!J$3),Расход!$B$4:$B$499,"")</f>
        <v/>
      </c>
      <c r="K11" s="168" t="str">
        <f>IF(AND(Расход!$K$4:$K$499=Сроки!$B11,Расход!$C$4:$C$499=Сроки!K$3),Расход!$B$4:$B$499,"")</f>
        <v/>
      </c>
      <c r="L11" s="168" t="str">
        <f>IF(AND(Расход!$K$4:$K$499=Сроки!$B11,Расход!$C$4:$C$499=Сроки!L$3),Расход!$B$4:$B$499,"")</f>
        <v/>
      </c>
      <c r="M11" s="168" t="str">
        <f>IF(AND(Расход!$K$4:$K$499=Сроки!$B11,Расход!$C$4:$C$499=Сроки!M$3),Расход!$B$4:$B$499,"")</f>
        <v/>
      </c>
      <c r="N11" s="168" t="str">
        <f>IF(AND(Расход!$K$4:$K$499=Сроки!$B11,Расход!$C$4:$C$499=Сроки!N$3),Расход!$B$4:$B$499,"")</f>
        <v/>
      </c>
      <c r="O11" s="168" t="str">
        <f>IF(AND(Расход!$K$4:$K$499=Сроки!$B11,Расход!$C$4:$C$499=Сроки!O$3),Расход!$B$4:$B$499,"")</f>
        <v/>
      </c>
      <c r="P11" s="168" t="str">
        <f>IF(AND(Расход!$K$4:$K$499=Сроки!$B11,Расход!$C$4:$C$499=Сроки!P$3),Расход!$B$4:$B$499,"")</f>
        <v/>
      </c>
      <c r="Q11" s="168" t="str">
        <f>IF(AND(Расход!$K$4:$K$499=Сроки!$B11,Расход!$C$4:$C$499=Сроки!Q$3),Расход!$B$4:$B$499,"")</f>
        <v/>
      </c>
    </row>
    <row r="12" spans="1:17" x14ac:dyDescent="0.25">
      <c r="A12" s="36">
        <v>9</v>
      </c>
      <c r="B12" s="36" t="s">
        <v>20</v>
      </c>
      <c r="C12" s="36"/>
      <c r="D12" s="168" t="str">
        <f>IF(AND(Расход!$K$4:$K$499=Сроки!$B12,Расход!$C$4:$C$499=Сроки!D$3),Расход!$B$4:$B$499,"")</f>
        <v/>
      </c>
      <c r="E12" s="168" t="str">
        <f>IF(AND(Расход!$K$4:$K$499=Сроки!$B12,Расход!$C$4:$C$499=Сроки!E$3),Расход!$B$4:$B$499,"")</f>
        <v/>
      </c>
      <c r="F12" s="168" t="str">
        <f>IF(AND(Расход!$K$4:$K$499=Сроки!$B12,Расход!$C$4:$C$499=Сроки!F$3),Расход!$B$4:$B$499,"")</f>
        <v/>
      </c>
      <c r="G12" s="168" t="str">
        <f>IF(AND(Расход!$K$4:$K$499=Сроки!$B12,Расход!$C$4:$C$499=Сроки!G$3),Расход!$B$4:$B$499,"")</f>
        <v/>
      </c>
      <c r="H12" s="168" t="str">
        <f>IF(AND(Расход!$K$4:$K$499=Сроки!$B12,Расход!$C$4:$C$499=Сроки!H$3),Расход!$B$4:$B$499,"")</f>
        <v/>
      </c>
      <c r="I12" s="168" t="str">
        <f>IF(AND(Расход!$K$4:$K$499=Сроки!$B12,Расход!$C$4:$C$499=Сроки!I$3),Расход!$B$4:$B$499,"")</f>
        <v/>
      </c>
      <c r="J12" s="168" t="str">
        <f>IF(AND(Расход!$K$4:$K$499=Сроки!$B12,Расход!$C$4:$C$499=Сроки!J$3),Расход!$B$4:$B$499,"")</f>
        <v/>
      </c>
      <c r="K12" s="168" t="str">
        <f>IF(AND(Расход!$K$4:$K$499=Сроки!$B12,Расход!$C$4:$C$499=Сроки!K$3),Расход!$B$4:$B$499,"")</f>
        <v/>
      </c>
      <c r="L12" s="168" t="str">
        <f>IF(AND(Расход!$K$4:$K$499=Сроки!$B12,Расход!$C$4:$C$499=Сроки!L$3),Расход!$B$4:$B$499,"")</f>
        <v/>
      </c>
      <c r="M12" s="168" t="str">
        <f>IF(AND(Расход!$K$4:$K$499=Сроки!$B12,Расход!$C$4:$C$499=Сроки!M$3),Расход!$B$4:$B$499,"")</f>
        <v/>
      </c>
      <c r="N12" s="168" t="str">
        <f>IF(AND(Расход!$K$4:$K$499=Сроки!$B12,Расход!$C$4:$C$499=Сроки!N$3),Расход!$B$4:$B$499,"")</f>
        <v/>
      </c>
      <c r="O12" s="168" t="str">
        <f>IF(AND(Расход!$K$4:$K$499=Сроки!$B12,Расход!$C$4:$C$499=Сроки!O$3),Расход!$B$4:$B$499,"")</f>
        <v/>
      </c>
      <c r="P12" s="168" t="str">
        <f>IF(AND(Расход!$K$4:$K$499=Сроки!$B12,Расход!$C$4:$C$499=Сроки!P$3),Расход!$B$4:$B$499,"")</f>
        <v/>
      </c>
      <c r="Q12" s="168" t="str">
        <f>IF(AND(Расход!$K$4:$K$499=Сроки!$B12,Расход!$C$4:$C$499=Сроки!Q$3),Расход!$B$4:$B$499,"")</f>
        <v/>
      </c>
    </row>
  </sheetData>
  <conditionalFormatting sqref="N3:Q3">
    <cfRule type="notContainsBlanks" dxfId="2" priority="2">
      <formula>LEN(TRIM(N3))&gt;0</formula>
    </cfRule>
  </conditionalFormatting>
  <conditionalFormatting sqref="D3:M3">
    <cfRule type="notContainsBlanks" dxfId="1" priority="3">
      <formula>LEN(TRIM(D3))&gt;0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9" sqref="I19"/>
    </sheetView>
  </sheetViews>
  <sheetFormatPr defaultRowHeight="15.7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30"/>
  <sheetViews>
    <sheetView topLeftCell="A3" workbookViewId="0">
      <pane xSplit="7" ySplit="5" topLeftCell="L8" activePane="bottomRight" state="frozen"/>
      <selection activeCell="A3" sqref="A3"/>
      <selection pane="topRight" activeCell="H3" sqref="H3"/>
      <selection pane="bottomLeft" activeCell="A8" sqref="A8"/>
      <selection pane="bottomRight" activeCell="O9" sqref="O9"/>
    </sheetView>
  </sheetViews>
  <sheetFormatPr defaultRowHeight="15.75" x14ac:dyDescent="0.25"/>
  <cols>
    <col min="1" max="1" width="0.875" customWidth="1"/>
    <col min="2" max="2" width="11.25" customWidth="1"/>
    <col min="4" max="4" width="13.375" customWidth="1"/>
    <col min="5" max="5" width="6.75" customWidth="1"/>
    <col min="6" max="6" width="7.125" customWidth="1"/>
    <col min="7" max="7" width="7.5" customWidth="1"/>
    <col min="8" max="8" width="9.875" customWidth="1"/>
    <col min="9" max="9" width="9.625" customWidth="1"/>
    <col min="10" max="10" width="6.375" customWidth="1"/>
    <col min="12" max="12" width="10.125" customWidth="1"/>
    <col min="13" max="13" width="9.875" customWidth="1"/>
    <col min="14" max="37" width="6" customWidth="1"/>
    <col min="38" max="38" width="5.5" customWidth="1"/>
    <col min="256" max="256" width="3.5" customWidth="1"/>
    <col min="259" max="259" width="13.375" customWidth="1"/>
    <col min="260" max="260" width="6.75" customWidth="1"/>
    <col min="261" max="261" width="6" customWidth="1"/>
    <col min="263" max="263" width="8.375" customWidth="1"/>
    <col min="264" max="265" width="9.625" customWidth="1"/>
    <col min="266" max="266" width="5.875" customWidth="1"/>
    <col min="268" max="268" width="9.125" customWidth="1"/>
    <col min="269" max="269" width="8.625" customWidth="1"/>
    <col min="270" max="272" width="5.5" customWidth="1"/>
    <col min="273" max="273" width="5.25" customWidth="1"/>
    <col min="274" max="294" width="5.5" customWidth="1"/>
    <col min="512" max="512" width="3.5" customWidth="1"/>
    <col min="515" max="515" width="13.375" customWidth="1"/>
    <col min="516" max="516" width="6.75" customWidth="1"/>
    <col min="517" max="517" width="6" customWidth="1"/>
    <col min="519" max="519" width="8.375" customWidth="1"/>
    <col min="520" max="521" width="9.625" customWidth="1"/>
    <col min="522" max="522" width="5.875" customWidth="1"/>
    <col min="524" max="524" width="9.125" customWidth="1"/>
    <col min="525" max="525" width="8.625" customWidth="1"/>
    <col min="526" max="528" width="5.5" customWidth="1"/>
    <col min="529" max="529" width="5.25" customWidth="1"/>
    <col min="530" max="550" width="5.5" customWidth="1"/>
    <col min="768" max="768" width="3.5" customWidth="1"/>
    <col min="771" max="771" width="13.375" customWidth="1"/>
    <col min="772" max="772" width="6.75" customWidth="1"/>
    <col min="773" max="773" width="6" customWidth="1"/>
    <col min="775" max="775" width="8.375" customWidth="1"/>
    <col min="776" max="777" width="9.625" customWidth="1"/>
    <col min="778" max="778" width="5.875" customWidth="1"/>
    <col min="780" max="780" width="9.125" customWidth="1"/>
    <col min="781" max="781" width="8.625" customWidth="1"/>
    <col min="782" max="784" width="5.5" customWidth="1"/>
    <col min="785" max="785" width="5.25" customWidth="1"/>
    <col min="786" max="806" width="5.5" customWidth="1"/>
    <col min="1024" max="1024" width="3.5" customWidth="1"/>
    <col min="1027" max="1027" width="13.375" customWidth="1"/>
    <col min="1028" max="1028" width="6.75" customWidth="1"/>
    <col min="1029" max="1029" width="6" customWidth="1"/>
    <col min="1031" max="1031" width="8.375" customWidth="1"/>
    <col min="1032" max="1033" width="9.625" customWidth="1"/>
    <col min="1034" max="1034" width="5.875" customWidth="1"/>
    <col min="1036" max="1036" width="9.125" customWidth="1"/>
    <col min="1037" max="1037" width="8.625" customWidth="1"/>
    <col min="1038" max="1040" width="5.5" customWidth="1"/>
    <col min="1041" max="1041" width="5.25" customWidth="1"/>
    <col min="1042" max="1062" width="5.5" customWidth="1"/>
    <col min="1280" max="1280" width="3.5" customWidth="1"/>
    <col min="1283" max="1283" width="13.375" customWidth="1"/>
    <col min="1284" max="1284" width="6.75" customWidth="1"/>
    <col min="1285" max="1285" width="6" customWidth="1"/>
    <col min="1287" max="1287" width="8.375" customWidth="1"/>
    <col min="1288" max="1289" width="9.625" customWidth="1"/>
    <col min="1290" max="1290" width="5.875" customWidth="1"/>
    <col min="1292" max="1292" width="9.125" customWidth="1"/>
    <col min="1293" max="1293" width="8.625" customWidth="1"/>
    <col min="1294" max="1296" width="5.5" customWidth="1"/>
    <col min="1297" max="1297" width="5.25" customWidth="1"/>
    <col min="1298" max="1318" width="5.5" customWidth="1"/>
    <col min="1536" max="1536" width="3.5" customWidth="1"/>
    <col min="1539" max="1539" width="13.375" customWidth="1"/>
    <col min="1540" max="1540" width="6.75" customWidth="1"/>
    <col min="1541" max="1541" width="6" customWidth="1"/>
    <col min="1543" max="1543" width="8.375" customWidth="1"/>
    <col min="1544" max="1545" width="9.625" customWidth="1"/>
    <col min="1546" max="1546" width="5.875" customWidth="1"/>
    <col min="1548" max="1548" width="9.125" customWidth="1"/>
    <col min="1549" max="1549" width="8.625" customWidth="1"/>
    <col min="1550" max="1552" width="5.5" customWidth="1"/>
    <col min="1553" max="1553" width="5.25" customWidth="1"/>
    <col min="1554" max="1574" width="5.5" customWidth="1"/>
    <col min="1792" max="1792" width="3.5" customWidth="1"/>
    <col min="1795" max="1795" width="13.375" customWidth="1"/>
    <col min="1796" max="1796" width="6.75" customWidth="1"/>
    <col min="1797" max="1797" width="6" customWidth="1"/>
    <col min="1799" max="1799" width="8.375" customWidth="1"/>
    <col min="1800" max="1801" width="9.625" customWidth="1"/>
    <col min="1802" max="1802" width="5.875" customWidth="1"/>
    <col min="1804" max="1804" width="9.125" customWidth="1"/>
    <col min="1805" max="1805" width="8.625" customWidth="1"/>
    <col min="1806" max="1808" width="5.5" customWidth="1"/>
    <col min="1809" max="1809" width="5.25" customWidth="1"/>
    <col min="1810" max="1830" width="5.5" customWidth="1"/>
    <col min="2048" max="2048" width="3.5" customWidth="1"/>
    <col min="2051" max="2051" width="13.375" customWidth="1"/>
    <col min="2052" max="2052" width="6.75" customWidth="1"/>
    <col min="2053" max="2053" width="6" customWidth="1"/>
    <col min="2055" max="2055" width="8.375" customWidth="1"/>
    <col min="2056" max="2057" width="9.625" customWidth="1"/>
    <col min="2058" max="2058" width="5.875" customWidth="1"/>
    <col min="2060" max="2060" width="9.125" customWidth="1"/>
    <col min="2061" max="2061" width="8.625" customWidth="1"/>
    <col min="2062" max="2064" width="5.5" customWidth="1"/>
    <col min="2065" max="2065" width="5.25" customWidth="1"/>
    <col min="2066" max="2086" width="5.5" customWidth="1"/>
    <col min="2304" max="2304" width="3.5" customWidth="1"/>
    <col min="2307" max="2307" width="13.375" customWidth="1"/>
    <col min="2308" max="2308" width="6.75" customWidth="1"/>
    <col min="2309" max="2309" width="6" customWidth="1"/>
    <col min="2311" max="2311" width="8.375" customWidth="1"/>
    <col min="2312" max="2313" width="9.625" customWidth="1"/>
    <col min="2314" max="2314" width="5.875" customWidth="1"/>
    <col min="2316" max="2316" width="9.125" customWidth="1"/>
    <col min="2317" max="2317" width="8.625" customWidth="1"/>
    <col min="2318" max="2320" width="5.5" customWidth="1"/>
    <col min="2321" max="2321" width="5.25" customWidth="1"/>
    <col min="2322" max="2342" width="5.5" customWidth="1"/>
    <col min="2560" max="2560" width="3.5" customWidth="1"/>
    <col min="2563" max="2563" width="13.375" customWidth="1"/>
    <col min="2564" max="2564" width="6.75" customWidth="1"/>
    <col min="2565" max="2565" width="6" customWidth="1"/>
    <col min="2567" max="2567" width="8.375" customWidth="1"/>
    <col min="2568" max="2569" width="9.625" customWidth="1"/>
    <col min="2570" max="2570" width="5.875" customWidth="1"/>
    <col min="2572" max="2572" width="9.125" customWidth="1"/>
    <col min="2573" max="2573" width="8.625" customWidth="1"/>
    <col min="2574" max="2576" width="5.5" customWidth="1"/>
    <col min="2577" max="2577" width="5.25" customWidth="1"/>
    <col min="2578" max="2598" width="5.5" customWidth="1"/>
    <col min="2816" max="2816" width="3.5" customWidth="1"/>
    <col min="2819" max="2819" width="13.375" customWidth="1"/>
    <col min="2820" max="2820" width="6.75" customWidth="1"/>
    <col min="2821" max="2821" width="6" customWidth="1"/>
    <col min="2823" max="2823" width="8.375" customWidth="1"/>
    <col min="2824" max="2825" width="9.625" customWidth="1"/>
    <col min="2826" max="2826" width="5.875" customWidth="1"/>
    <col min="2828" max="2828" width="9.125" customWidth="1"/>
    <col min="2829" max="2829" width="8.625" customWidth="1"/>
    <col min="2830" max="2832" width="5.5" customWidth="1"/>
    <col min="2833" max="2833" width="5.25" customWidth="1"/>
    <col min="2834" max="2854" width="5.5" customWidth="1"/>
    <col min="3072" max="3072" width="3.5" customWidth="1"/>
    <col min="3075" max="3075" width="13.375" customWidth="1"/>
    <col min="3076" max="3076" width="6.75" customWidth="1"/>
    <col min="3077" max="3077" width="6" customWidth="1"/>
    <col min="3079" max="3079" width="8.375" customWidth="1"/>
    <col min="3080" max="3081" width="9.625" customWidth="1"/>
    <col min="3082" max="3082" width="5.875" customWidth="1"/>
    <col min="3084" max="3084" width="9.125" customWidth="1"/>
    <col min="3085" max="3085" width="8.625" customWidth="1"/>
    <col min="3086" max="3088" width="5.5" customWidth="1"/>
    <col min="3089" max="3089" width="5.25" customWidth="1"/>
    <col min="3090" max="3110" width="5.5" customWidth="1"/>
    <col min="3328" max="3328" width="3.5" customWidth="1"/>
    <col min="3331" max="3331" width="13.375" customWidth="1"/>
    <col min="3332" max="3332" width="6.75" customWidth="1"/>
    <col min="3333" max="3333" width="6" customWidth="1"/>
    <col min="3335" max="3335" width="8.375" customWidth="1"/>
    <col min="3336" max="3337" width="9.625" customWidth="1"/>
    <col min="3338" max="3338" width="5.875" customWidth="1"/>
    <col min="3340" max="3340" width="9.125" customWidth="1"/>
    <col min="3341" max="3341" width="8.625" customWidth="1"/>
    <col min="3342" max="3344" width="5.5" customWidth="1"/>
    <col min="3345" max="3345" width="5.25" customWidth="1"/>
    <col min="3346" max="3366" width="5.5" customWidth="1"/>
    <col min="3584" max="3584" width="3.5" customWidth="1"/>
    <col min="3587" max="3587" width="13.375" customWidth="1"/>
    <col min="3588" max="3588" width="6.75" customWidth="1"/>
    <col min="3589" max="3589" width="6" customWidth="1"/>
    <col min="3591" max="3591" width="8.375" customWidth="1"/>
    <col min="3592" max="3593" width="9.625" customWidth="1"/>
    <col min="3594" max="3594" width="5.875" customWidth="1"/>
    <col min="3596" max="3596" width="9.125" customWidth="1"/>
    <col min="3597" max="3597" width="8.625" customWidth="1"/>
    <col min="3598" max="3600" width="5.5" customWidth="1"/>
    <col min="3601" max="3601" width="5.25" customWidth="1"/>
    <col min="3602" max="3622" width="5.5" customWidth="1"/>
    <col min="3840" max="3840" width="3.5" customWidth="1"/>
    <col min="3843" max="3843" width="13.375" customWidth="1"/>
    <col min="3844" max="3844" width="6.75" customWidth="1"/>
    <col min="3845" max="3845" width="6" customWidth="1"/>
    <col min="3847" max="3847" width="8.375" customWidth="1"/>
    <col min="3848" max="3849" width="9.625" customWidth="1"/>
    <col min="3850" max="3850" width="5.875" customWidth="1"/>
    <col min="3852" max="3852" width="9.125" customWidth="1"/>
    <col min="3853" max="3853" width="8.625" customWidth="1"/>
    <col min="3854" max="3856" width="5.5" customWidth="1"/>
    <col min="3857" max="3857" width="5.25" customWidth="1"/>
    <col min="3858" max="3878" width="5.5" customWidth="1"/>
    <col min="4096" max="4096" width="3.5" customWidth="1"/>
    <col min="4099" max="4099" width="13.375" customWidth="1"/>
    <col min="4100" max="4100" width="6.75" customWidth="1"/>
    <col min="4101" max="4101" width="6" customWidth="1"/>
    <col min="4103" max="4103" width="8.375" customWidth="1"/>
    <col min="4104" max="4105" width="9.625" customWidth="1"/>
    <col min="4106" max="4106" width="5.875" customWidth="1"/>
    <col min="4108" max="4108" width="9.125" customWidth="1"/>
    <col min="4109" max="4109" width="8.625" customWidth="1"/>
    <col min="4110" max="4112" width="5.5" customWidth="1"/>
    <col min="4113" max="4113" width="5.25" customWidth="1"/>
    <col min="4114" max="4134" width="5.5" customWidth="1"/>
    <col min="4352" max="4352" width="3.5" customWidth="1"/>
    <col min="4355" max="4355" width="13.375" customWidth="1"/>
    <col min="4356" max="4356" width="6.75" customWidth="1"/>
    <col min="4357" max="4357" width="6" customWidth="1"/>
    <col min="4359" max="4359" width="8.375" customWidth="1"/>
    <col min="4360" max="4361" width="9.625" customWidth="1"/>
    <col min="4362" max="4362" width="5.875" customWidth="1"/>
    <col min="4364" max="4364" width="9.125" customWidth="1"/>
    <col min="4365" max="4365" width="8.625" customWidth="1"/>
    <col min="4366" max="4368" width="5.5" customWidth="1"/>
    <col min="4369" max="4369" width="5.25" customWidth="1"/>
    <col min="4370" max="4390" width="5.5" customWidth="1"/>
    <col min="4608" max="4608" width="3.5" customWidth="1"/>
    <col min="4611" max="4611" width="13.375" customWidth="1"/>
    <col min="4612" max="4612" width="6.75" customWidth="1"/>
    <col min="4613" max="4613" width="6" customWidth="1"/>
    <col min="4615" max="4615" width="8.375" customWidth="1"/>
    <col min="4616" max="4617" width="9.625" customWidth="1"/>
    <col min="4618" max="4618" width="5.875" customWidth="1"/>
    <col min="4620" max="4620" width="9.125" customWidth="1"/>
    <col min="4621" max="4621" width="8.625" customWidth="1"/>
    <col min="4622" max="4624" width="5.5" customWidth="1"/>
    <col min="4625" max="4625" width="5.25" customWidth="1"/>
    <col min="4626" max="4646" width="5.5" customWidth="1"/>
    <col min="4864" max="4864" width="3.5" customWidth="1"/>
    <col min="4867" max="4867" width="13.375" customWidth="1"/>
    <col min="4868" max="4868" width="6.75" customWidth="1"/>
    <col min="4869" max="4869" width="6" customWidth="1"/>
    <col min="4871" max="4871" width="8.375" customWidth="1"/>
    <col min="4872" max="4873" width="9.625" customWidth="1"/>
    <col min="4874" max="4874" width="5.875" customWidth="1"/>
    <col min="4876" max="4876" width="9.125" customWidth="1"/>
    <col min="4877" max="4877" width="8.625" customWidth="1"/>
    <col min="4878" max="4880" width="5.5" customWidth="1"/>
    <col min="4881" max="4881" width="5.25" customWidth="1"/>
    <col min="4882" max="4902" width="5.5" customWidth="1"/>
    <col min="5120" max="5120" width="3.5" customWidth="1"/>
    <col min="5123" max="5123" width="13.375" customWidth="1"/>
    <col min="5124" max="5124" width="6.75" customWidth="1"/>
    <col min="5125" max="5125" width="6" customWidth="1"/>
    <col min="5127" max="5127" width="8.375" customWidth="1"/>
    <col min="5128" max="5129" width="9.625" customWidth="1"/>
    <col min="5130" max="5130" width="5.875" customWidth="1"/>
    <col min="5132" max="5132" width="9.125" customWidth="1"/>
    <col min="5133" max="5133" width="8.625" customWidth="1"/>
    <col min="5134" max="5136" width="5.5" customWidth="1"/>
    <col min="5137" max="5137" width="5.25" customWidth="1"/>
    <col min="5138" max="5158" width="5.5" customWidth="1"/>
    <col min="5376" max="5376" width="3.5" customWidth="1"/>
    <col min="5379" max="5379" width="13.375" customWidth="1"/>
    <col min="5380" max="5380" width="6.75" customWidth="1"/>
    <col min="5381" max="5381" width="6" customWidth="1"/>
    <col min="5383" max="5383" width="8.375" customWidth="1"/>
    <col min="5384" max="5385" width="9.625" customWidth="1"/>
    <col min="5386" max="5386" width="5.875" customWidth="1"/>
    <col min="5388" max="5388" width="9.125" customWidth="1"/>
    <col min="5389" max="5389" width="8.625" customWidth="1"/>
    <col min="5390" max="5392" width="5.5" customWidth="1"/>
    <col min="5393" max="5393" width="5.25" customWidth="1"/>
    <col min="5394" max="5414" width="5.5" customWidth="1"/>
    <col min="5632" max="5632" width="3.5" customWidth="1"/>
    <col min="5635" max="5635" width="13.375" customWidth="1"/>
    <col min="5636" max="5636" width="6.75" customWidth="1"/>
    <col min="5637" max="5637" width="6" customWidth="1"/>
    <col min="5639" max="5639" width="8.375" customWidth="1"/>
    <col min="5640" max="5641" width="9.625" customWidth="1"/>
    <col min="5642" max="5642" width="5.875" customWidth="1"/>
    <col min="5644" max="5644" width="9.125" customWidth="1"/>
    <col min="5645" max="5645" width="8.625" customWidth="1"/>
    <col min="5646" max="5648" width="5.5" customWidth="1"/>
    <col min="5649" max="5649" width="5.25" customWidth="1"/>
    <col min="5650" max="5670" width="5.5" customWidth="1"/>
    <col min="5888" max="5888" width="3.5" customWidth="1"/>
    <col min="5891" max="5891" width="13.375" customWidth="1"/>
    <col min="5892" max="5892" width="6.75" customWidth="1"/>
    <col min="5893" max="5893" width="6" customWidth="1"/>
    <col min="5895" max="5895" width="8.375" customWidth="1"/>
    <col min="5896" max="5897" width="9.625" customWidth="1"/>
    <col min="5898" max="5898" width="5.875" customWidth="1"/>
    <col min="5900" max="5900" width="9.125" customWidth="1"/>
    <col min="5901" max="5901" width="8.625" customWidth="1"/>
    <col min="5902" max="5904" width="5.5" customWidth="1"/>
    <col min="5905" max="5905" width="5.25" customWidth="1"/>
    <col min="5906" max="5926" width="5.5" customWidth="1"/>
    <col min="6144" max="6144" width="3.5" customWidth="1"/>
    <col min="6147" max="6147" width="13.375" customWidth="1"/>
    <col min="6148" max="6148" width="6.75" customWidth="1"/>
    <col min="6149" max="6149" width="6" customWidth="1"/>
    <col min="6151" max="6151" width="8.375" customWidth="1"/>
    <col min="6152" max="6153" width="9.625" customWidth="1"/>
    <col min="6154" max="6154" width="5.875" customWidth="1"/>
    <col min="6156" max="6156" width="9.125" customWidth="1"/>
    <col min="6157" max="6157" width="8.625" customWidth="1"/>
    <col min="6158" max="6160" width="5.5" customWidth="1"/>
    <col min="6161" max="6161" width="5.25" customWidth="1"/>
    <col min="6162" max="6182" width="5.5" customWidth="1"/>
    <col min="6400" max="6400" width="3.5" customWidth="1"/>
    <col min="6403" max="6403" width="13.375" customWidth="1"/>
    <col min="6404" max="6404" width="6.75" customWidth="1"/>
    <col min="6405" max="6405" width="6" customWidth="1"/>
    <col min="6407" max="6407" width="8.375" customWidth="1"/>
    <col min="6408" max="6409" width="9.625" customWidth="1"/>
    <col min="6410" max="6410" width="5.875" customWidth="1"/>
    <col min="6412" max="6412" width="9.125" customWidth="1"/>
    <col min="6413" max="6413" width="8.625" customWidth="1"/>
    <col min="6414" max="6416" width="5.5" customWidth="1"/>
    <col min="6417" max="6417" width="5.25" customWidth="1"/>
    <col min="6418" max="6438" width="5.5" customWidth="1"/>
    <col min="6656" max="6656" width="3.5" customWidth="1"/>
    <col min="6659" max="6659" width="13.375" customWidth="1"/>
    <col min="6660" max="6660" width="6.75" customWidth="1"/>
    <col min="6661" max="6661" width="6" customWidth="1"/>
    <col min="6663" max="6663" width="8.375" customWidth="1"/>
    <col min="6664" max="6665" width="9.625" customWidth="1"/>
    <col min="6666" max="6666" width="5.875" customWidth="1"/>
    <col min="6668" max="6668" width="9.125" customWidth="1"/>
    <col min="6669" max="6669" width="8.625" customWidth="1"/>
    <col min="6670" max="6672" width="5.5" customWidth="1"/>
    <col min="6673" max="6673" width="5.25" customWidth="1"/>
    <col min="6674" max="6694" width="5.5" customWidth="1"/>
    <col min="6912" max="6912" width="3.5" customWidth="1"/>
    <col min="6915" max="6915" width="13.375" customWidth="1"/>
    <col min="6916" max="6916" width="6.75" customWidth="1"/>
    <col min="6917" max="6917" width="6" customWidth="1"/>
    <col min="6919" max="6919" width="8.375" customWidth="1"/>
    <col min="6920" max="6921" width="9.625" customWidth="1"/>
    <col min="6922" max="6922" width="5.875" customWidth="1"/>
    <col min="6924" max="6924" width="9.125" customWidth="1"/>
    <col min="6925" max="6925" width="8.625" customWidth="1"/>
    <col min="6926" max="6928" width="5.5" customWidth="1"/>
    <col min="6929" max="6929" width="5.25" customWidth="1"/>
    <col min="6930" max="6950" width="5.5" customWidth="1"/>
    <col min="7168" max="7168" width="3.5" customWidth="1"/>
    <col min="7171" max="7171" width="13.375" customWidth="1"/>
    <col min="7172" max="7172" width="6.75" customWidth="1"/>
    <col min="7173" max="7173" width="6" customWidth="1"/>
    <col min="7175" max="7175" width="8.375" customWidth="1"/>
    <col min="7176" max="7177" width="9.625" customWidth="1"/>
    <col min="7178" max="7178" width="5.875" customWidth="1"/>
    <col min="7180" max="7180" width="9.125" customWidth="1"/>
    <col min="7181" max="7181" width="8.625" customWidth="1"/>
    <col min="7182" max="7184" width="5.5" customWidth="1"/>
    <col min="7185" max="7185" width="5.25" customWidth="1"/>
    <col min="7186" max="7206" width="5.5" customWidth="1"/>
    <col min="7424" max="7424" width="3.5" customWidth="1"/>
    <col min="7427" max="7427" width="13.375" customWidth="1"/>
    <col min="7428" max="7428" width="6.75" customWidth="1"/>
    <col min="7429" max="7429" width="6" customWidth="1"/>
    <col min="7431" max="7431" width="8.375" customWidth="1"/>
    <col min="7432" max="7433" width="9.625" customWidth="1"/>
    <col min="7434" max="7434" width="5.875" customWidth="1"/>
    <col min="7436" max="7436" width="9.125" customWidth="1"/>
    <col min="7437" max="7437" width="8.625" customWidth="1"/>
    <col min="7438" max="7440" width="5.5" customWidth="1"/>
    <col min="7441" max="7441" width="5.25" customWidth="1"/>
    <col min="7442" max="7462" width="5.5" customWidth="1"/>
    <col min="7680" max="7680" width="3.5" customWidth="1"/>
    <col min="7683" max="7683" width="13.375" customWidth="1"/>
    <col min="7684" max="7684" width="6.75" customWidth="1"/>
    <col min="7685" max="7685" width="6" customWidth="1"/>
    <col min="7687" max="7687" width="8.375" customWidth="1"/>
    <col min="7688" max="7689" width="9.625" customWidth="1"/>
    <col min="7690" max="7690" width="5.875" customWidth="1"/>
    <col min="7692" max="7692" width="9.125" customWidth="1"/>
    <col min="7693" max="7693" width="8.625" customWidth="1"/>
    <col min="7694" max="7696" width="5.5" customWidth="1"/>
    <col min="7697" max="7697" width="5.25" customWidth="1"/>
    <col min="7698" max="7718" width="5.5" customWidth="1"/>
    <col min="7936" max="7936" width="3.5" customWidth="1"/>
    <col min="7939" max="7939" width="13.375" customWidth="1"/>
    <col min="7940" max="7940" width="6.75" customWidth="1"/>
    <col min="7941" max="7941" width="6" customWidth="1"/>
    <col min="7943" max="7943" width="8.375" customWidth="1"/>
    <col min="7944" max="7945" width="9.625" customWidth="1"/>
    <col min="7946" max="7946" width="5.875" customWidth="1"/>
    <col min="7948" max="7948" width="9.125" customWidth="1"/>
    <col min="7949" max="7949" width="8.625" customWidth="1"/>
    <col min="7950" max="7952" width="5.5" customWidth="1"/>
    <col min="7953" max="7953" width="5.25" customWidth="1"/>
    <col min="7954" max="7974" width="5.5" customWidth="1"/>
    <col min="8192" max="8192" width="3.5" customWidth="1"/>
    <col min="8195" max="8195" width="13.375" customWidth="1"/>
    <col min="8196" max="8196" width="6.75" customWidth="1"/>
    <col min="8197" max="8197" width="6" customWidth="1"/>
    <col min="8199" max="8199" width="8.375" customWidth="1"/>
    <col min="8200" max="8201" width="9.625" customWidth="1"/>
    <col min="8202" max="8202" width="5.875" customWidth="1"/>
    <col min="8204" max="8204" width="9.125" customWidth="1"/>
    <col min="8205" max="8205" width="8.625" customWidth="1"/>
    <col min="8206" max="8208" width="5.5" customWidth="1"/>
    <col min="8209" max="8209" width="5.25" customWidth="1"/>
    <col min="8210" max="8230" width="5.5" customWidth="1"/>
    <col min="8448" max="8448" width="3.5" customWidth="1"/>
    <col min="8451" max="8451" width="13.375" customWidth="1"/>
    <col min="8452" max="8452" width="6.75" customWidth="1"/>
    <col min="8453" max="8453" width="6" customWidth="1"/>
    <col min="8455" max="8455" width="8.375" customWidth="1"/>
    <col min="8456" max="8457" width="9.625" customWidth="1"/>
    <col min="8458" max="8458" width="5.875" customWidth="1"/>
    <col min="8460" max="8460" width="9.125" customWidth="1"/>
    <col min="8461" max="8461" width="8.625" customWidth="1"/>
    <col min="8462" max="8464" width="5.5" customWidth="1"/>
    <col min="8465" max="8465" width="5.25" customWidth="1"/>
    <col min="8466" max="8486" width="5.5" customWidth="1"/>
    <col min="8704" max="8704" width="3.5" customWidth="1"/>
    <col min="8707" max="8707" width="13.375" customWidth="1"/>
    <col min="8708" max="8708" width="6.75" customWidth="1"/>
    <col min="8709" max="8709" width="6" customWidth="1"/>
    <col min="8711" max="8711" width="8.375" customWidth="1"/>
    <col min="8712" max="8713" width="9.625" customWidth="1"/>
    <col min="8714" max="8714" width="5.875" customWidth="1"/>
    <col min="8716" max="8716" width="9.125" customWidth="1"/>
    <col min="8717" max="8717" width="8.625" customWidth="1"/>
    <col min="8718" max="8720" width="5.5" customWidth="1"/>
    <col min="8721" max="8721" width="5.25" customWidth="1"/>
    <col min="8722" max="8742" width="5.5" customWidth="1"/>
    <col min="8960" max="8960" width="3.5" customWidth="1"/>
    <col min="8963" max="8963" width="13.375" customWidth="1"/>
    <col min="8964" max="8964" width="6.75" customWidth="1"/>
    <col min="8965" max="8965" width="6" customWidth="1"/>
    <col min="8967" max="8967" width="8.375" customWidth="1"/>
    <col min="8968" max="8969" width="9.625" customWidth="1"/>
    <col min="8970" max="8970" width="5.875" customWidth="1"/>
    <col min="8972" max="8972" width="9.125" customWidth="1"/>
    <col min="8973" max="8973" width="8.625" customWidth="1"/>
    <col min="8974" max="8976" width="5.5" customWidth="1"/>
    <col min="8977" max="8977" width="5.25" customWidth="1"/>
    <col min="8978" max="8998" width="5.5" customWidth="1"/>
    <col min="9216" max="9216" width="3.5" customWidth="1"/>
    <col min="9219" max="9219" width="13.375" customWidth="1"/>
    <col min="9220" max="9220" width="6.75" customWidth="1"/>
    <col min="9221" max="9221" width="6" customWidth="1"/>
    <col min="9223" max="9223" width="8.375" customWidth="1"/>
    <col min="9224" max="9225" width="9.625" customWidth="1"/>
    <col min="9226" max="9226" width="5.875" customWidth="1"/>
    <col min="9228" max="9228" width="9.125" customWidth="1"/>
    <col min="9229" max="9229" width="8.625" customWidth="1"/>
    <col min="9230" max="9232" width="5.5" customWidth="1"/>
    <col min="9233" max="9233" width="5.25" customWidth="1"/>
    <col min="9234" max="9254" width="5.5" customWidth="1"/>
    <col min="9472" max="9472" width="3.5" customWidth="1"/>
    <col min="9475" max="9475" width="13.375" customWidth="1"/>
    <col min="9476" max="9476" width="6.75" customWidth="1"/>
    <col min="9477" max="9477" width="6" customWidth="1"/>
    <col min="9479" max="9479" width="8.375" customWidth="1"/>
    <col min="9480" max="9481" width="9.625" customWidth="1"/>
    <col min="9482" max="9482" width="5.875" customWidth="1"/>
    <col min="9484" max="9484" width="9.125" customWidth="1"/>
    <col min="9485" max="9485" width="8.625" customWidth="1"/>
    <col min="9486" max="9488" width="5.5" customWidth="1"/>
    <col min="9489" max="9489" width="5.25" customWidth="1"/>
    <col min="9490" max="9510" width="5.5" customWidth="1"/>
    <col min="9728" max="9728" width="3.5" customWidth="1"/>
    <col min="9731" max="9731" width="13.375" customWidth="1"/>
    <col min="9732" max="9732" width="6.75" customWidth="1"/>
    <col min="9733" max="9733" width="6" customWidth="1"/>
    <col min="9735" max="9735" width="8.375" customWidth="1"/>
    <col min="9736" max="9737" width="9.625" customWidth="1"/>
    <col min="9738" max="9738" width="5.875" customWidth="1"/>
    <col min="9740" max="9740" width="9.125" customWidth="1"/>
    <col min="9741" max="9741" width="8.625" customWidth="1"/>
    <col min="9742" max="9744" width="5.5" customWidth="1"/>
    <col min="9745" max="9745" width="5.25" customWidth="1"/>
    <col min="9746" max="9766" width="5.5" customWidth="1"/>
    <col min="9984" max="9984" width="3.5" customWidth="1"/>
    <col min="9987" max="9987" width="13.375" customWidth="1"/>
    <col min="9988" max="9988" width="6.75" customWidth="1"/>
    <col min="9989" max="9989" width="6" customWidth="1"/>
    <col min="9991" max="9991" width="8.375" customWidth="1"/>
    <col min="9992" max="9993" width="9.625" customWidth="1"/>
    <col min="9994" max="9994" width="5.875" customWidth="1"/>
    <col min="9996" max="9996" width="9.125" customWidth="1"/>
    <col min="9997" max="9997" width="8.625" customWidth="1"/>
    <col min="9998" max="10000" width="5.5" customWidth="1"/>
    <col min="10001" max="10001" width="5.25" customWidth="1"/>
    <col min="10002" max="10022" width="5.5" customWidth="1"/>
    <col min="10240" max="10240" width="3.5" customWidth="1"/>
    <col min="10243" max="10243" width="13.375" customWidth="1"/>
    <col min="10244" max="10244" width="6.75" customWidth="1"/>
    <col min="10245" max="10245" width="6" customWidth="1"/>
    <col min="10247" max="10247" width="8.375" customWidth="1"/>
    <col min="10248" max="10249" width="9.625" customWidth="1"/>
    <col min="10250" max="10250" width="5.875" customWidth="1"/>
    <col min="10252" max="10252" width="9.125" customWidth="1"/>
    <col min="10253" max="10253" width="8.625" customWidth="1"/>
    <col min="10254" max="10256" width="5.5" customWidth="1"/>
    <col min="10257" max="10257" width="5.25" customWidth="1"/>
    <col min="10258" max="10278" width="5.5" customWidth="1"/>
    <col min="10496" max="10496" width="3.5" customWidth="1"/>
    <col min="10499" max="10499" width="13.375" customWidth="1"/>
    <col min="10500" max="10500" width="6.75" customWidth="1"/>
    <col min="10501" max="10501" width="6" customWidth="1"/>
    <col min="10503" max="10503" width="8.375" customWidth="1"/>
    <col min="10504" max="10505" width="9.625" customWidth="1"/>
    <col min="10506" max="10506" width="5.875" customWidth="1"/>
    <col min="10508" max="10508" width="9.125" customWidth="1"/>
    <col min="10509" max="10509" width="8.625" customWidth="1"/>
    <col min="10510" max="10512" width="5.5" customWidth="1"/>
    <col min="10513" max="10513" width="5.25" customWidth="1"/>
    <col min="10514" max="10534" width="5.5" customWidth="1"/>
    <col min="10752" max="10752" width="3.5" customWidth="1"/>
    <col min="10755" max="10755" width="13.375" customWidth="1"/>
    <col min="10756" max="10756" width="6.75" customWidth="1"/>
    <col min="10757" max="10757" width="6" customWidth="1"/>
    <col min="10759" max="10759" width="8.375" customWidth="1"/>
    <col min="10760" max="10761" width="9.625" customWidth="1"/>
    <col min="10762" max="10762" width="5.875" customWidth="1"/>
    <col min="10764" max="10764" width="9.125" customWidth="1"/>
    <col min="10765" max="10765" width="8.625" customWidth="1"/>
    <col min="10766" max="10768" width="5.5" customWidth="1"/>
    <col min="10769" max="10769" width="5.25" customWidth="1"/>
    <col min="10770" max="10790" width="5.5" customWidth="1"/>
    <col min="11008" max="11008" width="3.5" customWidth="1"/>
    <col min="11011" max="11011" width="13.375" customWidth="1"/>
    <col min="11012" max="11012" width="6.75" customWidth="1"/>
    <col min="11013" max="11013" width="6" customWidth="1"/>
    <col min="11015" max="11015" width="8.375" customWidth="1"/>
    <col min="11016" max="11017" width="9.625" customWidth="1"/>
    <col min="11018" max="11018" width="5.875" customWidth="1"/>
    <col min="11020" max="11020" width="9.125" customWidth="1"/>
    <col min="11021" max="11021" width="8.625" customWidth="1"/>
    <col min="11022" max="11024" width="5.5" customWidth="1"/>
    <col min="11025" max="11025" width="5.25" customWidth="1"/>
    <col min="11026" max="11046" width="5.5" customWidth="1"/>
    <col min="11264" max="11264" width="3.5" customWidth="1"/>
    <col min="11267" max="11267" width="13.375" customWidth="1"/>
    <col min="11268" max="11268" width="6.75" customWidth="1"/>
    <col min="11269" max="11269" width="6" customWidth="1"/>
    <col min="11271" max="11271" width="8.375" customWidth="1"/>
    <col min="11272" max="11273" width="9.625" customWidth="1"/>
    <col min="11274" max="11274" width="5.875" customWidth="1"/>
    <col min="11276" max="11276" width="9.125" customWidth="1"/>
    <col min="11277" max="11277" width="8.625" customWidth="1"/>
    <col min="11278" max="11280" width="5.5" customWidth="1"/>
    <col min="11281" max="11281" width="5.25" customWidth="1"/>
    <col min="11282" max="11302" width="5.5" customWidth="1"/>
    <col min="11520" max="11520" width="3.5" customWidth="1"/>
    <col min="11523" max="11523" width="13.375" customWidth="1"/>
    <col min="11524" max="11524" width="6.75" customWidth="1"/>
    <col min="11525" max="11525" width="6" customWidth="1"/>
    <col min="11527" max="11527" width="8.375" customWidth="1"/>
    <col min="11528" max="11529" width="9.625" customWidth="1"/>
    <col min="11530" max="11530" width="5.875" customWidth="1"/>
    <col min="11532" max="11532" width="9.125" customWidth="1"/>
    <col min="11533" max="11533" width="8.625" customWidth="1"/>
    <col min="11534" max="11536" width="5.5" customWidth="1"/>
    <col min="11537" max="11537" width="5.25" customWidth="1"/>
    <col min="11538" max="11558" width="5.5" customWidth="1"/>
    <col min="11776" max="11776" width="3.5" customWidth="1"/>
    <col min="11779" max="11779" width="13.375" customWidth="1"/>
    <col min="11780" max="11780" width="6.75" customWidth="1"/>
    <col min="11781" max="11781" width="6" customWidth="1"/>
    <col min="11783" max="11783" width="8.375" customWidth="1"/>
    <col min="11784" max="11785" width="9.625" customWidth="1"/>
    <col min="11786" max="11786" width="5.875" customWidth="1"/>
    <col min="11788" max="11788" width="9.125" customWidth="1"/>
    <col min="11789" max="11789" width="8.625" customWidth="1"/>
    <col min="11790" max="11792" width="5.5" customWidth="1"/>
    <col min="11793" max="11793" width="5.25" customWidth="1"/>
    <col min="11794" max="11814" width="5.5" customWidth="1"/>
    <col min="12032" max="12032" width="3.5" customWidth="1"/>
    <col min="12035" max="12035" width="13.375" customWidth="1"/>
    <col min="12036" max="12036" width="6.75" customWidth="1"/>
    <col min="12037" max="12037" width="6" customWidth="1"/>
    <col min="12039" max="12039" width="8.375" customWidth="1"/>
    <col min="12040" max="12041" width="9.625" customWidth="1"/>
    <col min="12042" max="12042" width="5.875" customWidth="1"/>
    <col min="12044" max="12044" width="9.125" customWidth="1"/>
    <col min="12045" max="12045" width="8.625" customWidth="1"/>
    <col min="12046" max="12048" width="5.5" customWidth="1"/>
    <col min="12049" max="12049" width="5.25" customWidth="1"/>
    <col min="12050" max="12070" width="5.5" customWidth="1"/>
    <col min="12288" max="12288" width="3.5" customWidth="1"/>
    <col min="12291" max="12291" width="13.375" customWidth="1"/>
    <col min="12292" max="12292" width="6.75" customWidth="1"/>
    <col min="12293" max="12293" width="6" customWidth="1"/>
    <col min="12295" max="12295" width="8.375" customWidth="1"/>
    <col min="12296" max="12297" width="9.625" customWidth="1"/>
    <col min="12298" max="12298" width="5.875" customWidth="1"/>
    <col min="12300" max="12300" width="9.125" customWidth="1"/>
    <col min="12301" max="12301" width="8.625" customWidth="1"/>
    <col min="12302" max="12304" width="5.5" customWidth="1"/>
    <col min="12305" max="12305" width="5.25" customWidth="1"/>
    <col min="12306" max="12326" width="5.5" customWidth="1"/>
    <col min="12544" max="12544" width="3.5" customWidth="1"/>
    <col min="12547" max="12547" width="13.375" customWidth="1"/>
    <col min="12548" max="12548" width="6.75" customWidth="1"/>
    <col min="12549" max="12549" width="6" customWidth="1"/>
    <col min="12551" max="12551" width="8.375" customWidth="1"/>
    <col min="12552" max="12553" width="9.625" customWidth="1"/>
    <col min="12554" max="12554" width="5.875" customWidth="1"/>
    <col min="12556" max="12556" width="9.125" customWidth="1"/>
    <col min="12557" max="12557" width="8.625" customWidth="1"/>
    <col min="12558" max="12560" width="5.5" customWidth="1"/>
    <col min="12561" max="12561" width="5.25" customWidth="1"/>
    <col min="12562" max="12582" width="5.5" customWidth="1"/>
    <col min="12800" max="12800" width="3.5" customWidth="1"/>
    <col min="12803" max="12803" width="13.375" customWidth="1"/>
    <col min="12804" max="12804" width="6.75" customWidth="1"/>
    <col min="12805" max="12805" width="6" customWidth="1"/>
    <col min="12807" max="12807" width="8.375" customWidth="1"/>
    <col min="12808" max="12809" width="9.625" customWidth="1"/>
    <col min="12810" max="12810" width="5.875" customWidth="1"/>
    <col min="12812" max="12812" width="9.125" customWidth="1"/>
    <col min="12813" max="12813" width="8.625" customWidth="1"/>
    <col min="12814" max="12816" width="5.5" customWidth="1"/>
    <col min="12817" max="12817" width="5.25" customWidth="1"/>
    <col min="12818" max="12838" width="5.5" customWidth="1"/>
    <col min="13056" max="13056" width="3.5" customWidth="1"/>
    <col min="13059" max="13059" width="13.375" customWidth="1"/>
    <col min="13060" max="13060" width="6.75" customWidth="1"/>
    <col min="13061" max="13061" width="6" customWidth="1"/>
    <col min="13063" max="13063" width="8.375" customWidth="1"/>
    <col min="13064" max="13065" width="9.625" customWidth="1"/>
    <col min="13066" max="13066" width="5.875" customWidth="1"/>
    <col min="13068" max="13068" width="9.125" customWidth="1"/>
    <col min="13069" max="13069" width="8.625" customWidth="1"/>
    <col min="13070" max="13072" width="5.5" customWidth="1"/>
    <col min="13073" max="13073" width="5.25" customWidth="1"/>
    <col min="13074" max="13094" width="5.5" customWidth="1"/>
    <col min="13312" max="13312" width="3.5" customWidth="1"/>
    <col min="13315" max="13315" width="13.375" customWidth="1"/>
    <col min="13316" max="13316" width="6.75" customWidth="1"/>
    <col min="13317" max="13317" width="6" customWidth="1"/>
    <col min="13319" max="13319" width="8.375" customWidth="1"/>
    <col min="13320" max="13321" width="9.625" customWidth="1"/>
    <col min="13322" max="13322" width="5.875" customWidth="1"/>
    <col min="13324" max="13324" width="9.125" customWidth="1"/>
    <col min="13325" max="13325" width="8.625" customWidth="1"/>
    <col min="13326" max="13328" width="5.5" customWidth="1"/>
    <col min="13329" max="13329" width="5.25" customWidth="1"/>
    <col min="13330" max="13350" width="5.5" customWidth="1"/>
    <col min="13568" max="13568" width="3.5" customWidth="1"/>
    <col min="13571" max="13571" width="13.375" customWidth="1"/>
    <col min="13572" max="13572" width="6.75" customWidth="1"/>
    <col min="13573" max="13573" width="6" customWidth="1"/>
    <col min="13575" max="13575" width="8.375" customWidth="1"/>
    <col min="13576" max="13577" width="9.625" customWidth="1"/>
    <col min="13578" max="13578" width="5.875" customWidth="1"/>
    <col min="13580" max="13580" width="9.125" customWidth="1"/>
    <col min="13581" max="13581" width="8.625" customWidth="1"/>
    <col min="13582" max="13584" width="5.5" customWidth="1"/>
    <col min="13585" max="13585" width="5.25" customWidth="1"/>
    <col min="13586" max="13606" width="5.5" customWidth="1"/>
    <col min="13824" max="13824" width="3.5" customWidth="1"/>
    <col min="13827" max="13827" width="13.375" customWidth="1"/>
    <col min="13828" max="13828" width="6.75" customWidth="1"/>
    <col min="13829" max="13829" width="6" customWidth="1"/>
    <col min="13831" max="13831" width="8.375" customWidth="1"/>
    <col min="13832" max="13833" width="9.625" customWidth="1"/>
    <col min="13834" max="13834" width="5.875" customWidth="1"/>
    <col min="13836" max="13836" width="9.125" customWidth="1"/>
    <col min="13837" max="13837" width="8.625" customWidth="1"/>
    <col min="13838" max="13840" width="5.5" customWidth="1"/>
    <col min="13841" max="13841" width="5.25" customWidth="1"/>
    <col min="13842" max="13862" width="5.5" customWidth="1"/>
    <col min="14080" max="14080" width="3.5" customWidth="1"/>
    <col min="14083" max="14083" width="13.375" customWidth="1"/>
    <col min="14084" max="14084" width="6.75" customWidth="1"/>
    <col min="14085" max="14085" width="6" customWidth="1"/>
    <col min="14087" max="14087" width="8.375" customWidth="1"/>
    <col min="14088" max="14089" width="9.625" customWidth="1"/>
    <col min="14090" max="14090" width="5.875" customWidth="1"/>
    <col min="14092" max="14092" width="9.125" customWidth="1"/>
    <col min="14093" max="14093" width="8.625" customWidth="1"/>
    <col min="14094" max="14096" width="5.5" customWidth="1"/>
    <col min="14097" max="14097" width="5.25" customWidth="1"/>
    <col min="14098" max="14118" width="5.5" customWidth="1"/>
    <col min="14336" max="14336" width="3.5" customWidth="1"/>
    <col min="14339" max="14339" width="13.375" customWidth="1"/>
    <col min="14340" max="14340" width="6.75" customWidth="1"/>
    <col min="14341" max="14341" width="6" customWidth="1"/>
    <col min="14343" max="14343" width="8.375" customWidth="1"/>
    <col min="14344" max="14345" width="9.625" customWidth="1"/>
    <col min="14346" max="14346" width="5.875" customWidth="1"/>
    <col min="14348" max="14348" width="9.125" customWidth="1"/>
    <col min="14349" max="14349" width="8.625" customWidth="1"/>
    <col min="14350" max="14352" width="5.5" customWidth="1"/>
    <col min="14353" max="14353" width="5.25" customWidth="1"/>
    <col min="14354" max="14374" width="5.5" customWidth="1"/>
    <col min="14592" max="14592" width="3.5" customWidth="1"/>
    <col min="14595" max="14595" width="13.375" customWidth="1"/>
    <col min="14596" max="14596" width="6.75" customWidth="1"/>
    <col min="14597" max="14597" width="6" customWidth="1"/>
    <col min="14599" max="14599" width="8.375" customWidth="1"/>
    <col min="14600" max="14601" width="9.625" customWidth="1"/>
    <col min="14602" max="14602" width="5.875" customWidth="1"/>
    <col min="14604" max="14604" width="9.125" customWidth="1"/>
    <col min="14605" max="14605" width="8.625" customWidth="1"/>
    <col min="14606" max="14608" width="5.5" customWidth="1"/>
    <col min="14609" max="14609" width="5.25" customWidth="1"/>
    <col min="14610" max="14630" width="5.5" customWidth="1"/>
    <col min="14848" max="14848" width="3.5" customWidth="1"/>
    <col min="14851" max="14851" width="13.375" customWidth="1"/>
    <col min="14852" max="14852" width="6.75" customWidth="1"/>
    <col min="14853" max="14853" width="6" customWidth="1"/>
    <col min="14855" max="14855" width="8.375" customWidth="1"/>
    <col min="14856" max="14857" width="9.625" customWidth="1"/>
    <col min="14858" max="14858" width="5.875" customWidth="1"/>
    <col min="14860" max="14860" width="9.125" customWidth="1"/>
    <col min="14861" max="14861" width="8.625" customWidth="1"/>
    <col min="14862" max="14864" width="5.5" customWidth="1"/>
    <col min="14865" max="14865" width="5.25" customWidth="1"/>
    <col min="14866" max="14886" width="5.5" customWidth="1"/>
    <col min="15104" max="15104" width="3.5" customWidth="1"/>
    <col min="15107" max="15107" width="13.375" customWidth="1"/>
    <col min="15108" max="15108" width="6.75" customWidth="1"/>
    <col min="15109" max="15109" width="6" customWidth="1"/>
    <col min="15111" max="15111" width="8.375" customWidth="1"/>
    <col min="15112" max="15113" width="9.625" customWidth="1"/>
    <col min="15114" max="15114" width="5.875" customWidth="1"/>
    <col min="15116" max="15116" width="9.125" customWidth="1"/>
    <col min="15117" max="15117" width="8.625" customWidth="1"/>
    <col min="15118" max="15120" width="5.5" customWidth="1"/>
    <col min="15121" max="15121" width="5.25" customWidth="1"/>
    <col min="15122" max="15142" width="5.5" customWidth="1"/>
    <col min="15360" max="15360" width="3.5" customWidth="1"/>
    <col min="15363" max="15363" width="13.375" customWidth="1"/>
    <col min="15364" max="15364" width="6.75" customWidth="1"/>
    <col min="15365" max="15365" width="6" customWidth="1"/>
    <col min="15367" max="15367" width="8.375" customWidth="1"/>
    <col min="15368" max="15369" width="9.625" customWidth="1"/>
    <col min="15370" max="15370" width="5.875" customWidth="1"/>
    <col min="15372" max="15372" width="9.125" customWidth="1"/>
    <col min="15373" max="15373" width="8.625" customWidth="1"/>
    <col min="15374" max="15376" width="5.5" customWidth="1"/>
    <col min="15377" max="15377" width="5.25" customWidth="1"/>
    <col min="15378" max="15398" width="5.5" customWidth="1"/>
    <col min="15616" max="15616" width="3.5" customWidth="1"/>
    <col min="15619" max="15619" width="13.375" customWidth="1"/>
    <col min="15620" max="15620" width="6.75" customWidth="1"/>
    <col min="15621" max="15621" width="6" customWidth="1"/>
    <col min="15623" max="15623" width="8.375" customWidth="1"/>
    <col min="15624" max="15625" width="9.625" customWidth="1"/>
    <col min="15626" max="15626" width="5.875" customWidth="1"/>
    <col min="15628" max="15628" width="9.125" customWidth="1"/>
    <col min="15629" max="15629" width="8.625" customWidth="1"/>
    <col min="15630" max="15632" width="5.5" customWidth="1"/>
    <col min="15633" max="15633" width="5.25" customWidth="1"/>
    <col min="15634" max="15654" width="5.5" customWidth="1"/>
    <col min="15872" max="15872" width="3.5" customWidth="1"/>
    <col min="15875" max="15875" width="13.375" customWidth="1"/>
    <col min="15876" max="15876" width="6.75" customWidth="1"/>
    <col min="15877" max="15877" width="6" customWidth="1"/>
    <col min="15879" max="15879" width="8.375" customWidth="1"/>
    <col min="15880" max="15881" width="9.625" customWidth="1"/>
    <col min="15882" max="15882" width="5.875" customWidth="1"/>
    <col min="15884" max="15884" width="9.125" customWidth="1"/>
    <col min="15885" max="15885" width="8.625" customWidth="1"/>
    <col min="15886" max="15888" width="5.5" customWidth="1"/>
    <col min="15889" max="15889" width="5.25" customWidth="1"/>
    <col min="15890" max="15910" width="5.5" customWidth="1"/>
    <col min="16128" max="16128" width="3.5" customWidth="1"/>
    <col min="16131" max="16131" width="13.375" customWidth="1"/>
    <col min="16132" max="16132" width="6.75" customWidth="1"/>
    <col min="16133" max="16133" width="6" customWidth="1"/>
    <col min="16135" max="16135" width="8.375" customWidth="1"/>
    <col min="16136" max="16137" width="9.625" customWidth="1"/>
    <col min="16138" max="16138" width="5.875" customWidth="1"/>
    <col min="16140" max="16140" width="9.125" customWidth="1"/>
    <col min="16141" max="16141" width="8.625" customWidth="1"/>
    <col min="16142" max="16144" width="5.5" customWidth="1"/>
    <col min="16145" max="16145" width="5.25" customWidth="1"/>
    <col min="16146" max="16166" width="5.5" customWidth="1"/>
  </cols>
  <sheetData>
    <row r="1" spans="1:38" s="45" customFormat="1" x14ac:dyDescent="0.25">
      <c r="AE1" s="199"/>
      <c r="AF1" s="199"/>
      <c r="AG1" s="199"/>
      <c r="AH1" s="199"/>
      <c r="AI1" s="199"/>
      <c r="AJ1" s="199"/>
      <c r="AK1" s="199"/>
    </row>
    <row r="2" spans="1:38" s="45" customFormat="1" x14ac:dyDescent="0.25"/>
    <row r="3" spans="1:38" s="45" customFormat="1" ht="24" thickBot="1" x14ac:dyDescent="0.4">
      <c r="A3" s="200" t="s">
        <v>177</v>
      </c>
      <c r="B3" s="200"/>
      <c r="C3" s="200"/>
      <c r="D3" s="200"/>
      <c r="E3" s="200"/>
      <c r="F3" s="200"/>
      <c r="G3" s="200"/>
      <c r="H3" s="200"/>
      <c r="I3" s="201" t="s">
        <v>276</v>
      </c>
      <c r="J3" s="201"/>
      <c r="K3" s="201"/>
      <c r="L3" s="46"/>
      <c r="M3" s="47"/>
      <c r="N3" s="202">
        <f ca="1">NOW()</f>
        <v>44008.644471527776</v>
      </c>
      <c r="O3" s="202"/>
      <c r="P3" s="203"/>
      <c r="Q3" s="203"/>
      <c r="Z3" s="48"/>
      <c r="AA3" s="49" t="s">
        <v>178</v>
      </c>
      <c r="AB3" s="204" t="s">
        <v>274</v>
      </c>
      <c r="AC3" s="204"/>
      <c r="AD3" s="50">
        <v>2020</v>
      </c>
      <c r="AE3" s="51"/>
      <c r="AF3" s="51"/>
      <c r="AG3" s="51"/>
      <c r="AH3" s="51"/>
      <c r="AI3" s="51"/>
      <c r="AJ3" s="51"/>
      <c r="AK3" s="51"/>
    </row>
    <row r="4" spans="1:38" s="45" customFormat="1" ht="17.25" thickTop="1" thickBot="1" x14ac:dyDescent="0.3">
      <c r="J4" s="52"/>
    </row>
    <row r="5" spans="1:38" s="18" customFormat="1" ht="16.5" thickBot="1" x14ac:dyDescent="0.3">
      <c r="A5" s="205" t="s">
        <v>180</v>
      </c>
      <c r="B5" s="206"/>
      <c r="C5" s="61" t="s">
        <v>104</v>
      </c>
      <c r="D5" s="62" t="s">
        <v>181</v>
      </c>
      <c r="E5" s="209" t="s">
        <v>182</v>
      </c>
      <c r="F5" s="209"/>
      <c r="G5" s="209" t="s">
        <v>183</v>
      </c>
      <c r="H5" s="209"/>
      <c r="I5" s="209"/>
      <c r="J5" s="209"/>
      <c r="K5" s="210" t="s">
        <v>184</v>
      </c>
      <c r="L5" s="210" t="s">
        <v>185</v>
      </c>
      <c r="M5" s="194" t="s">
        <v>186</v>
      </c>
      <c r="N5" s="215" t="s">
        <v>187</v>
      </c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7"/>
    </row>
    <row r="6" spans="1:38" s="18" customFormat="1" ht="50.25" customHeight="1" thickBot="1" x14ac:dyDescent="0.3">
      <c r="A6" s="207"/>
      <c r="B6" s="208"/>
      <c r="C6" s="54"/>
      <c r="D6" s="55"/>
      <c r="E6" s="209"/>
      <c r="F6" s="209"/>
      <c r="G6" s="209"/>
      <c r="H6" s="209"/>
      <c r="I6" s="209"/>
      <c r="J6" s="209"/>
      <c r="K6" s="211"/>
      <c r="L6" s="213"/>
      <c r="M6" s="195"/>
      <c r="N6" s="218" t="s">
        <v>188</v>
      </c>
      <c r="O6" s="219"/>
      <c r="P6" s="218" t="s">
        <v>189</v>
      </c>
      <c r="Q6" s="219"/>
      <c r="R6" s="218" t="s">
        <v>190</v>
      </c>
      <c r="S6" s="219"/>
      <c r="T6" s="218" t="s">
        <v>191</v>
      </c>
      <c r="U6" s="219"/>
      <c r="V6" s="218" t="s">
        <v>192</v>
      </c>
      <c r="W6" s="219"/>
      <c r="X6" s="218" t="s">
        <v>193</v>
      </c>
      <c r="Y6" s="219"/>
      <c r="Z6" s="218" t="s">
        <v>194</v>
      </c>
      <c r="AA6" s="219"/>
      <c r="AB6" s="63" t="s">
        <v>195</v>
      </c>
      <c r="AC6" s="63"/>
      <c r="AD6" s="63" t="s">
        <v>196</v>
      </c>
      <c r="AE6" s="63"/>
      <c r="AF6" s="63" t="s">
        <v>197</v>
      </c>
      <c r="AG6" s="63"/>
      <c r="AH6" s="63" t="s">
        <v>198</v>
      </c>
      <c r="AI6" s="63"/>
      <c r="AJ6" s="63" t="s">
        <v>199</v>
      </c>
      <c r="AK6" s="63"/>
    </row>
    <row r="7" spans="1:38" s="18" customFormat="1" ht="126.75" thickBot="1" x14ac:dyDescent="0.3">
      <c r="A7" s="64"/>
      <c r="B7" s="197" t="s">
        <v>200</v>
      </c>
      <c r="C7" s="198"/>
      <c r="D7" s="198"/>
      <c r="E7" s="56" t="s">
        <v>201</v>
      </c>
      <c r="F7" s="56" t="s">
        <v>202</v>
      </c>
      <c r="G7" s="65" t="s">
        <v>203</v>
      </c>
      <c r="H7" s="65" t="s">
        <v>204</v>
      </c>
      <c r="I7" s="65" t="s">
        <v>205</v>
      </c>
      <c r="J7" s="98" t="s">
        <v>206</v>
      </c>
      <c r="K7" s="212"/>
      <c r="L7" s="214"/>
      <c r="M7" s="196"/>
      <c r="N7" s="66" t="s">
        <v>207</v>
      </c>
      <c r="O7" s="66" t="s">
        <v>208</v>
      </c>
      <c r="P7" s="66" t="s">
        <v>207</v>
      </c>
      <c r="Q7" s="66" t="s">
        <v>208</v>
      </c>
      <c r="R7" s="66" t="s">
        <v>207</v>
      </c>
      <c r="S7" s="66" t="s">
        <v>208</v>
      </c>
      <c r="T7" s="66" t="s">
        <v>207</v>
      </c>
      <c r="U7" s="66" t="s">
        <v>208</v>
      </c>
      <c r="V7" s="66" t="s">
        <v>207</v>
      </c>
      <c r="W7" s="66" t="s">
        <v>208</v>
      </c>
      <c r="X7" s="66" t="s">
        <v>207</v>
      </c>
      <c r="Y7" s="66" t="s">
        <v>208</v>
      </c>
      <c r="Z7" s="66" t="s">
        <v>207</v>
      </c>
      <c r="AA7" s="66" t="s">
        <v>208</v>
      </c>
      <c r="AB7" s="66" t="s">
        <v>207</v>
      </c>
      <c r="AC7" s="66" t="s">
        <v>208</v>
      </c>
      <c r="AD7" s="66" t="s">
        <v>207</v>
      </c>
      <c r="AE7" s="66" t="s">
        <v>208</v>
      </c>
      <c r="AF7" s="66" t="s">
        <v>207</v>
      </c>
      <c r="AG7" s="66" t="s">
        <v>208</v>
      </c>
      <c r="AH7" s="66" t="s">
        <v>207</v>
      </c>
      <c r="AI7" s="66" t="s">
        <v>208</v>
      </c>
      <c r="AJ7" s="66" t="s">
        <v>207</v>
      </c>
      <c r="AK7" s="66" t="s">
        <v>208</v>
      </c>
    </row>
    <row r="8" spans="1:38" s="18" customFormat="1" x14ac:dyDescent="0.25">
      <c r="A8" s="57"/>
      <c r="B8" s="222" t="s">
        <v>94</v>
      </c>
      <c r="C8" s="223"/>
      <c r="D8" s="224"/>
      <c r="E8" s="67"/>
      <c r="F8" s="67"/>
      <c r="G8" s="67"/>
      <c r="H8" s="68"/>
      <c r="I8" s="68"/>
      <c r="J8" s="68"/>
      <c r="K8" s="69"/>
      <c r="L8" s="70"/>
      <c r="M8" s="71"/>
      <c r="N8" s="72"/>
      <c r="O8" s="73"/>
      <c r="P8" s="72"/>
      <c r="Q8" s="73"/>
      <c r="R8" s="72"/>
      <c r="S8" s="73"/>
      <c r="T8" s="72"/>
      <c r="U8" s="73"/>
      <c r="V8" s="72"/>
      <c r="W8" s="73"/>
      <c r="X8" s="74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6"/>
    </row>
    <row r="9" spans="1:38" s="18" customFormat="1" x14ac:dyDescent="0.25">
      <c r="A9" s="58"/>
      <c r="B9" s="220" t="s">
        <v>90</v>
      </c>
      <c r="C9" s="220"/>
      <c r="D9" s="221"/>
      <c r="E9" s="77"/>
      <c r="F9" s="115">
        <f>Оборотка!E5</f>
        <v>1435</v>
      </c>
      <c r="G9" s="78">
        <f>K9+L9+M9-AL9</f>
        <v>1376</v>
      </c>
      <c r="H9" s="79">
        <f>G9-I9-J9</f>
        <v>1376</v>
      </c>
      <c r="I9" s="80"/>
      <c r="J9" s="80"/>
      <c r="K9" s="81">
        <f>Оборотка!F5</f>
        <v>257</v>
      </c>
      <c r="L9" s="82">
        <f>SUMIF(Приход!$A$6:$A$409,Отчет!B9,Приход!$K$6:$K$409)-M9</f>
        <v>1173</v>
      </c>
      <c r="M9" s="83">
        <f>SUMIFS(Приход!$K$6:$K$409,Приход!$A$6:$A$409,Отчет!$B9,Приход!$F$6:$F$409,Поставщики!$A$7)</f>
        <v>0</v>
      </c>
      <c r="N9" s="84"/>
      <c r="O9" s="85">
        <f>SUMIFS(Расход!$G$4:$G$557,Расход!$C$4:$C$557,Отчет!$B$9,Расход!$B$4:$B$557,"&lt;"&amp;Расход!$N$5)</f>
        <v>22</v>
      </c>
      <c r="P9" s="86"/>
      <c r="Q9" s="88">
        <f>SUMIFS(Расход!$G$4:$G$557,Расход!$C$4:$C$557,Отчет!$B9,Расход!$B$4:$B$557,"&lt;"&amp;Расход!$N$6)-O9</f>
        <v>20</v>
      </c>
      <c r="R9" s="86"/>
      <c r="S9" s="88">
        <f>SUMIFS(Расход!$G$4:$G$557,Расход!$C$4:$C$557,Отчет!$B9,Расход!$B$4:$B$557,"&lt;"&amp;Расход!$N$7)-Q9-O9</f>
        <v>8</v>
      </c>
      <c r="T9" s="86"/>
      <c r="U9" s="88">
        <f>SUMIFS(Расход!$G$4:$G$557,Расход!$C$4:$C$557,Отчет!$B9,Расход!$B$4:$B$557,"&lt;"&amp;Расход!$N$8)-S9-Q9-O9</f>
        <v>3</v>
      </c>
      <c r="V9" s="86"/>
      <c r="W9" s="88">
        <f>SUMIFS(Расход!$G$4:$G$557,Расход!$C$4:$C$557,Отчет!$B9,Расход!$B$4:$B$557,"&lt;"&amp;Расход!$N$9)-U9-S9-Q9-O9</f>
        <v>1</v>
      </c>
      <c r="X9" s="87"/>
      <c r="Y9" s="88">
        <f>SUMIFS(Расход!$G$4:$G$557,Расход!$C$4:$C$557,Отчет!$B9,Расход!$B$4:$B$557,"&lt;"&amp;Расход!$N$10)-W9-U9-S9-Q9-O9</f>
        <v>0</v>
      </c>
      <c r="Z9" s="89"/>
      <c r="AA9" s="88">
        <f>SUMIFS(Расход!$G$4:$G$557,Расход!$C$4:$C$557,Отчет!$B9,Расход!$B$4:$B$557,"&lt;"&amp;Расход!$N$11)-Y9-W9-U9-S9-Q9-O9</f>
        <v>0</v>
      </c>
      <c r="AB9" s="89"/>
      <c r="AC9" s="88">
        <f>SUMIFS(Расход!$G$4:$G$557,Расход!$C$4:$C$557,Отчет!$B9,Расход!$B$4:$B$557,"&lt;"&amp;Расход!$N$12)-AA9-Y9-W9-U9-S9-Q9-O9-M9</f>
        <v>0</v>
      </c>
      <c r="AD9" s="89"/>
      <c r="AE9" s="88">
        <f>SUMIFS(Расход!$G$4:$G$557,Расход!$C$4:$C$557,Отчет!$B9,Расход!$B$4:$B$557,"&lt;"&amp;Расход!$N$13)-AC9-AA9-Y9-W9-U9-S9-Q9-O9-M9</f>
        <v>0</v>
      </c>
      <c r="AF9" s="89"/>
      <c r="AG9" s="88">
        <f>SUMIFS(Расход!$G$4:$G$557,Расход!$C$4:$C$557,Отчет!$B9,Расход!$B$4:$B$557,"&lt;"&amp;Расход!$N$13)-AE9-AC9-AA9-Y9-W9-U9-S9-Q9-O9</f>
        <v>0</v>
      </c>
      <c r="AH9" s="89"/>
      <c r="AI9" s="88">
        <f>SUMIFS(Расход!$G$4:$G$557,Расход!$C$4:$C$557,Отчет!$B9,Расход!$B$4:$B$557,"&lt;"&amp;Расход!$N$14)-AG9-AE9-AC9-AA9-Y9-W9-U9-S9-Q9-O9</f>
        <v>0</v>
      </c>
      <c r="AJ9" s="89"/>
      <c r="AK9" s="90">
        <f>SUMIFS(Расход!$G$4:$G$557,Расход!$C$4:$C$557,Отчет!$B9,Расход!$B$4:$B$557,"&gt;="&amp;Расход!$N$14)</f>
        <v>0</v>
      </c>
      <c r="AL9" s="59">
        <f>SUM(AK9,AI9,AG9,AE9,AC9,AA9,Y9,W9,U9,S9,Q9,O9)</f>
        <v>54</v>
      </c>
    </row>
    <row r="10" spans="1:38" s="18" customFormat="1" x14ac:dyDescent="0.25">
      <c r="A10" s="58"/>
      <c r="B10" s="220" t="s">
        <v>89</v>
      </c>
      <c r="C10" s="220"/>
      <c r="D10" s="221"/>
      <c r="E10" s="77"/>
      <c r="F10" s="115">
        <f>Оборотка!E6</f>
        <v>1409</v>
      </c>
      <c r="G10" s="78">
        <f t="shared" ref="G10:G18" si="0">K10+L10+M10-AL10</f>
        <v>50</v>
      </c>
      <c r="H10" s="79">
        <f t="shared" ref="H10:H18" si="1">G10-I10-J10</f>
        <v>50</v>
      </c>
      <c r="I10" s="80"/>
      <c r="J10" s="80"/>
      <c r="K10" s="81">
        <f>Оборотка!F6</f>
        <v>56</v>
      </c>
      <c r="L10" s="82">
        <f>SUMIF(Приход!$A$6:$A$409,Отчет!B10,Приход!$K$6:$K$409)-M10</f>
        <v>0</v>
      </c>
      <c r="M10" s="83">
        <f>SUMIFS(Приход!$K$6:$K$409,Приход!$A$6:$A$409,Отчет!$B10,Приход!$F$6:$F$409,Поставщики!$A$7)</f>
        <v>0</v>
      </c>
      <c r="N10" s="87"/>
      <c r="O10" s="85">
        <f>SUMIFS(Расход!$G$4:$G$557,Расход!$C$4:$C$557,Отчет!$B$10,Расход!$B$4:$B$557,"&lt;"&amp;Расход!$N$5)</f>
        <v>2</v>
      </c>
      <c r="P10" s="89"/>
      <c r="Q10" s="88">
        <f>SUMIFS(Расход!$G$4:$G$557,Расход!$C$4:$C$557,Отчет!$B10,Расход!$B$4:$B$557,"&lt;"&amp;Расход!$N$6)-O10</f>
        <v>0</v>
      </c>
      <c r="R10" s="89"/>
      <c r="S10" s="88">
        <f>SUMIFS(Расход!$G$4:$G$557,Расход!$C$4:$C$557,Отчет!$B10,Расход!$B$4:$B$557,"&lt;"&amp;Расход!$N$7)-Q10-O10</f>
        <v>0</v>
      </c>
      <c r="T10" s="89"/>
      <c r="U10" s="88">
        <f>SUMIFS(Расход!$G$4:$G$557,Расход!$C$4:$C$557,Отчет!$B10,Расход!$B$4:$B$557,"&lt;"&amp;Расход!$N$8)-S10-Q10-O10</f>
        <v>2</v>
      </c>
      <c r="V10" s="89"/>
      <c r="W10" s="88">
        <f>SUMIFS(Расход!$G$4:$G$557,Расход!$C$4:$C$557,Отчет!$B10,Расход!$B$4:$B$557,"&lt;"&amp;Расход!$N$9)-U10-S10-Q10-O10</f>
        <v>2</v>
      </c>
      <c r="X10" s="87"/>
      <c r="Y10" s="88">
        <f>SUMIFS(Расход!$G$4:$G$557,Расход!$C$4:$C$557,Отчет!$B10,Расход!$B$4:$B$557,"&lt;"&amp;Расход!$N$10)-W10-U10-S10-Q10-O10</f>
        <v>0</v>
      </c>
      <c r="Z10" s="89"/>
      <c r="AA10" s="88">
        <f>SUMIFS(Расход!$G$4:$G$557,Расход!$C$4:$C$557,Отчет!$B10,Расход!$B$4:$B$557,"&lt;"&amp;Расход!$N$11)-Y10-W10-U10-S10-Q10-O10</f>
        <v>0</v>
      </c>
      <c r="AB10" s="89"/>
      <c r="AC10" s="88">
        <f>SUMIFS(Расход!$G$4:$G$557,Расход!$C$4:$C$557,Отчет!$B10,Расход!$B$4:$B$557,"&lt;"&amp;Расход!$N$12)-AA10-Y10-W10-U10-S10-Q10-O10-M10</f>
        <v>0</v>
      </c>
      <c r="AD10" s="89"/>
      <c r="AE10" s="88">
        <f>SUMIFS(Расход!$G$4:$G$557,Расход!$C$4:$C$557,Отчет!$B10,Расход!$B$4:$B$557,"&lt;"&amp;Расход!$N$13)-AC10-AA10-Y10-W10-U10-S10-Q10-O10-M10</f>
        <v>0</v>
      </c>
      <c r="AF10" s="89"/>
      <c r="AG10" s="88">
        <f>SUMIFS(Расход!$G$4:$G$557,Расход!$C$4:$C$557,Отчет!$B10,Расход!$B$4:$B$557,"&lt;"&amp;Расход!$N$13)-AE10-AC10-AA10-Y10-W10-U10-S10-Q10-O10</f>
        <v>0</v>
      </c>
      <c r="AH10" s="89"/>
      <c r="AI10" s="88">
        <f>SUMIFS(Расход!$G$4:$G$557,Расход!$C$4:$C$557,Отчет!$B10,Расход!$B$4:$B$557,"&lt;"&amp;Расход!$N$14)-AG10-AE10-AC10-AA10-Y10-W10-U10-S10-Q10-O10</f>
        <v>0</v>
      </c>
      <c r="AJ10" s="89"/>
      <c r="AK10" s="90">
        <f>SUMIFS(Расход!$G$4:$G$557,Расход!$C$4:$C$557,Отчет!$B10,Расход!$B$4:$B$557,"&gt;="&amp;Расход!$N$14)</f>
        <v>0</v>
      </c>
      <c r="AL10" s="59">
        <f t="shared" ref="AL10:AL23" si="2">SUM(AK10,AI10,AG10,AE10,AC10,AA10,Y10,W10,U10,S10,Q10,O10)</f>
        <v>6</v>
      </c>
    </row>
    <row r="11" spans="1:38" s="18" customFormat="1" x14ac:dyDescent="0.25">
      <c r="A11" s="58"/>
      <c r="B11" s="225" t="s">
        <v>211</v>
      </c>
      <c r="C11" s="220"/>
      <c r="D11" s="221"/>
      <c r="E11" s="77"/>
      <c r="F11" s="115">
        <f>Оборотка!E7</f>
        <v>1412</v>
      </c>
      <c r="G11" s="78">
        <f t="shared" si="0"/>
        <v>548</v>
      </c>
      <c r="H11" s="79">
        <f t="shared" si="1"/>
        <v>548</v>
      </c>
      <c r="I11" s="80"/>
      <c r="J11" s="80"/>
      <c r="K11" s="81">
        <f>Оборотка!F7</f>
        <v>447</v>
      </c>
      <c r="L11" s="82">
        <f>SUMIF(Приход!$A$6:$A$409,Отчет!B11,Приход!$K$6:$K$409)-M11</f>
        <v>222</v>
      </c>
      <c r="M11" s="83">
        <f>SUMIFS(Приход!$K$6:$K$409,Приход!$A$6:$A$409,Отчет!$B11,Приход!$F$6:$F$409,Поставщики!$A$7)</f>
        <v>0</v>
      </c>
      <c r="N11" s="87"/>
      <c r="O11" s="85">
        <f>SUMIFS(Расход!$G$4:$G$557,Расход!$C$4:$C$557,Отчет!$B$11,Расход!$B$4:$B$557,"&lt;"&amp;Расход!$N$5)</f>
        <v>35</v>
      </c>
      <c r="P11" s="89"/>
      <c r="Q11" s="88">
        <f>SUMIFS(Расход!$G$4:$G$557,Расход!$C$4:$C$557,Отчет!$B11,Расход!$B$4:$B$557,"&lt;"&amp;Расход!$N$6)-O11</f>
        <v>42</v>
      </c>
      <c r="R11" s="89"/>
      <c r="S11" s="88">
        <f>SUMIFS(Расход!$G$4:$G$557,Расход!$C$4:$C$557,Отчет!$B11,Расход!$B$4:$B$557,"&lt;"&amp;Расход!$N$7)-Q11-O11</f>
        <v>27</v>
      </c>
      <c r="T11" s="89"/>
      <c r="U11" s="88">
        <f>SUMIFS(Расход!$G$4:$G$557,Расход!$C$4:$C$557,Отчет!$B11,Расход!$B$4:$B$557,"&lt;"&amp;Расход!$N$8)-S11-Q11-O11</f>
        <v>6</v>
      </c>
      <c r="V11" s="89"/>
      <c r="W11" s="88">
        <f>SUMIFS(Расход!$G$4:$G$557,Расход!$C$4:$C$557,Отчет!$B11,Расход!$B$4:$B$557,"&lt;"&amp;Расход!$N$9)-U11-S11-Q11-O11</f>
        <v>11</v>
      </c>
      <c r="X11" s="87"/>
      <c r="Y11" s="88">
        <f>SUMIFS(Расход!$G$4:$G$557,Расход!$C$4:$C$557,Отчет!$B11,Расход!$B$4:$B$557,"&lt;"&amp;Расход!$N$10)-W11-U11-S11-Q11-O11</f>
        <v>0</v>
      </c>
      <c r="Z11" s="89"/>
      <c r="AA11" s="88">
        <f>SUMIFS(Расход!$G$4:$G$557,Расход!$C$4:$C$557,Отчет!$B11,Расход!$B$4:$B$557,"&lt;"&amp;Расход!$N$11)-Y11-W11-U11-S11-Q11-O11</f>
        <v>0</v>
      </c>
      <c r="AB11" s="89"/>
      <c r="AC11" s="88">
        <f>SUMIFS(Расход!$G$4:$G$557,Расход!$C$4:$C$557,Отчет!$B11,Расход!$B$4:$B$557,"&lt;"&amp;Расход!$N$12)-AA11-Y11-W11-U11-S11-Q11-O11-M11</f>
        <v>0</v>
      </c>
      <c r="AD11" s="89"/>
      <c r="AE11" s="88">
        <f>SUMIFS(Расход!$G$4:$G$557,Расход!$C$4:$C$557,Отчет!$B11,Расход!$B$4:$B$557,"&lt;"&amp;Расход!$N$13)-AC11-AA11-Y11-W11-U11-S11-Q11-O11-M11</f>
        <v>0</v>
      </c>
      <c r="AF11" s="89"/>
      <c r="AG11" s="88">
        <f>SUMIFS(Расход!$G$4:$G$557,Расход!$C$4:$C$557,Отчет!$B11,Расход!$B$4:$B$557,"&lt;"&amp;Расход!$N$13)-AE11-AC11-AA11-Y11-W11-U11-S11-Q11-O11</f>
        <v>0</v>
      </c>
      <c r="AH11" s="89"/>
      <c r="AI11" s="88">
        <f>SUMIFS(Расход!$G$4:$G$557,Расход!$C$4:$C$557,Отчет!$B11,Расход!$B$4:$B$557,"&lt;"&amp;Расход!$N$14)-AG11-AE11-AC11-AA11-Y11-W11-U11-S11-Q11-O11</f>
        <v>0</v>
      </c>
      <c r="AJ11" s="89"/>
      <c r="AK11" s="90">
        <f>SUMIFS(Расход!$G$4:$G$557,Расход!$C$4:$C$557,Отчет!$B11,Расход!$B$4:$B$557,"&gt;="&amp;Расход!$N$14)</f>
        <v>0</v>
      </c>
      <c r="AL11" s="59">
        <f t="shared" si="2"/>
        <v>121</v>
      </c>
    </row>
    <row r="12" spans="1:38" s="18" customFormat="1" x14ac:dyDescent="0.25">
      <c r="A12" s="58"/>
      <c r="B12" s="220" t="s">
        <v>209</v>
      </c>
      <c r="C12" s="220"/>
      <c r="D12" s="221"/>
      <c r="E12" s="77"/>
      <c r="F12" s="115">
        <f>Оборотка!E8</f>
        <v>1520</v>
      </c>
      <c r="G12" s="78">
        <f t="shared" si="0"/>
        <v>501</v>
      </c>
      <c r="H12" s="79">
        <f t="shared" si="1"/>
        <v>501</v>
      </c>
      <c r="I12" s="80"/>
      <c r="J12" s="80"/>
      <c r="K12" s="81">
        <f>Оборотка!F8</f>
        <v>601</v>
      </c>
      <c r="L12" s="82">
        <f>SUMIF(Приход!$A$6:$A$409,Отчет!B12,Приход!$K$6:$K$409)-M12</f>
        <v>0</v>
      </c>
      <c r="M12" s="83">
        <f>SUMIFS(Приход!$K$6:$K$409,Приход!$A$6:$A$409,Отчет!$B12,Приход!$F$6:$F$409,Поставщики!$A$7)</f>
        <v>0</v>
      </c>
      <c r="N12" s="87"/>
      <c r="O12" s="85">
        <f>SUMIFS(Расход!$G$4:$G$557,Расход!$C$4:$C$557,Отчет!$B$12,Расход!$B$4:$B$557,"&lt;"&amp;Расход!$N$5)</f>
        <v>47</v>
      </c>
      <c r="P12" s="89"/>
      <c r="Q12" s="88">
        <f>SUMIFS(Расход!$G$4:$G$557,Расход!$C$4:$C$557,Отчет!$B12,Расход!$B$4:$B$557,"&lt;"&amp;Расход!$N$6)-O12</f>
        <v>20</v>
      </c>
      <c r="R12" s="89"/>
      <c r="S12" s="88">
        <f>SUMIFS(Расход!$G$4:$G$557,Расход!$C$4:$C$557,Отчет!$B12,Расход!$B$4:$B$557,"&lt;"&amp;Расход!$N$7)-Q12-O12</f>
        <v>19</v>
      </c>
      <c r="T12" s="89"/>
      <c r="U12" s="88">
        <f>SUMIFS(Расход!$G$4:$G$557,Расход!$C$4:$C$557,Отчет!$B12,Расход!$B$4:$B$557,"&lt;"&amp;Расход!$N$8)-S12-Q12-O12</f>
        <v>13</v>
      </c>
      <c r="V12" s="89"/>
      <c r="W12" s="88">
        <f>SUMIFS(Расход!$G$4:$G$557,Расход!$C$4:$C$557,Отчет!$B12,Расход!$B$4:$B$557,"&lt;"&amp;Расход!$N$9)-U12-S12-Q12-O12</f>
        <v>1</v>
      </c>
      <c r="X12" s="87"/>
      <c r="Y12" s="88">
        <f>SUMIFS(Расход!$G$4:$G$557,Расход!$C$4:$C$557,Отчет!$B12,Расход!$B$4:$B$557,"&lt;"&amp;Расход!$N$10)-W12-U12-S12-Q12-O12</f>
        <v>0</v>
      </c>
      <c r="Z12" s="89"/>
      <c r="AA12" s="88">
        <f>SUMIFS(Расход!$G$4:$G$557,Расход!$C$4:$C$557,Отчет!$B12,Расход!$B$4:$B$557,"&lt;"&amp;Расход!$N$11)-Y12-W12-U12-S12-Q12-O12</f>
        <v>0</v>
      </c>
      <c r="AB12" s="89"/>
      <c r="AC12" s="88">
        <f>SUMIFS(Расход!$G$4:$G$557,Расход!$C$4:$C$557,Отчет!$B12,Расход!$B$4:$B$557,"&lt;"&amp;Расход!$N$12)-AA12-Y12-W12-U12-S12-Q12-O12-M12</f>
        <v>0</v>
      </c>
      <c r="AD12" s="89"/>
      <c r="AE12" s="88">
        <f>SUMIFS(Расход!$G$4:$G$557,Расход!$C$4:$C$557,Отчет!$B12,Расход!$B$4:$B$557,"&lt;"&amp;Расход!$N$13)-AC12-AA12-Y12-W12-U12-S12-Q12-O12-M12</f>
        <v>0</v>
      </c>
      <c r="AF12" s="89"/>
      <c r="AG12" s="88">
        <f>SUMIFS(Расход!$G$4:$G$557,Расход!$C$4:$C$557,Отчет!$B12,Расход!$B$4:$B$557,"&lt;"&amp;Расход!$N$13)-AE12-AC12-AA12-Y12-W12-U12-S12-Q12-O12</f>
        <v>0</v>
      </c>
      <c r="AH12" s="89"/>
      <c r="AI12" s="88">
        <f>SUMIFS(Расход!$G$4:$G$557,Расход!$C$4:$C$557,Отчет!$B12,Расход!$B$4:$B$557,"&lt;"&amp;Расход!$N$14)-AG12-AE12-AC12-AA12-Y12-W12-U12-S12-Q12-O12</f>
        <v>0</v>
      </c>
      <c r="AJ12" s="89"/>
      <c r="AK12" s="90">
        <f>SUMIFS(Расход!$G$4:$G$557,Расход!$C$4:$C$557,Отчет!$B12,Расход!$B$4:$B$557,"&gt;="&amp;Расход!$N$14)</f>
        <v>0</v>
      </c>
      <c r="AL12" s="59">
        <f t="shared" si="2"/>
        <v>100</v>
      </c>
    </row>
    <row r="13" spans="1:38" s="18" customFormat="1" x14ac:dyDescent="0.25">
      <c r="A13" s="58"/>
      <c r="B13" s="220" t="s">
        <v>212</v>
      </c>
      <c r="C13" s="220"/>
      <c r="D13" s="221"/>
      <c r="E13" s="77"/>
      <c r="F13" s="115">
        <f>Оборотка!E9</f>
        <v>1531</v>
      </c>
      <c r="G13" s="78">
        <f t="shared" si="0"/>
        <v>579</v>
      </c>
      <c r="H13" s="79">
        <f t="shared" si="1"/>
        <v>579</v>
      </c>
      <c r="I13" s="80"/>
      <c r="J13" s="80"/>
      <c r="K13" s="81">
        <f>Оборотка!F9</f>
        <v>730</v>
      </c>
      <c r="L13" s="82">
        <f>SUMIF(Приход!$A$6:$A$409,Отчет!B13,Приход!$K$6:$K$409)-M13</f>
        <v>0</v>
      </c>
      <c r="M13" s="83">
        <f>SUMIFS(Приход!$K$6:$K$409,Приход!$A$6:$A$409,Отчет!$B13,Приход!$F$6:$F$409,Поставщики!$A$7)</f>
        <v>0</v>
      </c>
      <c r="N13" s="87"/>
      <c r="O13" s="85">
        <f>SUMIFS(Расход!$G$4:$G$557,Расход!$C$4:$C$557,Отчет!$B13,Расход!$B$4:$B$557,"&lt;"&amp;Расход!$N$5)</f>
        <v>61</v>
      </c>
      <c r="P13" s="89"/>
      <c r="Q13" s="88">
        <f>SUMIFS(Расход!$G$4:$G$557,Расход!$C$4:$C$557,Отчет!$B13,Расход!$B$4:$B$557,"&lt;"&amp;Расход!$N$6)-O13</f>
        <v>43</v>
      </c>
      <c r="R13" s="89"/>
      <c r="S13" s="88">
        <f>SUMIFS(Расход!$G$4:$G$557,Расход!$C$4:$C$557,Отчет!$B13,Расход!$B$4:$B$557,"&lt;"&amp;Расход!$N$7)-Q13-O13</f>
        <v>19</v>
      </c>
      <c r="T13" s="89"/>
      <c r="U13" s="88">
        <f>SUMIFS(Расход!$G$4:$G$557,Расход!$C$4:$C$557,Отчет!$B13,Расход!$B$4:$B$557,"&lt;"&amp;Расход!$N$8)-S13-Q13-O13</f>
        <v>17</v>
      </c>
      <c r="V13" s="89"/>
      <c r="W13" s="88">
        <f>SUMIFS(Расход!$G$4:$G$557,Расход!$C$4:$C$557,Отчет!$B13,Расход!$B$4:$B$557,"&lt;"&amp;Расход!$N$9)-U13-S13-Q13-O13</f>
        <v>11</v>
      </c>
      <c r="X13" s="87"/>
      <c r="Y13" s="88">
        <f>SUMIFS(Расход!$G$4:$G$557,Расход!$C$4:$C$557,Отчет!$B13,Расход!$B$4:$B$557,"&lt;"&amp;Расход!$N$10)-W13-U13-S13-Q13-O13</f>
        <v>0</v>
      </c>
      <c r="Z13" s="89"/>
      <c r="AA13" s="88">
        <f>SUMIFS(Расход!$G$4:$G$557,Расход!$C$4:$C$557,Отчет!$B13,Расход!$B$4:$B$557,"&lt;"&amp;Расход!$N$11)-Y13-W13-U13-S13-Q13-O13</f>
        <v>0</v>
      </c>
      <c r="AB13" s="89"/>
      <c r="AC13" s="88">
        <f>SUMIFS(Расход!$G$4:$G$557,Расход!$C$4:$C$557,Отчет!$B13,Расход!$B$4:$B$557,"&lt;"&amp;Расход!$N$12)-AA13-Y13-W13-U13-S13-Q13-O13-M13</f>
        <v>0</v>
      </c>
      <c r="AD13" s="89"/>
      <c r="AE13" s="88">
        <f>SUMIFS(Расход!$G$4:$G$557,Расход!$C$4:$C$557,Отчет!$B13,Расход!$B$4:$B$557,"&lt;"&amp;Расход!$N$13)-AC13-AA13-Y13-W13-U13-S13-Q13-O13-M13</f>
        <v>0</v>
      </c>
      <c r="AF13" s="89"/>
      <c r="AG13" s="88">
        <f>SUMIFS(Расход!$G$4:$G$557,Расход!$C$4:$C$557,Отчет!$B13,Расход!$B$4:$B$557,"&lt;"&amp;Расход!$N$13)-AE13-AC13-AA13-Y13-W13-U13-S13-Q13-O13</f>
        <v>0</v>
      </c>
      <c r="AH13" s="89"/>
      <c r="AI13" s="88">
        <f>SUMIFS(Расход!$G$4:$G$557,Расход!$C$4:$C$557,Отчет!$B13,Расход!$B$4:$B$557,"&lt;"&amp;Расход!$N$14)-AG13-AE13-AC13-AA13-Y13-W13-U13-S13-Q13-O13</f>
        <v>0</v>
      </c>
      <c r="AJ13" s="89"/>
      <c r="AK13" s="90">
        <f>SUMIFS(Расход!$G$4:$G$557,Расход!$C$4:$C$557,Отчет!$B13,Расход!$B$4:$B$557,"&gt;="&amp;Расход!$N$14)</f>
        <v>0</v>
      </c>
      <c r="AL13" s="59">
        <f t="shared" si="2"/>
        <v>151</v>
      </c>
    </row>
    <row r="14" spans="1:38" s="18" customFormat="1" x14ac:dyDescent="0.25">
      <c r="A14" s="58"/>
      <c r="B14" s="220" t="s">
        <v>87</v>
      </c>
      <c r="C14" s="220"/>
      <c r="D14" s="221"/>
      <c r="E14" s="77"/>
      <c r="F14" s="115">
        <f>Оборотка!E10</f>
        <v>317</v>
      </c>
      <c r="G14" s="78">
        <f t="shared" si="0"/>
        <v>262</v>
      </c>
      <c r="H14" s="79">
        <f t="shared" si="1"/>
        <v>262</v>
      </c>
      <c r="I14" s="80"/>
      <c r="J14" s="80"/>
      <c r="K14" s="81">
        <f>Оборотка!F10</f>
        <v>63</v>
      </c>
      <c r="L14" s="82">
        <f>SUMIF(Приход!$A$6:$A$409,Отчет!B14,Приход!$K$6:$K$409)-M14</f>
        <v>210</v>
      </c>
      <c r="M14" s="83">
        <f>SUMIFS(Приход!$K$6:$K$409,Приход!$A$6:$A$409,Отчет!$B14,Приход!$F$6:$F$409,Поставщики!$A$7)</f>
        <v>0</v>
      </c>
      <c r="N14" s="87"/>
      <c r="O14" s="85">
        <f>SUMIFS(Расход!$G$4:$G$557,Расход!$C$4:$C$557,Отчет!$B14,Расход!$B$4:$B$557,"&lt;"&amp;Расход!$N$5)</f>
        <v>4</v>
      </c>
      <c r="P14" s="89"/>
      <c r="Q14" s="88">
        <f>SUMIFS(Расход!$G$4:$G$557,Расход!$C$4:$C$557,Отчет!$B14,Расход!$B$4:$B$557,"&lt;"&amp;Расход!$N$6)-O14</f>
        <v>1</v>
      </c>
      <c r="R14" s="89"/>
      <c r="S14" s="88">
        <f>SUMIFS(Расход!$G$4:$G$557,Расход!$C$4:$C$557,Отчет!$B14,Расход!$B$4:$B$557,"&lt;"&amp;Расход!$N$7)-Q14-O14</f>
        <v>6</v>
      </c>
      <c r="T14" s="89"/>
      <c r="U14" s="88">
        <f>SUMIFS(Расход!$G$4:$G$557,Расход!$C$4:$C$557,Отчет!$B14,Расход!$B$4:$B$557,"&lt;"&amp;Расход!$N$8)-S14-Q14-O14</f>
        <v>0</v>
      </c>
      <c r="V14" s="89"/>
      <c r="W14" s="88">
        <f>SUMIFS(Расход!$G$4:$G$557,Расход!$C$4:$C$557,Отчет!$B14,Расход!$B$4:$B$557,"&lt;"&amp;Расход!$N$9)-U14-S14-Q14-O14</f>
        <v>0</v>
      </c>
      <c r="X14" s="87"/>
      <c r="Y14" s="88">
        <f>SUMIFS(Расход!$G$4:$G$557,Расход!$C$4:$C$557,Отчет!$B14,Расход!$B$4:$B$557,"&lt;"&amp;Расход!$N$10)-W14-U14-S14-Q14-O14</f>
        <v>0</v>
      </c>
      <c r="Z14" s="89"/>
      <c r="AA14" s="88">
        <f>SUMIFS(Расход!$G$4:$G$557,Расход!$C$4:$C$557,Отчет!$B14,Расход!$B$4:$B$557,"&lt;"&amp;Расход!$N$11)-Y14-W14-U14-S14-Q14-O14</f>
        <v>0</v>
      </c>
      <c r="AB14" s="89"/>
      <c r="AC14" s="88">
        <f>SUMIFS(Расход!$G$4:$G$557,Расход!$C$4:$C$557,Отчет!$B14,Расход!$B$4:$B$557,"&lt;"&amp;Расход!$N$12)-AA14-Y14-W14-U14-S14-Q14-O14-M14</f>
        <v>0</v>
      </c>
      <c r="AD14" s="89"/>
      <c r="AE14" s="88">
        <f>SUMIFS(Расход!$G$4:$G$557,Расход!$C$4:$C$557,Отчет!$B14,Расход!$B$4:$B$557,"&lt;"&amp;Расход!$N$13)-AC14-AA14-Y14-W14-U14-S14-Q14-O14-M14</f>
        <v>0</v>
      </c>
      <c r="AF14" s="89"/>
      <c r="AG14" s="88">
        <f>SUMIFS(Расход!$G$4:$G$557,Расход!$C$4:$C$557,Отчет!$B14,Расход!$B$4:$B$557,"&lt;"&amp;Расход!$N$13)-AE14-AC14-AA14-Y14-W14-U14-S14-Q14-O14</f>
        <v>0</v>
      </c>
      <c r="AH14" s="89"/>
      <c r="AI14" s="88">
        <f>SUMIFS(Расход!$G$4:$G$557,Расход!$C$4:$C$557,Отчет!$B14,Расход!$B$4:$B$557,"&lt;"&amp;Расход!$N$14)-AG14-AE14-AC14-AA14-Y14-W14-U14-S14-Q14-O14</f>
        <v>0</v>
      </c>
      <c r="AJ14" s="89"/>
      <c r="AK14" s="90">
        <f>SUMIFS(Расход!$G$4:$G$557,Расход!$C$4:$C$557,Отчет!$B14,Расход!$B$4:$B$557,"&gt;="&amp;Расход!$N$14)</f>
        <v>0</v>
      </c>
      <c r="AL14" s="59">
        <f t="shared" si="2"/>
        <v>11</v>
      </c>
    </row>
    <row r="15" spans="1:38" s="18" customFormat="1" x14ac:dyDescent="0.25">
      <c r="A15" s="58"/>
      <c r="B15" s="221" t="s">
        <v>92</v>
      </c>
      <c r="C15" s="226"/>
      <c r="D15" s="227"/>
      <c r="E15" s="77"/>
      <c r="F15" s="115">
        <f>Оборотка!E11</f>
        <v>1392</v>
      </c>
      <c r="G15" s="78">
        <f t="shared" si="0"/>
        <v>1105</v>
      </c>
      <c r="H15" s="79">
        <f t="shared" si="1"/>
        <v>1105</v>
      </c>
      <c r="I15" s="80"/>
      <c r="J15" s="80"/>
      <c r="K15" s="81">
        <f>Оборотка!F11</f>
        <v>186</v>
      </c>
      <c r="L15" s="82">
        <f>SUMIF(Приход!$A$6:$A$409,Отчет!B15,Приход!$K$6:$K$409)-M15</f>
        <v>1149</v>
      </c>
      <c r="M15" s="83">
        <f>SUMIFS(Приход!$K$6:$K$409,Приход!$A$6:$A$409,Отчет!$B15,Приход!$F$6:$F$409,Поставщики!$A$7)</f>
        <v>0</v>
      </c>
      <c r="N15" s="87"/>
      <c r="O15" s="85">
        <f>SUMIFS(Расход!$G$4:$G$557,Расход!$C$4:$C$557,Отчет!$B$15,Расход!$B$4:$B$557,"&lt;"&amp;Расход!$N$5)</f>
        <v>65</v>
      </c>
      <c r="P15" s="89"/>
      <c r="Q15" s="88">
        <f>SUMIFS(Расход!$G$4:$G$557,Расход!$C$4:$C$557,Отчет!$B15,Расход!$B$4:$B$557,"&lt;"&amp;Расход!$N$6)-O15</f>
        <v>73</v>
      </c>
      <c r="R15" s="89"/>
      <c r="S15" s="88">
        <f>SUMIFS(Расход!$G$4:$G$557,Расход!$C$4:$C$557,Отчет!$B15,Расход!$B$4:$B$557,"&lt;"&amp;Расход!$N$7)-Q15-O15</f>
        <v>46</v>
      </c>
      <c r="T15" s="89"/>
      <c r="U15" s="88">
        <f>SUMIFS(Расход!$G$4:$G$557,Расход!$C$4:$C$557,Отчет!$B15,Расход!$B$4:$B$557,"&lt;"&amp;Расход!$N$8)-S15-Q15-O15</f>
        <v>38</v>
      </c>
      <c r="V15" s="89"/>
      <c r="W15" s="88">
        <f>SUMIFS(Расход!$G$4:$G$557,Расход!$C$4:$C$557,Отчет!$B15,Расход!$B$4:$B$557,"&lt;"&amp;Расход!$N$9)-U15-S15-Q15-O15</f>
        <v>8</v>
      </c>
      <c r="X15" s="87"/>
      <c r="Y15" s="88">
        <f>SUMIFS(Расход!$G$4:$G$557,Расход!$C$4:$C$557,Отчет!$B15,Расход!$B$4:$B$557,"&lt;"&amp;Расход!$N$10)-W15-U15-S15-Q15-O15</f>
        <v>0</v>
      </c>
      <c r="Z15" s="89"/>
      <c r="AA15" s="88">
        <f>SUMIFS(Расход!$G$4:$G$557,Расход!$C$4:$C$557,Отчет!$B15,Расход!$B$4:$B$557,"&lt;"&amp;Расход!$N$11)-Y15-W15-U15-S15-Q15-O15</f>
        <v>0</v>
      </c>
      <c r="AB15" s="89"/>
      <c r="AC15" s="88">
        <f>SUMIFS(Расход!$G$4:$G$557,Расход!$C$4:$C$557,Отчет!$B15,Расход!$B$4:$B$557,"&lt;"&amp;Расход!$N$12)-AA15-Y15-W15-U15-S15-Q15-O15-M15</f>
        <v>0</v>
      </c>
      <c r="AD15" s="89"/>
      <c r="AE15" s="88">
        <f>SUMIFS(Расход!$G$4:$G$557,Расход!$C$4:$C$557,Отчет!$B15,Расход!$B$4:$B$557,"&lt;"&amp;Расход!$N$13)-AC15-AA15-Y15-W15-U15-S15-Q15-O15-M15</f>
        <v>0</v>
      </c>
      <c r="AF15" s="89"/>
      <c r="AG15" s="88">
        <f>SUMIFS(Расход!$G$4:$G$557,Расход!$C$4:$C$557,Отчет!$B15,Расход!$B$4:$B$557,"&lt;"&amp;Расход!$N$13)-AE15-AC15-AA15-Y15-W15-U15-S15-Q15-O15</f>
        <v>0</v>
      </c>
      <c r="AH15" s="89"/>
      <c r="AI15" s="88">
        <f>SUMIFS(Расход!$G$4:$G$557,Расход!$C$4:$C$557,Отчет!$B15,Расход!$B$4:$B$557,"&lt;"&amp;Расход!$N$14)-AG15-AE15-AC15-AA15-Y15-W15-U15-S15-Q15-O15</f>
        <v>0</v>
      </c>
      <c r="AJ15" s="89"/>
      <c r="AK15" s="90">
        <f>SUMIFS(Расход!$G$4:$G$557,Расход!$C$4:$C$557,Отчет!$B15,Расход!$B$4:$B$557,"&gt;="&amp;Расход!$N$14)</f>
        <v>0</v>
      </c>
      <c r="AL15" s="59">
        <f t="shared" si="2"/>
        <v>230</v>
      </c>
    </row>
    <row r="16" spans="1:38" s="18" customFormat="1" x14ac:dyDescent="0.25">
      <c r="A16" s="58"/>
      <c r="B16" s="220" t="s">
        <v>91</v>
      </c>
      <c r="C16" s="220"/>
      <c r="D16" s="221"/>
      <c r="E16" s="77"/>
      <c r="F16" s="115">
        <f>Оборотка!E12</f>
        <v>1392</v>
      </c>
      <c r="G16" s="78">
        <f t="shared" si="0"/>
        <v>31</v>
      </c>
      <c r="H16" s="79">
        <f t="shared" si="1"/>
        <v>31</v>
      </c>
      <c r="I16" s="80"/>
      <c r="J16" s="80"/>
      <c r="K16" s="81">
        <f>Оборотка!F12</f>
        <v>45</v>
      </c>
      <c r="L16" s="82">
        <f>SUMIF(Приход!$A$6:$A$409,Отчет!B16,Приход!$K$6:$K$409)-M16</f>
        <v>0</v>
      </c>
      <c r="M16" s="83">
        <f>SUMIFS(Приход!$K$6:$K$409,Приход!$A$6:$A$409,Отчет!$B16,Приход!$F$6:$F$409,Поставщики!$A$7)</f>
        <v>0</v>
      </c>
      <c r="N16" s="87"/>
      <c r="O16" s="85">
        <f>SUMIFS(Расход!$G$4:$G$557,Расход!$C$4:$C$557,Отчет!$B$16,Расход!$B$4:$B$557,"&lt;"&amp;Расход!$N$5)</f>
        <v>7</v>
      </c>
      <c r="P16" s="89"/>
      <c r="Q16" s="88">
        <f>SUMIFS(Расход!$G$4:$G$557,Расход!$C$4:$C$557,Отчет!$B16,Расход!$B$4:$B$557,"&lt;"&amp;Расход!$N$6)-O16</f>
        <v>3</v>
      </c>
      <c r="R16" s="89"/>
      <c r="S16" s="88">
        <f>SUMIFS(Расход!$G$4:$G$557,Расход!$C$4:$C$557,Отчет!$B16,Расход!$B$4:$B$557,"&lt;"&amp;Расход!$N$7)-Q16-O16</f>
        <v>0</v>
      </c>
      <c r="T16" s="89"/>
      <c r="U16" s="88">
        <f>SUMIFS(Расход!$G$4:$G$557,Расход!$C$4:$C$557,Отчет!$B16,Расход!$B$4:$B$557,"&lt;"&amp;Расход!$N$8)-S16-Q16-O16</f>
        <v>4</v>
      </c>
      <c r="V16" s="89"/>
      <c r="W16" s="88">
        <f>SUMIFS(Расход!$G$4:$G$557,Расход!$C$4:$C$557,Отчет!$B16,Расход!$B$4:$B$557,"&lt;"&amp;Расход!$N$9)-U16-S16-Q16-O16</f>
        <v>0</v>
      </c>
      <c r="X16" s="87"/>
      <c r="Y16" s="88">
        <f>SUMIFS(Расход!$G$4:$G$557,Расход!$C$4:$C$557,Отчет!$B16,Расход!$B$4:$B$557,"&lt;"&amp;Расход!$N$10)-W16-U16-S16-Q16-O16</f>
        <v>0</v>
      </c>
      <c r="Z16" s="89"/>
      <c r="AA16" s="88">
        <f>SUMIFS(Расход!$G$4:$G$557,Расход!$C$4:$C$557,Отчет!$B16,Расход!$B$4:$B$557,"&lt;"&amp;Расход!$N$11)-Y16-W16-U16-S16-Q16-O16</f>
        <v>0</v>
      </c>
      <c r="AB16" s="89"/>
      <c r="AC16" s="88">
        <f>SUMIFS(Расход!$G$4:$G$557,Расход!$C$4:$C$557,Отчет!$B16,Расход!$B$4:$B$557,"&lt;"&amp;Расход!$N$12)-AA16-Y16-W16-U16-S16-Q16-O16-M16</f>
        <v>0</v>
      </c>
      <c r="AD16" s="89"/>
      <c r="AE16" s="88">
        <f>SUMIFS(Расход!$G$4:$G$557,Расход!$C$4:$C$557,Отчет!$B16,Расход!$B$4:$B$557,"&lt;"&amp;Расход!$N$13)-AC16-AA16-Y16-W16-U16-S16-Q16-O16-M16</f>
        <v>0</v>
      </c>
      <c r="AF16" s="89"/>
      <c r="AG16" s="88">
        <f>SUMIFS(Расход!$G$4:$G$557,Расход!$C$4:$C$557,Отчет!$B16,Расход!$B$4:$B$557,"&lt;"&amp;Расход!$N$13)-AE16-AC16-AA16-Y16-W16-U16-S16-Q16-O16</f>
        <v>0</v>
      </c>
      <c r="AH16" s="89"/>
      <c r="AI16" s="88">
        <f>SUMIFS(Расход!$G$4:$G$557,Расход!$C$4:$C$557,Отчет!$B16,Расход!$B$4:$B$557,"&lt;"&amp;Расход!$N$14)-AG16-AE16-AC16-AA16-Y16-W16-U16-S16-Q16-O16</f>
        <v>0</v>
      </c>
      <c r="AJ16" s="89"/>
      <c r="AK16" s="90">
        <f>SUMIFS(Расход!$G$4:$G$557,Расход!$C$4:$C$557,Отчет!$B16,Расход!$B$4:$B$557,"&gt;="&amp;Расход!$N$14)</f>
        <v>0</v>
      </c>
      <c r="AL16" s="59">
        <f t="shared" si="2"/>
        <v>14</v>
      </c>
    </row>
    <row r="17" spans="1:38" s="18" customFormat="1" x14ac:dyDescent="0.25">
      <c r="A17" s="58"/>
      <c r="B17" s="225" t="s">
        <v>210</v>
      </c>
      <c r="C17" s="220"/>
      <c r="D17" s="221"/>
      <c r="E17" s="77"/>
      <c r="F17" s="115">
        <f>Оборотка!E13</f>
        <v>1392</v>
      </c>
      <c r="G17" s="78">
        <f t="shared" si="0"/>
        <v>1452</v>
      </c>
      <c r="H17" s="79">
        <f t="shared" si="1"/>
        <v>1452</v>
      </c>
      <c r="I17" s="80"/>
      <c r="J17" s="80"/>
      <c r="K17" s="81">
        <f>Оборотка!F13</f>
        <v>820</v>
      </c>
      <c r="L17" s="82">
        <f>SUMIF(Приход!$A$6:$A$409,Отчет!B17,Приход!$K$6:$K$409)-M17</f>
        <v>783</v>
      </c>
      <c r="M17" s="83">
        <f>SUMIFS(Приход!$K$6:$K$409,Приход!$A$6:$A$409,Отчет!$B17,Приход!$F$6:$F$409,Поставщики!$A$7)</f>
        <v>0</v>
      </c>
      <c r="N17" s="87"/>
      <c r="O17" s="85">
        <f>SUMIFS(Расход!$G$4:$G$557,Расход!$C$4:$C$557,Отчет!$B$17,Расход!$B$4:$B$557,"&lt;"&amp;Расход!$N$5)</f>
        <v>44</v>
      </c>
      <c r="P17" s="89"/>
      <c r="Q17" s="88">
        <f>SUMIFS(Расход!$G$4:$G$557,Расход!$C$4:$C$557,Отчет!$B17,Расход!$B$4:$B$557,"&lt;"&amp;Расход!$N$6)-O17</f>
        <v>40</v>
      </c>
      <c r="R17" s="89"/>
      <c r="S17" s="88">
        <f>SUMIFS(Расход!$G$4:$G$557,Расход!$C$4:$C$557,Отчет!$B17,Расход!$B$4:$B$557,"&lt;"&amp;Расход!$N$7)-Q17-O17</f>
        <v>35</v>
      </c>
      <c r="T17" s="89"/>
      <c r="U17" s="88">
        <f>SUMIFS(Расход!$G$4:$G$557,Расход!$C$4:$C$557,Отчет!$B17,Расход!$B$4:$B$557,"&lt;"&amp;Расход!$N$8)-S17-Q17-O17</f>
        <v>16</v>
      </c>
      <c r="V17" s="89"/>
      <c r="W17" s="88">
        <f>SUMIFS(Расход!$G$4:$G$557,Расход!$C$4:$C$557,Отчет!$B17,Расход!$B$4:$B$557,"&lt;"&amp;Расход!$N$9)-U17-S17-Q17-O17</f>
        <v>16</v>
      </c>
      <c r="X17" s="87"/>
      <c r="Y17" s="88">
        <f>SUMIFS(Расход!$G$4:$G$557,Расход!$C$4:$C$557,Отчет!$B17,Расход!$B$4:$B$557,"&lt;"&amp;Расход!$N$10)-W17-U17-S17-Q17-O17</f>
        <v>0</v>
      </c>
      <c r="Z17" s="89"/>
      <c r="AA17" s="88">
        <f>SUMIFS(Расход!$G$4:$G$557,Расход!$C$4:$C$557,Отчет!$B17,Расход!$B$4:$B$557,"&lt;"&amp;Расход!$N$11)-Y17-W17-U17-S17-Q17-O17</f>
        <v>0</v>
      </c>
      <c r="AB17" s="89"/>
      <c r="AC17" s="88">
        <f>SUMIFS(Расход!$G$4:$G$557,Расход!$C$4:$C$557,Отчет!$B17,Расход!$B$4:$B$557,"&lt;"&amp;Расход!$N$12)-AA17-Y17-W17-U17-S17-Q17-O17-M17</f>
        <v>0</v>
      </c>
      <c r="AD17" s="89"/>
      <c r="AE17" s="88">
        <f>SUMIFS(Расход!$G$4:$G$557,Расход!$C$4:$C$557,Отчет!$B17,Расход!$B$4:$B$557,"&lt;"&amp;Расход!$N$13)-AC17-AA17-Y17-W17-U17-S17-Q17-O17-M17</f>
        <v>0</v>
      </c>
      <c r="AF17" s="89"/>
      <c r="AG17" s="88">
        <f>SUMIFS(Расход!$G$4:$G$557,Расход!$C$4:$C$557,Отчет!$B17,Расход!$B$4:$B$557,"&lt;"&amp;Расход!$N$13)-AE17-AC17-AA17-Y17-W17-U17-S17-Q17-O17</f>
        <v>0</v>
      </c>
      <c r="AH17" s="89"/>
      <c r="AI17" s="88">
        <f>SUMIFS(Расход!$G$4:$G$557,Расход!$C$4:$C$557,Отчет!$B17,Расход!$B$4:$B$557,"&lt;"&amp;Расход!$N$14)-AG17-AE17-AC17-AA17-Y17-W17-U17-S17-Q17-O17</f>
        <v>0</v>
      </c>
      <c r="AJ17" s="89"/>
      <c r="AK17" s="90">
        <f>SUMIFS(Расход!$G$4:$G$557,Расход!$C$4:$C$557,Отчет!$B17,Расход!$B$4:$B$557,"&gt;="&amp;Расход!$N$14)</f>
        <v>0</v>
      </c>
      <c r="AL17" s="59">
        <f t="shared" si="2"/>
        <v>151</v>
      </c>
    </row>
    <row r="18" spans="1:38" s="18" customFormat="1" x14ac:dyDescent="0.25">
      <c r="A18" s="58"/>
      <c r="B18" s="220" t="s">
        <v>88</v>
      </c>
      <c r="C18" s="220"/>
      <c r="D18" s="221"/>
      <c r="E18" s="77"/>
      <c r="F18" s="115">
        <f>Оборотка!E14</f>
        <v>1609</v>
      </c>
      <c r="G18" s="78">
        <f t="shared" si="0"/>
        <v>5721</v>
      </c>
      <c r="H18" s="79">
        <f t="shared" si="1"/>
        <v>5721</v>
      </c>
      <c r="I18" s="80"/>
      <c r="J18" s="80"/>
      <c r="K18" s="81">
        <f>Оборотка!F14</f>
        <v>2111</v>
      </c>
      <c r="L18" s="82">
        <f>SUMIF(Приход!$A$6:$A$409,Отчет!B18,Приход!$K$6:$K$409)-M18</f>
        <v>3986</v>
      </c>
      <c r="M18" s="83">
        <f>SUMIFS(Приход!$K$6:$K$409,Приход!$A$6:$A$409,Отчет!$B18,Приход!$F$6:$F$409,Поставщики!$A$7)</f>
        <v>0</v>
      </c>
      <c r="N18" s="87"/>
      <c r="O18" s="85">
        <f>SUMIFS(Расход!$G$4:$G$557,Расход!$C$4:$C$557,Отчет!$B$18,Расход!$B$4:$B$557,"&lt;"&amp;Расход!$N$5)</f>
        <v>147</v>
      </c>
      <c r="P18" s="89"/>
      <c r="Q18" s="88">
        <f>SUMIFS(Расход!$G$4:$G$557,Расход!$C$4:$C$557,Отчет!$B18,Расход!$B$4:$B$557,"&lt;"&amp;Расход!$N$6)-O18</f>
        <v>120</v>
      </c>
      <c r="R18" s="89"/>
      <c r="S18" s="88">
        <f>SUMIFS(Расход!$G$4:$G$557,Расход!$C$4:$C$557,Отчет!$B18,Расход!$B$4:$B$557,"&lt;"&amp;Расход!$N$7)-Q18-O18</f>
        <v>56</v>
      </c>
      <c r="T18" s="89"/>
      <c r="U18" s="88">
        <f>SUMIFS(Расход!$G$4:$G$557,Расход!$C$4:$C$557,Отчет!$B18,Расход!$B$4:$B$557,"&lt;"&amp;Расход!$N$8)-S18-Q18-O18</f>
        <v>39</v>
      </c>
      <c r="V18" s="89"/>
      <c r="W18" s="88">
        <f>SUMIFS(Расход!$G$4:$G$557,Расход!$C$4:$C$557,Отчет!$B18,Расход!$B$4:$B$557,"&lt;"&amp;Расход!$N$9)-U18-S18-Q18-O18</f>
        <v>14</v>
      </c>
      <c r="X18" s="87"/>
      <c r="Y18" s="88">
        <f>SUMIFS(Расход!$G$4:$G$557,Расход!$C$4:$C$557,Отчет!$B18,Расход!$B$4:$B$557,"&lt;"&amp;Расход!$N$10)-W18-U18-S18-Q18-O18</f>
        <v>0</v>
      </c>
      <c r="Z18" s="89"/>
      <c r="AA18" s="88">
        <f>SUMIFS(Расход!$G$4:$G$557,Расход!$C$4:$C$557,Отчет!$B18,Расход!$B$4:$B$557,"&lt;"&amp;Расход!$N$11)-Y18-W18-U18-S18-Q18-O18</f>
        <v>0</v>
      </c>
      <c r="AB18" s="89"/>
      <c r="AC18" s="88">
        <f>SUMIFS(Расход!$G$4:$G$557,Расход!$C$4:$C$557,Отчет!$B18,Расход!$B$4:$B$557,"&lt;"&amp;Расход!$N$12)-AA18-Y18-W18-U18-S18-Q18-O18-M18</f>
        <v>0</v>
      </c>
      <c r="AD18" s="89"/>
      <c r="AE18" s="88">
        <f>SUMIFS(Расход!$G$4:$G$557,Расход!$C$4:$C$557,Отчет!$B18,Расход!$B$4:$B$557,"&lt;"&amp;Расход!$N$13)-AC18-AA18-Y18-W18-U18-S18-Q18-O18-M18</f>
        <v>0</v>
      </c>
      <c r="AF18" s="89"/>
      <c r="AG18" s="88">
        <f>SUMIFS(Расход!$G$4:$G$557,Расход!$C$4:$C$557,Отчет!$B18,Расход!$B$4:$B$557,"&lt;"&amp;Расход!$N$13)-AE18-AC18-AA18-Y18-W18-U18-S18-Q18-O18</f>
        <v>0</v>
      </c>
      <c r="AH18" s="89"/>
      <c r="AI18" s="88">
        <f>SUMIFS(Расход!$G$4:$G$557,Расход!$C$4:$C$557,Отчет!$B18,Расход!$B$4:$B$557,"&lt;"&amp;Расход!$N$14)-AG18-AE18-AC18-AA18-Y18-W18-U18-S18-Q18-O18</f>
        <v>0</v>
      </c>
      <c r="AJ18" s="89"/>
      <c r="AK18" s="90">
        <f>SUMIFS(Расход!$G$4:$G$557,Расход!$C$4:$C$557,Отчет!$B18,Расход!$B$4:$B$557,"&gt;="&amp;Расход!$N$14)</f>
        <v>0</v>
      </c>
      <c r="AL18" s="59">
        <f t="shared" si="2"/>
        <v>376</v>
      </c>
    </row>
    <row r="19" spans="1:38" s="18" customFormat="1" x14ac:dyDescent="0.25">
      <c r="A19" s="60"/>
      <c r="B19" s="230" t="s">
        <v>95</v>
      </c>
      <c r="C19" s="231"/>
      <c r="D19" s="232"/>
      <c r="E19" s="67"/>
      <c r="F19" s="67"/>
      <c r="G19" s="67"/>
      <c r="H19" s="68"/>
      <c r="I19" s="68"/>
      <c r="J19" s="68"/>
      <c r="K19" s="91"/>
      <c r="L19" s="92"/>
      <c r="M19" s="93"/>
      <c r="N19" s="94"/>
      <c r="O19" s="95"/>
      <c r="P19" s="96"/>
      <c r="Q19" s="95"/>
      <c r="R19" s="96"/>
      <c r="S19" s="95"/>
      <c r="T19" s="96"/>
      <c r="U19" s="95"/>
      <c r="V19" s="96"/>
      <c r="W19" s="97"/>
      <c r="X19" s="94"/>
      <c r="Y19" s="95"/>
      <c r="Z19" s="100"/>
      <c r="AA19" s="95"/>
      <c r="AB19" s="96"/>
      <c r="AC19" s="95"/>
      <c r="AD19" s="96"/>
      <c r="AE19" s="95"/>
      <c r="AF19" s="96"/>
      <c r="AG19" s="95"/>
      <c r="AH19" s="96"/>
      <c r="AI19" s="95"/>
      <c r="AJ19" s="96"/>
      <c r="AK19" s="97"/>
      <c r="AL19" s="59">
        <f t="shared" si="2"/>
        <v>0</v>
      </c>
    </row>
    <row r="20" spans="1:38" s="18" customFormat="1" x14ac:dyDescent="0.25">
      <c r="A20" s="58"/>
      <c r="B20" s="220" t="s">
        <v>97</v>
      </c>
      <c r="C20" s="220"/>
      <c r="D20" s="221"/>
      <c r="E20" s="77"/>
      <c r="F20" s="115">
        <f>Оборотка!E16</f>
        <v>1556</v>
      </c>
      <c r="G20" s="78">
        <f>K20+L20+M20-AL20</f>
        <v>1496</v>
      </c>
      <c r="H20" s="79">
        <f>G20-I20-J20</f>
        <v>1496</v>
      </c>
      <c r="I20" s="80"/>
      <c r="J20" s="80"/>
      <c r="K20" s="81">
        <f>Оборотка!F16</f>
        <v>769</v>
      </c>
      <c r="L20" s="82">
        <f>SUMIF(Приход!$A$6:$A$409,Отчет!B20,Приход!$K$6:$K$409)-M20</f>
        <v>850</v>
      </c>
      <c r="M20" s="83">
        <f>SUMIFS(Приход!$K$6:$K$409,Приход!$A$6:$A$409,Отчет!$B20,Приход!$F$6:$F$409,Поставщики!$A$7)</f>
        <v>0</v>
      </c>
      <c r="N20" s="87"/>
      <c r="O20" s="85">
        <f>SUMIFS(Расход!$G$4:$G$557,Расход!$C$4:$C$557,Отчет!$B$20,Расход!$B$4:$B$557,"&lt;"&amp;Расход!N5)</f>
        <v>44</v>
      </c>
      <c r="P20" s="89"/>
      <c r="Q20" s="88">
        <f>SUMIFS(Расход!$G$4:$G$557,Расход!$C$4:$C$557,Отчет!$B20,Расход!$B$4:$B$557,"&lt;"&amp;Расход!$N$6)-O20</f>
        <v>34</v>
      </c>
      <c r="R20" s="89"/>
      <c r="S20" s="88">
        <f>SUMIFS(Расход!$G$4:$G$557,Расход!$C$4:$C$557,Отчет!$B20,Расход!$B$4:$B$557,"&lt;"&amp;Расход!$N$7)-Q20-O20</f>
        <v>26</v>
      </c>
      <c r="T20" s="89"/>
      <c r="U20" s="88">
        <f>SUMIFS(Расход!$G$4:$G$557,Расход!$C$4:$C$557,Отчет!$B20,Расход!$B$4:$B$557,"&lt;"&amp;Расход!$N$8)-S20-Q20-O20</f>
        <v>9</v>
      </c>
      <c r="V20" s="89"/>
      <c r="W20" s="88">
        <f>SUMIFS(Расход!$G$4:$G$557,Расход!$C$4:$C$557,Отчет!$B20,Расход!$B$4:$B$557,"&lt;"&amp;Расход!$N$9)-U20-S20-Q20-O20</f>
        <v>10</v>
      </c>
      <c r="X20" s="87"/>
      <c r="Y20" s="88">
        <f>SUMIFS(Расход!$G$4:$G$557,Расход!$C$4:$C$557,Отчет!$B20,Расход!$B$4:$B$557,"&lt;"&amp;Расход!$N$10)-W20-U20-S20-Q20-O20</f>
        <v>0</v>
      </c>
      <c r="Z20" s="89"/>
      <c r="AA20" s="88">
        <f>SUMIFS(Расход!$G$4:$G$557,Расход!$C$4:$C$557,Отчет!$B20,Расход!$B$4:$B$557,"&lt;"&amp;Расход!$N$11)-Y20-W20-U20-S20-Q20-O20</f>
        <v>0</v>
      </c>
      <c r="AB20" s="89"/>
      <c r="AC20" s="88">
        <f>SUMIFS(Расход!$G$4:$G$557,Расход!$C$4:$C$557,Отчет!$B20,Расход!$B$4:$B$557,"&lt;"&amp;Расход!$N$12)-AA20-Y20-W20-U20-S20-Q20-O20-M20</f>
        <v>0</v>
      </c>
      <c r="AD20" s="89"/>
      <c r="AE20" s="88">
        <f>SUMIFS(Расход!$G$4:$G$557,Расход!$C$4:$C$557,Отчет!$B20,Расход!$B$4:$B$557,"&lt;"&amp;Расход!$N$13)-AC20-AA20-Y20-W20-U20-S20-Q20-O20-M20</f>
        <v>0</v>
      </c>
      <c r="AF20" s="89"/>
      <c r="AG20" s="88">
        <f>SUMIFS(Расход!$G$4:$G$557,Расход!$C$4:$C$557,Отчет!$B20,Расход!$B$4:$B$557,"&lt;"&amp;Расход!$N$13)-AE20-AC20-AA20-Y20-W20-U20-S20-Q20-O20</f>
        <v>0</v>
      </c>
      <c r="AH20" s="89"/>
      <c r="AI20" s="88">
        <f>SUMIFS(Расход!$G$4:$G$557,Расход!$C$4:$C$557,Отчет!$B20,Расход!$B$4:$B$557,"&lt;"&amp;Расход!$N$14)-AG20-AE20-AC20-AA20-Y20-W20-U20-S20-Q20-O20</f>
        <v>0</v>
      </c>
      <c r="AJ20" s="89"/>
      <c r="AK20" s="90">
        <f>SUMIFS(Расход!$G$4:$G$557,Расход!$C$4:$C$557,Отчет!$B20,Расход!$B$4:$B$557,"&gt;="&amp;Расход!$N$14)</f>
        <v>0</v>
      </c>
      <c r="AL20" s="59">
        <f t="shared" si="2"/>
        <v>123</v>
      </c>
    </row>
    <row r="21" spans="1:38" s="18" customFormat="1" x14ac:dyDescent="0.25">
      <c r="A21" s="58"/>
      <c r="B21" s="220" t="s">
        <v>98</v>
      </c>
      <c r="C21" s="220"/>
      <c r="D21" s="221"/>
      <c r="E21" s="77"/>
      <c r="F21" s="115">
        <f>Оборотка!E17</f>
        <v>1056</v>
      </c>
      <c r="G21" s="78">
        <f>K21+L21+M21-AL21</f>
        <v>84</v>
      </c>
      <c r="H21" s="79">
        <f>G21-I21-J21</f>
        <v>84</v>
      </c>
      <c r="I21" s="80"/>
      <c r="J21" s="80"/>
      <c r="K21" s="81">
        <f>Оборотка!F17</f>
        <v>96</v>
      </c>
      <c r="L21" s="82">
        <f>SUMIF(Приход!$A$6:$A$409,Отчет!B21,Приход!$K$6:$K$409)-M21</f>
        <v>0</v>
      </c>
      <c r="M21" s="83">
        <f>SUMIFS(Приход!$K$6:$K$409,Приход!$A$6:$A$409,Отчет!$B21,Приход!$F$6:$F$409,Поставщики!$A$7)</f>
        <v>0</v>
      </c>
      <c r="N21" s="87"/>
      <c r="O21" s="85">
        <f>SUMIFS(Расход!$G$4:$G$557,Расход!$C$4:$C$557,Отчет!$B$21,Расход!$B$4:$B$557,"&lt;"&amp;Расход!N5)</f>
        <v>7</v>
      </c>
      <c r="P21" s="89"/>
      <c r="Q21" s="88">
        <f>SUMIFS(Расход!$G$4:$G$557,Расход!$C$4:$C$557,Отчет!$B21,Расход!$B$4:$B$557,"&lt;"&amp;Расход!$N$6)-O21</f>
        <v>2</v>
      </c>
      <c r="R21" s="89"/>
      <c r="S21" s="88">
        <f>SUMIFS(Расход!$G$4:$G$557,Расход!$C$4:$C$557,Отчет!$B21,Расход!$B$4:$B$557,"&lt;"&amp;Расход!$N$7)-Q21-O21</f>
        <v>1</v>
      </c>
      <c r="T21" s="89"/>
      <c r="U21" s="88">
        <f>SUMIFS(Расход!$G$4:$G$557,Расход!$C$4:$C$557,Отчет!$B21,Расход!$B$4:$B$557,"&lt;"&amp;Расход!$N$8)-S21-Q21-O21</f>
        <v>1</v>
      </c>
      <c r="V21" s="89"/>
      <c r="W21" s="88">
        <f>SUMIFS(Расход!$G$4:$G$557,Расход!$C$4:$C$557,Отчет!$B21,Расход!$B$4:$B$557,"&lt;"&amp;Расход!$N$9)-U21-S21-Q21-O21</f>
        <v>1</v>
      </c>
      <c r="X21" s="87"/>
      <c r="Y21" s="88">
        <f>SUMIFS(Расход!$G$4:$G$557,Расход!$C$4:$C$557,Отчет!$B21,Расход!$B$4:$B$557,"&lt;"&amp;Расход!$N$10)-W21-U21-S21-Q21-O21</f>
        <v>0</v>
      </c>
      <c r="Z21" s="89"/>
      <c r="AA21" s="88">
        <f>SUMIFS(Расход!$G$4:$G$557,Расход!$C$4:$C$557,Отчет!$B21,Расход!$B$4:$B$557,"&lt;"&amp;Расход!$N$11)-Y21-W21-U21-S21-Q21-O21</f>
        <v>0</v>
      </c>
      <c r="AB21" s="89"/>
      <c r="AC21" s="88">
        <f>SUMIFS(Расход!$G$4:$G$557,Расход!$C$4:$C$557,Отчет!$B21,Расход!$B$4:$B$557,"&lt;"&amp;Расход!$N$12)-AA21-Y21-W21-U21-S21-Q21-O21-M21</f>
        <v>0</v>
      </c>
      <c r="AD21" s="89"/>
      <c r="AE21" s="88">
        <f>SUMIFS(Расход!$G$4:$G$557,Расход!$C$4:$C$557,Отчет!$B21,Расход!$B$4:$B$557,"&lt;"&amp;Расход!$N$13)-AC21-AA21-Y21-W21-U21-S21-Q21-O21-M21</f>
        <v>0</v>
      </c>
      <c r="AF21" s="89"/>
      <c r="AG21" s="88">
        <f>SUMIFS(Расход!$G$4:$G$557,Расход!$C$4:$C$557,Отчет!$B21,Расход!$B$4:$B$557,"&lt;"&amp;Расход!$N$13)-AE21-AC21-AA21-Y21-W21-U21-S21-Q21-O21</f>
        <v>0</v>
      </c>
      <c r="AH21" s="89"/>
      <c r="AI21" s="88">
        <f>SUMIFS(Расход!$G$4:$G$557,Расход!$C$4:$C$557,Отчет!$B21,Расход!$B$4:$B$557,"&lt;"&amp;Расход!$N$14)-AG21-AE21-AC21-AA21-Y21-W21-U21-S21-Q21-O21</f>
        <v>0</v>
      </c>
      <c r="AJ21" s="89"/>
      <c r="AK21" s="90">
        <f>SUMIFS(Расход!$G$4:$G$557,Расход!$C$4:$C$557,Отчет!$B21,Расход!$B$4:$B$557,"&gt;="&amp;Расход!$N$14)</f>
        <v>0</v>
      </c>
      <c r="AL21" s="59">
        <f t="shared" si="2"/>
        <v>12</v>
      </c>
    </row>
    <row r="22" spans="1:38" s="18" customFormat="1" x14ac:dyDescent="0.25">
      <c r="A22" s="58"/>
      <c r="B22" s="225" t="s">
        <v>213</v>
      </c>
      <c r="C22" s="220"/>
      <c r="D22" s="221"/>
      <c r="E22" s="77"/>
      <c r="F22" s="115">
        <f>Оборотка!E18</f>
        <v>1407</v>
      </c>
      <c r="G22" s="78">
        <f>K22+L22+M22-AL22</f>
        <v>1457</v>
      </c>
      <c r="H22" s="79">
        <f>G22-I22-J22</f>
        <v>1457</v>
      </c>
      <c r="I22" s="80"/>
      <c r="J22" s="80"/>
      <c r="K22" s="81">
        <f>Оборотка!F18</f>
        <v>774</v>
      </c>
      <c r="L22" s="82">
        <f>SUMIF(Приход!$A$6:$A$409,Отчет!B22,Приход!$K$6:$K$409)-M22</f>
        <v>821</v>
      </c>
      <c r="M22" s="83">
        <f>SUMIFS(Приход!$K$6:$K$409,Приход!$A$6:$A$409,Отчет!$B22,Приход!$F$6:$F$409,Поставщики!$A$7)</f>
        <v>0</v>
      </c>
      <c r="N22" s="87"/>
      <c r="O22" s="85">
        <f>SUMIFS(Расход!$G$4:$G$557,Расход!$C$4:$C$557,Отчет!$B$22,Расход!$B$4:$B$557,"&lt;"&amp;Расход!N5)</f>
        <v>42</v>
      </c>
      <c r="P22" s="89"/>
      <c r="Q22" s="88">
        <f>SUMIFS(Расход!$G$4:$G$557,Расход!$C$4:$C$557,Отчет!$B22,Расход!$B$4:$B$557,"&lt;"&amp;Расход!$N$6)-O22</f>
        <v>38</v>
      </c>
      <c r="R22" s="89"/>
      <c r="S22" s="88">
        <f>SUMIFS(Расход!$G$4:$G$557,Расход!$C$4:$C$557,Отчет!$B22,Расход!$B$4:$B$557,"&lt;"&amp;Расход!$N$7)-Q22-O22</f>
        <v>31</v>
      </c>
      <c r="T22" s="89"/>
      <c r="U22" s="88">
        <f>SUMIFS(Расход!$G$4:$G$557,Расход!$C$4:$C$557,Отчет!$B22,Расход!$B$4:$B$557,"&lt;"&amp;Расход!$N$8)-S22-Q22-O22</f>
        <v>18</v>
      </c>
      <c r="V22" s="89"/>
      <c r="W22" s="88">
        <f>SUMIFS(Расход!$G$4:$G$557,Расход!$C$4:$C$557,Отчет!$B22,Расход!$B$4:$B$557,"&lt;"&amp;Расход!$N$9)-U22-S22-Q22-O22</f>
        <v>9</v>
      </c>
      <c r="X22" s="87"/>
      <c r="Y22" s="88">
        <f>SUMIFS(Расход!$G$4:$G$557,Расход!$C$4:$C$557,Отчет!$B22,Расход!$B$4:$B$557,"&lt;"&amp;Расход!$N$10)-W22-U22-S22-Q22-O22</f>
        <v>0</v>
      </c>
      <c r="Z22" s="89"/>
      <c r="AA22" s="88">
        <f>SUMIFS(Расход!$G$4:$G$557,Расход!$C$4:$C$557,Отчет!$B22,Расход!$B$4:$B$557,"&lt;"&amp;Расход!$N$11)-Y22-W22-U22-S22-Q22-O22</f>
        <v>0</v>
      </c>
      <c r="AB22" s="89"/>
      <c r="AC22" s="88">
        <f>SUMIFS(Расход!$G$4:$G$557,Расход!$C$4:$C$557,Отчет!$B22,Расход!$B$4:$B$557,"&lt;"&amp;Расход!$N$12)-AA22-Y22-W22-U22-S22-Q22-O22-M22</f>
        <v>0</v>
      </c>
      <c r="AD22" s="89"/>
      <c r="AE22" s="88">
        <f>SUMIFS(Расход!$G$4:$G$557,Расход!$C$4:$C$557,Отчет!$B22,Расход!$B$4:$B$557,"&lt;"&amp;Расход!$N$13)-AC22-AA22-Y22-W22-U22-S22-Q22-O22-M22</f>
        <v>0</v>
      </c>
      <c r="AF22" s="89"/>
      <c r="AG22" s="88">
        <f>SUMIFS(Расход!$G$4:$G$557,Расход!$C$4:$C$557,Отчет!$B22,Расход!$B$4:$B$557,"&lt;"&amp;Расход!$N$13)-AE22-AC22-AA22-Y22-W22-U22-S22-Q22-O22</f>
        <v>0</v>
      </c>
      <c r="AH22" s="89"/>
      <c r="AI22" s="88">
        <f>SUMIFS(Расход!$G$4:$G$557,Расход!$C$4:$C$557,Отчет!$B22,Расход!$B$4:$B$557,"&lt;"&amp;Расход!$N$14)-AG22-AE22-AC22-AA22-Y22-W22-U22-S22-Q22-O22</f>
        <v>0</v>
      </c>
      <c r="AJ22" s="89"/>
      <c r="AK22" s="90">
        <f>SUMIFS(Расход!$G$4:$G$557,Расход!$C$4:$C$557,Отчет!$B22,Расход!$B$4:$B$557,"&gt;="&amp;Расход!$N$14)</f>
        <v>0</v>
      </c>
      <c r="AL22" s="59">
        <f t="shared" si="2"/>
        <v>138</v>
      </c>
    </row>
    <row r="23" spans="1:38" s="18" customFormat="1" ht="15.75" customHeight="1" x14ac:dyDescent="0.25">
      <c r="A23" s="58"/>
      <c r="B23" s="221" t="s">
        <v>96</v>
      </c>
      <c r="C23" s="226"/>
      <c r="D23" s="227"/>
      <c r="E23" s="77"/>
      <c r="F23" s="115">
        <f>Оборотка!E19</f>
        <v>1529</v>
      </c>
      <c r="G23" s="78">
        <f>K23+L23+M23-AL23</f>
        <v>2903</v>
      </c>
      <c r="H23" s="79">
        <f>G23-I23-J23</f>
        <v>2903</v>
      </c>
      <c r="I23" s="80"/>
      <c r="J23" s="80"/>
      <c r="K23" s="81">
        <f>Оборотка!F19</f>
        <v>1505</v>
      </c>
      <c r="L23" s="82">
        <f>SUMIF(Приход!$A$6:$A$409,Отчет!B23,Приход!$K$6:$K$409)-M23</f>
        <v>1611</v>
      </c>
      <c r="M23" s="83">
        <f>SUMIFS(Приход!$K$6:$K$409,Приход!$A$6:$A$409,Отчет!$B23,Приход!$F$6:$F$409,Поставщики!$A$7)</f>
        <v>0</v>
      </c>
      <c r="N23" s="87"/>
      <c r="O23" s="85">
        <f>SUMIFS(Расход!$G$4:$G$557,Расход!$C$4:$C$557,Отчет!$B$23,Расход!$B$4:$B$557,"&lt;"&amp;Расход!N5)</f>
        <v>58</v>
      </c>
      <c r="P23" s="89"/>
      <c r="Q23" s="88">
        <f>SUMIFS(Расход!$G$4:$G$557,Расход!$C$4:$C$557,Отчет!$B23,Расход!$B$4:$B$557,"&lt;"&amp;Расход!$N$6)-O23</f>
        <v>60</v>
      </c>
      <c r="R23" s="89"/>
      <c r="S23" s="88">
        <f>SUMIFS(Расход!$G$4:$G$557,Расход!$C$4:$C$557,Отчет!$B23,Расход!$B$4:$B$557,"&lt;"&amp;Расход!$N$7)-Q23-O23</f>
        <v>41</v>
      </c>
      <c r="T23" s="89"/>
      <c r="U23" s="88">
        <f>SUMIFS(Расход!$G$4:$G$557,Расход!$C$4:$C$557,Отчет!$B23,Расход!$B$4:$B$557,"&lt;"&amp;Расход!$N$8)-S23-Q23-O23</f>
        <v>37</v>
      </c>
      <c r="V23" s="89"/>
      <c r="W23" s="88">
        <f>SUMIFS(Расход!$G$4:$G$557,Расход!$C$4:$C$557,Отчет!$B23,Расход!$B$4:$B$557,"&lt;"&amp;Расход!$N$9)-U23-S23-Q23-O23</f>
        <v>17</v>
      </c>
      <c r="X23" s="87"/>
      <c r="Y23" s="88">
        <f>SUMIFS(Расход!$G$4:$G$557,Расход!$C$4:$C$557,Отчет!$B23,Расход!$B$4:$B$557,"&lt;"&amp;Расход!$N$10)-W23-U23-S23-Q23-O23</f>
        <v>0</v>
      </c>
      <c r="Z23" s="89"/>
      <c r="AA23" s="88">
        <f>SUMIFS(Расход!$G$4:$G$557,Расход!$C$4:$C$557,Отчет!$B23,Расход!$B$4:$B$557,"&lt;"&amp;Расход!$N$11)-Y23-W23-U23-S23-Q23-O23</f>
        <v>0</v>
      </c>
      <c r="AB23" s="89"/>
      <c r="AC23" s="88">
        <f>SUMIFS(Расход!$G$4:$G$557,Расход!$C$4:$C$557,Отчет!$B23,Расход!$B$4:$B$557,"&lt;"&amp;Расход!$N$12)-AA23-Y23-W23-U23-S23-Q23-O23-M23</f>
        <v>0</v>
      </c>
      <c r="AD23" s="89"/>
      <c r="AE23" s="88">
        <f>SUMIFS(Расход!$G$4:$G$557,Расход!$C$4:$C$557,Отчет!$B23,Расход!$B$4:$B$557,"&lt;"&amp;Расход!$N$13)-AC23-AA23-Y23-W23-U23-S23-Q23-O23-M23</f>
        <v>0</v>
      </c>
      <c r="AF23" s="89"/>
      <c r="AG23" s="88">
        <f>SUMIFS(Расход!$G$4:$G$557,Расход!$C$4:$C$557,Отчет!$B23,Расход!$B$4:$B$557,"&lt;"&amp;Расход!$N$13)-AE23-AC23-AA23-Y23-W23-U23-S23-Q23-O23</f>
        <v>0</v>
      </c>
      <c r="AH23" s="89"/>
      <c r="AI23" s="88">
        <f>SUMIFS(Расход!$G$4:$G$557,Расход!$C$4:$C$557,Отчет!$B23,Расход!$B$4:$B$557,"&lt;"&amp;Расход!$N$14)-AG23-AE23-AC23-AA23-Y23-W23-U23-S23-Q23-O23</f>
        <v>0</v>
      </c>
      <c r="AJ23" s="89"/>
      <c r="AK23" s="90">
        <f>SUMIFS(Расход!$G$4:$G$557,Расход!$C$4:$C$557,Отчет!$B23,Расход!$B$4:$B$557,"&gt;="&amp;Расход!$N$14)</f>
        <v>0</v>
      </c>
      <c r="AL23" s="59">
        <f t="shared" si="2"/>
        <v>213</v>
      </c>
    </row>
    <row r="26" spans="1:38" x14ac:dyDescent="0.25"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</row>
    <row r="27" spans="1:38" x14ac:dyDescent="0.25">
      <c r="B27" s="228" t="s">
        <v>214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</row>
    <row r="28" spans="1:38" x14ac:dyDescent="0.25">
      <c r="B28" s="229" t="s">
        <v>215</v>
      </c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</row>
    <row r="29" spans="1:38" x14ac:dyDescent="0.25">
      <c r="B29" s="229" t="s">
        <v>216</v>
      </c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</row>
    <row r="30" spans="1:38" x14ac:dyDescent="0.2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</sheetData>
  <sortState ref="B21:D24">
    <sortCondition ref="B21"/>
  </sortState>
  <mergeCells count="41">
    <mergeCell ref="B27:AL27"/>
    <mergeCell ref="B28:AL28"/>
    <mergeCell ref="B29:AL29"/>
    <mergeCell ref="B19:D19"/>
    <mergeCell ref="B20:D20"/>
    <mergeCell ref="B21:D21"/>
    <mergeCell ref="B22:D22"/>
    <mergeCell ref="B23:D23"/>
    <mergeCell ref="B26:AL26"/>
    <mergeCell ref="B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R6:S6"/>
    <mergeCell ref="T6:U6"/>
    <mergeCell ref="V6:W6"/>
    <mergeCell ref="X6:Y6"/>
    <mergeCell ref="Z6:AA6"/>
    <mergeCell ref="M5:M7"/>
    <mergeCell ref="B7:D7"/>
    <mergeCell ref="AE1:AK1"/>
    <mergeCell ref="A3:H3"/>
    <mergeCell ref="I3:K3"/>
    <mergeCell ref="N3:O3"/>
    <mergeCell ref="P3:Q3"/>
    <mergeCell ref="AB3:AC3"/>
    <mergeCell ref="A5:B6"/>
    <mergeCell ref="E5:F6"/>
    <mergeCell ref="G5:J6"/>
    <mergeCell ref="K5:K7"/>
    <mergeCell ref="L5:L7"/>
    <mergeCell ref="N5:AK5"/>
    <mergeCell ref="N6:O6"/>
    <mergeCell ref="P6:Q6"/>
  </mergeCells>
  <conditionalFormatting sqref="C6:D6 E20:E23 I20:J23 I9:J18">
    <cfRule type="cellIs" dxfId="0" priority="2" stopIfTrue="1" operator="equal">
      <formula>""""""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outlinePr summaryBelow="0"/>
  </sheetPr>
  <dimension ref="A1:Q257"/>
  <sheetViews>
    <sheetView workbookViewId="0">
      <selection activeCell="A9" sqref="A9"/>
    </sheetView>
  </sheetViews>
  <sheetFormatPr defaultRowHeight="15.75" customHeight="1" outlineLevelRow="1" x14ac:dyDescent="0.25"/>
  <cols>
    <col min="1" max="1" width="23.875" style="116" customWidth="1"/>
    <col min="2" max="3" width="10" style="117" customWidth="1"/>
    <col min="4" max="4" width="9.125" style="116" bestFit="1" customWidth="1"/>
    <col min="5" max="5" width="6.375" style="116" hidden="1" customWidth="1"/>
    <col min="6" max="17" width="7.75" style="116" customWidth="1"/>
    <col min="18" max="256" width="9" style="116"/>
    <col min="257" max="257" width="30.125" style="116" customWidth="1"/>
    <col min="258" max="258" width="10" style="116" customWidth="1"/>
    <col min="259" max="259" width="5.375" style="116" customWidth="1"/>
    <col min="260" max="260" width="9.125" style="116" bestFit="1" customWidth="1"/>
    <col min="261" max="261" width="0" style="116" hidden="1" customWidth="1"/>
    <col min="262" max="273" width="7.75" style="116" customWidth="1"/>
    <col min="274" max="512" width="9" style="116"/>
    <col min="513" max="513" width="30.125" style="116" customWidth="1"/>
    <col min="514" max="514" width="10" style="116" customWidth="1"/>
    <col min="515" max="515" width="5.375" style="116" customWidth="1"/>
    <col min="516" max="516" width="9.125" style="116" bestFit="1" customWidth="1"/>
    <col min="517" max="517" width="0" style="116" hidden="1" customWidth="1"/>
    <col min="518" max="529" width="7.75" style="116" customWidth="1"/>
    <col min="530" max="768" width="9" style="116"/>
    <col min="769" max="769" width="30.125" style="116" customWidth="1"/>
    <col min="770" max="770" width="10" style="116" customWidth="1"/>
    <col min="771" max="771" width="5.375" style="116" customWidth="1"/>
    <col min="772" max="772" width="9.125" style="116" bestFit="1" customWidth="1"/>
    <col min="773" max="773" width="0" style="116" hidden="1" customWidth="1"/>
    <col min="774" max="785" width="7.75" style="116" customWidth="1"/>
    <col min="786" max="1024" width="9" style="116"/>
    <col min="1025" max="1025" width="30.125" style="116" customWidth="1"/>
    <col min="1026" max="1026" width="10" style="116" customWidth="1"/>
    <col min="1027" max="1027" width="5.375" style="116" customWidth="1"/>
    <col min="1028" max="1028" width="9.125" style="116" bestFit="1" customWidth="1"/>
    <col min="1029" max="1029" width="0" style="116" hidden="1" customWidth="1"/>
    <col min="1030" max="1041" width="7.75" style="116" customWidth="1"/>
    <col min="1042" max="1280" width="9" style="116"/>
    <col min="1281" max="1281" width="30.125" style="116" customWidth="1"/>
    <col min="1282" max="1282" width="10" style="116" customWidth="1"/>
    <col min="1283" max="1283" width="5.375" style="116" customWidth="1"/>
    <col min="1284" max="1284" width="9.125" style="116" bestFit="1" customWidth="1"/>
    <col min="1285" max="1285" width="0" style="116" hidden="1" customWidth="1"/>
    <col min="1286" max="1297" width="7.75" style="116" customWidth="1"/>
    <col min="1298" max="1536" width="9" style="116"/>
    <col min="1537" max="1537" width="30.125" style="116" customWidth="1"/>
    <col min="1538" max="1538" width="10" style="116" customWidth="1"/>
    <col min="1539" max="1539" width="5.375" style="116" customWidth="1"/>
    <col min="1540" max="1540" width="9.125" style="116" bestFit="1" customWidth="1"/>
    <col min="1541" max="1541" width="0" style="116" hidden="1" customWidth="1"/>
    <col min="1542" max="1553" width="7.75" style="116" customWidth="1"/>
    <col min="1554" max="1792" width="9" style="116"/>
    <col min="1793" max="1793" width="30.125" style="116" customWidth="1"/>
    <col min="1794" max="1794" width="10" style="116" customWidth="1"/>
    <col min="1795" max="1795" width="5.375" style="116" customWidth="1"/>
    <col min="1796" max="1796" width="9.125" style="116" bestFit="1" customWidth="1"/>
    <col min="1797" max="1797" width="0" style="116" hidden="1" customWidth="1"/>
    <col min="1798" max="1809" width="7.75" style="116" customWidth="1"/>
    <col min="1810" max="2048" width="9" style="116"/>
    <col min="2049" max="2049" width="30.125" style="116" customWidth="1"/>
    <col min="2050" max="2050" width="10" style="116" customWidth="1"/>
    <col min="2051" max="2051" width="5.375" style="116" customWidth="1"/>
    <col min="2052" max="2052" width="9.125" style="116" bestFit="1" customWidth="1"/>
    <col min="2053" max="2053" width="0" style="116" hidden="1" customWidth="1"/>
    <col min="2054" max="2065" width="7.75" style="116" customWidth="1"/>
    <col min="2066" max="2304" width="9" style="116"/>
    <col min="2305" max="2305" width="30.125" style="116" customWidth="1"/>
    <col min="2306" max="2306" width="10" style="116" customWidth="1"/>
    <col min="2307" max="2307" width="5.375" style="116" customWidth="1"/>
    <col min="2308" max="2308" width="9.125" style="116" bestFit="1" customWidth="1"/>
    <col min="2309" max="2309" width="0" style="116" hidden="1" customWidth="1"/>
    <col min="2310" max="2321" width="7.75" style="116" customWidth="1"/>
    <col min="2322" max="2560" width="9" style="116"/>
    <col min="2561" max="2561" width="30.125" style="116" customWidth="1"/>
    <col min="2562" max="2562" width="10" style="116" customWidth="1"/>
    <col min="2563" max="2563" width="5.375" style="116" customWidth="1"/>
    <col min="2564" max="2564" width="9.125" style="116" bestFit="1" customWidth="1"/>
    <col min="2565" max="2565" width="0" style="116" hidden="1" customWidth="1"/>
    <col min="2566" max="2577" width="7.75" style="116" customWidth="1"/>
    <col min="2578" max="2816" width="9" style="116"/>
    <col min="2817" max="2817" width="30.125" style="116" customWidth="1"/>
    <col min="2818" max="2818" width="10" style="116" customWidth="1"/>
    <col min="2819" max="2819" width="5.375" style="116" customWidth="1"/>
    <col min="2820" max="2820" width="9.125" style="116" bestFit="1" customWidth="1"/>
    <col min="2821" max="2821" width="0" style="116" hidden="1" customWidth="1"/>
    <col min="2822" max="2833" width="7.75" style="116" customWidth="1"/>
    <col min="2834" max="3072" width="9" style="116"/>
    <col min="3073" max="3073" width="30.125" style="116" customWidth="1"/>
    <col min="3074" max="3074" width="10" style="116" customWidth="1"/>
    <col min="3075" max="3075" width="5.375" style="116" customWidth="1"/>
    <col min="3076" max="3076" width="9.125" style="116" bestFit="1" customWidth="1"/>
    <col min="3077" max="3077" width="0" style="116" hidden="1" customWidth="1"/>
    <col min="3078" max="3089" width="7.75" style="116" customWidth="1"/>
    <col min="3090" max="3328" width="9" style="116"/>
    <col min="3329" max="3329" width="30.125" style="116" customWidth="1"/>
    <col min="3330" max="3330" width="10" style="116" customWidth="1"/>
    <col min="3331" max="3331" width="5.375" style="116" customWidth="1"/>
    <col min="3332" max="3332" width="9.125" style="116" bestFit="1" customWidth="1"/>
    <col min="3333" max="3333" width="0" style="116" hidden="1" customWidth="1"/>
    <col min="3334" max="3345" width="7.75" style="116" customWidth="1"/>
    <col min="3346" max="3584" width="9" style="116"/>
    <col min="3585" max="3585" width="30.125" style="116" customWidth="1"/>
    <col min="3586" max="3586" width="10" style="116" customWidth="1"/>
    <col min="3587" max="3587" width="5.375" style="116" customWidth="1"/>
    <col min="3588" max="3588" width="9.125" style="116" bestFit="1" customWidth="1"/>
    <col min="3589" max="3589" width="0" style="116" hidden="1" customWidth="1"/>
    <col min="3590" max="3601" width="7.75" style="116" customWidth="1"/>
    <col min="3602" max="3840" width="9" style="116"/>
    <col min="3841" max="3841" width="30.125" style="116" customWidth="1"/>
    <col min="3842" max="3842" width="10" style="116" customWidth="1"/>
    <col min="3843" max="3843" width="5.375" style="116" customWidth="1"/>
    <col min="3844" max="3844" width="9.125" style="116" bestFit="1" customWidth="1"/>
    <col min="3845" max="3845" width="0" style="116" hidden="1" customWidth="1"/>
    <col min="3846" max="3857" width="7.75" style="116" customWidth="1"/>
    <col min="3858" max="4096" width="9" style="116"/>
    <col min="4097" max="4097" width="30.125" style="116" customWidth="1"/>
    <col min="4098" max="4098" width="10" style="116" customWidth="1"/>
    <col min="4099" max="4099" width="5.375" style="116" customWidth="1"/>
    <col min="4100" max="4100" width="9.125" style="116" bestFit="1" customWidth="1"/>
    <col min="4101" max="4101" width="0" style="116" hidden="1" customWidth="1"/>
    <col min="4102" max="4113" width="7.75" style="116" customWidth="1"/>
    <col min="4114" max="4352" width="9" style="116"/>
    <col min="4353" max="4353" width="30.125" style="116" customWidth="1"/>
    <col min="4354" max="4354" width="10" style="116" customWidth="1"/>
    <col min="4355" max="4355" width="5.375" style="116" customWidth="1"/>
    <col min="4356" max="4356" width="9.125" style="116" bestFit="1" customWidth="1"/>
    <col min="4357" max="4357" width="0" style="116" hidden="1" customWidth="1"/>
    <col min="4358" max="4369" width="7.75" style="116" customWidth="1"/>
    <col min="4370" max="4608" width="9" style="116"/>
    <col min="4609" max="4609" width="30.125" style="116" customWidth="1"/>
    <col min="4610" max="4610" width="10" style="116" customWidth="1"/>
    <col min="4611" max="4611" width="5.375" style="116" customWidth="1"/>
    <col min="4612" max="4612" width="9.125" style="116" bestFit="1" customWidth="1"/>
    <col min="4613" max="4613" width="0" style="116" hidden="1" customWidth="1"/>
    <col min="4614" max="4625" width="7.75" style="116" customWidth="1"/>
    <col min="4626" max="4864" width="9" style="116"/>
    <col min="4865" max="4865" width="30.125" style="116" customWidth="1"/>
    <col min="4866" max="4866" width="10" style="116" customWidth="1"/>
    <col min="4867" max="4867" width="5.375" style="116" customWidth="1"/>
    <col min="4868" max="4868" width="9.125" style="116" bestFit="1" customWidth="1"/>
    <col min="4869" max="4869" width="0" style="116" hidden="1" customWidth="1"/>
    <col min="4870" max="4881" width="7.75" style="116" customWidth="1"/>
    <col min="4882" max="5120" width="9" style="116"/>
    <col min="5121" max="5121" width="30.125" style="116" customWidth="1"/>
    <col min="5122" max="5122" width="10" style="116" customWidth="1"/>
    <col min="5123" max="5123" width="5.375" style="116" customWidth="1"/>
    <col min="5124" max="5124" width="9.125" style="116" bestFit="1" customWidth="1"/>
    <col min="5125" max="5125" width="0" style="116" hidden="1" customWidth="1"/>
    <col min="5126" max="5137" width="7.75" style="116" customWidth="1"/>
    <col min="5138" max="5376" width="9" style="116"/>
    <col min="5377" max="5377" width="30.125" style="116" customWidth="1"/>
    <col min="5378" max="5378" width="10" style="116" customWidth="1"/>
    <col min="5379" max="5379" width="5.375" style="116" customWidth="1"/>
    <col min="5380" max="5380" width="9.125" style="116" bestFit="1" customWidth="1"/>
    <col min="5381" max="5381" width="0" style="116" hidden="1" customWidth="1"/>
    <col min="5382" max="5393" width="7.75" style="116" customWidth="1"/>
    <col min="5394" max="5632" width="9" style="116"/>
    <col min="5633" max="5633" width="30.125" style="116" customWidth="1"/>
    <col min="5634" max="5634" width="10" style="116" customWidth="1"/>
    <col min="5635" max="5635" width="5.375" style="116" customWidth="1"/>
    <col min="5636" max="5636" width="9.125" style="116" bestFit="1" customWidth="1"/>
    <col min="5637" max="5637" width="0" style="116" hidden="1" customWidth="1"/>
    <col min="5638" max="5649" width="7.75" style="116" customWidth="1"/>
    <col min="5650" max="5888" width="9" style="116"/>
    <col min="5889" max="5889" width="30.125" style="116" customWidth="1"/>
    <col min="5890" max="5890" width="10" style="116" customWidth="1"/>
    <col min="5891" max="5891" width="5.375" style="116" customWidth="1"/>
    <col min="5892" max="5892" width="9.125" style="116" bestFit="1" customWidth="1"/>
    <col min="5893" max="5893" width="0" style="116" hidden="1" customWidth="1"/>
    <col min="5894" max="5905" width="7.75" style="116" customWidth="1"/>
    <col min="5906" max="6144" width="9" style="116"/>
    <col min="6145" max="6145" width="30.125" style="116" customWidth="1"/>
    <col min="6146" max="6146" width="10" style="116" customWidth="1"/>
    <col min="6147" max="6147" width="5.375" style="116" customWidth="1"/>
    <col min="6148" max="6148" width="9.125" style="116" bestFit="1" customWidth="1"/>
    <col min="6149" max="6149" width="0" style="116" hidden="1" customWidth="1"/>
    <col min="6150" max="6161" width="7.75" style="116" customWidth="1"/>
    <col min="6162" max="6400" width="9" style="116"/>
    <col min="6401" max="6401" width="30.125" style="116" customWidth="1"/>
    <col min="6402" max="6402" width="10" style="116" customWidth="1"/>
    <col min="6403" max="6403" width="5.375" style="116" customWidth="1"/>
    <col min="6404" max="6404" width="9.125" style="116" bestFit="1" customWidth="1"/>
    <col min="6405" max="6405" width="0" style="116" hidden="1" customWidth="1"/>
    <col min="6406" max="6417" width="7.75" style="116" customWidth="1"/>
    <col min="6418" max="6656" width="9" style="116"/>
    <col min="6657" max="6657" width="30.125" style="116" customWidth="1"/>
    <col min="6658" max="6658" width="10" style="116" customWidth="1"/>
    <col min="6659" max="6659" width="5.375" style="116" customWidth="1"/>
    <col min="6660" max="6660" width="9.125" style="116" bestFit="1" customWidth="1"/>
    <col min="6661" max="6661" width="0" style="116" hidden="1" customWidth="1"/>
    <col min="6662" max="6673" width="7.75" style="116" customWidth="1"/>
    <col min="6674" max="6912" width="9" style="116"/>
    <col min="6913" max="6913" width="30.125" style="116" customWidth="1"/>
    <col min="6914" max="6914" width="10" style="116" customWidth="1"/>
    <col min="6915" max="6915" width="5.375" style="116" customWidth="1"/>
    <col min="6916" max="6916" width="9.125" style="116" bestFit="1" customWidth="1"/>
    <col min="6917" max="6917" width="0" style="116" hidden="1" customWidth="1"/>
    <col min="6918" max="6929" width="7.75" style="116" customWidth="1"/>
    <col min="6930" max="7168" width="9" style="116"/>
    <col min="7169" max="7169" width="30.125" style="116" customWidth="1"/>
    <col min="7170" max="7170" width="10" style="116" customWidth="1"/>
    <col min="7171" max="7171" width="5.375" style="116" customWidth="1"/>
    <col min="7172" max="7172" width="9.125" style="116" bestFit="1" customWidth="1"/>
    <col min="7173" max="7173" width="0" style="116" hidden="1" customWidth="1"/>
    <col min="7174" max="7185" width="7.75" style="116" customWidth="1"/>
    <col min="7186" max="7424" width="9" style="116"/>
    <col min="7425" max="7425" width="30.125" style="116" customWidth="1"/>
    <col min="7426" max="7426" width="10" style="116" customWidth="1"/>
    <col min="7427" max="7427" width="5.375" style="116" customWidth="1"/>
    <col min="7428" max="7428" width="9.125" style="116" bestFit="1" customWidth="1"/>
    <col min="7429" max="7429" width="0" style="116" hidden="1" customWidth="1"/>
    <col min="7430" max="7441" width="7.75" style="116" customWidth="1"/>
    <col min="7442" max="7680" width="9" style="116"/>
    <col min="7681" max="7681" width="30.125" style="116" customWidth="1"/>
    <col min="7682" max="7682" width="10" style="116" customWidth="1"/>
    <col min="7683" max="7683" width="5.375" style="116" customWidth="1"/>
    <col min="7684" max="7684" width="9.125" style="116" bestFit="1" customWidth="1"/>
    <col min="7685" max="7685" width="0" style="116" hidden="1" customWidth="1"/>
    <col min="7686" max="7697" width="7.75" style="116" customWidth="1"/>
    <col min="7698" max="7936" width="9" style="116"/>
    <col min="7937" max="7937" width="30.125" style="116" customWidth="1"/>
    <col min="7938" max="7938" width="10" style="116" customWidth="1"/>
    <col min="7939" max="7939" width="5.375" style="116" customWidth="1"/>
    <col min="7940" max="7940" width="9.125" style="116" bestFit="1" customWidth="1"/>
    <col min="7941" max="7941" width="0" style="116" hidden="1" customWidth="1"/>
    <col min="7942" max="7953" width="7.75" style="116" customWidth="1"/>
    <col min="7954" max="8192" width="9" style="116"/>
    <col min="8193" max="8193" width="30.125" style="116" customWidth="1"/>
    <col min="8194" max="8194" width="10" style="116" customWidth="1"/>
    <col min="8195" max="8195" width="5.375" style="116" customWidth="1"/>
    <col min="8196" max="8196" width="9.125" style="116" bestFit="1" customWidth="1"/>
    <col min="8197" max="8197" width="0" style="116" hidden="1" customWidth="1"/>
    <col min="8198" max="8209" width="7.75" style="116" customWidth="1"/>
    <col min="8210" max="8448" width="9" style="116"/>
    <col min="8449" max="8449" width="30.125" style="116" customWidth="1"/>
    <col min="8450" max="8450" width="10" style="116" customWidth="1"/>
    <col min="8451" max="8451" width="5.375" style="116" customWidth="1"/>
    <col min="8452" max="8452" width="9.125" style="116" bestFit="1" customWidth="1"/>
    <col min="8453" max="8453" width="0" style="116" hidden="1" customWidth="1"/>
    <col min="8454" max="8465" width="7.75" style="116" customWidth="1"/>
    <col min="8466" max="8704" width="9" style="116"/>
    <col min="8705" max="8705" width="30.125" style="116" customWidth="1"/>
    <col min="8706" max="8706" width="10" style="116" customWidth="1"/>
    <col min="8707" max="8707" width="5.375" style="116" customWidth="1"/>
    <col min="8708" max="8708" width="9.125" style="116" bestFit="1" customWidth="1"/>
    <col min="8709" max="8709" width="0" style="116" hidden="1" customWidth="1"/>
    <col min="8710" max="8721" width="7.75" style="116" customWidth="1"/>
    <col min="8722" max="8960" width="9" style="116"/>
    <col min="8961" max="8961" width="30.125" style="116" customWidth="1"/>
    <col min="8962" max="8962" width="10" style="116" customWidth="1"/>
    <col min="8963" max="8963" width="5.375" style="116" customWidth="1"/>
    <col min="8964" max="8964" width="9.125" style="116" bestFit="1" customWidth="1"/>
    <col min="8965" max="8965" width="0" style="116" hidden="1" customWidth="1"/>
    <col min="8966" max="8977" width="7.75" style="116" customWidth="1"/>
    <col min="8978" max="9216" width="9" style="116"/>
    <col min="9217" max="9217" width="30.125" style="116" customWidth="1"/>
    <col min="9218" max="9218" width="10" style="116" customWidth="1"/>
    <col min="9219" max="9219" width="5.375" style="116" customWidth="1"/>
    <col min="9220" max="9220" width="9.125" style="116" bestFit="1" customWidth="1"/>
    <col min="9221" max="9221" width="0" style="116" hidden="1" customWidth="1"/>
    <col min="9222" max="9233" width="7.75" style="116" customWidth="1"/>
    <col min="9234" max="9472" width="9" style="116"/>
    <col min="9473" max="9473" width="30.125" style="116" customWidth="1"/>
    <col min="9474" max="9474" width="10" style="116" customWidth="1"/>
    <col min="9475" max="9475" width="5.375" style="116" customWidth="1"/>
    <col min="9476" max="9476" width="9.125" style="116" bestFit="1" customWidth="1"/>
    <col min="9477" max="9477" width="0" style="116" hidden="1" customWidth="1"/>
    <col min="9478" max="9489" width="7.75" style="116" customWidth="1"/>
    <col min="9490" max="9728" width="9" style="116"/>
    <col min="9729" max="9729" width="30.125" style="116" customWidth="1"/>
    <col min="9730" max="9730" width="10" style="116" customWidth="1"/>
    <col min="9731" max="9731" width="5.375" style="116" customWidth="1"/>
    <col min="9732" max="9732" width="9.125" style="116" bestFit="1" customWidth="1"/>
    <col min="9733" max="9733" width="0" style="116" hidden="1" customWidth="1"/>
    <col min="9734" max="9745" width="7.75" style="116" customWidth="1"/>
    <col min="9746" max="9984" width="9" style="116"/>
    <col min="9985" max="9985" width="30.125" style="116" customWidth="1"/>
    <col min="9986" max="9986" width="10" style="116" customWidth="1"/>
    <col min="9987" max="9987" width="5.375" style="116" customWidth="1"/>
    <col min="9988" max="9988" width="9.125" style="116" bestFit="1" customWidth="1"/>
    <col min="9989" max="9989" width="0" style="116" hidden="1" customWidth="1"/>
    <col min="9990" max="10001" width="7.75" style="116" customWidth="1"/>
    <col min="10002" max="10240" width="9" style="116"/>
    <col min="10241" max="10241" width="30.125" style="116" customWidth="1"/>
    <col min="10242" max="10242" width="10" style="116" customWidth="1"/>
    <col min="10243" max="10243" width="5.375" style="116" customWidth="1"/>
    <col min="10244" max="10244" width="9.125" style="116" bestFit="1" customWidth="1"/>
    <col min="10245" max="10245" width="0" style="116" hidden="1" customWidth="1"/>
    <col min="10246" max="10257" width="7.75" style="116" customWidth="1"/>
    <col min="10258" max="10496" width="9" style="116"/>
    <col min="10497" max="10497" width="30.125" style="116" customWidth="1"/>
    <col min="10498" max="10498" width="10" style="116" customWidth="1"/>
    <col min="10499" max="10499" width="5.375" style="116" customWidth="1"/>
    <col min="10500" max="10500" width="9.125" style="116" bestFit="1" customWidth="1"/>
    <col min="10501" max="10501" width="0" style="116" hidden="1" customWidth="1"/>
    <col min="10502" max="10513" width="7.75" style="116" customWidth="1"/>
    <col min="10514" max="10752" width="9" style="116"/>
    <col min="10753" max="10753" width="30.125" style="116" customWidth="1"/>
    <col min="10754" max="10754" width="10" style="116" customWidth="1"/>
    <col min="10755" max="10755" width="5.375" style="116" customWidth="1"/>
    <col min="10756" max="10756" width="9.125" style="116" bestFit="1" customWidth="1"/>
    <col min="10757" max="10757" width="0" style="116" hidden="1" customWidth="1"/>
    <col min="10758" max="10769" width="7.75" style="116" customWidth="1"/>
    <col min="10770" max="11008" width="9" style="116"/>
    <col min="11009" max="11009" width="30.125" style="116" customWidth="1"/>
    <col min="11010" max="11010" width="10" style="116" customWidth="1"/>
    <col min="11011" max="11011" width="5.375" style="116" customWidth="1"/>
    <col min="11012" max="11012" width="9.125" style="116" bestFit="1" customWidth="1"/>
    <col min="11013" max="11013" width="0" style="116" hidden="1" customWidth="1"/>
    <col min="11014" max="11025" width="7.75" style="116" customWidth="1"/>
    <col min="11026" max="11264" width="9" style="116"/>
    <col min="11265" max="11265" width="30.125" style="116" customWidth="1"/>
    <col min="11266" max="11266" width="10" style="116" customWidth="1"/>
    <col min="11267" max="11267" width="5.375" style="116" customWidth="1"/>
    <col min="11268" max="11268" width="9.125" style="116" bestFit="1" customWidth="1"/>
    <col min="11269" max="11269" width="0" style="116" hidden="1" customWidth="1"/>
    <col min="11270" max="11281" width="7.75" style="116" customWidth="1"/>
    <col min="11282" max="11520" width="9" style="116"/>
    <col min="11521" max="11521" width="30.125" style="116" customWidth="1"/>
    <col min="11522" max="11522" width="10" style="116" customWidth="1"/>
    <col min="11523" max="11523" width="5.375" style="116" customWidth="1"/>
    <col min="11524" max="11524" width="9.125" style="116" bestFit="1" customWidth="1"/>
    <col min="11525" max="11525" width="0" style="116" hidden="1" customWidth="1"/>
    <col min="11526" max="11537" width="7.75" style="116" customWidth="1"/>
    <col min="11538" max="11776" width="9" style="116"/>
    <col min="11777" max="11777" width="30.125" style="116" customWidth="1"/>
    <col min="11778" max="11778" width="10" style="116" customWidth="1"/>
    <col min="11779" max="11779" width="5.375" style="116" customWidth="1"/>
    <col min="11780" max="11780" width="9.125" style="116" bestFit="1" customWidth="1"/>
    <col min="11781" max="11781" width="0" style="116" hidden="1" customWidth="1"/>
    <col min="11782" max="11793" width="7.75" style="116" customWidth="1"/>
    <col min="11794" max="12032" width="9" style="116"/>
    <col min="12033" max="12033" width="30.125" style="116" customWidth="1"/>
    <col min="12034" max="12034" width="10" style="116" customWidth="1"/>
    <col min="12035" max="12035" width="5.375" style="116" customWidth="1"/>
    <col min="12036" max="12036" width="9.125" style="116" bestFit="1" customWidth="1"/>
    <col min="12037" max="12037" width="0" style="116" hidden="1" customWidth="1"/>
    <col min="12038" max="12049" width="7.75" style="116" customWidth="1"/>
    <col min="12050" max="12288" width="9" style="116"/>
    <col min="12289" max="12289" width="30.125" style="116" customWidth="1"/>
    <col min="12290" max="12290" width="10" style="116" customWidth="1"/>
    <col min="12291" max="12291" width="5.375" style="116" customWidth="1"/>
    <col min="12292" max="12292" width="9.125" style="116" bestFit="1" customWidth="1"/>
    <col min="12293" max="12293" width="0" style="116" hidden="1" customWidth="1"/>
    <col min="12294" max="12305" width="7.75" style="116" customWidth="1"/>
    <col min="12306" max="12544" width="9" style="116"/>
    <col min="12545" max="12545" width="30.125" style="116" customWidth="1"/>
    <col min="12546" max="12546" width="10" style="116" customWidth="1"/>
    <col min="12547" max="12547" width="5.375" style="116" customWidth="1"/>
    <col min="12548" max="12548" width="9.125" style="116" bestFit="1" customWidth="1"/>
    <col min="12549" max="12549" width="0" style="116" hidden="1" customWidth="1"/>
    <col min="12550" max="12561" width="7.75" style="116" customWidth="1"/>
    <col min="12562" max="12800" width="9" style="116"/>
    <col min="12801" max="12801" width="30.125" style="116" customWidth="1"/>
    <col min="12802" max="12802" width="10" style="116" customWidth="1"/>
    <col min="12803" max="12803" width="5.375" style="116" customWidth="1"/>
    <col min="12804" max="12804" width="9.125" style="116" bestFit="1" customWidth="1"/>
    <col min="12805" max="12805" width="0" style="116" hidden="1" customWidth="1"/>
    <col min="12806" max="12817" width="7.75" style="116" customWidth="1"/>
    <col min="12818" max="13056" width="9" style="116"/>
    <col min="13057" max="13057" width="30.125" style="116" customWidth="1"/>
    <col min="13058" max="13058" width="10" style="116" customWidth="1"/>
    <col min="13059" max="13059" width="5.375" style="116" customWidth="1"/>
    <col min="13060" max="13060" width="9.125" style="116" bestFit="1" customWidth="1"/>
    <col min="13061" max="13061" width="0" style="116" hidden="1" customWidth="1"/>
    <col min="13062" max="13073" width="7.75" style="116" customWidth="1"/>
    <col min="13074" max="13312" width="9" style="116"/>
    <col min="13313" max="13313" width="30.125" style="116" customWidth="1"/>
    <col min="13314" max="13314" width="10" style="116" customWidth="1"/>
    <col min="13315" max="13315" width="5.375" style="116" customWidth="1"/>
    <col min="13316" max="13316" width="9.125" style="116" bestFit="1" customWidth="1"/>
    <col min="13317" max="13317" width="0" style="116" hidden="1" customWidth="1"/>
    <col min="13318" max="13329" width="7.75" style="116" customWidth="1"/>
    <col min="13330" max="13568" width="9" style="116"/>
    <col min="13569" max="13569" width="30.125" style="116" customWidth="1"/>
    <col min="13570" max="13570" width="10" style="116" customWidth="1"/>
    <col min="13571" max="13571" width="5.375" style="116" customWidth="1"/>
    <col min="13572" max="13572" width="9.125" style="116" bestFit="1" customWidth="1"/>
    <col min="13573" max="13573" width="0" style="116" hidden="1" customWidth="1"/>
    <col min="13574" max="13585" width="7.75" style="116" customWidth="1"/>
    <col min="13586" max="13824" width="9" style="116"/>
    <col min="13825" max="13825" width="30.125" style="116" customWidth="1"/>
    <col min="13826" max="13826" width="10" style="116" customWidth="1"/>
    <col min="13827" max="13827" width="5.375" style="116" customWidth="1"/>
    <col min="13828" max="13828" width="9.125" style="116" bestFit="1" customWidth="1"/>
    <col min="13829" max="13829" width="0" style="116" hidden="1" customWidth="1"/>
    <col min="13830" max="13841" width="7.75" style="116" customWidth="1"/>
    <col min="13842" max="14080" width="9" style="116"/>
    <col min="14081" max="14081" width="30.125" style="116" customWidth="1"/>
    <col min="14082" max="14082" width="10" style="116" customWidth="1"/>
    <col min="14083" max="14083" width="5.375" style="116" customWidth="1"/>
    <col min="14084" max="14084" width="9.125" style="116" bestFit="1" customWidth="1"/>
    <col min="14085" max="14085" width="0" style="116" hidden="1" customWidth="1"/>
    <col min="14086" max="14097" width="7.75" style="116" customWidth="1"/>
    <col min="14098" max="14336" width="9" style="116"/>
    <col min="14337" max="14337" width="30.125" style="116" customWidth="1"/>
    <col min="14338" max="14338" width="10" style="116" customWidth="1"/>
    <col min="14339" max="14339" width="5.375" style="116" customWidth="1"/>
    <col min="14340" max="14340" width="9.125" style="116" bestFit="1" customWidth="1"/>
    <col min="14341" max="14341" width="0" style="116" hidden="1" customWidth="1"/>
    <col min="14342" max="14353" width="7.75" style="116" customWidth="1"/>
    <col min="14354" max="14592" width="9" style="116"/>
    <col min="14593" max="14593" width="30.125" style="116" customWidth="1"/>
    <col min="14594" max="14594" width="10" style="116" customWidth="1"/>
    <col min="14595" max="14595" width="5.375" style="116" customWidth="1"/>
    <col min="14596" max="14596" width="9.125" style="116" bestFit="1" customWidth="1"/>
    <col min="14597" max="14597" width="0" style="116" hidden="1" customWidth="1"/>
    <col min="14598" max="14609" width="7.75" style="116" customWidth="1"/>
    <col min="14610" max="14848" width="9" style="116"/>
    <col min="14849" max="14849" width="30.125" style="116" customWidth="1"/>
    <col min="14850" max="14850" width="10" style="116" customWidth="1"/>
    <col min="14851" max="14851" width="5.375" style="116" customWidth="1"/>
    <col min="14852" max="14852" width="9.125" style="116" bestFit="1" customWidth="1"/>
    <col min="14853" max="14853" width="0" style="116" hidden="1" customWidth="1"/>
    <col min="14854" max="14865" width="7.75" style="116" customWidth="1"/>
    <col min="14866" max="15104" width="9" style="116"/>
    <col min="15105" max="15105" width="30.125" style="116" customWidth="1"/>
    <col min="15106" max="15106" width="10" style="116" customWidth="1"/>
    <col min="15107" max="15107" width="5.375" style="116" customWidth="1"/>
    <col min="15108" max="15108" width="9.125" style="116" bestFit="1" customWidth="1"/>
    <col min="15109" max="15109" width="0" style="116" hidden="1" customWidth="1"/>
    <col min="15110" max="15121" width="7.75" style="116" customWidth="1"/>
    <col min="15122" max="15360" width="9" style="116"/>
    <col min="15361" max="15361" width="30.125" style="116" customWidth="1"/>
    <col min="15362" max="15362" width="10" style="116" customWidth="1"/>
    <col min="15363" max="15363" width="5.375" style="116" customWidth="1"/>
    <col min="15364" max="15364" width="9.125" style="116" bestFit="1" customWidth="1"/>
    <col min="15365" max="15365" width="0" style="116" hidden="1" customWidth="1"/>
    <col min="15366" max="15377" width="7.75" style="116" customWidth="1"/>
    <col min="15378" max="15616" width="9" style="116"/>
    <col min="15617" max="15617" width="30.125" style="116" customWidth="1"/>
    <col min="15618" max="15618" width="10" style="116" customWidth="1"/>
    <col min="15619" max="15619" width="5.375" style="116" customWidth="1"/>
    <col min="15620" max="15620" width="9.125" style="116" bestFit="1" customWidth="1"/>
    <col min="15621" max="15621" width="0" style="116" hidden="1" customWidth="1"/>
    <col min="15622" max="15633" width="7.75" style="116" customWidth="1"/>
    <col min="15634" max="15872" width="9" style="116"/>
    <col min="15873" max="15873" width="30.125" style="116" customWidth="1"/>
    <col min="15874" max="15874" width="10" style="116" customWidth="1"/>
    <col min="15875" max="15875" width="5.375" style="116" customWidth="1"/>
    <col min="15876" max="15876" width="9.125" style="116" bestFit="1" customWidth="1"/>
    <col min="15877" max="15877" width="0" style="116" hidden="1" customWidth="1"/>
    <col min="15878" max="15889" width="7.75" style="116" customWidth="1"/>
    <col min="15890" max="16128" width="9" style="116"/>
    <col min="16129" max="16129" width="30.125" style="116" customWidth="1"/>
    <col min="16130" max="16130" width="10" style="116" customWidth="1"/>
    <col min="16131" max="16131" width="5.375" style="116" customWidth="1"/>
    <col min="16132" max="16132" width="9.125" style="116" bestFit="1" customWidth="1"/>
    <col min="16133" max="16133" width="0" style="116" hidden="1" customWidth="1"/>
    <col min="16134" max="16145" width="7.75" style="116" customWidth="1"/>
    <col min="16146" max="16384" width="9" style="116"/>
  </cols>
  <sheetData>
    <row r="1" spans="1:17" ht="15.75" customHeight="1" x14ac:dyDescent="0.25">
      <c r="D1" s="233" t="s">
        <v>239</v>
      </c>
      <c r="E1" s="235" t="s">
        <v>122</v>
      </c>
      <c r="F1" s="236" t="s">
        <v>219</v>
      </c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8"/>
    </row>
    <row r="2" spans="1:17" ht="15.75" customHeight="1" thickBot="1" x14ac:dyDescent="0.3">
      <c r="D2" s="234"/>
      <c r="E2" s="235"/>
      <c r="F2" s="105" t="s">
        <v>220</v>
      </c>
      <c r="G2" s="105" t="s">
        <v>221</v>
      </c>
      <c r="H2" s="105" t="s">
        <v>222</v>
      </c>
      <c r="I2" s="105" t="s">
        <v>223</v>
      </c>
      <c r="J2" s="105" t="s">
        <v>224</v>
      </c>
      <c r="K2" s="105" t="s">
        <v>225</v>
      </c>
      <c r="L2" s="105" t="s">
        <v>226</v>
      </c>
      <c r="M2" s="105" t="s">
        <v>179</v>
      </c>
      <c r="N2" s="105" t="s">
        <v>227</v>
      </c>
      <c r="O2" s="105" t="s">
        <v>228</v>
      </c>
      <c r="P2" s="105" t="s">
        <v>229</v>
      </c>
      <c r="Q2" s="105" t="s">
        <v>230</v>
      </c>
    </row>
    <row r="3" spans="1:17" ht="15.75" customHeight="1" thickBot="1" x14ac:dyDescent="0.3">
      <c r="A3" s="118" t="s">
        <v>94</v>
      </c>
      <c r="B3" s="118"/>
      <c r="C3" s="118"/>
      <c r="D3" s="119"/>
      <c r="F3" s="120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1:17" ht="15.75" customHeight="1" x14ac:dyDescent="0.25">
      <c r="A4" s="154" t="s">
        <v>87</v>
      </c>
      <c r="B4" s="123"/>
      <c r="C4" s="123"/>
      <c r="D4" s="119">
        <f>SUM(D5:D36)</f>
        <v>308</v>
      </c>
      <c r="E4" s="124"/>
      <c r="F4" s="125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1:17" ht="15.75" customHeight="1" outlineLevel="1" x14ac:dyDescent="0.25">
      <c r="A5" s="128">
        <v>46</v>
      </c>
      <c r="B5" s="118" t="s">
        <v>233</v>
      </c>
      <c r="C5" s="118" t="str">
        <f>CONCATENATE(A5,B5)</f>
        <v>46/176</v>
      </c>
      <c r="D5" s="129">
        <f>SUM(F5:Q5)</f>
        <v>0</v>
      </c>
      <c r="F5" s="130">
        <f>SUMIFS(Расход!$G$4:$G$557,Расход!$C$4:$C$557,$A$4,Расход!$U$4:$U$557,Ростовка!$C5,Расход!$B$4:$B$557,"&lt;"&amp;Расход!$N$5)</f>
        <v>0</v>
      </c>
      <c r="G5" s="130">
        <f>SUMIFS(Расход!$G$4:$G$557,Расход!$C$4:$C$557,$A$4,Расход!$U$4:$U$557,Ростовка!$C5,Расход!$B$4:$B$557,"&lt;"&amp;Расход!$N$6)-$F5</f>
        <v>0</v>
      </c>
      <c r="H5" s="130">
        <f>SUMIFS(Расход!$G$4:$G$557,Расход!$C$4:$C$557,$A$4,Расход!$U$4:$U$557,Ростовка!$C5,Расход!$B$4:$B$557,"&lt;"&amp;Расход!$N$7)-$G5-$F5</f>
        <v>0</v>
      </c>
      <c r="I5" s="130">
        <f>SUMIFS(Расход!$G$4:$G$557,Расход!$C$4:$C$557,$A$4,Расход!$U$4:$U$557,Ростовка!$C5,Расход!$B$4:$B$557,"&lt;"&amp;Расход!$N$8)-$H5-$G5-$F5</f>
        <v>0</v>
      </c>
      <c r="J5" s="130">
        <f>SUMIFS(Расход!$G$4:$G$557,Расход!$C$4:$C$557,$A$4,Расход!$U$4:$U$557,Ростовка!$C5,Расход!$B$4:$B$557,"&lt;"&amp;Расход!$N$9)-$H5-$G5-$F5-$I5</f>
        <v>0</v>
      </c>
      <c r="K5" s="130">
        <f>SUMIFS(Расход!$G$4:$G$557,Расход!$C$4:$C$557,$A$4,Расход!$U$4:$U$557,Ростовка!$C5,Расход!$B$4:$B$557,"&lt;"&amp;Расход!$N$9)-$J5-$I5-$H5-$G5-$F5</f>
        <v>0</v>
      </c>
      <c r="L5" s="130">
        <f>SUMIFS(Расход!$G$4:$G$557,Расход!$C$4:$C$557,$A$4,Расход!$U$4:$U$557,Ростовка!$C5,Расход!$B$4:$B$557,"&lt;"&amp;Расход!$N$10)-$K5-$J5-$I5-$H5-$G5-$F5</f>
        <v>0</v>
      </c>
      <c r="M5" s="130">
        <f>SUMIFS(Расход!$G$4:$G$557,Расход!$C$4:$C$557,$A$4,Расход!$U$4:$U$557,Ростовка!$C5,Расход!$B$4:$B$557,"&lt;"&amp;Расход!$N$11)-$L5-$K5-$J5-$I5-$H5-$G5-$F5</f>
        <v>0</v>
      </c>
      <c r="N5" s="130">
        <f>SUMIFS(Расход!$G$4:$G$557,Расход!$C$4:$C$557,$A$4,Расход!$U$4:$U$557,Ростовка!$C5,Расход!$B$4:$B$557,"&lt;"&amp;Расход!#REF!)-SUM($F5:$M5)</f>
        <v>0</v>
      </c>
      <c r="O5" s="130">
        <f>SUMIFS(Расход!$G$4:$G$557,Расход!$C$4:$C$557,$A$4,Расход!$U$4:$U$557,Ростовка!$C5,Расход!$B$4:$B$557,"&lt;"&amp;Расход!$N$12)-SUM($F5:$N5)</f>
        <v>0</v>
      </c>
      <c r="P5" s="130">
        <f>SUMIFS(Расход!$G$4:$G$557,Расход!$C$4:$C$557,$A$4,Расход!$U$4:$U$557,Ростовка!$C5,Расход!$B$4:$B$557,"&lt;"&amp;Расход!$N$13)-SUM($F5:$O5)</f>
        <v>0</v>
      </c>
      <c r="Q5" s="130">
        <f>SUMIFS(Расход!$G$4:$G$557,Расход!$C$4:$C$557,$A$4,Расход!$U$4:$U$557,Ростовка!$C5,Расход!$B$4:$B$557,"&gt;="&amp;Расход!$N$14)</f>
        <v>0</v>
      </c>
    </row>
    <row r="6" spans="1:17" ht="15.75" customHeight="1" outlineLevel="1" x14ac:dyDescent="0.25">
      <c r="A6" s="128">
        <v>50</v>
      </c>
      <c r="B6" s="118" t="s">
        <v>234</v>
      </c>
      <c r="C6" s="118" t="str">
        <f t="shared" ref="C6:C35" si="0">CONCATENATE(A6,B6)</f>
        <v>50/182</v>
      </c>
      <c r="D6" s="129">
        <f t="shared" ref="D6:D35" si="1">SUM(F6:Q6)</f>
        <v>0</v>
      </c>
      <c r="F6" s="130">
        <f>SUMIFS(Расход!$G$4:$G$557,Расход!$C$4:$C$557,$A$4,Расход!$U$4:$U$557,Ростовка!$C6,Расход!$B$4:$B$557,"&lt;"&amp;Расход!$N$5)</f>
        <v>0</v>
      </c>
      <c r="G6" s="130">
        <f>SUMIFS(Расход!$G$4:$G$557,Расход!$C$4:$C$557,$A$4,Расход!$U$4:$U$557,Ростовка!$C6,Расход!$B$4:$B$557,"&lt;"&amp;Расход!$N$6)-$F6</f>
        <v>0</v>
      </c>
      <c r="H6" s="130">
        <f>SUMIFS(Расход!$G$4:$G$557,Расход!$C$4:$C$557,$A$4,Расход!$U$4:$U$557,Ростовка!$C6,Расход!$B$4:$B$557,"&lt;"&amp;Расход!$N$7)-$G6-$F6</f>
        <v>0</v>
      </c>
      <c r="I6" s="130">
        <f>SUMIFS(Расход!$G$4:$G$557,Расход!$C$4:$C$557,$A$4,Расход!$U$4:$U$557,Ростовка!$C6,Расход!$B$4:$B$557,"&lt;"&amp;Расход!$N$8)-$H6-$G6-$F6</f>
        <v>0</v>
      </c>
      <c r="J6" s="130">
        <f>SUMIFS(Расход!$G$4:$G$557,Расход!$C$4:$C$557,$A$4,Расход!$U$4:$U$557,Ростовка!$C6,Расход!$B$4:$B$557,"&lt;"&amp;Расход!$N$9)-$H6-$G6-$F6-$I6</f>
        <v>0</v>
      </c>
      <c r="K6" s="130">
        <f>SUMIFS(Расход!$G$4:$G$557,Расход!$C$4:$C$557,$A$4,Расход!$U$4:$U$557,Ростовка!$C6,Расход!$B$4:$B$557,"&lt;"&amp;Расход!$N$9)-$J6-$I6-$H6-$G6-$F6</f>
        <v>0</v>
      </c>
      <c r="L6" s="130">
        <f>SUMIFS(Расход!$G$4:$G$557,Расход!$C$4:$C$557,$A$4,Расход!$U$4:$U$557,Ростовка!$C6,Расход!$B$4:$B$557,"&lt;"&amp;Расход!$N$10)-$K6-$J6-$I6-$H6-$G6-$F6</f>
        <v>0</v>
      </c>
      <c r="M6" s="130">
        <f>SUMIFS(Расход!$G$4:$G$557,Расход!$C$4:$C$557,$A$4,Расход!$U$4:$U$557,Ростовка!$C6,Расход!$B$4:$B$557,"&lt;"&amp;Расход!$N$11)-$L6-$K6-$J6-$I6-$H6-$G6-$F6</f>
        <v>0</v>
      </c>
      <c r="N6" s="130">
        <f>SUMIFS(Расход!$G$4:$G$557,Расход!$C$4:$C$557,$A$4,Расход!$U$4:$U$557,Ростовка!$C6,Расход!$B$4:$B$557,"&lt;"&amp;Расход!#REF!)-SUM($F6:$M6)</f>
        <v>0</v>
      </c>
      <c r="O6" s="130">
        <f>SUMIFS(Расход!$G$4:$G$557,Расход!$C$4:$C$557,$A$4,Расход!$U$4:$U$557,Ростовка!$C6,Расход!$B$4:$B$557,"&lt;"&amp;Расход!$N$12)-SUM($F6:$N6)</f>
        <v>0</v>
      </c>
      <c r="P6" s="130">
        <f>SUMIFS(Расход!$G$4:$G$557,Расход!$C$4:$C$557,$A$4,Расход!$U$4:$U$557,Ростовка!$C6,Расход!$B$4:$B$557,"&lt;"&amp;Расход!$N$13)-SUM($F6:$O6)</f>
        <v>0</v>
      </c>
      <c r="Q6" s="130">
        <f>SUMIFS(Расход!$G$4:$G$557,Расход!$C$4:$C$557,$A$4,Расход!$U$4:$U$557,Ростовка!$C6,Расход!$B$4:$B$557,"&gt;="&amp;Расход!$N$14)</f>
        <v>0</v>
      </c>
    </row>
    <row r="7" spans="1:17" ht="15.75" customHeight="1" outlineLevel="1" x14ac:dyDescent="0.25">
      <c r="A7" s="128">
        <v>44</v>
      </c>
      <c r="B7" s="118" t="s">
        <v>232</v>
      </c>
      <c r="C7" s="118" t="str">
        <f t="shared" si="0"/>
        <v>44/170</v>
      </c>
      <c r="D7" s="129">
        <f t="shared" si="1"/>
        <v>0</v>
      </c>
      <c r="F7" s="130">
        <f>SUMIFS(Расход!$G$4:$G$557,Расход!$C$4:$C$557,$A$4,Расход!$U$4:$U$557,Ростовка!$C7,Расход!$B$4:$B$557,"&lt;"&amp;Расход!$N$5)</f>
        <v>0</v>
      </c>
      <c r="G7" s="130">
        <f>SUMIFS(Расход!$G$4:$G$557,Расход!$C$4:$C$557,$A$4,Расход!$U$4:$U$557,Ростовка!$C7,Расход!$B$4:$B$557,"&lt;"&amp;Расход!$N$6)-$F7</f>
        <v>0</v>
      </c>
      <c r="H7" s="130">
        <f>SUMIFS(Расход!$G$4:$G$557,Расход!$C$4:$C$557,$A$4,Расход!$U$4:$U$557,Ростовка!$C7,Расход!$B$4:$B$557,"&lt;"&amp;Расход!$N$7)-$G7-$F7</f>
        <v>0</v>
      </c>
      <c r="I7" s="130">
        <f>SUMIFS(Расход!$G$4:$G$557,Расход!$C$4:$C$557,$A$4,Расход!$U$4:$U$557,Ростовка!$C7,Расход!$B$4:$B$557,"&lt;"&amp;Расход!$N$8)-$H7-$G7-$F7</f>
        <v>0</v>
      </c>
      <c r="J7" s="130">
        <f>SUMIFS(Расход!$G$4:$G$557,Расход!$C$4:$C$557,$A$4,Расход!$U$4:$U$557,Ростовка!$C7,Расход!$B$4:$B$557,"&lt;"&amp;Расход!$N$9)-$H7-$G7-$F7-$I7</f>
        <v>0</v>
      </c>
      <c r="K7" s="130">
        <f>SUMIFS(Расход!$G$4:$G$557,Расход!$C$4:$C$557,$A$4,Расход!$U$4:$U$557,Ростовка!$C7,Расход!$B$4:$B$557,"&lt;"&amp;Расход!$N$9)-$J7-$I7-$H7-$G7-$F7</f>
        <v>0</v>
      </c>
      <c r="L7" s="130">
        <f>SUMIFS(Расход!$G$4:$G$557,Расход!$C$4:$C$557,$A$4,Расход!$U$4:$U$557,Ростовка!$C7,Расход!$B$4:$B$557,"&lt;"&amp;Расход!$N$10)-$K7-$J7-$I7-$H7-$G7-$F7</f>
        <v>0</v>
      </c>
      <c r="M7" s="130">
        <f>SUMIFS(Расход!$G$4:$G$557,Расход!$C$4:$C$557,$A$4,Расход!$U$4:$U$557,Ростовка!$C7,Расход!$B$4:$B$557,"&lt;"&amp;Расход!$N$11)-$L7-$K7-$J7-$I7-$H7-$G7-$F7</f>
        <v>0</v>
      </c>
      <c r="N7" s="130">
        <f>SUMIFS(Расход!$G$4:$G$557,Расход!$C$4:$C$557,$A$4,Расход!$U$4:$U$557,Ростовка!$C7,Расход!$B$4:$B$557,"&lt;"&amp;Расход!#REF!)-SUM($F7:$M7)</f>
        <v>0</v>
      </c>
      <c r="O7" s="130">
        <f>SUMIFS(Расход!$G$4:$G$557,Расход!$C$4:$C$557,$A$4,Расход!$U$4:$U$557,Ростовка!$C7,Расход!$B$4:$B$557,"&lt;"&amp;Расход!$N$12)-SUM($F7:$N7)</f>
        <v>0</v>
      </c>
      <c r="P7" s="130">
        <f>SUMIFS(Расход!$G$4:$G$557,Расход!$C$4:$C$557,$A$4,Расход!$U$4:$U$557,Ростовка!$C7,Расход!$B$4:$B$557,"&lt;"&amp;Расход!$N$13)-SUM($F7:$O7)</f>
        <v>0</v>
      </c>
      <c r="Q7" s="130">
        <f>SUMIFS(Расход!$G$4:$G$557,Расход!$C$4:$C$557,$A$4,Расход!$U$4:$U$557,Ростовка!$C7,Расход!$B$4:$B$557,"&gt;="&amp;Расход!$N$14)</f>
        <v>0</v>
      </c>
    </row>
    <row r="8" spans="1:17" ht="15.75" customHeight="1" outlineLevel="1" x14ac:dyDescent="0.25">
      <c r="A8" s="128"/>
      <c r="B8" s="118"/>
      <c r="C8" s="118" t="str">
        <f t="shared" si="0"/>
        <v/>
      </c>
      <c r="D8" s="129">
        <f t="shared" si="1"/>
        <v>11</v>
      </c>
      <c r="F8" s="130">
        <f>SUMIFS(Расход!$G$4:$G$557,Расход!$C$4:$C$557,$A$4,Расход!$U$4:$U$557,Ростовка!$C8,Расход!$B$4:$B$557,"&lt;"&amp;Расход!$N$5)</f>
        <v>4</v>
      </c>
      <c r="G8" s="130">
        <f>SUMIFS(Расход!$G$4:$G$557,Расход!$C$4:$C$557,$A$4,Расход!$U$4:$U$557,Ростовка!$C8,Расход!$B$4:$B$557,"&lt;"&amp;Расход!$N$6)-$F8</f>
        <v>1</v>
      </c>
      <c r="H8" s="130">
        <f>SUMIFS(Расход!$G$4:$G$557,Расход!$C$4:$C$557,$A$4,Расход!$U$4:$U$557,Ростовка!$C8,Расход!$B$4:$B$557,"&lt;"&amp;Расход!$N$7)-$G8-$F8</f>
        <v>6</v>
      </c>
      <c r="I8" s="130">
        <f>SUMIFS(Расход!$G$4:$G$557,Расход!$C$4:$C$557,$A$4,Расход!$U$4:$U$557,Ростовка!$C8,Расход!$B$4:$B$557,"&lt;"&amp;Расход!$N$8)-$H8-$G8-$F8</f>
        <v>0</v>
      </c>
      <c r="J8" s="130">
        <f>SUMIFS(Расход!$G$4:$G$557,Расход!$C$4:$C$557,$A$4,Расход!$U$4:$U$557,Ростовка!$C8,Расход!$B$4:$B$557,"&lt;"&amp;Расход!$N$9)-$H8-$G8-$F8-$I8</f>
        <v>0</v>
      </c>
      <c r="K8" s="130">
        <f>SUMIFS(Расход!$G$4:$G$557,Расход!$C$4:$C$557,$A$4,Расход!$U$4:$U$557,Ростовка!$C8,Расход!$B$4:$B$557,"&lt;"&amp;Расход!$N$9)-$J8-$I8-$H8-$G8-$F8</f>
        <v>0</v>
      </c>
      <c r="L8" s="130">
        <f>SUMIFS(Расход!$G$4:$G$557,Расход!$C$4:$C$557,$A$4,Расход!$U$4:$U$557,Ростовка!$C8,Расход!$B$4:$B$557,"&lt;"&amp;Расход!$N$10)-$K8-$J8-$I8-$H8-$G8-$F8</f>
        <v>0</v>
      </c>
      <c r="M8" s="130">
        <f>SUMIFS(Расход!$G$4:$G$557,Расход!$C$4:$C$557,$A$4,Расход!$U$4:$U$557,Ростовка!$C8,Расход!$B$4:$B$557,"&lt;"&amp;Расход!$N$11)-$L8-$K8-$J8-$I8-$H8-$G8-$F8</f>
        <v>0</v>
      </c>
      <c r="N8" s="130">
        <f>SUMIFS(Расход!$G$4:$G$557,Расход!$C$4:$C$557,$A$4,Расход!$U$4:$U$557,Ростовка!$C8,Расход!$B$4:$B$557,"&lt;"&amp;Расход!#REF!)-SUM($F8:$M8)</f>
        <v>-11</v>
      </c>
      <c r="O8" s="130">
        <f>SUMIFS(Расход!$G$4:$G$557,Расход!$C$4:$C$557,$A$4,Расход!$U$4:$U$557,Ростовка!$C8,Расход!$B$4:$B$557,"&lt;"&amp;Расход!$N$12)-SUM($F8:$N8)</f>
        <v>11</v>
      </c>
      <c r="P8" s="130">
        <f>SUMIFS(Расход!$G$4:$G$557,Расход!$C$4:$C$557,$A$4,Расход!$U$4:$U$557,Ростовка!$C8,Расход!$B$4:$B$557,"&lt;"&amp;Расход!$N$13)-SUM($F8:$O8)</f>
        <v>0</v>
      </c>
      <c r="Q8" s="130">
        <f>SUMIFS(Расход!$G$4:$G$557,Расход!$C$4:$C$557,$A$4,Расход!$U$4:$U$557,Ростовка!$C8,Расход!$B$4:$B$557,"&gt;="&amp;Расход!$N$14)</f>
        <v>0</v>
      </c>
    </row>
    <row r="9" spans="1:17" ht="15.75" customHeight="1" outlineLevel="1" x14ac:dyDescent="0.25">
      <c r="A9" s="128"/>
      <c r="B9" s="118"/>
      <c r="C9" s="118" t="str">
        <f t="shared" si="0"/>
        <v/>
      </c>
      <c r="D9" s="129">
        <f t="shared" si="1"/>
        <v>11</v>
      </c>
      <c r="F9" s="130">
        <f>SUMIFS(Расход!$G$4:$G$557,Расход!$C$4:$C$557,$A$4,Расход!$U$4:$U$557,Ростовка!$C9,Расход!$B$4:$B$557,"&lt;"&amp;Расход!$N$5)</f>
        <v>4</v>
      </c>
      <c r="G9" s="130">
        <f>SUMIFS(Расход!$G$4:$G$557,Расход!$C$4:$C$557,$A$4,Расход!$U$4:$U$557,Ростовка!$C9,Расход!$B$4:$B$557,"&lt;"&amp;Расход!$N$6)-$F9</f>
        <v>1</v>
      </c>
      <c r="H9" s="130">
        <f>SUMIFS(Расход!$G$4:$G$557,Расход!$C$4:$C$557,$A$4,Расход!$U$4:$U$557,Ростовка!$C9,Расход!$B$4:$B$557,"&lt;"&amp;Расход!$N$7)-$G9-$F9</f>
        <v>6</v>
      </c>
      <c r="I9" s="130">
        <f>SUMIFS(Расход!$G$4:$G$557,Расход!$C$4:$C$557,$A$4,Расход!$U$4:$U$557,Ростовка!$C9,Расход!$B$4:$B$557,"&lt;"&amp;Расход!$N$8)-$H9-$G9-$F9</f>
        <v>0</v>
      </c>
      <c r="J9" s="130">
        <f>SUMIFS(Расход!$G$4:$G$557,Расход!$C$4:$C$557,$A$4,Расход!$U$4:$U$557,Ростовка!$C9,Расход!$B$4:$B$557,"&lt;"&amp;Расход!$N$9)-$H9-$G9-$F9-$I9</f>
        <v>0</v>
      </c>
      <c r="K9" s="130">
        <f>SUMIFS(Расход!$G$4:$G$557,Расход!$C$4:$C$557,$A$4,Расход!$U$4:$U$557,Ростовка!$C9,Расход!$B$4:$B$557,"&lt;"&amp;Расход!$N$9)-$J9-$I9-$H9-$G9-$F9</f>
        <v>0</v>
      </c>
      <c r="L9" s="130">
        <f>SUMIFS(Расход!$G$4:$G$557,Расход!$C$4:$C$557,$A$4,Расход!$U$4:$U$557,Ростовка!$C9,Расход!$B$4:$B$557,"&lt;"&amp;Расход!$N$10)-$K9-$J9-$I9-$H9-$G9-$F9</f>
        <v>0</v>
      </c>
      <c r="M9" s="130">
        <f>SUMIFS(Расход!$G$4:$G$557,Расход!$C$4:$C$557,$A$4,Расход!$U$4:$U$557,Ростовка!$C9,Расход!$B$4:$B$557,"&lt;"&amp;Расход!$N$11)-$L9-$K9-$J9-$I9-$H9-$G9-$F9</f>
        <v>0</v>
      </c>
      <c r="N9" s="130">
        <f>SUMIFS(Расход!$G$4:$G$557,Расход!$C$4:$C$557,$A$4,Расход!$U$4:$U$557,Ростовка!$C9,Расход!$B$4:$B$557,"&lt;"&amp;Расход!#REF!)-SUM($F9:$M9)</f>
        <v>-11</v>
      </c>
      <c r="O9" s="130">
        <f>SUMIFS(Расход!$G$4:$G$557,Расход!$C$4:$C$557,$A$4,Расход!$U$4:$U$557,Ростовка!$C9,Расход!$B$4:$B$557,"&lt;"&amp;Расход!$N$12)-SUM($F9:$N9)</f>
        <v>11</v>
      </c>
      <c r="P9" s="130">
        <f>SUMIFS(Расход!$G$4:$G$557,Расход!$C$4:$C$557,$A$4,Расход!$U$4:$U$557,Ростовка!$C9,Расход!$B$4:$B$557,"&lt;"&amp;Расход!$N$13)-SUM($F9:$O9)</f>
        <v>0</v>
      </c>
      <c r="Q9" s="130">
        <f>SUMIFS(Расход!$G$4:$G$557,Расход!$C$4:$C$557,$A$4,Расход!$U$4:$U$557,Ростовка!$C9,Расход!$B$4:$B$557,"&gt;="&amp;Расход!$N$14)</f>
        <v>0</v>
      </c>
    </row>
    <row r="10" spans="1:17" ht="15.75" customHeight="1" outlineLevel="1" x14ac:dyDescent="0.25">
      <c r="A10" s="128"/>
      <c r="B10" s="118"/>
      <c r="C10" s="118" t="str">
        <f t="shared" si="0"/>
        <v/>
      </c>
      <c r="D10" s="129">
        <f t="shared" si="1"/>
        <v>11</v>
      </c>
      <c r="F10" s="130">
        <f>SUMIFS(Расход!$G$4:$G$557,Расход!$C$4:$C$557,$A$4,Расход!$U$4:$U$557,Ростовка!$C10,Расход!$B$4:$B$557,"&lt;"&amp;Расход!$N$5)</f>
        <v>4</v>
      </c>
      <c r="G10" s="130">
        <f>SUMIFS(Расход!$G$4:$G$557,Расход!$C$4:$C$557,$A$4,Расход!$U$4:$U$557,Ростовка!$C10,Расход!$B$4:$B$557,"&lt;"&amp;Расход!$N$6)-$F10</f>
        <v>1</v>
      </c>
      <c r="H10" s="130">
        <f>SUMIFS(Расход!$G$4:$G$557,Расход!$C$4:$C$557,$A$4,Расход!$U$4:$U$557,Ростовка!$C10,Расход!$B$4:$B$557,"&lt;"&amp;Расход!$N$7)-$G10-$F10</f>
        <v>6</v>
      </c>
      <c r="I10" s="130">
        <f>SUMIFS(Расход!$G$4:$G$557,Расход!$C$4:$C$557,$A$4,Расход!$U$4:$U$557,Ростовка!$C10,Расход!$B$4:$B$557,"&lt;"&amp;Расход!$N$8)-$H10-$G10-$F10</f>
        <v>0</v>
      </c>
      <c r="J10" s="130">
        <f>SUMIFS(Расход!$G$4:$G$557,Расход!$C$4:$C$557,$A$4,Расход!$U$4:$U$557,Ростовка!$C10,Расход!$B$4:$B$557,"&lt;"&amp;Расход!$N$9)-$H10-$G10-$F10-$I10</f>
        <v>0</v>
      </c>
      <c r="K10" s="130">
        <f>SUMIFS(Расход!$G$4:$G$557,Расход!$C$4:$C$557,$A$4,Расход!$U$4:$U$557,Ростовка!$C10,Расход!$B$4:$B$557,"&lt;"&amp;Расход!$N$9)-$J10-$I10-$H10-$G10-$F10</f>
        <v>0</v>
      </c>
      <c r="L10" s="130">
        <f>SUMIFS(Расход!$G$4:$G$557,Расход!$C$4:$C$557,$A$4,Расход!$U$4:$U$557,Ростовка!$C10,Расход!$B$4:$B$557,"&lt;"&amp;Расход!$N$10)-$K10-$J10-$I10-$H10-$G10-$F10</f>
        <v>0</v>
      </c>
      <c r="M10" s="130">
        <f>SUMIFS(Расход!$G$4:$G$557,Расход!$C$4:$C$557,$A$4,Расход!$U$4:$U$557,Ростовка!$C10,Расход!$B$4:$B$557,"&lt;"&amp;Расход!$N$11)-$L10-$K10-$J10-$I10-$H10-$G10-$F10</f>
        <v>0</v>
      </c>
      <c r="N10" s="130">
        <f>SUMIFS(Расход!$G$4:$G$557,Расход!$C$4:$C$557,$A$4,Расход!$U$4:$U$557,Ростовка!$C10,Расход!$B$4:$B$557,"&lt;"&amp;Расход!#REF!)-SUM($F10:$M10)</f>
        <v>-11</v>
      </c>
      <c r="O10" s="130">
        <f>SUMIFS(Расход!$G$4:$G$557,Расход!$C$4:$C$557,$A$4,Расход!$U$4:$U$557,Ростовка!$C10,Расход!$B$4:$B$557,"&lt;"&amp;Расход!$N$12)-SUM($F10:$N10)</f>
        <v>11</v>
      </c>
      <c r="P10" s="130">
        <f>SUMIFS(Расход!$G$4:$G$557,Расход!$C$4:$C$557,$A$4,Расход!$U$4:$U$557,Ростовка!$C10,Расход!$B$4:$B$557,"&lt;"&amp;Расход!$N$13)-SUM($F10:$O10)</f>
        <v>0</v>
      </c>
      <c r="Q10" s="130">
        <f>SUMIFS(Расход!$G$4:$G$557,Расход!$C$4:$C$557,$A$4,Расход!$U$4:$U$557,Ростовка!$C10,Расход!$B$4:$B$557,"&gt;="&amp;Расход!$N$14)</f>
        <v>0</v>
      </c>
    </row>
    <row r="11" spans="1:17" ht="15.75" customHeight="1" outlineLevel="1" x14ac:dyDescent="0.25">
      <c r="A11" s="128"/>
      <c r="B11" s="118"/>
      <c r="C11" s="118" t="str">
        <f t="shared" si="0"/>
        <v/>
      </c>
      <c r="D11" s="129">
        <f t="shared" si="1"/>
        <v>11</v>
      </c>
      <c r="F11" s="130">
        <f>SUMIFS(Расход!$G$4:$G$557,Расход!$C$4:$C$557,$A$4,Расход!$U$4:$U$557,Ростовка!$C11,Расход!$B$4:$B$557,"&lt;"&amp;Расход!$N$5)</f>
        <v>4</v>
      </c>
      <c r="G11" s="130">
        <f>SUMIFS(Расход!$G$4:$G$557,Расход!$C$4:$C$557,$A$4,Расход!$U$4:$U$557,Ростовка!$C11,Расход!$B$4:$B$557,"&lt;"&amp;Расход!$N$6)-$F11</f>
        <v>1</v>
      </c>
      <c r="H11" s="130">
        <f>SUMIFS(Расход!$G$4:$G$557,Расход!$C$4:$C$557,$A$4,Расход!$U$4:$U$557,Ростовка!$C11,Расход!$B$4:$B$557,"&lt;"&amp;Расход!$N$7)-$G11-$F11</f>
        <v>6</v>
      </c>
      <c r="I11" s="130">
        <f>SUMIFS(Расход!$G$4:$G$557,Расход!$C$4:$C$557,$A$4,Расход!$U$4:$U$557,Ростовка!$C11,Расход!$B$4:$B$557,"&lt;"&amp;Расход!$N$8)-$H11-$G11-$F11</f>
        <v>0</v>
      </c>
      <c r="J11" s="130">
        <f>SUMIFS(Расход!$G$4:$G$557,Расход!$C$4:$C$557,$A$4,Расход!$U$4:$U$557,Ростовка!$C11,Расход!$B$4:$B$557,"&lt;"&amp;Расход!$N$9)-$H11-$G11-$F11-$I11</f>
        <v>0</v>
      </c>
      <c r="K11" s="130">
        <f>SUMIFS(Расход!$G$4:$G$557,Расход!$C$4:$C$557,$A$4,Расход!$U$4:$U$557,Ростовка!$C11,Расход!$B$4:$B$557,"&lt;"&amp;Расход!$N$9)-$J11-$I11-$H11-$G11-$F11</f>
        <v>0</v>
      </c>
      <c r="L11" s="130">
        <f>SUMIFS(Расход!$G$4:$G$557,Расход!$C$4:$C$557,$A$4,Расход!$U$4:$U$557,Ростовка!$C11,Расход!$B$4:$B$557,"&lt;"&amp;Расход!$N$10)-$K11-$J11-$I11-$H11-$G11-$F11</f>
        <v>0</v>
      </c>
      <c r="M11" s="130">
        <f>SUMIFS(Расход!$G$4:$G$557,Расход!$C$4:$C$557,$A$4,Расход!$U$4:$U$557,Ростовка!$C11,Расход!$B$4:$B$557,"&lt;"&amp;Расход!$N$11)-$L11-$K11-$J11-$I11-$H11-$G11-$F11</f>
        <v>0</v>
      </c>
      <c r="N11" s="130">
        <f>SUMIFS(Расход!$G$4:$G$557,Расход!$C$4:$C$557,$A$4,Расход!$U$4:$U$557,Ростовка!$C11,Расход!$B$4:$B$557,"&lt;"&amp;Расход!#REF!)-SUM($F11:$M11)</f>
        <v>-11</v>
      </c>
      <c r="O11" s="130">
        <f>SUMIFS(Расход!$G$4:$G$557,Расход!$C$4:$C$557,$A$4,Расход!$U$4:$U$557,Ростовка!$C11,Расход!$B$4:$B$557,"&lt;"&amp;Расход!$N$12)-SUM($F11:$N11)</f>
        <v>11</v>
      </c>
      <c r="P11" s="130">
        <f>SUMIFS(Расход!$G$4:$G$557,Расход!$C$4:$C$557,$A$4,Расход!$U$4:$U$557,Ростовка!$C11,Расход!$B$4:$B$557,"&lt;"&amp;Расход!$N$13)-SUM($F11:$O11)</f>
        <v>0</v>
      </c>
      <c r="Q11" s="130">
        <f>SUMIFS(Расход!$G$4:$G$557,Расход!$C$4:$C$557,$A$4,Расход!$U$4:$U$557,Ростовка!$C11,Расход!$B$4:$B$557,"&gt;="&amp;Расход!$N$14)</f>
        <v>0</v>
      </c>
    </row>
    <row r="12" spans="1:17" ht="15.75" customHeight="1" outlineLevel="1" x14ac:dyDescent="0.25">
      <c r="A12" s="128"/>
      <c r="B12" s="118"/>
      <c r="C12" s="118" t="str">
        <f t="shared" si="0"/>
        <v/>
      </c>
      <c r="D12" s="129">
        <f t="shared" si="1"/>
        <v>11</v>
      </c>
      <c r="F12" s="130">
        <f>SUMIFS(Расход!$G$4:$G$557,Расход!$C$4:$C$557,$A$4,Расход!$U$4:$U$557,Ростовка!$C12,Расход!$B$4:$B$557,"&lt;"&amp;Расход!$N$5)</f>
        <v>4</v>
      </c>
      <c r="G12" s="130">
        <f>SUMIFS(Расход!$G$4:$G$557,Расход!$C$4:$C$557,$A$4,Расход!$U$4:$U$557,Ростовка!$C12,Расход!$B$4:$B$557,"&lt;"&amp;Расход!$N$6)-$F12</f>
        <v>1</v>
      </c>
      <c r="H12" s="130">
        <f>SUMIFS(Расход!$G$4:$G$557,Расход!$C$4:$C$557,$A$4,Расход!$U$4:$U$557,Ростовка!$C12,Расход!$B$4:$B$557,"&lt;"&amp;Расход!$N$7)-$G12-$F12</f>
        <v>6</v>
      </c>
      <c r="I12" s="130">
        <f>SUMIFS(Расход!$G$4:$G$557,Расход!$C$4:$C$557,$A$4,Расход!$U$4:$U$557,Ростовка!$C12,Расход!$B$4:$B$557,"&lt;"&amp;Расход!$N$8)-$H12-$G12-$F12</f>
        <v>0</v>
      </c>
      <c r="J12" s="130">
        <f>SUMIFS(Расход!$G$4:$G$557,Расход!$C$4:$C$557,$A$4,Расход!$U$4:$U$557,Ростовка!$C12,Расход!$B$4:$B$557,"&lt;"&amp;Расход!$N$9)-$H12-$G12-$F12-$I12</f>
        <v>0</v>
      </c>
      <c r="K12" s="130">
        <f>SUMIFS(Расход!$G$4:$G$557,Расход!$C$4:$C$557,$A$4,Расход!$U$4:$U$557,Ростовка!$C12,Расход!$B$4:$B$557,"&lt;"&amp;Расход!$N$9)-$J12-$I12-$H12-$G12-$F12</f>
        <v>0</v>
      </c>
      <c r="L12" s="130">
        <f>SUMIFS(Расход!$G$4:$G$557,Расход!$C$4:$C$557,$A$4,Расход!$U$4:$U$557,Ростовка!$C12,Расход!$B$4:$B$557,"&lt;"&amp;Расход!$N$10)-$K12-$J12-$I12-$H12-$G12-$F12</f>
        <v>0</v>
      </c>
      <c r="M12" s="130">
        <f>SUMIFS(Расход!$G$4:$G$557,Расход!$C$4:$C$557,$A$4,Расход!$U$4:$U$557,Ростовка!$C12,Расход!$B$4:$B$557,"&lt;"&amp;Расход!$N$11)-$L12-$K12-$J12-$I12-$H12-$G12-$F12</f>
        <v>0</v>
      </c>
      <c r="N12" s="130">
        <f>SUMIFS(Расход!$G$4:$G$557,Расход!$C$4:$C$557,$A$4,Расход!$U$4:$U$557,Ростовка!$C12,Расход!$B$4:$B$557,"&lt;"&amp;Расход!#REF!)-SUM($F12:$M12)</f>
        <v>-11</v>
      </c>
      <c r="O12" s="130">
        <f>SUMIFS(Расход!$G$4:$G$557,Расход!$C$4:$C$557,$A$4,Расход!$U$4:$U$557,Ростовка!$C12,Расход!$B$4:$B$557,"&lt;"&amp;Расход!$N$12)-SUM($F12:$N12)</f>
        <v>11</v>
      </c>
      <c r="P12" s="130">
        <f>SUMIFS(Расход!$G$4:$G$557,Расход!$C$4:$C$557,$A$4,Расход!$U$4:$U$557,Ростовка!$C12,Расход!$B$4:$B$557,"&lt;"&amp;Расход!$N$13)-SUM($F12:$O12)</f>
        <v>0</v>
      </c>
      <c r="Q12" s="130">
        <f>SUMIFS(Расход!$G$4:$G$557,Расход!$C$4:$C$557,$A$4,Расход!$U$4:$U$557,Ростовка!$C12,Расход!$B$4:$B$557,"&gt;="&amp;Расход!$N$14)</f>
        <v>0</v>
      </c>
    </row>
    <row r="13" spans="1:17" ht="15.75" customHeight="1" outlineLevel="1" x14ac:dyDescent="0.25">
      <c r="A13" s="128"/>
      <c r="B13" s="118"/>
      <c r="C13" s="118" t="str">
        <f t="shared" si="0"/>
        <v/>
      </c>
      <c r="D13" s="129">
        <f t="shared" si="1"/>
        <v>11</v>
      </c>
      <c r="F13" s="130">
        <f>SUMIFS(Расход!$G$4:$G$557,Расход!$C$4:$C$557,$A$4,Расход!$U$4:$U$557,Ростовка!$C13,Расход!$B$4:$B$557,"&lt;"&amp;Расход!$N$5)</f>
        <v>4</v>
      </c>
      <c r="G13" s="130">
        <f>SUMIFS(Расход!$G$4:$G$557,Расход!$C$4:$C$557,$A$4,Расход!$U$4:$U$557,Ростовка!$C13,Расход!$B$4:$B$557,"&lt;"&amp;Расход!$N$6)-$F13</f>
        <v>1</v>
      </c>
      <c r="H13" s="130">
        <f>SUMIFS(Расход!$G$4:$G$557,Расход!$C$4:$C$557,$A$4,Расход!$U$4:$U$557,Ростовка!$C13,Расход!$B$4:$B$557,"&lt;"&amp;Расход!$N$7)-$G13-$F13</f>
        <v>6</v>
      </c>
      <c r="I13" s="130">
        <f>SUMIFS(Расход!$G$4:$G$557,Расход!$C$4:$C$557,$A$4,Расход!$U$4:$U$557,Ростовка!$C13,Расход!$B$4:$B$557,"&lt;"&amp;Расход!$N$8)-$H13-$G13-$F13</f>
        <v>0</v>
      </c>
      <c r="J13" s="130">
        <f>SUMIFS(Расход!$G$4:$G$557,Расход!$C$4:$C$557,$A$4,Расход!$U$4:$U$557,Ростовка!$C13,Расход!$B$4:$B$557,"&lt;"&amp;Расход!$N$9)-$H13-$G13-$F13-$I13</f>
        <v>0</v>
      </c>
      <c r="K13" s="130">
        <f>SUMIFS(Расход!$G$4:$G$557,Расход!$C$4:$C$557,$A$4,Расход!$U$4:$U$557,Ростовка!$C13,Расход!$B$4:$B$557,"&lt;"&amp;Расход!$N$9)-$J13-$I13-$H13-$G13-$F13</f>
        <v>0</v>
      </c>
      <c r="L13" s="130">
        <f>SUMIFS(Расход!$G$4:$G$557,Расход!$C$4:$C$557,$A$4,Расход!$U$4:$U$557,Ростовка!$C13,Расход!$B$4:$B$557,"&lt;"&amp;Расход!$N$10)-$K13-$J13-$I13-$H13-$G13-$F13</f>
        <v>0</v>
      </c>
      <c r="M13" s="130">
        <f>SUMIFS(Расход!$G$4:$G$557,Расход!$C$4:$C$557,$A$4,Расход!$U$4:$U$557,Ростовка!$C13,Расход!$B$4:$B$557,"&lt;"&amp;Расход!$N$11)-$L13-$K13-$J13-$I13-$H13-$G13-$F13</f>
        <v>0</v>
      </c>
      <c r="N13" s="130">
        <f>SUMIFS(Расход!$G$4:$G$557,Расход!$C$4:$C$557,$A$4,Расход!$U$4:$U$557,Ростовка!$C13,Расход!$B$4:$B$557,"&lt;"&amp;Расход!#REF!)-SUM($F13:$M13)</f>
        <v>-11</v>
      </c>
      <c r="O13" s="130">
        <f>SUMIFS(Расход!$G$4:$G$557,Расход!$C$4:$C$557,$A$4,Расход!$U$4:$U$557,Ростовка!$C13,Расход!$B$4:$B$557,"&lt;"&amp;Расход!$N$12)-SUM($F13:$N13)</f>
        <v>11</v>
      </c>
      <c r="P13" s="130">
        <f>SUMIFS(Расход!$G$4:$G$557,Расход!$C$4:$C$557,$A$4,Расход!$U$4:$U$557,Ростовка!$C13,Расход!$B$4:$B$557,"&lt;"&amp;Расход!$N$13)-SUM($F13:$O13)</f>
        <v>0</v>
      </c>
      <c r="Q13" s="130">
        <f>SUMIFS(Расход!$G$4:$G$557,Расход!$C$4:$C$557,$A$4,Расход!$U$4:$U$557,Ростовка!$C13,Расход!$B$4:$B$557,"&gt;="&amp;Расход!$N$14)</f>
        <v>0</v>
      </c>
    </row>
    <row r="14" spans="1:17" ht="15.75" customHeight="1" outlineLevel="1" x14ac:dyDescent="0.25">
      <c r="A14" s="128"/>
      <c r="B14" s="118"/>
      <c r="C14" s="118" t="str">
        <f t="shared" si="0"/>
        <v/>
      </c>
      <c r="D14" s="129">
        <f t="shared" si="1"/>
        <v>11</v>
      </c>
      <c r="F14" s="130">
        <f>SUMIFS(Расход!$G$4:$G$557,Расход!$C$4:$C$557,$A$4,Расход!$U$4:$U$557,Ростовка!$C14,Расход!$B$4:$B$557,"&lt;"&amp;Расход!$N$5)</f>
        <v>4</v>
      </c>
      <c r="G14" s="130">
        <f>SUMIFS(Расход!$G$4:$G$557,Расход!$C$4:$C$557,$A$4,Расход!$U$4:$U$557,Ростовка!$C14,Расход!$B$4:$B$557,"&lt;"&amp;Расход!$N$6)-$F14</f>
        <v>1</v>
      </c>
      <c r="H14" s="130">
        <f>SUMIFS(Расход!$G$4:$G$557,Расход!$C$4:$C$557,$A$4,Расход!$U$4:$U$557,Ростовка!$C14,Расход!$B$4:$B$557,"&lt;"&amp;Расход!$N$7)-$G14-$F14</f>
        <v>6</v>
      </c>
      <c r="I14" s="130">
        <f>SUMIFS(Расход!$G$4:$G$557,Расход!$C$4:$C$557,$A$4,Расход!$U$4:$U$557,Ростовка!$C14,Расход!$B$4:$B$557,"&lt;"&amp;Расход!$N$8)-$H14-$G14-$F14</f>
        <v>0</v>
      </c>
      <c r="J14" s="130">
        <f>SUMIFS(Расход!$G$4:$G$557,Расход!$C$4:$C$557,$A$4,Расход!$U$4:$U$557,Ростовка!$C14,Расход!$B$4:$B$557,"&lt;"&amp;Расход!$N$9)-$H14-$G14-$F14-$I14</f>
        <v>0</v>
      </c>
      <c r="K14" s="130">
        <f>SUMIFS(Расход!$G$4:$G$557,Расход!$C$4:$C$557,$A$4,Расход!$U$4:$U$557,Ростовка!$C14,Расход!$B$4:$B$557,"&lt;"&amp;Расход!$N$9)-$J14-$I14-$H14-$G14-$F14</f>
        <v>0</v>
      </c>
      <c r="L14" s="130">
        <f>SUMIFS(Расход!$G$4:$G$557,Расход!$C$4:$C$557,$A$4,Расход!$U$4:$U$557,Ростовка!$C14,Расход!$B$4:$B$557,"&lt;"&amp;Расход!$N$10)-$K14-$J14-$I14-$H14-$G14-$F14</f>
        <v>0</v>
      </c>
      <c r="M14" s="130">
        <f>SUMIFS(Расход!$G$4:$G$557,Расход!$C$4:$C$557,$A$4,Расход!$U$4:$U$557,Ростовка!$C14,Расход!$B$4:$B$557,"&lt;"&amp;Расход!$N$11)-$L14-$K14-$J14-$I14-$H14-$G14-$F14</f>
        <v>0</v>
      </c>
      <c r="N14" s="130">
        <f>SUMIFS(Расход!$G$4:$G$557,Расход!$C$4:$C$557,$A$4,Расход!$U$4:$U$557,Ростовка!$C14,Расход!$B$4:$B$557,"&lt;"&amp;Расход!#REF!)-SUM($F14:$M14)</f>
        <v>-11</v>
      </c>
      <c r="O14" s="130">
        <f>SUMIFS(Расход!$G$4:$G$557,Расход!$C$4:$C$557,$A$4,Расход!$U$4:$U$557,Ростовка!$C14,Расход!$B$4:$B$557,"&lt;"&amp;Расход!$N$12)-SUM($F14:$N14)</f>
        <v>11</v>
      </c>
      <c r="P14" s="130">
        <f>SUMIFS(Расход!$G$4:$G$557,Расход!$C$4:$C$557,$A$4,Расход!$U$4:$U$557,Ростовка!$C14,Расход!$B$4:$B$557,"&lt;"&amp;Расход!$N$13)-SUM($F14:$O14)</f>
        <v>0</v>
      </c>
      <c r="Q14" s="130">
        <f>SUMIFS(Расход!$G$4:$G$557,Расход!$C$4:$C$557,$A$4,Расход!$U$4:$U$557,Ростовка!$C14,Расход!$B$4:$B$557,"&gt;="&amp;Расход!$N$14)</f>
        <v>0</v>
      </c>
    </row>
    <row r="15" spans="1:17" ht="15.75" customHeight="1" outlineLevel="1" x14ac:dyDescent="0.25">
      <c r="A15" s="128"/>
      <c r="B15" s="118"/>
      <c r="C15" s="118" t="str">
        <f t="shared" si="0"/>
        <v/>
      </c>
      <c r="D15" s="129">
        <f t="shared" si="1"/>
        <v>11</v>
      </c>
      <c r="F15" s="130">
        <f>SUMIFS(Расход!$G$4:$G$557,Расход!$C$4:$C$557,$A$4,Расход!$U$4:$U$557,Ростовка!$C15,Расход!$B$4:$B$557,"&lt;"&amp;Расход!$N$5)</f>
        <v>4</v>
      </c>
      <c r="G15" s="130">
        <f>SUMIFS(Расход!$G$4:$G$557,Расход!$C$4:$C$557,$A$4,Расход!$U$4:$U$557,Ростовка!$C15,Расход!$B$4:$B$557,"&lt;"&amp;Расход!$N$6)-$F15</f>
        <v>1</v>
      </c>
      <c r="H15" s="130">
        <f>SUMIFS(Расход!$G$4:$G$557,Расход!$C$4:$C$557,$A$4,Расход!$U$4:$U$557,Ростовка!$C15,Расход!$B$4:$B$557,"&lt;"&amp;Расход!$N$7)-$G15-$F15</f>
        <v>6</v>
      </c>
      <c r="I15" s="130">
        <f>SUMIFS(Расход!$G$4:$G$557,Расход!$C$4:$C$557,$A$4,Расход!$U$4:$U$557,Ростовка!$C15,Расход!$B$4:$B$557,"&lt;"&amp;Расход!$N$8)-$H15-$G15-$F15</f>
        <v>0</v>
      </c>
      <c r="J15" s="130">
        <f>SUMIFS(Расход!$G$4:$G$557,Расход!$C$4:$C$557,$A$4,Расход!$U$4:$U$557,Ростовка!$C15,Расход!$B$4:$B$557,"&lt;"&amp;Расход!$N$9)-$H15-$G15-$F15-$I15</f>
        <v>0</v>
      </c>
      <c r="K15" s="130">
        <f>SUMIFS(Расход!$G$4:$G$557,Расход!$C$4:$C$557,$A$4,Расход!$U$4:$U$557,Ростовка!$C15,Расход!$B$4:$B$557,"&lt;"&amp;Расход!$N$9)-$J15-$I15-$H15-$G15-$F15</f>
        <v>0</v>
      </c>
      <c r="L15" s="130">
        <f>SUMIFS(Расход!$G$4:$G$557,Расход!$C$4:$C$557,$A$4,Расход!$U$4:$U$557,Ростовка!$C15,Расход!$B$4:$B$557,"&lt;"&amp;Расход!$N$10)-$K15-$J15-$I15-$H15-$G15-$F15</f>
        <v>0</v>
      </c>
      <c r="M15" s="130">
        <f>SUMIFS(Расход!$G$4:$G$557,Расход!$C$4:$C$557,$A$4,Расход!$U$4:$U$557,Ростовка!$C15,Расход!$B$4:$B$557,"&lt;"&amp;Расход!$N$11)-$L15-$K15-$J15-$I15-$H15-$G15-$F15</f>
        <v>0</v>
      </c>
      <c r="N15" s="130">
        <f>SUMIFS(Расход!$G$4:$G$557,Расход!$C$4:$C$557,$A$4,Расход!$U$4:$U$557,Ростовка!$C15,Расход!$B$4:$B$557,"&lt;"&amp;Расход!#REF!)-SUM($F15:$M15)</f>
        <v>-11</v>
      </c>
      <c r="O15" s="130">
        <f>SUMIFS(Расход!$G$4:$G$557,Расход!$C$4:$C$557,$A$4,Расход!$U$4:$U$557,Ростовка!$C15,Расход!$B$4:$B$557,"&lt;"&amp;Расход!$N$12)-SUM($F15:$N15)</f>
        <v>11</v>
      </c>
      <c r="P15" s="130">
        <f>SUMIFS(Расход!$G$4:$G$557,Расход!$C$4:$C$557,$A$4,Расход!$U$4:$U$557,Ростовка!$C15,Расход!$B$4:$B$557,"&lt;"&amp;Расход!$N$13)-SUM($F15:$O15)</f>
        <v>0</v>
      </c>
      <c r="Q15" s="130">
        <f>SUMIFS(Расход!$G$4:$G$557,Расход!$C$4:$C$557,$A$4,Расход!$U$4:$U$557,Ростовка!$C15,Расход!$B$4:$B$557,"&gt;="&amp;Расход!$N$14)</f>
        <v>0</v>
      </c>
    </row>
    <row r="16" spans="1:17" ht="15.75" customHeight="1" outlineLevel="1" x14ac:dyDescent="0.25">
      <c r="A16" s="128"/>
      <c r="B16" s="118"/>
      <c r="C16" s="118" t="str">
        <f t="shared" si="0"/>
        <v/>
      </c>
      <c r="D16" s="129">
        <f t="shared" si="1"/>
        <v>11</v>
      </c>
      <c r="F16" s="130">
        <f>SUMIFS(Расход!$G$4:$G$557,Расход!$C$4:$C$557,$A$4,Расход!$U$4:$U$557,Ростовка!$C16,Расход!$B$4:$B$557,"&lt;"&amp;Расход!$N$5)</f>
        <v>4</v>
      </c>
      <c r="G16" s="130">
        <f>SUMIFS(Расход!$G$4:$G$557,Расход!$C$4:$C$557,$A$4,Расход!$U$4:$U$557,Ростовка!$C16,Расход!$B$4:$B$557,"&lt;"&amp;Расход!$N$6)-$F16</f>
        <v>1</v>
      </c>
      <c r="H16" s="130">
        <f>SUMIFS(Расход!$G$4:$G$557,Расход!$C$4:$C$557,$A$4,Расход!$U$4:$U$557,Ростовка!$C16,Расход!$B$4:$B$557,"&lt;"&amp;Расход!$N$7)-$G16-$F16</f>
        <v>6</v>
      </c>
      <c r="I16" s="130">
        <f>SUMIFS(Расход!$G$4:$G$557,Расход!$C$4:$C$557,$A$4,Расход!$U$4:$U$557,Ростовка!$C16,Расход!$B$4:$B$557,"&lt;"&amp;Расход!$N$8)-$H16-$G16-$F16</f>
        <v>0</v>
      </c>
      <c r="J16" s="130">
        <f>SUMIFS(Расход!$G$4:$G$557,Расход!$C$4:$C$557,$A$4,Расход!$U$4:$U$557,Ростовка!$C16,Расход!$B$4:$B$557,"&lt;"&amp;Расход!$N$9)-$H16-$G16-$F16-$I16</f>
        <v>0</v>
      </c>
      <c r="K16" s="130">
        <f>SUMIFS(Расход!$G$4:$G$557,Расход!$C$4:$C$557,$A$4,Расход!$U$4:$U$557,Ростовка!$C16,Расход!$B$4:$B$557,"&lt;"&amp;Расход!$N$9)-$J16-$I16-$H16-$G16-$F16</f>
        <v>0</v>
      </c>
      <c r="L16" s="130">
        <f>SUMIFS(Расход!$G$4:$G$557,Расход!$C$4:$C$557,$A$4,Расход!$U$4:$U$557,Ростовка!$C16,Расход!$B$4:$B$557,"&lt;"&amp;Расход!$N$10)-$K16-$J16-$I16-$H16-$G16-$F16</f>
        <v>0</v>
      </c>
      <c r="M16" s="130">
        <f>SUMIFS(Расход!$G$4:$G$557,Расход!$C$4:$C$557,$A$4,Расход!$U$4:$U$557,Ростовка!$C16,Расход!$B$4:$B$557,"&lt;"&amp;Расход!$N$11)-$L16-$K16-$J16-$I16-$H16-$G16-$F16</f>
        <v>0</v>
      </c>
      <c r="N16" s="130">
        <f>SUMIFS(Расход!$G$4:$G$557,Расход!$C$4:$C$557,$A$4,Расход!$U$4:$U$557,Ростовка!$C16,Расход!$B$4:$B$557,"&lt;"&amp;Расход!#REF!)-SUM($F16:$M16)</f>
        <v>-11</v>
      </c>
      <c r="O16" s="130">
        <f>SUMIFS(Расход!$G$4:$G$557,Расход!$C$4:$C$557,$A$4,Расход!$U$4:$U$557,Ростовка!$C16,Расход!$B$4:$B$557,"&lt;"&amp;Расход!$N$12)-SUM($F16:$N16)</f>
        <v>11</v>
      </c>
      <c r="P16" s="130">
        <f>SUMIFS(Расход!$G$4:$G$557,Расход!$C$4:$C$557,$A$4,Расход!$U$4:$U$557,Ростовка!$C16,Расход!$B$4:$B$557,"&lt;"&amp;Расход!$N$13)-SUM($F16:$O16)</f>
        <v>0</v>
      </c>
      <c r="Q16" s="130">
        <f>SUMIFS(Расход!$G$4:$G$557,Расход!$C$4:$C$557,$A$4,Расход!$U$4:$U$557,Ростовка!$C16,Расход!$B$4:$B$557,"&gt;="&amp;Расход!$N$14)</f>
        <v>0</v>
      </c>
    </row>
    <row r="17" spans="1:17" ht="15.75" customHeight="1" outlineLevel="1" x14ac:dyDescent="0.25">
      <c r="A17" s="128"/>
      <c r="B17" s="118"/>
      <c r="C17" s="118" t="str">
        <f t="shared" si="0"/>
        <v/>
      </c>
      <c r="D17" s="129">
        <f t="shared" si="1"/>
        <v>11</v>
      </c>
      <c r="F17" s="130">
        <f>SUMIFS(Расход!$G$4:$G$557,Расход!$C$4:$C$557,$A$4,Расход!$U$4:$U$557,Ростовка!$C17,Расход!$B$4:$B$557,"&lt;"&amp;Расход!$N$5)</f>
        <v>4</v>
      </c>
      <c r="G17" s="130">
        <f>SUMIFS(Расход!$G$4:$G$557,Расход!$C$4:$C$557,$A$4,Расход!$U$4:$U$557,Ростовка!$C17,Расход!$B$4:$B$557,"&lt;"&amp;Расход!$N$6)-$F17</f>
        <v>1</v>
      </c>
      <c r="H17" s="130">
        <f>SUMIFS(Расход!$G$4:$G$557,Расход!$C$4:$C$557,$A$4,Расход!$U$4:$U$557,Ростовка!$C17,Расход!$B$4:$B$557,"&lt;"&amp;Расход!$N$7)-$G17-$F17</f>
        <v>6</v>
      </c>
      <c r="I17" s="130">
        <f>SUMIFS(Расход!$G$4:$G$557,Расход!$C$4:$C$557,$A$4,Расход!$U$4:$U$557,Ростовка!$C17,Расход!$B$4:$B$557,"&lt;"&amp;Расход!$N$8)-$H17-$G17-$F17</f>
        <v>0</v>
      </c>
      <c r="J17" s="130">
        <f>SUMIFS(Расход!$G$4:$G$557,Расход!$C$4:$C$557,$A$4,Расход!$U$4:$U$557,Ростовка!$C17,Расход!$B$4:$B$557,"&lt;"&amp;Расход!$N$9)-$H17-$G17-$F17-$I17</f>
        <v>0</v>
      </c>
      <c r="K17" s="130">
        <f>SUMIFS(Расход!$G$4:$G$557,Расход!$C$4:$C$557,$A$4,Расход!$U$4:$U$557,Ростовка!$C17,Расход!$B$4:$B$557,"&lt;"&amp;Расход!$N$9)-$J17-$I17-$H17-$G17-$F17</f>
        <v>0</v>
      </c>
      <c r="L17" s="130">
        <f>SUMIFS(Расход!$G$4:$G$557,Расход!$C$4:$C$557,$A$4,Расход!$U$4:$U$557,Ростовка!$C17,Расход!$B$4:$B$557,"&lt;"&amp;Расход!$N$10)-$K17-$J17-$I17-$H17-$G17-$F17</f>
        <v>0</v>
      </c>
      <c r="M17" s="130">
        <f>SUMIFS(Расход!$G$4:$G$557,Расход!$C$4:$C$557,$A$4,Расход!$U$4:$U$557,Ростовка!$C17,Расход!$B$4:$B$557,"&lt;"&amp;Расход!$N$11)-$L17-$K17-$J17-$I17-$H17-$G17-$F17</f>
        <v>0</v>
      </c>
      <c r="N17" s="130">
        <f>SUMIFS(Расход!$G$4:$G$557,Расход!$C$4:$C$557,$A$4,Расход!$U$4:$U$557,Ростовка!$C17,Расход!$B$4:$B$557,"&lt;"&amp;Расход!#REF!)-SUM($F17:$M17)</f>
        <v>-11</v>
      </c>
      <c r="O17" s="130">
        <f>SUMIFS(Расход!$G$4:$G$557,Расход!$C$4:$C$557,$A$4,Расход!$U$4:$U$557,Ростовка!$C17,Расход!$B$4:$B$557,"&lt;"&amp;Расход!$N$12)-SUM($F17:$N17)</f>
        <v>11</v>
      </c>
      <c r="P17" s="130">
        <f>SUMIFS(Расход!$G$4:$G$557,Расход!$C$4:$C$557,$A$4,Расход!$U$4:$U$557,Ростовка!$C17,Расход!$B$4:$B$557,"&lt;"&amp;Расход!$N$13)-SUM($F17:$O17)</f>
        <v>0</v>
      </c>
      <c r="Q17" s="130">
        <f>SUMIFS(Расход!$G$4:$G$557,Расход!$C$4:$C$557,$A$4,Расход!$U$4:$U$557,Ростовка!$C17,Расход!$B$4:$B$557,"&gt;="&amp;Расход!$N$14)</f>
        <v>0</v>
      </c>
    </row>
    <row r="18" spans="1:17" ht="15.75" customHeight="1" outlineLevel="1" x14ac:dyDescent="0.25">
      <c r="A18" s="128"/>
      <c r="B18" s="118"/>
      <c r="C18" s="118" t="str">
        <f t="shared" si="0"/>
        <v/>
      </c>
      <c r="D18" s="129">
        <f t="shared" si="1"/>
        <v>11</v>
      </c>
      <c r="F18" s="130">
        <f>SUMIFS(Расход!$G$4:$G$557,Расход!$C$4:$C$557,$A$4,Расход!$U$4:$U$557,Ростовка!$C18,Расход!$B$4:$B$557,"&lt;"&amp;Расход!$N$5)</f>
        <v>4</v>
      </c>
      <c r="G18" s="130">
        <f>SUMIFS(Расход!$G$4:$G$557,Расход!$C$4:$C$557,$A$4,Расход!$U$4:$U$557,Ростовка!$C18,Расход!$B$4:$B$557,"&lt;"&amp;Расход!$N$6)-$F18</f>
        <v>1</v>
      </c>
      <c r="H18" s="130">
        <f>SUMIFS(Расход!$G$4:$G$557,Расход!$C$4:$C$557,$A$4,Расход!$U$4:$U$557,Ростовка!$C18,Расход!$B$4:$B$557,"&lt;"&amp;Расход!$N$7)-$G18-$F18</f>
        <v>6</v>
      </c>
      <c r="I18" s="130">
        <f>SUMIFS(Расход!$G$4:$G$557,Расход!$C$4:$C$557,$A$4,Расход!$U$4:$U$557,Ростовка!$C18,Расход!$B$4:$B$557,"&lt;"&amp;Расход!$N$8)-$H18-$G18-$F18</f>
        <v>0</v>
      </c>
      <c r="J18" s="130">
        <f>SUMIFS(Расход!$G$4:$G$557,Расход!$C$4:$C$557,$A$4,Расход!$U$4:$U$557,Ростовка!$C18,Расход!$B$4:$B$557,"&lt;"&amp;Расход!$N$9)-$H18-$G18-$F18-$I18</f>
        <v>0</v>
      </c>
      <c r="K18" s="130">
        <f>SUMIFS(Расход!$G$4:$G$557,Расход!$C$4:$C$557,$A$4,Расход!$U$4:$U$557,Ростовка!$C18,Расход!$B$4:$B$557,"&lt;"&amp;Расход!$N$9)-$J18-$I18-$H18-$G18-$F18</f>
        <v>0</v>
      </c>
      <c r="L18" s="130">
        <f>SUMIFS(Расход!$G$4:$G$557,Расход!$C$4:$C$557,$A$4,Расход!$U$4:$U$557,Ростовка!$C18,Расход!$B$4:$B$557,"&lt;"&amp;Расход!$N$10)-$K18-$J18-$I18-$H18-$G18-$F18</f>
        <v>0</v>
      </c>
      <c r="M18" s="130">
        <f>SUMIFS(Расход!$G$4:$G$557,Расход!$C$4:$C$557,$A$4,Расход!$U$4:$U$557,Ростовка!$C18,Расход!$B$4:$B$557,"&lt;"&amp;Расход!$N$11)-$L18-$K18-$J18-$I18-$H18-$G18-$F18</f>
        <v>0</v>
      </c>
      <c r="N18" s="130">
        <f>SUMIFS(Расход!$G$4:$G$557,Расход!$C$4:$C$557,$A$4,Расход!$U$4:$U$557,Ростовка!$C18,Расход!$B$4:$B$557,"&lt;"&amp;Расход!#REF!)-SUM($F18:$M18)</f>
        <v>-11</v>
      </c>
      <c r="O18" s="130">
        <f>SUMIFS(Расход!$G$4:$G$557,Расход!$C$4:$C$557,$A$4,Расход!$U$4:$U$557,Ростовка!$C18,Расход!$B$4:$B$557,"&lt;"&amp;Расход!$N$12)-SUM($F18:$N18)</f>
        <v>11</v>
      </c>
      <c r="P18" s="130">
        <f>SUMIFS(Расход!$G$4:$G$557,Расход!$C$4:$C$557,$A$4,Расход!$U$4:$U$557,Ростовка!$C18,Расход!$B$4:$B$557,"&lt;"&amp;Расход!$N$13)-SUM($F18:$O18)</f>
        <v>0</v>
      </c>
      <c r="Q18" s="130">
        <f>SUMIFS(Расход!$G$4:$G$557,Расход!$C$4:$C$557,$A$4,Расход!$U$4:$U$557,Ростовка!$C18,Расход!$B$4:$B$557,"&gt;="&amp;Расход!$N$14)</f>
        <v>0</v>
      </c>
    </row>
    <row r="19" spans="1:17" ht="15.75" customHeight="1" outlineLevel="1" x14ac:dyDescent="0.25">
      <c r="A19" s="128"/>
      <c r="B19" s="118"/>
      <c r="C19" s="118" t="str">
        <f t="shared" si="0"/>
        <v/>
      </c>
      <c r="D19" s="129">
        <f t="shared" si="1"/>
        <v>11</v>
      </c>
      <c r="F19" s="130">
        <f>SUMIFS(Расход!$G$4:$G$557,Расход!$C$4:$C$557,$A$4,Расход!$U$4:$U$557,Ростовка!$C19,Расход!$B$4:$B$557,"&lt;"&amp;Расход!$N$5)</f>
        <v>4</v>
      </c>
      <c r="G19" s="130">
        <f>SUMIFS(Расход!$G$4:$G$557,Расход!$C$4:$C$557,$A$4,Расход!$U$4:$U$557,Ростовка!$C19,Расход!$B$4:$B$557,"&lt;"&amp;Расход!$N$6)-$F19</f>
        <v>1</v>
      </c>
      <c r="H19" s="130">
        <f>SUMIFS(Расход!$G$4:$G$557,Расход!$C$4:$C$557,$A$4,Расход!$U$4:$U$557,Ростовка!$C19,Расход!$B$4:$B$557,"&lt;"&amp;Расход!$N$7)-$G19-$F19</f>
        <v>6</v>
      </c>
      <c r="I19" s="130">
        <f>SUMIFS(Расход!$G$4:$G$557,Расход!$C$4:$C$557,$A$4,Расход!$U$4:$U$557,Ростовка!$C19,Расход!$B$4:$B$557,"&lt;"&amp;Расход!$N$8)-$H19-$G19-$F19</f>
        <v>0</v>
      </c>
      <c r="J19" s="130">
        <f>SUMIFS(Расход!$G$4:$G$557,Расход!$C$4:$C$557,$A$4,Расход!$U$4:$U$557,Ростовка!$C19,Расход!$B$4:$B$557,"&lt;"&amp;Расход!$N$9)-$H19-$G19-$F19-$I19</f>
        <v>0</v>
      </c>
      <c r="K19" s="130">
        <f>SUMIFS(Расход!$G$4:$G$557,Расход!$C$4:$C$557,$A$4,Расход!$U$4:$U$557,Ростовка!$C19,Расход!$B$4:$B$557,"&lt;"&amp;Расход!$N$9)-$J19-$I19-$H19-$G19-$F19</f>
        <v>0</v>
      </c>
      <c r="L19" s="130">
        <f>SUMIFS(Расход!$G$4:$G$557,Расход!$C$4:$C$557,$A$4,Расход!$U$4:$U$557,Ростовка!$C19,Расход!$B$4:$B$557,"&lt;"&amp;Расход!$N$10)-$K19-$J19-$I19-$H19-$G19-$F19</f>
        <v>0</v>
      </c>
      <c r="M19" s="130">
        <f>SUMIFS(Расход!$G$4:$G$557,Расход!$C$4:$C$557,$A$4,Расход!$U$4:$U$557,Ростовка!$C19,Расход!$B$4:$B$557,"&lt;"&amp;Расход!$N$11)-$L19-$K19-$J19-$I19-$H19-$G19-$F19</f>
        <v>0</v>
      </c>
      <c r="N19" s="130">
        <f>SUMIFS(Расход!$G$4:$G$557,Расход!$C$4:$C$557,$A$4,Расход!$U$4:$U$557,Ростовка!$C19,Расход!$B$4:$B$557,"&lt;"&amp;Расход!#REF!)-SUM($F19:$M19)</f>
        <v>-11</v>
      </c>
      <c r="O19" s="130">
        <f>SUMIFS(Расход!$G$4:$G$557,Расход!$C$4:$C$557,$A$4,Расход!$U$4:$U$557,Ростовка!$C19,Расход!$B$4:$B$557,"&lt;"&amp;Расход!$N$12)-SUM($F19:$N19)</f>
        <v>11</v>
      </c>
      <c r="P19" s="130">
        <f>SUMIFS(Расход!$G$4:$G$557,Расход!$C$4:$C$557,$A$4,Расход!$U$4:$U$557,Ростовка!$C19,Расход!$B$4:$B$557,"&lt;"&amp;Расход!$N$13)-SUM($F19:$O19)</f>
        <v>0</v>
      </c>
      <c r="Q19" s="130">
        <f>SUMIFS(Расход!$G$4:$G$557,Расход!$C$4:$C$557,$A$4,Расход!$U$4:$U$557,Ростовка!$C19,Расход!$B$4:$B$557,"&gt;="&amp;Расход!$N$14)</f>
        <v>0</v>
      </c>
    </row>
    <row r="20" spans="1:17" ht="15.75" customHeight="1" outlineLevel="1" x14ac:dyDescent="0.25">
      <c r="A20" s="128"/>
      <c r="B20" s="118"/>
      <c r="C20" s="118" t="str">
        <f t="shared" si="0"/>
        <v/>
      </c>
      <c r="D20" s="129">
        <f t="shared" si="1"/>
        <v>11</v>
      </c>
      <c r="F20" s="130">
        <f>SUMIFS(Расход!$G$4:$G$557,Расход!$C$4:$C$557,$A$4,Расход!$U$4:$U$557,Ростовка!$C20,Расход!$B$4:$B$557,"&lt;"&amp;Расход!$N$5)</f>
        <v>4</v>
      </c>
      <c r="G20" s="130">
        <f>SUMIFS(Расход!$G$4:$G$557,Расход!$C$4:$C$557,$A$4,Расход!$U$4:$U$557,Ростовка!$C20,Расход!$B$4:$B$557,"&lt;"&amp;Расход!$N$6)-$F20</f>
        <v>1</v>
      </c>
      <c r="H20" s="130">
        <f>SUMIFS(Расход!$G$4:$G$557,Расход!$C$4:$C$557,$A$4,Расход!$U$4:$U$557,Ростовка!$C20,Расход!$B$4:$B$557,"&lt;"&amp;Расход!$N$7)-$G20-$F20</f>
        <v>6</v>
      </c>
      <c r="I20" s="130">
        <f>SUMIFS(Расход!$G$4:$G$557,Расход!$C$4:$C$557,$A$4,Расход!$U$4:$U$557,Ростовка!$C20,Расход!$B$4:$B$557,"&lt;"&amp;Расход!$N$8)-$H20-$G20-$F20</f>
        <v>0</v>
      </c>
      <c r="J20" s="130">
        <f>SUMIFS(Расход!$G$4:$G$557,Расход!$C$4:$C$557,$A$4,Расход!$U$4:$U$557,Ростовка!$C20,Расход!$B$4:$B$557,"&lt;"&amp;Расход!$N$9)-$H20-$G20-$F20-$I20</f>
        <v>0</v>
      </c>
      <c r="K20" s="130">
        <f>SUMIFS(Расход!$G$4:$G$557,Расход!$C$4:$C$557,$A$4,Расход!$U$4:$U$557,Ростовка!$C20,Расход!$B$4:$B$557,"&lt;"&amp;Расход!$N$9)-$J20-$I20-$H20-$G20-$F20</f>
        <v>0</v>
      </c>
      <c r="L20" s="130">
        <f>SUMIFS(Расход!$G$4:$G$557,Расход!$C$4:$C$557,$A$4,Расход!$U$4:$U$557,Ростовка!$C20,Расход!$B$4:$B$557,"&lt;"&amp;Расход!$N$10)-$K20-$J20-$I20-$H20-$G20-$F20</f>
        <v>0</v>
      </c>
      <c r="M20" s="130">
        <f>SUMIFS(Расход!$G$4:$G$557,Расход!$C$4:$C$557,$A$4,Расход!$U$4:$U$557,Ростовка!$C20,Расход!$B$4:$B$557,"&lt;"&amp;Расход!$N$11)-$L20-$K20-$J20-$I20-$H20-$G20-$F20</f>
        <v>0</v>
      </c>
      <c r="N20" s="130">
        <f>SUMIFS(Расход!$G$4:$G$557,Расход!$C$4:$C$557,$A$4,Расход!$U$4:$U$557,Ростовка!$C20,Расход!$B$4:$B$557,"&lt;"&amp;Расход!#REF!)-SUM($F20:$M20)</f>
        <v>-11</v>
      </c>
      <c r="O20" s="130">
        <f>SUMIFS(Расход!$G$4:$G$557,Расход!$C$4:$C$557,$A$4,Расход!$U$4:$U$557,Ростовка!$C20,Расход!$B$4:$B$557,"&lt;"&amp;Расход!$N$12)-SUM($F20:$N20)</f>
        <v>11</v>
      </c>
      <c r="P20" s="130">
        <f>SUMIFS(Расход!$G$4:$G$557,Расход!$C$4:$C$557,$A$4,Расход!$U$4:$U$557,Ростовка!$C20,Расход!$B$4:$B$557,"&lt;"&amp;Расход!$N$13)-SUM($F20:$O20)</f>
        <v>0</v>
      </c>
      <c r="Q20" s="130">
        <f>SUMIFS(Расход!$G$4:$G$557,Расход!$C$4:$C$557,$A$4,Расход!$U$4:$U$557,Ростовка!$C20,Расход!$B$4:$B$557,"&gt;="&amp;Расход!$N$14)</f>
        <v>0</v>
      </c>
    </row>
    <row r="21" spans="1:17" ht="15.75" customHeight="1" outlineLevel="1" x14ac:dyDescent="0.25">
      <c r="A21" s="128"/>
      <c r="B21" s="118"/>
      <c r="C21" s="118" t="str">
        <f t="shared" si="0"/>
        <v/>
      </c>
      <c r="D21" s="129">
        <f t="shared" si="1"/>
        <v>11</v>
      </c>
      <c r="F21" s="130">
        <f>SUMIFS(Расход!$G$4:$G$557,Расход!$C$4:$C$557,$A$4,Расход!$U$4:$U$557,Ростовка!$C21,Расход!$B$4:$B$557,"&lt;"&amp;Расход!$N$5)</f>
        <v>4</v>
      </c>
      <c r="G21" s="130">
        <f>SUMIFS(Расход!$G$4:$G$557,Расход!$C$4:$C$557,$A$4,Расход!$U$4:$U$557,Ростовка!$C21,Расход!$B$4:$B$557,"&lt;"&amp;Расход!$N$6)-$F21</f>
        <v>1</v>
      </c>
      <c r="H21" s="130">
        <f>SUMIFS(Расход!$G$4:$G$557,Расход!$C$4:$C$557,$A$4,Расход!$U$4:$U$557,Ростовка!$C21,Расход!$B$4:$B$557,"&lt;"&amp;Расход!$N$7)-$G21-$F21</f>
        <v>6</v>
      </c>
      <c r="I21" s="130">
        <f>SUMIFS(Расход!$G$4:$G$557,Расход!$C$4:$C$557,$A$4,Расход!$U$4:$U$557,Ростовка!$C21,Расход!$B$4:$B$557,"&lt;"&amp;Расход!$N$8)-$H21-$G21-$F21</f>
        <v>0</v>
      </c>
      <c r="J21" s="130">
        <f>SUMIFS(Расход!$G$4:$G$557,Расход!$C$4:$C$557,$A$4,Расход!$U$4:$U$557,Ростовка!$C21,Расход!$B$4:$B$557,"&lt;"&amp;Расход!$N$9)-$H21-$G21-$F21-$I21</f>
        <v>0</v>
      </c>
      <c r="K21" s="130">
        <f>SUMIFS(Расход!$G$4:$G$557,Расход!$C$4:$C$557,$A$4,Расход!$U$4:$U$557,Ростовка!$C21,Расход!$B$4:$B$557,"&lt;"&amp;Расход!$N$9)-$J21-$I21-$H21-$G21-$F21</f>
        <v>0</v>
      </c>
      <c r="L21" s="130">
        <f>SUMIFS(Расход!$G$4:$G$557,Расход!$C$4:$C$557,$A$4,Расход!$U$4:$U$557,Ростовка!$C21,Расход!$B$4:$B$557,"&lt;"&amp;Расход!$N$10)-$K21-$J21-$I21-$H21-$G21-$F21</f>
        <v>0</v>
      </c>
      <c r="M21" s="130">
        <f>SUMIFS(Расход!$G$4:$G$557,Расход!$C$4:$C$557,$A$4,Расход!$U$4:$U$557,Ростовка!$C21,Расход!$B$4:$B$557,"&lt;"&amp;Расход!$N$11)-$L21-$K21-$J21-$I21-$H21-$G21-$F21</f>
        <v>0</v>
      </c>
      <c r="N21" s="130">
        <f>SUMIFS(Расход!$G$4:$G$557,Расход!$C$4:$C$557,$A$4,Расход!$U$4:$U$557,Ростовка!$C21,Расход!$B$4:$B$557,"&lt;"&amp;Расход!#REF!)-SUM($F21:$M21)</f>
        <v>-11</v>
      </c>
      <c r="O21" s="130">
        <f>SUMIFS(Расход!$G$4:$G$557,Расход!$C$4:$C$557,$A$4,Расход!$U$4:$U$557,Ростовка!$C21,Расход!$B$4:$B$557,"&lt;"&amp;Расход!$N$12)-SUM($F21:$N21)</f>
        <v>11</v>
      </c>
      <c r="P21" s="130">
        <f>SUMIFS(Расход!$G$4:$G$557,Расход!$C$4:$C$557,$A$4,Расход!$U$4:$U$557,Ростовка!$C21,Расход!$B$4:$B$557,"&lt;"&amp;Расход!$N$13)-SUM($F21:$O21)</f>
        <v>0</v>
      </c>
      <c r="Q21" s="130">
        <f>SUMIFS(Расход!$G$4:$G$557,Расход!$C$4:$C$557,$A$4,Расход!$U$4:$U$557,Ростовка!$C21,Расход!$B$4:$B$557,"&gt;="&amp;Расход!$N$14)</f>
        <v>0</v>
      </c>
    </row>
    <row r="22" spans="1:17" ht="15.75" customHeight="1" outlineLevel="1" x14ac:dyDescent="0.25">
      <c r="A22" s="128"/>
      <c r="B22" s="118"/>
      <c r="C22" s="118" t="str">
        <f t="shared" si="0"/>
        <v/>
      </c>
      <c r="D22" s="129">
        <f t="shared" si="1"/>
        <v>11</v>
      </c>
      <c r="F22" s="130">
        <f>SUMIFS(Расход!$G$4:$G$557,Расход!$C$4:$C$557,$A$4,Расход!$U$4:$U$557,Ростовка!$C22,Расход!$B$4:$B$557,"&lt;"&amp;Расход!$N$5)</f>
        <v>4</v>
      </c>
      <c r="G22" s="130">
        <f>SUMIFS(Расход!$G$4:$G$557,Расход!$C$4:$C$557,$A$4,Расход!$U$4:$U$557,Ростовка!$C22,Расход!$B$4:$B$557,"&lt;"&amp;Расход!$N$6)-$F22</f>
        <v>1</v>
      </c>
      <c r="H22" s="130">
        <f>SUMIFS(Расход!$G$4:$G$557,Расход!$C$4:$C$557,$A$4,Расход!$U$4:$U$557,Ростовка!$C22,Расход!$B$4:$B$557,"&lt;"&amp;Расход!$N$7)-$G22-$F22</f>
        <v>6</v>
      </c>
      <c r="I22" s="130">
        <f>SUMIFS(Расход!$G$4:$G$557,Расход!$C$4:$C$557,$A$4,Расход!$U$4:$U$557,Ростовка!$C22,Расход!$B$4:$B$557,"&lt;"&amp;Расход!$N$8)-$H22-$G22-$F22</f>
        <v>0</v>
      </c>
      <c r="J22" s="130">
        <f>SUMIFS(Расход!$G$4:$G$557,Расход!$C$4:$C$557,$A$4,Расход!$U$4:$U$557,Ростовка!$C22,Расход!$B$4:$B$557,"&lt;"&amp;Расход!$N$9)-$H22-$G22-$F22-$I22</f>
        <v>0</v>
      </c>
      <c r="K22" s="130">
        <f>SUMIFS(Расход!$G$4:$G$557,Расход!$C$4:$C$557,$A$4,Расход!$U$4:$U$557,Ростовка!$C22,Расход!$B$4:$B$557,"&lt;"&amp;Расход!$N$9)-$J22-$I22-$H22-$G22-$F22</f>
        <v>0</v>
      </c>
      <c r="L22" s="130">
        <f>SUMIFS(Расход!$G$4:$G$557,Расход!$C$4:$C$557,$A$4,Расход!$U$4:$U$557,Ростовка!$C22,Расход!$B$4:$B$557,"&lt;"&amp;Расход!$N$10)-$K22-$J22-$I22-$H22-$G22-$F22</f>
        <v>0</v>
      </c>
      <c r="M22" s="130">
        <f>SUMIFS(Расход!$G$4:$G$557,Расход!$C$4:$C$557,$A$4,Расход!$U$4:$U$557,Ростовка!$C22,Расход!$B$4:$B$557,"&lt;"&amp;Расход!$N$11)-$L22-$K22-$J22-$I22-$H22-$G22-$F22</f>
        <v>0</v>
      </c>
      <c r="N22" s="130">
        <f>SUMIFS(Расход!$G$4:$G$557,Расход!$C$4:$C$557,$A$4,Расход!$U$4:$U$557,Ростовка!$C22,Расход!$B$4:$B$557,"&lt;"&amp;Расход!#REF!)-SUM($F22:$M22)</f>
        <v>-11</v>
      </c>
      <c r="O22" s="130">
        <f>SUMIFS(Расход!$G$4:$G$557,Расход!$C$4:$C$557,$A$4,Расход!$U$4:$U$557,Ростовка!$C22,Расход!$B$4:$B$557,"&lt;"&amp;Расход!$N$12)-SUM($F22:$N22)</f>
        <v>11</v>
      </c>
      <c r="P22" s="130">
        <f>SUMIFS(Расход!$G$4:$G$557,Расход!$C$4:$C$557,$A$4,Расход!$U$4:$U$557,Ростовка!$C22,Расход!$B$4:$B$557,"&lt;"&amp;Расход!$N$13)-SUM($F22:$O22)</f>
        <v>0</v>
      </c>
      <c r="Q22" s="130">
        <f>SUMIFS(Расход!$G$4:$G$557,Расход!$C$4:$C$557,$A$4,Расход!$U$4:$U$557,Ростовка!$C22,Расход!$B$4:$B$557,"&gt;="&amp;Расход!$N$14)</f>
        <v>0</v>
      </c>
    </row>
    <row r="23" spans="1:17" ht="15.75" customHeight="1" outlineLevel="1" x14ac:dyDescent="0.25">
      <c r="A23" s="128"/>
      <c r="B23" s="118"/>
      <c r="C23" s="118" t="str">
        <f t="shared" si="0"/>
        <v/>
      </c>
      <c r="D23" s="129">
        <f t="shared" si="1"/>
        <v>11</v>
      </c>
      <c r="F23" s="130">
        <f>SUMIFS(Расход!$G$4:$G$557,Расход!$C$4:$C$557,$A$4,Расход!$U$4:$U$557,Ростовка!$C23,Расход!$B$4:$B$557,"&lt;"&amp;Расход!$N$5)</f>
        <v>4</v>
      </c>
      <c r="G23" s="130">
        <f>SUMIFS(Расход!$G$4:$G$557,Расход!$C$4:$C$557,$A$4,Расход!$U$4:$U$557,Ростовка!$C23,Расход!$B$4:$B$557,"&lt;"&amp;Расход!$N$6)-$F23</f>
        <v>1</v>
      </c>
      <c r="H23" s="130">
        <f>SUMIFS(Расход!$G$4:$G$557,Расход!$C$4:$C$557,$A$4,Расход!$U$4:$U$557,Ростовка!$C23,Расход!$B$4:$B$557,"&lt;"&amp;Расход!$N$7)-$G23-$F23</f>
        <v>6</v>
      </c>
      <c r="I23" s="130">
        <f>SUMIFS(Расход!$G$4:$G$557,Расход!$C$4:$C$557,$A$4,Расход!$U$4:$U$557,Ростовка!$C23,Расход!$B$4:$B$557,"&lt;"&amp;Расход!$N$8)-$H23-$G23-$F23</f>
        <v>0</v>
      </c>
      <c r="J23" s="130">
        <f>SUMIFS(Расход!$G$4:$G$557,Расход!$C$4:$C$557,$A$4,Расход!$U$4:$U$557,Ростовка!$C23,Расход!$B$4:$B$557,"&lt;"&amp;Расход!$N$9)-$H23-$G23-$F23-$I23</f>
        <v>0</v>
      </c>
      <c r="K23" s="130">
        <f>SUMIFS(Расход!$G$4:$G$557,Расход!$C$4:$C$557,$A$4,Расход!$U$4:$U$557,Ростовка!$C23,Расход!$B$4:$B$557,"&lt;"&amp;Расход!$N$9)-$J23-$I23-$H23-$G23-$F23</f>
        <v>0</v>
      </c>
      <c r="L23" s="130">
        <f>SUMIFS(Расход!$G$4:$G$557,Расход!$C$4:$C$557,$A$4,Расход!$U$4:$U$557,Ростовка!$C23,Расход!$B$4:$B$557,"&lt;"&amp;Расход!$N$10)-$K23-$J23-$I23-$H23-$G23-$F23</f>
        <v>0</v>
      </c>
      <c r="M23" s="130">
        <f>SUMIFS(Расход!$G$4:$G$557,Расход!$C$4:$C$557,$A$4,Расход!$U$4:$U$557,Ростовка!$C23,Расход!$B$4:$B$557,"&lt;"&amp;Расход!$N$11)-$L23-$K23-$J23-$I23-$H23-$G23-$F23</f>
        <v>0</v>
      </c>
      <c r="N23" s="130">
        <f>SUMIFS(Расход!$G$4:$G$557,Расход!$C$4:$C$557,$A$4,Расход!$U$4:$U$557,Ростовка!$C23,Расход!$B$4:$B$557,"&lt;"&amp;Расход!#REF!)-SUM($F23:$M23)</f>
        <v>-11</v>
      </c>
      <c r="O23" s="130">
        <f>SUMIFS(Расход!$G$4:$G$557,Расход!$C$4:$C$557,$A$4,Расход!$U$4:$U$557,Ростовка!$C23,Расход!$B$4:$B$557,"&lt;"&amp;Расход!$N$12)-SUM($F23:$N23)</f>
        <v>11</v>
      </c>
      <c r="P23" s="130">
        <f>SUMIFS(Расход!$G$4:$G$557,Расход!$C$4:$C$557,$A$4,Расход!$U$4:$U$557,Ростовка!$C23,Расход!$B$4:$B$557,"&lt;"&amp;Расход!$N$13)-SUM($F23:$O23)</f>
        <v>0</v>
      </c>
      <c r="Q23" s="130">
        <f>SUMIFS(Расход!$G$4:$G$557,Расход!$C$4:$C$557,$A$4,Расход!$U$4:$U$557,Ростовка!$C23,Расход!$B$4:$B$557,"&gt;="&amp;Расход!$N$14)</f>
        <v>0</v>
      </c>
    </row>
    <row r="24" spans="1:17" ht="15.75" customHeight="1" outlineLevel="1" x14ac:dyDescent="0.25">
      <c r="A24" s="128"/>
      <c r="B24" s="118"/>
      <c r="C24" s="118" t="str">
        <f t="shared" si="0"/>
        <v/>
      </c>
      <c r="D24" s="129">
        <f t="shared" si="1"/>
        <v>11</v>
      </c>
      <c r="F24" s="130">
        <f>SUMIFS(Расход!$G$4:$G$557,Расход!$C$4:$C$557,$A$4,Расход!$U$4:$U$557,Ростовка!$C24,Расход!$B$4:$B$557,"&lt;"&amp;Расход!$N$5)</f>
        <v>4</v>
      </c>
      <c r="G24" s="130">
        <f>SUMIFS(Расход!$G$4:$G$557,Расход!$C$4:$C$557,$A$4,Расход!$U$4:$U$557,Ростовка!$C24,Расход!$B$4:$B$557,"&lt;"&amp;Расход!$N$6)-$F24</f>
        <v>1</v>
      </c>
      <c r="H24" s="130">
        <f>SUMIFS(Расход!$G$4:$G$557,Расход!$C$4:$C$557,$A$4,Расход!$U$4:$U$557,Ростовка!$C24,Расход!$B$4:$B$557,"&lt;"&amp;Расход!$N$7)-$G24-$F24</f>
        <v>6</v>
      </c>
      <c r="I24" s="130">
        <f>SUMIFS(Расход!$G$4:$G$557,Расход!$C$4:$C$557,$A$4,Расход!$U$4:$U$557,Ростовка!$C24,Расход!$B$4:$B$557,"&lt;"&amp;Расход!$N$8)-$H24-$G24-$F24</f>
        <v>0</v>
      </c>
      <c r="J24" s="130">
        <f>SUMIFS(Расход!$G$4:$G$557,Расход!$C$4:$C$557,$A$4,Расход!$U$4:$U$557,Ростовка!$C24,Расход!$B$4:$B$557,"&lt;"&amp;Расход!$N$9)-$H24-$G24-$F24-$I24</f>
        <v>0</v>
      </c>
      <c r="K24" s="130">
        <f>SUMIFS(Расход!$G$4:$G$557,Расход!$C$4:$C$557,$A$4,Расход!$U$4:$U$557,Ростовка!$C24,Расход!$B$4:$B$557,"&lt;"&amp;Расход!$N$9)-$J24-$I24-$H24-$G24-$F24</f>
        <v>0</v>
      </c>
      <c r="L24" s="130">
        <f>SUMIFS(Расход!$G$4:$G$557,Расход!$C$4:$C$557,$A$4,Расход!$U$4:$U$557,Ростовка!$C24,Расход!$B$4:$B$557,"&lt;"&amp;Расход!$N$10)-$K24-$J24-$I24-$H24-$G24-$F24</f>
        <v>0</v>
      </c>
      <c r="M24" s="130">
        <f>SUMIFS(Расход!$G$4:$G$557,Расход!$C$4:$C$557,$A$4,Расход!$U$4:$U$557,Ростовка!$C24,Расход!$B$4:$B$557,"&lt;"&amp;Расход!$N$11)-$L24-$K24-$J24-$I24-$H24-$G24-$F24</f>
        <v>0</v>
      </c>
      <c r="N24" s="130">
        <f>SUMIFS(Расход!$G$4:$G$557,Расход!$C$4:$C$557,$A$4,Расход!$U$4:$U$557,Ростовка!$C24,Расход!$B$4:$B$557,"&lt;"&amp;Расход!#REF!)-SUM($F24:$M24)</f>
        <v>-11</v>
      </c>
      <c r="O24" s="130">
        <f>SUMIFS(Расход!$G$4:$G$557,Расход!$C$4:$C$557,$A$4,Расход!$U$4:$U$557,Ростовка!$C24,Расход!$B$4:$B$557,"&lt;"&amp;Расход!$N$12)-SUM($F24:$N24)</f>
        <v>11</v>
      </c>
      <c r="P24" s="130">
        <f>SUMIFS(Расход!$G$4:$G$557,Расход!$C$4:$C$557,$A$4,Расход!$U$4:$U$557,Ростовка!$C24,Расход!$B$4:$B$557,"&lt;"&amp;Расход!$N$13)-SUM($F24:$O24)</f>
        <v>0</v>
      </c>
      <c r="Q24" s="130">
        <f>SUMIFS(Расход!$G$4:$G$557,Расход!$C$4:$C$557,$A$4,Расход!$U$4:$U$557,Ростовка!$C24,Расход!$B$4:$B$557,"&gt;="&amp;Расход!$N$14)</f>
        <v>0</v>
      </c>
    </row>
    <row r="25" spans="1:17" ht="15.75" customHeight="1" outlineLevel="1" x14ac:dyDescent="0.25">
      <c r="A25" s="128"/>
      <c r="B25" s="118"/>
      <c r="C25" s="118" t="str">
        <f t="shared" si="0"/>
        <v/>
      </c>
      <c r="D25" s="129">
        <f t="shared" si="1"/>
        <v>11</v>
      </c>
      <c r="F25" s="130">
        <f>SUMIFS(Расход!$G$4:$G$557,Расход!$C$4:$C$557,$A$4,Расход!$U$4:$U$557,Ростовка!$C25,Расход!$B$4:$B$557,"&lt;"&amp;Расход!$N$5)</f>
        <v>4</v>
      </c>
      <c r="G25" s="130">
        <f>SUMIFS(Расход!$G$4:$G$557,Расход!$C$4:$C$557,$A$4,Расход!$U$4:$U$557,Ростовка!$C25,Расход!$B$4:$B$557,"&lt;"&amp;Расход!$N$6)-$F25</f>
        <v>1</v>
      </c>
      <c r="H25" s="130">
        <f>SUMIFS(Расход!$G$4:$G$557,Расход!$C$4:$C$557,$A$4,Расход!$U$4:$U$557,Ростовка!$C25,Расход!$B$4:$B$557,"&lt;"&amp;Расход!$N$7)-$G25-$F25</f>
        <v>6</v>
      </c>
      <c r="I25" s="130">
        <f>SUMIFS(Расход!$G$4:$G$557,Расход!$C$4:$C$557,$A$4,Расход!$U$4:$U$557,Ростовка!$C25,Расход!$B$4:$B$557,"&lt;"&amp;Расход!$N$8)-$H25-$G25-$F25</f>
        <v>0</v>
      </c>
      <c r="J25" s="130">
        <f>SUMIFS(Расход!$G$4:$G$557,Расход!$C$4:$C$557,$A$4,Расход!$U$4:$U$557,Ростовка!$C25,Расход!$B$4:$B$557,"&lt;"&amp;Расход!$N$9)-$H25-$G25-$F25-$I25</f>
        <v>0</v>
      </c>
      <c r="K25" s="130">
        <f>SUMIFS(Расход!$G$4:$G$557,Расход!$C$4:$C$557,$A$4,Расход!$U$4:$U$557,Ростовка!$C25,Расход!$B$4:$B$557,"&lt;"&amp;Расход!$N$9)-$J25-$I25-$H25-$G25-$F25</f>
        <v>0</v>
      </c>
      <c r="L25" s="130">
        <f>SUMIFS(Расход!$G$4:$G$557,Расход!$C$4:$C$557,$A$4,Расход!$U$4:$U$557,Ростовка!$C25,Расход!$B$4:$B$557,"&lt;"&amp;Расход!$N$10)-$K25-$J25-$I25-$H25-$G25-$F25</f>
        <v>0</v>
      </c>
      <c r="M25" s="130">
        <f>SUMIFS(Расход!$G$4:$G$557,Расход!$C$4:$C$557,$A$4,Расход!$U$4:$U$557,Ростовка!$C25,Расход!$B$4:$B$557,"&lt;"&amp;Расход!$N$11)-$L25-$K25-$J25-$I25-$H25-$G25-$F25</f>
        <v>0</v>
      </c>
      <c r="N25" s="130">
        <f>SUMIFS(Расход!$G$4:$G$557,Расход!$C$4:$C$557,$A$4,Расход!$U$4:$U$557,Ростовка!$C25,Расход!$B$4:$B$557,"&lt;"&amp;Расход!#REF!)-SUM($F25:$M25)</f>
        <v>-11</v>
      </c>
      <c r="O25" s="130">
        <f>SUMIFS(Расход!$G$4:$G$557,Расход!$C$4:$C$557,$A$4,Расход!$U$4:$U$557,Ростовка!$C25,Расход!$B$4:$B$557,"&lt;"&amp;Расход!$N$12)-SUM($F25:$N25)</f>
        <v>11</v>
      </c>
      <c r="P25" s="130">
        <f>SUMIFS(Расход!$G$4:$G$557,Расход!$C$4:$C$557,$A$4,Расход!$U$4:$U$557,Ростовка!$C25,Расход!$B$4:$B$557,"&lt;"&amp;Расход!$N$13)-SUM($F25:$O25)</f>
        <v>0</v>
      </c>
      <c r="Q25" s="130">
        <f>SUMIFS(Расход!$G$4:$G$557,Расход!$C$4:$C$557,$A$4,Расход!$U$4:$U$557,Ростовка!$C25,Расход!$B$4:$B$557,"&gt;="&amp;Расход!$N$14)</f>
        <v>0</v>
      </c>
    </row>
    <row r="26" spans="1:17" ht="15.75" customHeight="1" outlineLevel="1" x14ac:dyDescent="0.25">
      <c r="A26" s="128"/>
      <c r="B26" s="118"/>
      <c r="C26" s="118" t="str">
        <f t="shared" si="0"/>
        <v/>
      </c>
      <c r="D26" s="129">
        <f t="shared" si="1"/>
        <v>11</v>
      </c>
      <c r="F26" s="130">
        <f>SUMIFS(Расход!$G$4:$G$557,Расход!$C$4:$C$557,$A$4,Расход!$U$4:$U$557,Ростовка!$C26,Расход!$B$4:$B$557,"&lt;"&amp;Расход!$N$5)</f>
        <v>4</v>
      </c>
      <c r="G26" s="130">
        <f>SUMIFS(Расход!$G$4:$G$557,Расход!$C$4:$C$557,$A$4,Расход!$U$4:$U$557,Ростовка!$C26,Расход!$B$4:$B$557,"&lt;"&amp;Расход!$N$6)-$F26</f>
        <v>1</v>
      </c>
      <c r="H26" s="130">
        <f>SUMIFS(Расход!$G$4:$G$557,Расход!$C$4:$C$557,$A$4,Расход!$U$4:$U$557,Ростовка!$C26,Расход!$B$4:$B$557,"&lt;"&amp;Расход!$N$7)-$G26-$F26</f>
        <v>6</v>
      </c>
      <c r="I26" s="130">
        <f>SUMIFS(Расход!$G$4:$G$557,Расход!$C$4:$C$557,$A$4,Расход!$U$4:$U$557,Ростовка!$C26,Расход!$B$4:$B$557,"&lt;"&amp;Расход!$N$8)-$H26-$G26-$F26</f>
        <v>0</v>
      </c>
      <c r="J26" s="130">
        <f>SUMIFS(Расход!$G$4:$G$557,Расход!$C$4:$C$557,$A$4,Расход!$U$4:$U$557,Ростовка!$C26,Расход!$B$4:$B$557,"&lt;"&amp;Расход!$N$9)-$H26-$G26-$F26-$I26</f>
        <v>0</v>
      </c>
      <c r="K26" s="130">
        <f>SUMIFS(Расход!$G$4:$G$557,Расход!$C$4:$C$557,$A$4,Расход!$U$4:$U$557,Ростовка!$C26,Расход!$B$4:$B$557,"&lt;"&amp;Расход!$N$9)-$J26-$I26-$H26-$G26-$F26</f>
        <v>0</v>
      </c>
      <c r="L26" s="130">
        <f>SUMIFS(Расход!$G$4:$G$557,Расход!$C$4:$C$557,$A$4,Расход!$U$4:$U$557,Ростовка!$C26,Расход!$B$4:$B$557,"&lt;"&amp;Расход!$N$10)-$K26-$J26-$I26-$H26-$G26-$F26</f>
        <v>0</v>
      </c>
      <c r="M26" s="130">
        <f>SUMIFS(Расход!$G$4:$G$557,Расход!$C$4:$C$557,$A$4,Расход!$U$4:$U$557,Ростовка!$C26,Расход!$B$4:$B$557,"&lt;"&amp;Расход!$N$11)-$L26-$K26-$J26-$I26-$H26-$G26-$F26</f>
        <v>0</v>
      </c>
      <c r="N26" s="130">
        <f>SUMIFS(Расход!$G$4:$G$557,Расход!$C$4:$C$557,$A$4,Расход!$U$4:$U$557,Ростовка!$C26,Расход!$B$4:$B$557,"&lt;"&amp;Расход!#REF!)-SUM($F26:$M26)</f>
        <v>-11</v>
      </c>
      <c r="O26" s="130">
        <f>SUMIFS(Расход!$G$4:$G$557,Расход!$C$4:$C$557,$A$4,Расход!$U$4:$U$557,Ростовка!$C26,Расход!$B$4:$B$557,"&lt;"&amp;Расход!$N$12)-SUM($F26:$N26)</f>
        <v>11</v>
      </c>
      <c r="P26" s="130">
        <f>SUMIFS(Расход!$G$4:$G$557,Расход!$C$4:$C$557,$A$4,Расход!$U$4:$U$557,Ростовка!$C26,Расход!$B$4:$B$557,"&lt;"&amp;Расход!$N$13)-SUM($F26:$O26)</f>
        <v>0</v>
      </c>
      <c r="Q26" s="130">
        <f>SUMIFS(Расход!$G$4:$G$557,Расход!$C$4:$C$557,$A$4,Расход!$U$4:$U$557,Ростовка!$C26,Расход!$B$4:$B$557,"&gt;="&amp;Расход!$N$14)</f>
        <v>0</v>
      </c>
    </row>
    <row r="27" spans="1:17" ht="15.75" customHeight="1" outlineLevel="1" x14ac:dyDescent="0.25">
      <c r="A27" s="128"/>
      <c r="B27" s="118"/>
      <c r="C27" s="118" t="str">
        <f t="shared" si="0"/>
        <v/>
      </c>
      <c r="D27" s="129">
        <f t="shared" si="1"/>
        <v>11</v>
      </c>
      <c r="F27" s="130">
        <f>SUMIFS(Расход!$G$4:$G$557,Расход!$C$4:$C$557,$A$4,Расход!$U$4:$U$557,Ростовка!$C27,Расход!$B$4:$B$557,"&lt;"&amp;Расход!$N$5)</f>
        <v>4</v>
      </c>
      <c r="G27" s="130">
        <f>SUMIFS(Расход!$G$4:$G$557,Расход!$C$4:$C$557,$A$4,Расход!$U$4:$U$557,Ростовка!$C27,Расход!$B$4:$B$557,"&lt;"&amp;Расход!$N$6)-$F27</f>
        <v>1</v>
      </c>
      <c r="H27" s="130">
        <f>SUMIFS(Расход!$G$4:$G$557,Расход!$C$4:$C$557,$A$4,Расход!$U$4:$U$557,Ростовка!$C27,Расход!$B$4:$B$557,"&lt;"&amp;Расход!$N$7)-$G27-$F27</f>
        <v>6</v>
      </c>
      <c r="I27" s="130">
        <f>SUMIFS(Расход!$G$4:$G$557,Расход!$C$4:$C$557,$A$4,Расход!$U$4:$U$557,Ростовка!$C27,Расход!$B$4:$B$557,"&lt;"&amp;Расход!$N$8)-$H27-$G27-$F27</f>
        <v>0</v>
      </c>
      <c r="J27" s="130">
        <f>SUMIFS(Расход!$G$4:$G$557,Расход!$C$4:$C$557,$A$4,Расход!$U$4:$U$557,Ростовка!$C27,Расход!$B$4:$B$557,"&lt;"&amp;Расход!$N$9)-$H27-$G27-$F27-$I27</f>
        <v>0</v>
      </c>
      <c r="K27" s="130">
        <f>SUMIFS(Расход!$G$4:$G$557,Расход!$C$4:$C$557,$A$4,Расход!$U$4:$U$557,Ростовка!$C27,Расход!$B$4:$B$557,"&lt;"&amp;Расход!$N$9)-$J27-$I27-$H27-$G27-$F27</f>
        <v>0</v>
      </c>
      <c r="L27" s="130">
        <f>SUMIFS(Расход!$G$4:$G$557,Расход!$C$4:$C$557,$A$4,Расход!$U$4:$U$557,Ростовка!$C27,Расход!$B$4:$B$557,"&lt;"&amp;Расход!$N$10)-$K27-$J27-$I27-$H27-$G27-$F27</f>
        <v>0</v>
      </c>
      <c r="M27" s="130">
        <f>SUMIFS(Расход!$G$4:$G$557,Расход!$C$4:$C$557,$A$4,Расход!$U$4:$U$557,Ростовка!$C27,Расход!$B$4:$B$557,"&lt;"&amp;Расход!$N$11)-$L27-$K27-$J27-$I27-$H27-$G27-$F27</f>
        <v>0</v>
      </c>
      <c r="N27" s="130">
        <f>SUMIFS(Расход!$G$4:$G$557,Расход!$C$4:$C$557,$A$4,Расход!$U$4:$U$557,Ростовка!$C27,Расход!$B$4:$B$557,"&lt;"&amp;Расход!#REF!)-SUM($F27:$M27)</f>
        <v>-11</v>
      </c>
      <c r="O27" s="130">
        <f>SUMIFS(Расход!$G$4:$G$557,Расход!$C$4:$C$557,$A$4,Расход!$U$4:$U$557,Ростовка!$C27,Расход!$B$4:$B$557,"&lt;"&amp;Расход!$N$12)-SUM($F27:$N27)</f>
        <v>11</v>
      </c>
      <c r="P27" s="130">
        <f>SUMIFS(Расход!$G$4:$G$557,Расход!$C$4:$C$557,$A$4,Расход!$U$4:$U$557,Ростовка!$C27,Расход!$B$4:$B$557,"&lt;"&amp;Расход!$N$13)-SUM($F27:$O27)</f>
        <v>0</v>
      </c>
      <c r="Q27" s="130">
        <f>SUMIFS(Расход!$G$4:$G$557,Расход!$C$4:$C$557,$A$4,Расход!$U$4:$U$557,Ростовка!$C27,Расход!$B$4:$B$557,"&gt;="&amp;Расход!$N$14)</f>
        <v>0</v>
      </c>
    </row>
    <row r="28" spans="1:17" ht="15.75" customHeight="1" outlineLevel="1" x14ac:dyDescent="0.25">
      <c r="A28" s="128"/>
      <c r="B28" s="118"/>
      <c r="C28" s="118" t="str">
        <f t="shared" si="0"/>
        <v/>
      </c>
      <c r="D28" s="129">
        <f t="shared" si="1"/>
        <v>11</v>
      </c>
      <c r="F28" s="130">
        <f>SUMIFS(Расход!$G$4:$G$557,Расход!$C$4:$C$557,$A$4,Расход!$U$4:$U$557,Ростовка!$C28,Расход!$B$4:$B$557,"&lt;"&amp;Расход!$N$5)</f>
        <v>4</v>
      </c>
      <c r="G28" s="130">
        <f>SUMIFS(Расход!$G$4:$G$557,Расход!$C$4:$C$557,$A$4,Расход!$U$4:$U$557,Ростовка!$C28,Расход!$B$4:$B$557,"&lt;"&amp;Расход!$N$6)-$F28</f>
        <v>1</v>
      </c>
      <c r="H28" s="130">
        <f>SUMIFS(Расход!$G$4:$G$557,Расход!$C$4:$C$557,$A$4,Расход!$U$4:$U$557,Ростовка!$C28,Расход!$B$4:$B$557,"&lt;"&amp;Расход!$N$7)-$G28-$F28</f>
        <v>6</v>
      </c>
      <c r="I28" s="130">
        <f>SUMIFS(Расход!$G$4:$G$557,Расход!$C$4:$C$557,$A$4,Расход!$U$4:$U$557,Ростовка!$C28,Расход!$B$4:$B$557,"&lt;"&amp;Расход!$N$8)-$H28-$G28-$F28</f>
        <v>0</v>
      </c>
      <c r="J28" s="130">
        <f>SUMIFS(Расход!$G$4:$G$557,Расход!$C$4:$C$557,$A$4,Расход!$U$4:$U$557,Ростовка!$C28,Расход!$B$4:$B$557,"&lt;"&amp;Расход!$N$9)-$H28-$G28-$F28-$I28</f>
        <v>0</v>
      </c>
      <c r="K28" s="130">
        <f>SUMIFS(Расход!$G$4:$G$557,Расход!$C$4:$C$557,$A$4,Расход!$U$4:$U$557,Ростовка!$C28,Расход!$B$4:$B$557,"&lt;"&amp;Расход!$N$9)-$J28-$I28-$H28-$G28-$F28</f>
        <v>0</v>
      </c>
      <c r="L28" s="130">
        <f>SUMIFS(Расход!$G$4:$G$557,Расход!$C$4:$C$557,$A$4,Расход!$U$4:$U$557,Ростовка!$C28,Расход!$B$4:$B$557,"&lt;"&amp;Расход!$N$10)-$K28-$J28-$I28-$H28-$G28-$F28</f>
        <v>0</v>
      </c>
      <c r="M28" s="130">
        <f>SUMIFS(Расход!$G$4:$G$557,Расход!$C$4:$C$557,$A$4,Расход!$U$4:$U$557,Ростовка!$C28,Расход!$B$4:$B$557,"&lt;"&amp;Расход!$N$11)-$L28-$K28-$J28-$I28-$H28-$G28-$F28</f>
        <v>0</v>
      </c>
      <c r="N28" s="130">
        <f>SUMIFS(Расход!$G$4:$G$557,Расход!$C$4:$C$557,$A$4,Расход!$U$4:$U$557,Ростовка!$C28,Расход!$B$4:$B$557,"&lt;"&amp;Расход!#REF!)-SUM($F28:$M28)</f>
        <v>-11</v>
      </c>
      <c r="O28" s="130">
        <f>SUMIFS(Расход!$G$4:$G$557,Расход!$C$4:$C$557,$A$4,Расход!$U$4:$U$557,Ростовка!$C28,Расход!$B$4:$B$557,"&lt;"&amp;Расход!$N$12)-SUM($F28:$N28)</f>
        <v>11</v>
      </c>
      <c r="P28" s="130">
        <f>SUMIFS(Расход!$G$4:$G$557,Расход!$C$4:$C$557,$A$4,Расход!$U$4:$U$557,Ростовка!$C28,Расход!$B$4:$B$557,"&lt;"&amp;Расход!$N$13)-SUM($F28:$O28)</f>
        <v>0</v>
      </c>
      <c r="Q28" s="130">
        <f>SUMIFS(Расход!$G$4:$G$557,Расход!$C$4:$C$557,$A$4,Расход!$U$4:$U$557,Ростовка!$C28,Расход!$B$4:$B$557,"&gt;="&amp;Расход!$N$14)</f>
        <v>0</v>
      </c>
    </row>
    <row r="29" spans="1:17" ht="15.75" customHeight="1" outlineLevel="1" x14ac:dyDescent="0.25">
      <c r="A29" s="128"/>
      <c r="B29" s="118"/>
      <c r="C29" s="118" t="str">
        <f t="shared" si="0"/>
        <v/>
      </c>
      <c r="D29" s="129">
        <f t="shared" si="1"/>
        <v>11</v>
      </c>
      <c r="F29" s="130">
        <f>SUMIFS(Расход!$G$4:$G$557,Расход!$C$4:$C$557,$A$4,Расход!$U$4:$U$557,Ростовка!$C29,Расход!$B$4:$B$557,"&lt;"&amp;Расход!$N$5)</f>
        <v>4</v>
      </c>
      <c r="G29" s="130">
        <f>SUMIFS(Расход!$G$4:$G$557,Расход!$C$4:$C$557,$A$4,Расход!$U$4:$U$557,Ростовка!$C29,Расход!$B$4:$B$557,"&lt;"&amp;Расход!$N$6)-$F29</f>
        <v>1</v>
      </c>
      <c r="H29" s="130">
        <f>SUMIFS(Расход!$G$4:$G$557,Расход!$C$4:$C$557,$A$4,Расход!$U$4:$U$557,Ростовка!$C29,Расход!$B$4:$B$557,"&lt;"&amp;Расход!$N$7)-$G29-$F29</f>
        <v>6</v>
      </c>
      <c r="I29" s="130">
        <f>SUMIFS(Расход!$G$4:$G$557,Расход!$C$4:$C$557,$A$4,Расход!$U$4:$U$557,Ростовка!$C29,Расход!$B$4:$B$557,"&lt;"&amp;Расход!$N$8)-$H29-$G29-$F29</f>
        <v>0</v>
      </c>
      <c r="J29" s="130">
        <f>SUMIFS(Расход!$G$4:$G$557,Расход!$C$4:$C$557,$A$4,Расход!$U$4:$U$557,Ростовка!$C29,Расход!$B$4:$B$557,"&lt;"&amp;Расход!$N$9)-$H29-$G29-$F29-$I29</f>
        <v>0</v>
      </c>
      <c r="K29" s="130">
        <f>SUMIFS(Расход!$G$4:$G$557,Расход!$C$4:$C$557,$A$4,Расход!$U$4:$U$557,Ростовка!$C29,Расход!$B$4:$B$557,"&lt;"&amp;Расход!$N$9)-$J29-$I29-$H29-$G29-$F29</f>
        <v>0</v>
      </c>
      <c r="L29" s="130">
        <f>SUMIFS(Расход!$G$4:$G$557,Расход!$C$4:$C$557,$A$4,Расход!$U$4:$U$557,Ростовка!$C29,Расход!$B$4:$B$557,"&lt;"&amp;Расход!$N$10)-$K29-$J29-$I29-$H29-$G29-$F29</f>
        <v>0</v>
      </c>
      <c r="M29" s="130">
        <f>SUMIFS(Расход!$G$4:$G$557,Расход!$C$4:$C$557,$A$4,Расход!$U$4:$U$557,Ростовка!$C29,Расход!$B$4:$B$557,"&lt;"&amp;Расход!$N$11)-$L29-$K29-$J29-$I29-$H29-$G29-$F29</f>
        <v>0</v>
      </c>
      <c r="N29" s="130">
        <f>SUMIFS(Расход!$G$4:$G$557,Расход!$C$4:$C$557,$A$4,Расход!$U$4:$U$557,Ростовка!$C29,Расход!$B$4:$B$557,"&lt;"&amp;Расход!#REF!)-SUM($F29:$M29)</f>
        <v>-11</v>
      </c>
      <c r="O29" s="130">
        <f>SUMIFS(Расход!$G$4:$G$557,Расход!$C$4:$C$557,$A$4,Расход!$U$4:$U$557,Ростовка!$C29,Расход!$B$4:$B$557,"&lt;"&amp;Расход!$N$12)-SUM($F29:$N29)</f>
        <v>11</v>
      </c>
      <c r="P29" s="130">
        <f>SUMIFS(Расход!$G$4:$G$557,Расход!$C$4:$C$557,$A$4,Расход!$U$4:$U$557,Ростовка!$C29,Расход!$B$4:$B$557,"&lt;"&amp;Расход!$N$13)-SUM($F29:$O29)</f>
        <v>0</v>
      </c>
      <c r="Q29" s="130">
        <f>SUMIFS(Расход!$G$4:$G$557,Расход!$C$4:$C$557,$A$4,Расход!$U$4:$U$557,Ростовка!$C29,Расход!$B$4:$B$557,"&gt;="&amp;Расход!$N$14)</f>
        <v>0</v>
      </c>
    </row>
    <row r="30" spans="1:17" ht="15.75" customHeight="1" outlineLevel="1" x14ac:dyDescent="0.25">
      <c r="A30" s="128"/>
      <c r="B30" s="118"/>
      <c r="C30" s="118" t="str">
        <f t="shared" si="0"/>
        <v/>
      </c>
      <c r="D30" s="129">
        <f t="shared" si="1"/>
        <v>11</v>
      </c>
      <c r="F30" s="130">
        <f>SUMIFS(Расход!$G$4:$G$557,Расход!$C$4:$C$557,$A$4,Расход!$U$4:$U$557,Ростовка!$C30,Расход!$B$4:$B$557,"&lt;"&amp;Расход!$N$5)</f>
        <v>4</v>
      </c>
      <c r="G30" s="130">
        <f>SUMIFS(Расход!$G$4:$G$557,Расход!$C$4:$C$557,$A$4,Расход!$U$4:$U$557,Ростовка!$C30,Расход!$B$4:$B$557,"&lt;"&amp;Расход!$N$6)-$F30</f>
        <v>1</v>
      </c>
      <c r="H30" s="130">
        <f>SUMIFS(Расход!$G$4:$G$557,Расход!$C$4:$C$557,$A$4,Расход!$U$4:$U$557,Ростовка!$C30,Расход!$B$4:$B$557,"&lt;"&amp;Расход!$N$7)-$G30-$F30</f>
        <v>6</v>
      </c>
      <c r="I30" s="130">
        <f>SUMIFS(Расход!$G$4:$G$557,Расход!$C$4:$C$557,$A$4,Расход!$U$4:$U$557,Ростовка!$C30,Расход!$B$4:$B$557,"&lt;"&amp;Расход!$N$8)-$H30-$G30-$F30</f>
        <v>0</v>
      </c>
      <c r="J30" s="130">
        <f>SUMIFS(Расход!$G$4:$G$557,Расход!$C$4:$C$557,$A$4,Расход!$U$4:$U$557,Ростовка!$C30,Расход!$B$4:$B$557,"&lt;"&amp;Расход!$N$9)-$H30-$G30-$F30-$I30</f>
        <v>0</v>
      </c>
      <c r="K30" s="130">
        <f>SUMIFS(Расход!$G$4:$G$557,Расход!$C$4:$C$557,$A$4,Расход!$U$4:$U$557,Ростовка!$C30,Расход!$B$4:$B$557,"&lt;"&amp;Расход!$N$9)-$J30-$I30-$H30-$G30-$F30</f>
        <v>0</v>
      </c>
      <c r="L30" s="130">
        <f>SUMIFS(Расход!$G$4:$G$557,Расход!$C$4:$C$557,$A$4,Расход!$U$4:$U$557,Ростовка!$C30,Расход!$B$4:$B$557,"&lt;"&amp;Расход!$N$10)-$K30-$J30-$I30-$H30-$G30-$F30</f>
        <v>0</v>
      </c>
      <c r="M30" s="130">
        <f>SUMIFS(Расход!$G$4:$G$557,Расход!$C$4:$C$557,$A$4,Расход!$U$4:$U$557,Ростовка!$C30,Расход!$B$4:$B$557,"&lt;"&amp;Расход!$N$11)-$L30-$K30-$J30-$I30-$H30-$G30-$F30</f>
        <v>0</v>
      </c>
      <c r="N30" s="130">
        <f>SUMIFS(Расход!$G$4:$G$557,Расход!$C$4:$C$557,$A$4,Расход!$U$4:$U$557,Ростовка!$C30,Расход!$B$4:$B$557,"&lt;"&amp;Расход!#REF!)-SUM($F30:$M30)</f>
        <v>-11</v>
      </c>
      <c r="O30" s="130">
        <f>SUMIFS(Расход!$G$4:$G$557,Расход!$C$4:$C$557,$A$4,Расход!$U$4:$U$557,Ростовка!$C30,Расход!$B$4:$B$557,"&lt;"&amp;Расход!$N$12)-SUM($F30:$N30)</f>
        <v>11</v>
      </c>
      <c r="P30" s="130">
        <f>SUMIFS(Расход!$G$4:$G$557,Расход!$C$4:$C$557,$A$4,Расход!$U$4:$U$557,Ростовка!$C30,Расход!$B$4:$B$557,"&lt;"&amp;Расход!$N$13)-SUM($F30:$O30)</f>
        <v>0</v>
      </c>
      <c r="Q30" s="130">
        <f>SUMIFS(Расход!$G$4:$G$557,Расход!$C$4:$C$557,$A$4,Расход!$U$4:$U$557,Ростовка!$C30,Расход!$B$4:$B$557,"&gt;="&amp;Расход!$N$14)</f>
        <v>0</v>
      </c>
    </row>
    <row r="31" spans="1:17" ht="15.75" customHeight="1" outlineLevel="1" x14ac:dyDescent="0.25">
      <c r="A31" s="128"/>
      <c r="B31" s="118"/>
      <c r="C31" s="118" t="str">
        <f t="shared" si="0"/>
        <v/>
      </c>
      <c r="D31" s="129">
        <f t="shared" si="1"/>
        <v>11</v>
      </c>
      <c r="F31" s="130">
        <f>SUMIFS(Расход!$G$4:$G$557,Расход!$C$4:$C$557,$A$4,Расход!$U$4:$U$557,Ростовка!$C31,Расход!$B$4:$B$557,"&lt;"&amp;Расход!$N$5)</f>
        <v>4</v>
      </c>
      <c r="G31" s="130">
        <f>SUMIFS(Расход!$G$4:$G$557,Расход!$C$4:$C$557,$A$4,Расход!$U$4:$U$557,Ростовка!$C31,Расход!$B$4:$B$557,"&lt;"&amp;Расход!$N$6)-$F31</f>
        <v>1</v>
      </c>
      <c r="H31" s="130">
        <f>SUMIFS(Расход!$G$4:$G$557,Расход!$C$4:$C$557,$A$4,Расход!$U$4:$U$557,Ростовка!$C31,Расход!$B$4:$B$557,"&lt;"&amp;Расход!$N$7)-$G31-$F31</f>
        <v>6</v>
      </c>
      <c r="I31" s="130">
        <f>SUMIFS(Расход!$G$4:$G$557,Расход!$C$4:$C$557,$A$4,Расход!$U$4:$U$557,Ростовка!$C31,Расход!$B$4:$B$557,"&lt;"&amp;Расход!$N$8)-$H31-$G31-$F31</f>
        <v>0</v>
      </c>
      <c r="J31" s="130">
        <f>SUMIFS(Расход!$G$4:$G$557,Расход!$C$4:$C$557,$A$4,Расход!$U$4:$U$557,Ростовка!$C31,Расход!$B$4:$B$557,"&lt;"&amp;Расход!$N$9)-$H31-$G31-$F31-$I31</f>
        <v>0</v>
      </c>
      <c r="K31" s="130">
        <f>SUMIFS(Расход!$G$4:$G$557,Расход!$C$4:$C$557,$A$4,Расход!$U$4:$U$557,Ростовка!$C31,Расход!$B$4:$B$557,"&lt;"&amp;Расход!$N$9)-$J31-$I31-$H31-$G31-$F31</f>
        <v>0</v>
      </c>
      <c r="L31" s="130">
        <f>SUMIFS(Расход!$G$4:$G$557,Расход!$C$4:$C$557,$A$4,Расход!$U$4:$U$557,Ростовка!$C31,Расход!$B$4:$B$557,"&lt;"&amp;Расход!$N$10)-$K31-$J31-$I31-$H31-$G31-$F31</f>
        <v>0</v>
      </c>
      <c r="M31" s="130">
        <f>SUMIFS(Расход!$G$4:$G$557,Расход!$C$4:$C$557,$A$4,Расход!$U$4:$U$557,Ростовка!$C31,Расход!$B$4:$B$557,"&lt;"&amp;Расход!$N$11)-$L31-$K31-$J31-$I31-$H31-$G31-$F31</f>
        <v>0</v>
      </c>
      <c r="N31" s="130">
        <f>SUMIFS(Расход!$G$4:$G$557,Расход!$C$4:$C$557,$A$4,Расход!$U$4:$U$557,Ростовка!$C31,Расход!$B$4:$B$557,"&lt;"&amp;Расход!#REF!)-SUM($F31:$M31)</f>
        <v>-11</v>
      </c>
      <c r="O31" s="130">
        <f>SUMIFS(Расход!$G$4:$G$557,Расход!$C$4:$C$557,$A$4,Расход!$U$4:$U$557,Ростовка!$C31,Расход!$B$4:$B$557,"&lt;"&amp;Расход!$N$12)-SUM($F31:$N31)</f>
        <v>11</v>
      </c>
      <c r="P31" s="130">
        <f>SUMIFS(Расход!$G$4:$G$557,Расход!$C$4:$C$557,$A$4,Расход!$U$4:$U$557,Ростовка!$C31,Расход!$B$4:$B$557,"&lt;"&amp;Расход!$N$13)-SUM($F31:$O31)</f>
        <v>0</v>
      </c>
      <c r="Q31" s="130">
        <f>SUMIFS(Расход!$G$4:$G$557,Расход!$C$4:$C$557,$A$4,Расход!$U$4:$U$557,Ростовка!$C31,Расход!$B$4:$B$557,"&gt;="&amp;Расход!$N$14)</f>
        <v>0</v>
      </c>
    </row>
    <row r="32" spans="1:17" ht="15.75" customHeight="1" outlineLevel="1" x14ac:dyDescent="0.25">
      <c r="A32" s="128"/>
      <c r="B32" s="118"/>
      <c r="C32" s="118" t="str">
        <f t="shared" si="0"/>
        <v/>
      </c>
      <c r="D32" s="129">
        <f t="shared" si="1"/>
        <v>11</v>
      </c>
      <c r="F32" s="130">
        <f>SUMIFS(Расход!$G$4:$G$557,Расход!$C$4:$C$557,$A$4,Расход!$U$4:$U$557,Ростовка!$C32,Расход!$B$4:$B$557,"&lt;"&amp;Расход!$N$5)</f>
        <v>4</v>
      </c>
      <c r="G32" s="130">
        <f>SUMIFS(Расход!$G$4:$G$557,Расход!$C$4:$C$557,$A$4,Расход!$U$4:$U$557,Ростовка!$C32,Расход!$B$4:$B$557,"&lt;"&amp;Расход!$N$6)-$F32</f>
        <v>1</v>
      </c>
      <c r="H32" s="130">
        <f>SUMIFS(Расход!$G$4:$G$557,Расход!$C$4:$C$557,$A$4,Расход!$U$4:$U$557,Ростовка!$C32,Расход!$B$4:$B$557,"&lt;"&amp;Расход!$N$7)-$G32-$F32</f>
        <v>6</v>
      </c>
      <c r="I32" s="130">
        <f>SUMIFS(Расход!$G$4:$G$557,Расход!$C$4:$C$557,$A$4,Расход!$U$4:$U$557,Ростовка!$C32,Расход!$B$4:$B$557,"&lt;"&amp;Расход!$N$8)-$H32-$G32-$F32</f>
        <v>0</v>
      </c>
      <c r="J32" s="130">
        <f>SUMIFS(Расход!$G$4:$G$557,Расход!$C$4:$C$557,$A$4,Расход!$U$4:$U$557,Ростовка!$C32,Расход!$B$4:$B$557,"&lt;"&amp;Расход!$N$9)-$H32-$G32-$F32-$I32</f>
        <v>0</v>
      </c>
      <c r="K32" s="130">
        <f>SUMIFS(Расход!$G$4:$G$557,Расход!$C$4:$C$557,$A$4,Расход!$U$4:$U$557,Ростовка!$C32,Расход!$B$4:$B$557,"&lt;"&amp;Расход!$N$9)-$J32-$I32-$H32-$G32-$F32</f>
        <v>0</v>
      </c>
      <c r="L32" s="130">
        <f>SUMIFS(Расход!$G$4:$G$557,Расход!$C$4:$C$557,$A$4,Расход!$U$4:$U$557,Ростовка!$C32,Расход!$B$4:$B$557,"&lt;"&amp;Расход!$N$10)-$K32-$J32-$I32-$H32-$G32-$F32</f>
        <v>0</v>
      </c>
      <c r="M32" s="130">
        <f>SUMIFS(Расход!$G$4:$G$557,Расход!$C$4:$C$557,$A$4,Расход!$U$4:$U$557,Ростовка!$C32,Расход!$B$4:$B$557,"&lt;"&amp;Расход!$N$11)-$L32-$K32-$J32-$I32-$H32-$G32-$F32</f>
        <v>0</v>
      </c>
      <c r="N32" s="130">
        <f>SUMIFS(Расход!$G$4:$G$557,Расход!$C$4:$C$557,$A$4,Расход!$U$4:$U$557,Ростовка!$C32,Расход!$B$4:$B$557,"&lt;"&amp;Расход!#REF!)-SUM($F32:$M32)</f>
        <v>-11</v>
      </c>
      <c r="O32" s="130">
        <f>SUMIFS(Расход!$G$4:$G$557,Расход!$C$4:$C$557,$A$4,Расход!$U$4:$U$557,Ростовка!$C32,Расход!$B$4:$B$557,"&lt;"&amp;Расход!$N$12)-SUM($F32:$N32)</f>
        <v>11</v>
      </c>
      <c r="P32" s="130">
        <f>SUMIFS(Расход!$G$4:$G$557,Расход!$C$4:$C$557,$A$4,Расход!$U$4:$U$557,Ростовка!$C32,Расход!$B$4:$B$557,"&lt;"&amp;Расход!$N$13)-SUM($F32:$O32)</f>
        <v>0</v>
      </c>
      <c r="Q32" s="130">
        <f>SUMIFS(Расход!$G$4:$G$557,Расход!$C$4:$C$557,$A$4,Расход!$U$4:$U$557,Ростовка!$C32,Расход!$B$4:$B$557,"&gt;="&amp;Расход!$N$14)</f>
        <v>0</v>
      </c>
    </row>
    <row r="33" spans="1:17" ht="15.75" customHeight="1" outlineLevel="1" x14ac:dyDescent="0.25">
      <c r="A33" s="128"/>
      <c r="B33" s="118"/>
      <c r="C33" s="118" t="str">
        <f t="shared" si="0"/>
        <v/>
      </c>
      <c r="D33" s="129">
        <f t="shared" si="1"/>
        <v>11</v>
      </c>
      <c r="F33" s="130">
        <f>SUMIFS(Расход!$G$4:$G$557,Расход!$C$4:$C$557,$A$4,Расход!$U$4:$U$557,Ростовка!$C33,Расход!$B$4:$B$557,"&lt;"&amp;Расход!$N$5)</f>
        <v>4</v>
      </c>
      <c r="G33" s="130">
        <f>SUMIFS(Расход!$G$4:$G$557,Расход!$C$4:$C$557,$A$4,Расход!$U$4:$U$557,Ростовка!$C33,Расход!$B$4:$B$557,"&lt;"&amp;Расход!$N$6)-$F33</f>
        <v>1</v>
      </c>
      <c r="H33" s="130">
        <f>SUMIFS(Расход!$G$4:$G$557,Расход!$C$4:$C$557,$A$4,Расход!$U$4:$U$557,Ростовка!$C33,Расход!$B$4:$B$557,"&lt;"&amp;Расход!$N$7)-$G33-$F33</f>
        <v>6</v>
      </c>
      <c r="I33" s="130">
        <f>SUMIFS(Расход!$G$4:$G$557,Расход!$C$4:$C$557,$A$4,Расход!$U$4:$U$557,Ростовка!$C33,Расход!$B$4:$B$557,"&lt;"&amp;Расход!$N$8)-$H33-$G33-$F33</f>
        <v>0</v>
      </c>
      <c r="J33" s="130">
        <f>SUMIFS(Расход!$G$4:$G$557,Расход!$C$4:$C$557,$A$4,Расход!$U$4:$U$557,Ростовка!$C33,Расход!$B$4:$B$557,"&lt;"&amp;Расход!$N$9)-$H33-$G33-$F33-$I33</f>
        <v>0</v>
      </c>
      <c r="K33" s="130">
        <f>SUMIFS(Расход!$G$4:$G$557,Расход!$C$4:$C$557,$A$4,Расход!$U$4:$U$557,Ростовка!$C33,Расход!$B$4:$B$557,"&lt;"&amp;Расход!$N$9)-$J33-$I33-$H33-$G33-$F33</f>
        <v>0</v>
      </c>
      <c r="L33" s="130">
        <f>SUMIFS(Расход!$G$4:$G$557,Расход!$C$4:$C$557,$A$4,Расход!$U$4:$U$557,Ростовка!$C33,Расход!$B$4:$B$557,"&lt;"&amp;Расход!$N$10)-$K33-$J33-$I33-$H33-$G33-$F33</f>
        <v>0</v>
      </c>
      <c r="M33" s="130">
        <f>SUMIFS(Расход!$G$4:$G$557,Расход!$C$4:$C$557,$A$4,Расход!$U$4:$U$557,Ростовка!$C33,Расход!$B$4:$B$557,"&lt;"&amp;Расход!$N$11)-$L33-$K33-$J33-$I33-$H33-$G33-$F33</f>
        <v>0</v>
      </c>
      <c r="N33" s="130">
        <f>SUMIFS(Расход!$G$4:$G$557,Расход!$C$4:$C$557,$A$4,Расход!$U$4:$U$557,Ростовка!$C33,Расход!$B$4:$B$557,"&lt;"&amp;Расход!#REF!)-SUM($F33:$M33)</f>
        <v>-11</v>
      </c>
      <c r="O33" s="130">
        <f>SUMIFS(Расход!$G$4:$G$557,Расход!$C$4:$C$557,$A$4,Расход!$U$4:$U$557,Ростовка!$C33,Расход!$B$4:$B$557,"&lt;"&amp;Расход!$N$12)-SUM($F33:$N33)</f>
        <v>11</v>
      </c>
      <c r="P33" s="130">
        <f>SUMIFS(Расход!$G$4:$G$557,Расход!$C$4:$C$557,$A$4,Расход!$U$4:$U$557,Ростовка!$C33,Расход!$B$4:$B$557,"&lt;"&amp;Расход!$N$13)-SUM($F33:$O33)</f>
        <v>0</v>
      </c>
      <c r="Q33" s="130">
        <f>SUMIFS(Расход!$G$4:$G$557,Расход!$C$4:$C$557,$A$4,Расход!$U$4:$U$557,Ростовка!$C33,Расход!$B$4:$B$557,"&gt;="&amp;Расход!$N$14)</f>
        <v>0</v>
      </c>
    </row>
    <row r="34" spans="1:17" ht="15.75" customHeight="1" outlineLevel="1" x14ac:dyDescent="0.25">
      <c r="A34" s="128"/>
      <c r="B34" s="118"/>
      <c r="C34" s="118" t="str">
        <f t="shared" si="0"/>
        <v/>
      </c>
      <c r="D34" s="129">
        <f t="shared" si="1"/>
        <v>11</v>
      </c>
      <c r="F34" s="130">
        <f>SUMIFS(Расход!$G$4:$G$557,Расход!$C$4:$C$557,$A$4,Расход!$U$4:$U$557,Ростовка!$C34,Расход!$B$4:$B$557,"&lt;"&amp;Расход!$N$5)</f>
        <v>4</v>
      </c>
      <c r="G34" s="130">
        <f>SUMIFS(Расход!$G$4:$G$557,Расход!$C$4:$C$557,$A$4,Расход!$U$4:$U$557,Ростовка!$C34,Расход!$B$4:$B$557,"&lt;"&amp;Расход!$N$6)-$F34</f>
        <v>1</v>
      </c>
      <c r="H34" s="130">
        <f>SUMIFS(Расход!$G$4:$G$557,Расход!$C$4:$C$557,$A$4,Расход!$U$4:$U$557,Ростовка!$C34,Расход!$B$4:$B$557,"&lt;"&amp;Расход!$N$7)-$G34-$F34</f>
        <v>6</v>
      </c>
      <c r="I34" s="130">
        <f>SUMIFS(Расход!$G$4:$G$557,Расход!$C$4:$C$557,$A$4,Расход!$U$4:$U$557,Ростовка!$C34,Расход!$B$4:$B$557,"&lt;"&amp;Расход!$N$8)-$H34-$G34-$F34</f>
        <v>0</v>
      </c>
      <c r="J34" s="130">
        <f>SUMIFS(Расход!$G$4:$G$557,Расход!$C$4:$C$557,$A$4,Расход!$U$4:$U$557,Ростовка!$C34,Расход!$B$4:$B$557,"&lt;"&amp;Расход!$N$9)-$H34-$G34-$F34-$I34</f>
        <v>0</v>
      </c>
      <c r="K34" s="130">
        <f>SUMIFS(Расход!$G$4:$G$557,Расход!$C$4:$C$557,$A$4,Расход!$U$4:$U$557,Ростовка!$C34,Расход!$B$4:$B$557,"&lt;"&amp;Расход!$N$9)-$J34-$I34-$H34-$G34-$F34</f>
        <v>0</v>
      </c>
      <c r="L34" s="130">
        <f>SUMIFS(Расход!$G$4:$G$557,Расход!$C$4:$C$557,$A$4,Расход!$U$4:$U$557,Ростовка!$C34,Расход!$B$4:$B$557,"&lt;"&amp;Расход!$N$10)-$K34-$J34-$I34-$H34-$G34-$F34</f>
        <v>0</v>
      </c>
      <c r="M34" s="130">
        <f>SUMIFS(Расход!$G$4:$G$557,Расход!$C$4:$C$557,$A$4,Расход!$U$4:$U$557,Ростовка!$C34,Расход!$B$4:$B$557,"&lt;"&amp;Расход!$N$11)-$L34-$K34-$J34-$I34-$H34-$G34-$F34</f>
        <v>0</v>
      </c>
      <c r="N34" s="130">
        <f>SUMIFS(Расход!$G$4:$G$557,Расход!$C$4:$C$557,$A$4,Расход!$U$4:$U$557,Ростовка!$C34,Расход!$B$4:$B$557,"&lt;"&amp;Расход!#REF!)-SUM($F34:$M34)</f>
        <v>-11</v>
      </c>
      <c r="O34" s="130">
        <f>SUMIFS(Расход!$G$4:$G$557,Расход!$C$4:$C$557,$A$4,Расход!$U$4:$U$557,Ростовка!$C34,Расход!$B$4:$B$557,"&lt;"&amp;Расход!$N$12)-SUM($F34:$N34)</f>
        <v>11</v>
      </c>
      <c r="P34" s="130">
        <f>SUMIFS(Расход!$G$4:$G$557,Расход!$C$4:$C$557,$A$4,Расход!$U$4:$U$557,Ростовка!$C34,Расход!$B$4:$B$557,"&lt;"&amp;Расход!$N$13)-SUM($F34:$O34)</f>
        <v>0</v>
      </c>
      <c r="Q34" s="130">
        <f>SUMIFS(Расход!$G$4:$G$557,Расход!$C$4:$C$557,$A$4,Расход!$U$4:$U$557,Ростовка!$C34,Расход!$B$4:$B$557,"&gt;="&amp;Расход!$N$14)</f>
        <v>0</v>
      </c>
    </row>
    <row r="35" spans="1:17" ht="15.75" customHeight="1" outlineLevel="1" x14ac:dyDescent="0.25">
      <c r="A35" s="128"/>
      <c r="B35" s="118"/>
      <c r="C35" s="118" t="str">
        <f t="shared" si="0"/>
        <v/>
      </c>
      <c r="D35" s="129">
        <f t="shared" si="1"/>
        <v>11</v>
      </c>
      <c r="F35" s="130">
        <f>SUMIFS(Расход!$G$4:$G$557,Расход!$C$4:$C$557,$A$4,Расход!$U$4:$U$557,Ростовка!$C35,Расход!$B$4:$B$557,"&lt;"&amp;Расход!$N$5)</f>
        <v>4</v>
      </c>
      <c r="G35" s="130">
        <f>SUMIFS(Расход!$G$4:$G$557,Расход!$C$4:$C$557,$A$4,Расход!$U$4:$U$557,Ростовка!$C35,Расход!$B$4:$B$557,"&lt;"&amp;Расход!$N$6)-$F35</f>
        <v>1</v>
      </c>
      <c r="H35" s="130">
        <f>SUMIFS(Расход!$G$4:$G$557,Расход!$C$4:$C$557,$A$4,Расход!$U$4:$U$557,Ростовка!$C35,Расход!$B$4:$B$557,"&lt;"&amp;Расход!$N$7)-$G35-$F35</f>
        <v>6</v>
      </c>
      <c r="I35" s="130">
        <f>SUMIFS(Расход!$G$4:$G$557,Расход!$C$4:$C$557,$A$4,Расход!$U$4:$U$557,Ростовка!$C35,Расход!$B$4:$B$557,"&lt;"&amp;Расход!$N$8)-$H35-$G35-$F35</f>
        <v>0</v>
      </c>
      <c r="J35" s="130">
        <f>SUMIFS(Расход!$G$4:$G$557,Расход!$C$4:$C$557,$A$4,Расход!$U$4:$U$557,Ростовка!$C35,Расход!$B$4:$B$557,"&lt;"&amp;Расход!$N$9)-$H35-$G35-$F35-$I35</f>
        <v>0</v>
      </c>
      <c r="K35" s="130">
        <f>SUMIFS(Расход!$G$4:$G$557,Расход!$C$4:$C$557,$A$4,Расход!$U$4:$U$557,Ростовка!$C35,Расход!$B$4:$B$557,"&lt;"&amp;Расход!$N$9)-$J35-$I35-$H35-$G35-$F35</f>
        <v>0</v>
      </c>
      <c r="L35" s="130">
        <f>SUMIFS(Расход!$G$4:$G$557,Расход!$C$4:$C$557,$A$4,Расход!$U$4:$U$557,Ростовка!$C35,Расход!$B$4:$B$557,"&lt;"&amp;Расход!$N$10)-$K35-$J35-$I35-$H35-$G35-$F35</f>
        <v>0</v>
      </c>
      <c r="M35" s="130">
        <f>SUMIFS(Расход!$G$4:$G$557,Расход!$C$4:$C$557,$A$4,Расход!$U$4:$U$557,Ростовка!$C35,Расход!$B$4:$B$557,"&lt;"&amp;Расход!$N$11)-$L35-$K35-$J35-$I35-$H35-$G35-$F35</f>
        <v>0</v>
      </c>
      <c r="N35" s="130">
        <f>SUMIFS(Расход!$G$4:$G$557,Расход!$C$4:$C$557,$A$4,Расход!$U$4:$U$557,Ростовка!$C35,Расход!$B$4:$B$557,"&lt;"&amp;Расход!#REF!)-SUM($F35:$M35)</f>
        <v>-11</v>
      </c>
      <c r="O35" s="130">
        <f>SUMIFS(Расход!$G$4:$G$557,Расход!$C$4:$C$557,$A$4,Расход!$U$4:$U$557,Ростовка!$C35,Расход!$B$4:$B$557,"&lt;"&amp;Расход!$N$12)-SUM($F35:$N35)</f>
        <v>11</v>
      </c>
      <c r="P35" s="130">
        <f>SUMIFS(Расход!$G$4:$G$557,Расход!$C$4:$C$557,$A$4,Расход!$U$4:$U$557,Ростовка!$C35,Расход!$B$4:$B$557,"&lt;"&amp;Расход!$N$13)-SUM($F35:$O35)</f>
        <v>0</v>
      </c>
      <c r="Q35" s="130">
        <f>SUMIFS(Расход!$G$4:$G$557,Расход!$C$4:$C$557,$A$4,Расход!$U$4:$U$557,Ростовка!$C35,Расход!$B$4:$B$557,"&gt;="&amp;Расход!$N$14)</f>
        <v>0</v>
      </c>
    </row>
    <row r="36" spans="1:17" ht="15.75" customHeight="1" outlineLevel="1" thickBot="1" x14ac:dyDescent="0.3">
      <c r="A36" s="131"/>
      <c r="B36" s="132"/>
      <c r="C36" s="132"/>
      <c r="D36" s="133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6"/>
    </row>
    <row r="37" spans="1:17" ht="15.75" customHeight="1" collapsed="1" thickBot="1" x14ac:dyDescent="0.3">
      <c r="A37" s="155" t="s">
        <v>88</v>
      </c>
      <c r="B37" s="137"/>
      <c r="C37" s="137"/>
      <c r="D37" s="119">
        <f>SUM(D38:D66)</f>
        <v>376</v>
      </c>
      <c r="E37" s="124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38"/>
    </row>
    <row r="38" spans="1:17" ht="15.75" hidden="1" customHeight="1" outlineLevel="1" x14ac:dyDescent="0.25">
      <c r="A38" s="128"/>
      <c r="B38" s="118"/>
      <c r="C38" s="118" t="str">
        <f t="shared" ref="C38:C65" si="2">CONCATENATE(A38,B38)</f>
        <v/>
      </c>
      <c r="D38" s="129">
        <f t="shared" ref="D38:D65" si="3">SUM(F38:Q38)</f>
        <v>376</v>
      </c>
      <c r="F38" s="130">
        <f>SUMIFS(Расход!$G$4:$G$557,Расход!$C$4:$C$557,$A$37,Расход!$U$4:$U$557,Ростовка!$C38,Расход!$B$4:$B$557,"&lt;"&amp;Расход!$N$5)</f>
        <v>147</v>
      </c>
      <c r="G38" s="130">
        <f>SUMIFS(Расход!$G$4:$G$557,Расход!$C$4:$C$557,$A$37,Расход!$U$4:$U$557,Ростовка!$C38,Расход!$B$4:$B$557,"&lt;"&amp;Расход!$N$6)-$F38</f>
        <v>120</v>
      </c>
      <c r="H38" s="130">
        <f>SUMIFS(Расход!$G$4:$G$557,Расход!$C$4:$C$557,$A$37,Расход!$U$4:$U$557,Ростовка!$C38,Расход!$B$4:$B$557,"&lt;"&amp;Расход!$N$7)-$G38-$F38</f>
        <v>56</v>
      </c>
      <c r="I38" s="130">
        <f>SUMIFS(Расход!$G$4:$G$557,Расход!$C$4:$C$557,$A$37,Расход!$U$4:$U$557,Ростовка!$C38,Расход!$B$4:$B$557,"&lt;"&amp;Расход!$N$8)-$H38-$G38-$F38</f>
        <v>39</v>
      </c>
      <c r="J38" s="130">
        <f>SUMIFS(Расход!$G$4:$G$557,Расход!$C$4:$C$557,$A$37,Расход!$U$4:$U$557,Ростовка!$C38,Расход!$B$4:$B$557,"&lt;"&amp;Расход!$N$9)-$H38-$G38-$F38-$I38</f>
        <v>14</v>
      </c>
      <c r="K38" s="130">
        <f>SUMIFS(Расход!$G$4:$G$557,Расход!$C$4:$C$557,$A$37,Расход!$U$4:$U$557,Ростовка!$C38,Расход!$B$4:$B$557,"&lt;"&amp;Расход!$N$9)-$J38-$I38-$H38-$G38-$F38</f>
        <v>0</v>
      </c>
      <c r="L38" s="130">
        <f>SUMIFS(Расход!$G$4:$G$557,Расход!$C$4:$C$557,$A$37,Расход!$U$4:$U$557,Ростовка!$C38,Расход!$B$4:$B$557,"&lt;"&amp;Расход!$N$10)-$K38-$J38-$I38-$H38-$G38-$F38</f>
        <v>0</v>
      </c>
      <c r="M38" s="130">
        <f>SUMIFS(Расход!$G$4:$G$557,Расход!$C$4:$C$557,$A$37,Расход!$U$4:$U$557,Ростовка!$C38,Расход!$B$4:$B$557,"&lt;"&amp;Расход!$N$11)-$L38-$K38-$J38-$I38-$H38-$G38-$F38</f>
        <v>0</v>
      </c>
      <c r="N38" s="130">
        <f>SUMIFS(Расход!$G$4:$G$557,Расход!$C$4:$C$557,$A$37,Расход!$U$4:$U$557,Ростовка!$C38,Расход!$B$4:$B$557,"&lt;"&amp;Расход!#REF!)-SUM($F38:$M38)</f>
        <v>-376</v>
      </c>
      <c r="O38" s="130">
        <f>SUMIFS(Расход!$G$4:$G$557,Расход!$C$4:$C$557,$A$37,Расход!$U$4:$U$557,Ростовка!$C38,Расход!$B$4:$B$557,"&lt;"&amp;Расход!$N$12)-SUM($F38:$N38)</f>
        <v>376</v>
      </c>
      <c r="P38" s="130">
        <f>SUMIFS(Расход!$G$4:$G$557,Расход!$C$4:$C$557,$A$37,Расход!$U$4:$U$557,Ростовка!$C38,Расход!$B$4:$B$557,"&lt;"&amp;Расход!$N$13)-SUM($F38:$O38)</f>
        <v>0</v>
      </c>
      <c r="Q38" s="130">
        <f>SUMIFS(Расход!$G$4:$G$557,Расход!$C$4:$C$557,$A$37,Расход!$U$4:$U$557,Ростовка!$C38,Расход!$B$4:$B$557,"&gt;="&amp;Расход!$N$14)</f>
        <v>0</v>
      </c>
    </row>
    <row r="39" spans="1:17" ht="15.75" hidden="1" customHeight="1" outlineLevel="1" x14ac:dyDescent="0.25">
      <c r="A39" s="128" t="s">
        <v>134</v>
      </c>
      <c r="B39" s="118"/>
      <c r="C39" s="118" t="str">
        <f t="shared" si="2"/>
        <v>XL</v>
      </c>
      <c r="D39" s="129">
        <f t="shared" si="3"/>
        <v>0</v>
      </c>
      <c r="F39" s="130">
        <f>SUMIFS(Расход!$G$4:$G$557,Расход!$C$4:$C$557,$A$37,Расход!$U$4:$U$557,Ростовка!$C39,Расход!$B$4:$B$557,"&lt;"&amp;Расход!$N$5)</f>
        <v>0</v>
      </c>
      <c r="G39" s="130">
        <f>SUMIFS(Расход!$G$4:$G$557,Расход!$C$4:$C$557,$A$37,Расход!$U$4:$U$557,Ростовка!$C39,Расход!$B$4:$B$557,"&lt;"&amp;Расход!$N$6)-$F39</f>
        <v>0</v>
      </c>
      <c r="H39" s="130">
        <f>SUMIFS(Расход!$G$4:$G$557,Расход!$C$4:$C$557,$A$37,Расход!$U$4:$U$557,Ростовка!$C39,Расход!$B$4:$B$557,"&lt;"&amp;Расход!$N$7)-$G39-$F39</f>
        <v>0</v>
      </c>
      <c r="I39" s="130">
        <f>SUMIFS(Расход!$G$4:$G$557,Расход!$C$4:$C$557,$A$37,Расход!$U$4:$U$557,Ростовка!$C39,Расход!$B$4:$B$557,"&lt;"&amp;Расход!$N$8)-$H39-$G39-$F39</f>
        <v>0</v>
      </c>
      <c r="J39" s="130">
        <f>SUMIFS(Расход!$G$4:$G$557,Расход!$C$4:$C$557,$A$37,Расход!$U$4:$U$557,Ростовка!$C39,Расход!$B$4:$B$557,"&lt;"&amp;Расход!$N$9)-$H39-$G39-$F39-$I39</f>
        <v>0</v>
      </c>
      <c r="K39" s="130">
        <f>SUMIFS(Расход!$G$4:$G$557,Расход!$C$4:$C$557,$A$37,Расход!$U$4:$U$557,Ростовка!$C39,Расход!$B$4:$B$557,"&lt;"&amp;Расход!$N$9)-$J39-$I39-$H39-$G39-$F39</f>
        <v>0</v>
      </c>
      <c r="L39" s="130">
        <f>SUMIFS(Расход!$G$4:$G$557,Расход!$C$4:$C$557,$A$37,Расход!$U$4:$U$557,Ростовка!$C39,Расход!$B$4:$B$557,"&lt;"&amp;Расход!$N$10)-$K39-$J39-$I39-$H39-$G39-$F39</f>
        <v>0</v>
      </c>
      <c r="M39" s="130">
        <f>SUMIFS(Расход!$G$4:$G$557,Расход!$C$4:$C$557,$A$37,Расход!$U$4:$U$557,Ростовка!$C39,Расход!$B$4:$B$557,"&lt;"&amp;Расход!$N$11)-$L39-$K39-$J39-$I39-$H39-$G39-$F39</f>
        <v>0</v>
      </c>
      <c r="N39" s="130">
        <f>SUMIFS(Расход!$G$4:$G$557,Расход!$C$4:$C$557,$A$37,Расход!$U$4:$U$557,Ростовка!$C39,Расход!$B$4:$B$557,"&lt;"&amp;Расход!#REF!)-SUM($F39:$M39)</f>
        <v>0</v>
      </c>
      <c r="O39" s="130">
        <f>SUMIFS(Расход!$G$4:$G$557,Расход!$C$4:$C$557,$A$37,Расход!$U$4:$U$557,Ростовка!$C39,Расход!$B$4:$B$557,"&lt;"&amp;Расход!$N$12)-SUM($F39:$N39)</f>
        <v>0</v>
      </c>
      <c r="P39" s="130">
        <f>SUMIFS(Расход!$G$4:$G$557,Расход!$C$4:$C$557,$A$37,Расход!$U$4:$U$557,Ростовка!$C39,Расход!$B$4:$B$557,"&lt;"&amp;Расход!$N$13)-SUM($F39:$O39)</f>
        <v>0</v>
      </c>
      <c r="Q39" s="130">
        <f>SUMIFS(Расход!$G$4:$G$557,Расход!$C$4:$C$557,$A$37,Расход!$U$4:$U$557,Ростовка!$C39,Расход!$B$4:$B$557,"&gt;="&amp;Расход!$N$14)</f>
        <v>0</v>
      </c>
    </row>
    <row r="40" spans="1:17" ht="15.75" hidden="1" customHeight="1" outlineLevel="1" x14ac:dyDescent="0.25">
      <c r="A40" s="128" t="s">
        <v>134</v>
      </c>
      <c r="B40" s="118"/>
      <c r="C40" s="118" t="str">
        <f t="shared" si="2"/>
        <v>XL</v>
      </c>
      <c r="D40" s="129">
        <f t="shared" si="3"/>
        <v>0</v>
      </c>
      <c r="F40" s="130">
        <f>SUMIFS(Расход!$G$4:$G$557,Расход!$C$4:$C$557,$A$37,Расход!$U$4:$U$557,Ростовка!$C40,Расход!$B$4:$B$557,"&lt;"&amp;Расход!$N$5)</f>
        <v>0</v>
      </c>
      <c r="G40" s="130">
        <f>SUMIFS(Расход!$G$4:$G$557,Расход!$C$4:$C$557,$A$37,Расход!$U$4:$U$557,Ростовка!$C40,Расход!$B$4:$B$557,"&lt;"&amp;Расход!$N$6)-$F40</f>
        <v>0</v>
      </c>
      <c r="H40" s="130">
        <f>SUMIFS(Расход!$G$4:$G$557,Расход!$C$4:$C$557,$A$37,Расход!$U$4:$U$557,Ростовка!$C40,Расход!$B$4:$B$557,"&lt;"&amp;Расход!$N$7)-$G40-$F40</f>
        <v>0</v>
      </c>
      <c r="I40" s="130">
        <f>SUMIFS(Расход!$G$4:$G$557,Расход!$C$4:$C$557,$A$37,Расход!$U$4:$U$557,Ростовка!$C40,Расход!$B$4:$B$557,"&lt;"&amp;Расход!$N$8)-$H40-$G40-$F40</f>
        <v>0</v>
      </c>
      <c r="J40" s="130">
        <f>SUMIFS(Расход!$G$4:$G$557,Расход!$C$4:$C$557,$A$37,Расход!$U$4:$U$557,Ростовка!$C40,Расход!$B$4:$B$557,"&lt;"&amp;Расход!$N$9)-$H40-$G40-$F40-$I40</f>
        <v>0</v>
      </c>
      <c r="K40" s="130">
        <f>SUMIFS(Расход!$G$4:$G$557,Расход!$C$4:$C$557,$A$37,Расход!$U$4:$U$557,Ростовка!$C40,Расход!$B$4:$B$557,"&lt;"&amp;Расход!$N$9)-$J40-$I40-$H40-$G40-$F40</f>
        <v>0</v>
      </c>
      <c r="L40" s="130">
        <f>SUMIFS(Расход!$G$4:$G$557,Расход!$C$4:$C$557,$A$37,Расход!$U$4:$U$557,Ростовка!$C40,Расход!$B$4:$B$557,"&lt;"&amp;Расход!$N$10)-$K40-$J40-$I40-$H40-$G40-$F40</f>
        <v>0</v>
      </c>
      <c r="M40" s="130">
        <f>SUMIFS(Расход!$G$4:$G$557,Расход!$C$4:$C$557,$A$37,Расход!$U$4:$U$557,Ростовка!$C40,Расход!$B$4:$B$557,"&lt;"&amp;Расход!$N$11)-$L40-$K40-$J40-$I40-$H40-$G40-$F40</f>
        <v>0</v>
      </c>
      <c r="N40" s="130">
        <f>SUMIFS(Расход!$G$4:$G$557,Расход!$C$4:$C$557,$A$37,Расход!$U$4:$U$557,Ростовка!$C40,Расход!$B$4:$B$557,"&lt;"&amp;Расход!#REF!)-SUM($F40:$M40)</f>
        <v>0</v>
      </c>
      <c r="O40" s="130">
        <f>SUMIFS(Расход!$G$4:$G$557,Расход!$C$4:$C$557,$A$37,Расход!$U$4:$U$557,Ростовка!$C40,Расход!$B$4:$B$557,"&lt;"&amp;Расход!$N$12)-SUM($F40:$N40)</f>
        <v>0</v>
      </c>
      <c r="P40" s="130">
        <f>SUMIFS(Расход!$G$4:$G$557,Расход!$C$4:$C$557,$A$37,Расход!$U$4:$U$557,Ростовка!$C40,Расход!$B$4:$B$557,"&lt;"&amp;Расход!$N$13)-SUM($F40:$O40)</f>
        <v>0</v>
      </c>
      <c r="Q40" s="130">
        <f>SUMIFS(Расход!$G$4:$G$557,Расход!$C$4:$C$557,$A$37,Расход!$U$4:$U$557,Ростовка!$C40,Расход!$B$4:$B$557,"&gt;="&amp;Расход!$N$14)</f>
        <v>0</v>
      </c>
    </row>
    <row r="41" spans="1:17" ht="15.75" hidden="1" customHeight="1" outlineLevel="1" x14ac:dyDescent="0.25">
      <c r="A41" s="128" t="s">
        <v>134</v>
      </c>
      <c r="B41" s="118"/>
      <c r="C41" s="118" t="str">
        <f t="shared" si="2"/>
        <v>XL</v>
      </c>
      <c r="D41" s="129">
        <f t="shared" si="3"/>
        <v>0</v>
      </c>
      <c r="F41" s="130">
        <f>SUMIFS(Расход!$G$4:$G$557,Расход!$C$4:$C$557,$A$37,Расход!$U$4:$U$557,Ростовка!$C41,Расход!$B$4:$B$557,"&lt;"&amp;Расход!$N$5)</f>
        <v>0</v>
      </c>
      <c r="G41" s="130">
        <f>SUMIFS(Расход!$G$4:$G$557,Расход!$C$4:$C$557,$A$37,Расход!$U$4:$U$557,Ростовка!$C41,Расход!$B$4:$B$557,"&lt;"&amp;Расход!$N$6)-$F41</f>
        <v>0</v>
      </c>
      <c r="H41" s="130">
        <f>SUMIFS(Расход!$G$4:$G$557,Расход!$C$4:$C$557,$A$37,Расход!$U$4:$U$557,Ростовка!$C41,Расход!$B$4:$B$557,"&lt;"&amp;Расход!$N$7)-$G41-$F41</f>
        <v>0</v>
      </c>
      <c r="I41" s="130">
        <f>SUMIFS(Расход!$G$4:$G$557,Расход!$C$4:$C$557,$A$37,Расход!$U$4:$U$557,Ростовка!$C41,Расход!$B$4:$B$557,"&lt;"&amp;Расход!$N$8)-$H41-$G41-$F41</f>
        <v>0</v>
      </c>
      <c r="J41" s="130">
        <f>SUMIFS(Расход!$G$4:$G$557,Расход!$C$4:$C$557,$A$37,Расход!$U$4:$U$557,Ростовка!$C41,Расход!$B$4:$B$557,"&lt;"&amp;Расход!$N$9)-$H41-$G41-$F41-$I41</f>
        <v>0</v>
      </c>
      <c r="K41" s="130">
        <f>SUMIFS(Расход!$G$4:$G$557,Расход!$C$4:$C$557,$A$37,Расход!$U$4:$U$557,Ростовка!$C41,Расход!$B$4:$B$557,"&lt;"&amp;Расход!$N$9)-$J41-$I41-$H41-$G41-$F41</f>
        <v>0</v>
      </c>
      <c r="L41" s="130">
        <f>SUMIFS(Расход!$G$4:$G$557,Расход!$C$4:$C$557,$A$37,Расход!$U$4:$U$557,Ростовка!$C41,Расход!$B$4:$B$557,"&lt;"&amp;Расход!$N$10)-$K41-$J41-$I41-$H41-$G41-$F41</f>
        <v>0</v>
      </c>
      <c r="M41" s="130">
        <f>SUMIFS(Расход!$G$4:$G$557,Расход!$C$4:$C$557,$A$37,Расход!$U$4:$U$557,Ростовка!$C41,Расход!$B$4:$B$557,"&lt;"&amp;Расход!$N$11)-$L41-$K41-$J41-$I41-$H41-$G41-$F41</f>
        <v>0</v>
      </c>
      <c r="N41" s="130">
        <f>SUMIFS(Расход!$G$4:$G$557,Расход!$C$4:$C$557,$A$37,Расход!$U$4:$U$557,Ростовка!$C41,Расход!$B$4:$B$557,"&lt;"&amp;Расход!#REF!)-SUM($F41:$M41)</f>
        <v>0</v>
      </c>
      <c r="O41" s="130">
        <f>SUMIFS(Расход!$G$4:$G$557,Расход!$C$4:$C$557,$A$37,Расход!$U$4:$U$557,Ростовка!$C41,Расход!$B$4:$B$557,"&lt;"&amp;Расход!$N$12)-SUM($F41:$N41)</f>
        <v>0</v>
      </c>
      <c r="P41" s="130">
        <f>SUMIFS(Расход!$G$4:$G$557,Расход!$C$4:$C$557,$A$37,Расход!$U$4:$U$557,Ростовка!$C41,Расход!$B$4:$B$557,"&lt;"&amp;Расход!$N$13)-SUM($F41:$O41)</f>
        <v>0</v>
      </c>
      <c r="Q41" s="130">
        <f>SUMIFS(Расход!$G$4:$G$557,Расход!$C$4:$C$557,$A$37,Расход!$U$4:$U$557,Ростовка!$C41,Расход!$B$4:$B$557,"&gt;="&amp;Расход!$N$14)</f>
        <v>0</v>
      </c>
    </row>
    <row r="42" spans="1:17" ht="15.75" hidden="1" customHeight="1" outlineLevel="1" x14ac:dyDescent="0.25">
      <c r="A42" s="128" t="s">
        <v>134</v>
      </c>
      <c r="B42" s="118"/>
      <c r="C42" s="118" t="str">
        <f t="shared" si="2"/>
        <v>XL</v>
      </c>
      <c r="D42" s="129">
        <f t="shared" si="3"/>
        <v>0</v>
      </c>
      <c r="F42" s="130">
        <f>SUMIFS(Расход!$G$4:$G$557,Расход!$C$4:$C$557,$A$37,Расход!$U$4:$U$557,Ростовка!$C42,Расход!$B$4:$B$557,"&lt;"&amp;Расход!$N$5)</f>
        <v>0</v>
      </c>
      <c r="G42" s="130">
        <f>SUMIFS(Расход!$G$4:$G$557,Расход!$C$4:$C$557,$A$37,Расход!$U$4:$U$557,Ростовка!$C42,Расход!$B$4:$B$557,"&lt;"&amp;Расход!$N$6)-$F42</f>
        <v>0</v>
      </c>
      <c r="H42" s="130">
        <f>SUMIFS(Расход!$G$4:$G$557,Расход!$C$4:$C$557,$A$37,Расход!$U$4:$U$557,Ростовка!$C42,Расход!$B$4:$B$557,"&lt;"&amp;Расход!$N$7)-$G42-$F42</f>
        <v>0</v>
      </c>
      <c r="I42" s="130">
        <f>SUMIFS(Расход!$G$4:$G$557,Расход!$C$4:$C$557,$A$37,Расход!$U$4:$U$557,Ростовка!$C42,Расход!$B$4:$B$557,"&lt;"&amp;Расход!$N$8)-$H42-$G42-$F42</f>
        <v>0</v>
      </c>
      <c r="J42" s="130">
        <f>SUMIFS(Расход!$G$4:$G$557,Расход!$C$4:$C$557,$A$37,Расход!$U$4:$U$557,Ростовка!$C42,Расход!$B$4:$B$557,"&lt;"&amp;Расход!$N$9)-$H42-$G42-$F42-$I42</f>
        <v>0</v>
      </c>
      <c r="K42" s="130">
        <f>SUMIFS(Расход!$G$4:$G$557,Расход!$C$4:$C$557,$A$37,Расход!$U$4:$U$557,Ростовка!$C42,Расход!$B$4:$B$557,"&lt;"&amp;Расход!$N$9)-$J42-$I42-$H42-$G42-$F42</f>
        <v>0</v>
      </c>
      <c r="L42" s="130">
        <f>SUMIFS(Расход!$G$4:$G$557,Расход!$C$4:$C$557,$A$37,Расход!$U$4:$U$557,Ростовка!$C42,Расход!$B$4:$B$557,"&lt;"&amp;Расход!$N$10)-$K42-$J42-$I42-$H42-$G42-$F42</f>
        <v>0</v>
      </c>
      <c r="M42" s="130">
        <f>SUMIFS(Расход!$G$4:$G$557,Расход!$C$4:$C$557,$A$37,Расход!$U$4:$U$557,Ростовка!$C42,Расход!$B$4:$B$557,"&lt;"&amp;Расход!$N$11)-$L42-$K42-$J42-$I42-$H42-$G42-$F42</f>
        <v>0</v>
      </c>
      <c r="N42" s="130">
        <f>SUMIFS(Расход!$G$4:$G$557,Расход!$C$4:$C$557,$A$37,Расход!$U$4:$U$557,Ростовка!$C42,Расход!$B$4:$B$557,"&lt;"&amp;Расход!#REF!)-SUM($F42:$M42)</f>
        <v>0</v>
      </c>
      <c r="O42" s="130">
        <f>SUMIFS(Расход!$G$4:$G$557,Расход!$C$4:$C$557,$A$37,Расход!$U$4:$U$557,Ростовка!$C42,Расход!$B$4:$B$557,"&lt;"&amp;Расход!$N$12)-SUM($F42:$N42)</f>
        <v>0</v>
      </c>
      <c r="P42" s="130">
        <f>SUMIFS(Расход!$G$4:$G$557,Расход!$C$4:$C$557,$A$37,Расход!$U$4:$U$557,Ростовка!$C42,Расход!$B$4:$B$557,"&lt;"&amp;Расход!$N$13)-SUM($F42:$O42)</f>
        <v>0</v>
      </c>
      <c r="Q42" s="130">
        <f>SUMIFS(Расход!$G$4:$G$557,Расход!$C$4:$C$557,$A$37,Расход!$U$4:$U$557,Ростовка!$C42,Расход!$B$4:$B$557,"&gt;="&amp;Расход!$N$14)</f>
        <v>0</v>
      </c>
    </row>
    <row r="43" spans="1:17" ht="15.75" hidden="1" customHeight="1" outlineLevel="1" x14ac:dyDescent="0.25">
      <c r="A43" s="128" t="s">
        <v>134</v>
      </c>
      <c r="B43" s="118"/>
      <c r="C43" s="118" t="str">
        <f t="shared" si="2"/>
        <v>XL</v>
      </c>
      <c r="D43" s="129">
        <f t="shared" si="3"/>
        <v>0</v>
      </c>
      <c r="F43" s="130">
        <f>SUMIFS(Расход!$G$4:$G$557,Расход!$C$4:$C$557,$A$37,Расход!$U$4:$U$557,Ростовка!$C43,Расход!$B$4:$B$557,"&lt;"&amp;Расход!$N$5)</f>
        <v>0</v>
      </c>
      <c r="G43" s="130">
        <f>SUMIFS(Расход!$G$4:$G$557,Расход!$C$4:$C$557,$A$37,Расход!$U$4:$U$557,Ростовка!$C43,Расход!$B$4:$B$557,"&lt;"&amp;Расход!$N$6)-$F43</f>
        <v>0</v>
      </c>
      <c r="H43" s="130">
        <f>SUMIFS(Расход!$G$4:$G$557,Расход!$C$4:$C$557,$A$37,Расход!$U$4:$U$557,Ростовка!$C43,Расход!$B$4:$B$557,"&lt;"&amp;Расход!$N$7)-$G43-$F43</f>
        <v>0</v>
      </c>
      <c r="I43" s="130">
        <f>SUMIFS(Расход!$G$4:$G$557,Расход!$C$4:$C$557,$A$37,Расход!$U$4:$U$557,Ростовка!$C43,Расход!$B$4:$B$557,"&lt;"&amp;Расход!$N$8)-$H43-$G43-$F43</f>
        <v>0</v>
      </c>
      <c r="J43" s="130">
        <f>SUMIFS(Расход!$G$4:$G$557,Расход!$C$4:$C$557,$A$37,Расход!$U$4:$U$557,Ростовка!$C43,Расход!$B$4:$B$557,"&lt;"&amp;Расход!$N$9)-$H43-$G43-$F43-$I43</f>
        <v>0</v>
      </c>
      <c r="K43" s="130">
        <f>SUMIFS(Расход!$G$4:$G$557,Расход!$C$4:$C$557,$A$37,Расход!$U$4:$U$557,Ростовка!$C43,Расход!$B$4:$B$557,"&lt;"&amp;Расход!$N$9)-$J43-$I43-$H43-$G43-$F43</f>
        <v>0</v>
      </c>
      <c r="L43" s="130">
        <f>SUMIFS(Расход!$G$4:$G$557,Расход!$C$4:$C$557,$A$37,Расход!$U$4:$U$557,Ростовка!$C43,Расход!$B$4:$B$557,"&lt;"&amp;Расход!$N$10)-$K43-$J43-$I43-$H43-$G43-$F43</f>
        <v>0</v>
      </c>
      <c r="M43" s="130">
        <f>SUMIFS(Расход!$G$4:$G$557,Расход!$C$4:$C$557,$A$37,Расход!$U$4:$U$557,Ростовка!$C43,Расход!$B$4:$B$557,"&lt;"&amp;Расход!$N$11)-$L43-$K43-$J43-$I43-$H43-$G43-$F43</f>
        <v>0</v>
      </c>
      <c r="N43" s="130">
        <f>SUMIFS(Расход!$G$4:$G$557,Расход!$C$4:$C$557,$A$37,Расход!$U$4:$U$557,Ростовка!$C43,Расход!$B$4:$B$557,"&lt;"&amp;Расход!#REF!)-SUM($F43:$M43)</f>
        <v>0</v>
      </c>
      <c r="O43" s="130">
        <f>SUMIFS(Расход!$G$4:$G$557,Расход!$C$4:$C$557,$A$37,Расход!$U$4:$U$557,Ростовка!$C43,Расход!$B$4:$B$557,"&lt;"&amp;Расход!$N$12)-SUM($F43:$N43)</f>
        <v>0</v>
      </c>
      <c r="P43" s="130">
        <f>SUMIFS(Расход!$G$4:$G$557,Расход!$C$4:$C$557,$A$37,Расход!$U$4:$U$557,Ростовка!$C43,Расход!$B$4:$B$557,"&lt;"&amp;Расход!$N$13)-SUM($F43:$O43)</f>
        <v>0</v>
      </c>
      <c r="Q43" s="130">
        <f>SUMIFS(Расход!$G$4:$G$557,Расход!$C$4:$C$557,$A$37,Расход!$U$4:$U$557,Ростовка!$C43,Расход!$B$4:$B$557,"&gt;="&amp;Расход!$N$14)</f>
        <v>0</v>
      </c>
    </row>
    <row r="44" spans="1:17" ht="15.75" hidden="1" customHeight="1" outlineLevel="1" x14ac:dyDescent="0.25">
      <c r="A44" s="128" t="s">
        <v>134</v>
      </c>
      <c r="B44" s="118"/>
      <c r="C44" s="118" t="str">
        <f t="shared" si="2"/>
        <v>XL</v>
      </c>
      <c r="D44" s="129">
        <f t="shared" si="3"/>
        <v>0</v>
      </c>
      <c r="F44" s="130">
        <f>SUMIFS(Расход!$G$4:$G$557,Расход!$C$4:$C$557,$A$37,Расход!$U$4:$U$557,Ростовка!$C44,Расход!$B$4:$B$557,"&lt;"&amp;Расход!$N$5)</f>
        <v>0</v>
      </c>
      <c r="G44" s="130">
        <f>SUMIFS(Расход!$G$4:$G$557,Расход!$C$4:$C$557,$A$37,Расход!$U$4:$U$557,Ростовка!$C44,Расход!$B$4:$B$557,"&lt;"&amp;Расход!$N$6)-$F44</f>
        <v>0</v>
      </c>
      <c r="H44" s="130">
        <f>SUMIFS(Расход!$G$4:$G$557,Расход!$C$4:$C$557,$A$37,Расход!$U$4:$U$557,Ростовка!$C44,Расход!$B$4:$B$557,"&lt;"&amp;Расход!$N$7)-$G44-$F44</f>
        <v>0</v>
      </c>
      <c r="I44" s="130">
        <f>SUMIFS(Расход!$G$4:$G$557,Расход!$C$4:$C$557,$A$37,Расход!$U$4:$U$557,Ростовка!$C44,Расход!$B$4:$B$557,"&lt;"&amp;Расход!$N$8)-$H44-$G44-$F44</f>
        <v>0</v>
      </c>
      <c r="J44" s="130">
        <f>SUMIFS(Расход!$G$4:$G$557,Расход!$C$4:$C$557,$A$37,Расход!$U$4:$U$557,Ростовка!$C44,Расход!$B$4:$B$557,"&lt;"&amp;Расход!$N$9)-$H44-$G44-$F44-$I44</f>
        <v>0</v>
      </c>
      <c r="K44" s="130">
        <f>SUMIFS(Расход!$G$4:$G$557,Расход!$C$4:$C$557,$A$37,Расход!$U$4:$U$557,Ростовка!$C44,Расход!$B$4:$B$557,"&lt;"&amp;Расход!$N$9)-$J44-$I44-$H44-$G44-$F44</f>
        <v>0</v>
      </c>
      <c r="L44" s="130">
        <f>SUMIFS(Расход!$G$4:$G$557,Расход!$C$4:$C$557,$A$37,Расход!$U$4:$U$557,Ростовка!$C44,Расход!$B$4:$B$557,"&lt;"&amp;Расход!$N$10)-$K44-$J44-$I44-$H44-$G44-$F44</f>
        <v>0</v>
      </c>
      <c r="M44" s="130">
        <f>SUMIFS(Расход!$G$4:$G$557,Расход!$C$4:$C$557,$A$37,Расход!$U$4:$U$557,Ростовка!$C44,Расход!$B$4:$B$557,"&lt;"&amp;Расход!$N$11)-$L44-$K44-$J44-$I44-$H44-$G44-$F44</f>
        <v>0</v>
      </c>
      <c r="N44" s="130">
        <f>SUMIFS(Расход!$G$4:$G$557,Расход!$C$4:$C$557,$A$37,Расход!$U$4:$U$557,Ростовка!$C44,Расход!$B$4:$B$557,"&lt;"&amp;Расход!#REF!)-SUM($F44:$M44)</f>
        <v>0</v>
      </c>
      <c r="O44" s="130">
        <f>SUMIFS(Расход!$G$4:$G$557,Расход!$C$4:$C$557,$A$37,Расход!$U$4:$U$557,Ростовка!$C44,Расход!$B$4:$B$557,"&lt;"&amp;Расход!$N$12)-SUM($F44:$N44)</f>
        <v>0</v>
      </c>
      <c r="P44" s="130">
        <f>SUMIFS(Расход!$G$4:$G$557,Расход!$C$4:$C$557,$A$37,Расход!$U$4:$U$557,Ростовка!$C44,Расход!$B$4:$B$557,"&lt;"&amp;Расход!$N$13)-SUM($F44:$O44)</f>
        <v>0</v>
      </c>
      <c r="Q44" s="130">
        <f>SUMIFS(Расход!$G$4:$G$557,Расход!$C$4:$C$557,$A$37,Расход!$U$4:$U$557,Ростовка!$C44,Расход!$B$4:$B$557,"&gt;="&amp;Расход!$N$14)</f>
        <v>0</v>
      </c>
    </row>
    <row r="45" spans="1:17" ht="15.75" hidden="1" customHeight="1" outlineLevel="1" x14ac:dyDescent="0.25">
      <c r="A45" s="128" t="s">
        <v>134</v>
      </c>
      <c r="B45" s="118"/>
      <c r="C45" s="118" t="str">
        <f t="shared" si="2"/>
        <v>XL</v>
      </c>
      <c r="D45" s="129">
        <f t="shared" si="3"/>
        <v>0</v>
      </c>
      <c r="F45" s="130">
        <f>SUMIFS(Расход!$G$4:$G$557,Расход!$C$4:$C$557,$A$37,Расход!$U$4:$U$557,Ростовка!$C45,Расход!$B$4:$B$557,"&lt;"&amp;Расход!$N$5)</f>
        <v>0</v>
      </c>
      <c r="G45" s="130">
        <f>SUMIFS(Расход!$G$4:$G$557,Расход!$C$4:$C$557,$A$37,Расход!$U$4:$U$557,Ростовка!$C45,Расход!$B$4:$B$557,"&lt;"&amp;Расход!$N$6)-$F45</f>
        <v>0</v>
      </c>
      <c r="H45" s="130">
        <f>SUMIFS(Расход!$G$4:$G$557,Расход!$C$4:$C$557,$A$37,Расход!$U$4:$U$557,Ростовка!$C45,Расход!$B$4:$B$557,"&lt;"&amp;Расход!$N$7)-$G45-$F45</f>
        <v>0</v>
      </c>
      <c r="I45" s="130">
        <f>SUMIFS(Расход!$G$4:$G$557,Расход!$C$4:$C$557,$A$37,Расход!$U$4:$U$557,Ростовка!$C45,Расход!$B$4:$B$557,"&lt;"&amp;Расход!$N$8)-$H45-$G45-$F45</f>
        <v>0</v>
      </c>
      <c r="J45" s="130">
        <f>SUMIFS(Расход!$G$4:$G$557,Расход!$C$4:$C$557,$A$37,Расход!$U$4:$U$557,Ростовка!$C45,Расход!$B$4:$B$557,"&lt;"&amp;Расход!$N$9)-$H45-$G45-$F45-$I45</f>
        <v>0</v>
      </c>
      <c r="K45" s="130">
        <f>SUMIFS(Расход!$G$4:$G$557,Расход!$C$4:$C$557,$A$37,Расход!$U$4:$U$557,Ростовка!$C45,Расход!$B$4:$B$557,"&lt;"&amp;Расход!$N$9)-$J45-$I45-$H45-$G45-$F45</f>
        <v>0</v>
      </c>
      <c r="L45" s="130">
        <f>SUMIFS(Расход!$G$4:$G$557,Расход!$C$4:$C$557,$A$37,Расход!$U$4:$U$557,Ростовка!$C45,Расход!$B$4:$B$557,"&lt;"&amp;Расход!$N$10)-$K45-$J45-$I45-$H45-$G45-$F45</f>
        <v>0</v>
      </c>
      <c r="M45" s="130">
        <f>SUMIFS(Расход!$G$4:$G$557,Расход!$C$4:$C$557,$A$37,Расход!$U$4:$U$557,Ростовка!$C45,Расход!$B$4:$B$557,"&lt;"&amp;Расход!$N$11)-$L45-$K45-$J45-$I45-$H45-$G45-$F45</f>
        <v>0</v>
      </c>
      <c r="N45" s="130">
        <f>SUMIFS(Расход!$G$4:$G$557,Расход!$C$4:$C$557,$A$37,Расход!$U$4:$U$557,Ростовка!$C45,Расход!$B$4:$B$557,"&lt;"&amp;Расход!#REF!)-SUM($F45:$M45)</f>
        <v>0</v>
      </c>
      <c r="O45" s="130">
        <f>SUMIFS(Расход!$G$4:$G$557,Расход!$C$4:$C$557,$A$37,Расход!$U$4:$U$557,Ростовка!$C45,Расход!$B$4:$B$557,"&lt;"&amp;Расход!$N$12)-SUM($F45:$N45)</f>
        <v>0</v>
      </c>
      <c r="P45" s="130">
        <f>SUMIFS(Расход!$G$4:$G$557,Расход!$C$4:$C$557,$A$37,Расход!$U$4:$U$557,Ростовка!$C45,Расход!$B$4:$B$557,"&lt;"&amp;Расход!$N$13)-SUM($F45:$O45)</f>
        <v>0</v>
      </c>
      <c r="Q45" s="130">
        <f>SUMIFS(Расход!$G$4:$G$557,Расход!$C$4:$C$557,$A$37,Расход!$U$4:$U$557,Ростовка!$C45,Расход!$B$4:$B$557,"&gt;="&amp;Расход!$N$14)</f>
        <v>0</v>
      </c>
    </row>
    <row r="46" spans="1:17" ht="15.75" hidden="1" customHeight="1" outlineLevel="1" x14ac:dyDescent="0.25">
      <c r="A46" s="128" t="s">
        <v>134</v>
      </c>
      <c r="B46" s="118"/>
      <c r="C46" s="118" t="str">
        <f t="shared" si="2"/>
        <v>XL</v>
      </c>
      <c r="D46" s="129">
        <f t="shared" si="3"/>
        <v>0</v>
      </c>
      <c r="F46" s="130">
        <f>SUMIFS(Расход!$G$4:$G$557,Расход!$C$4:$C$557,$A$37,Расход!$U$4:$U$557,Ростовка!$C46,Расход!$B$4:$B$557,"&lt;"&amp;Расход!$N$5)</f>
        <v>0</v>
      </c>
      <c r="G46" s="130">
        <f>SUMIFS(Расход!$G$4:$G$557,Расход!$C$4:$C$557,$A$37,Расход!$U$4:$U$557,Ростовка!$C46,Расход!$B$4:$B$557,"&lt;"&amp;Расход!$N$6)-$F46</f>
        <v>0</v>
      </c>
      <c r="H46" s="130">
        <f>SUMIFS(Расход!$G$4:$G$557,Расход!$C$4:$C$557,$A$37,Расход!$U$4:$U$557,Ростовка!$C46,Расход!$B$4:$B$557,"&lt;"&amp;Расход!$N$7)-$G46-$F46</f>
        <v>0</v>
      </c>
      <c r="I46" s="130">
        <f>SUMIFS(Расход!$G$4:$G$557,Расход!$C$4:$C$557,$A$37,Расход!$U$4:$U$557,Ростовка!$C46,Расход!$B$4:$B$557,"&lt;"&amp;Расход!$N$8)-$H46-$G46-$F46</f>
        <v>0</v>
      </c>
      <c r="J46" s="130">
        <f>SUMIFS(Расход!$G$4:$G$557,Расход!$C$4:$C$557,$A$37,Расход!$U$4:$U$557,Ростовка!$C46,Расход!$B$4:$B$557,"&lt;"&amp;Расход!$N$9)-$H46-$G46-$F46-$I46</f>
        <v>0</v>
      </c>
      <c r="K46" s="130">
        <f>SUMIFS(Расход!$G$4:$G$557,Расход!$C$4:$C$557,$A$37,Расход!$U$4:$U$557,Ростовка!$C46,Расход!$B$4:$B$557,"&lt;"&amp;Расход!$N$9)-$J46-$I46-$H46-$G46-$F46</f>
        <v>0</v>
      </c>
      <c r="L46" s="130">
        <f>SUMIFS(Расход!$G$4:$G$557,Расход!$C$4:$C$557,$A$37,Расход!$U$4:$U$557,Ростовка!$C46,Расход!$B$4:$B$557,"&lt;"&amp;Расход!$N$10)-$K46-$J46-$I46-$H46-$G46-$F46</f>
        <v>0</v>
      </c>
      <c r="M46" s="130">
        <f>SUMIFS(Расход!$G$4:$G$557,Расход!$C$4:$C$557,$A$37,Расход!$U$4:$U$557,Ростовка!$C46,Расход!$B$4:$B$557,"&lt;"&amp;Расход!$N$11)-$L46-$K46-$J46-$I46-$H46-$G46-$F46</f>
        <v>0</v>
      </c>
      <c r="N46" s="130">
        <f>SUMIFS(Расход!$G$4:$G$557,Расход!$C$4:$C$557,$A$37,Расход!$U$4:$U$557,Ростовка!$C46,Расход!$B$4:$B$557,"&lt;"&amp;Расход!#REF!)-SUM($F46:$M46)</f>
        <v>0</v>
      </c>
      <c r="O46" s="130">
        <f>SUMIFS(Расход!$G$4:$G$557,Расход!$C$4:$C$557,$A$37,Расход!$U$4:$U$557,Ростовка!$C46,Расход!$B$4:$B$557,"&lt;"&amp;Расход!$N$12)-SUM($F46:$N46)</f>
        <v>0</v>
      </c>
      <c r="P46" s="130">
        <f>SUMIFS(Расход!$G$4:$G$557,Расход!$C$4:$C$557,$A$37,Расход!$U$4:$U$557,Ростовка!$C46,Расход!$B$4:$B$557,"&lt;"&amp;Расход!$N$13)-SUM($F46:$O46)</f>
        <v>0</v>
      </c>
      <c r="Q46" s="130">
        <f>SUMIFS(Расход!$G$4:$G$557,Расход!$C$4:$C$557,$A$37,Расход!$U$4:$U$557,Ростовка!$C46,Расход!$B$4:$B$557,"&gt;="&amp;Расход!$N$14)</f>
        <v>0</v>
      </c>
    </row>
    <row r="47" spans="1:17" ht="15.75" hidden="1" customHeight="1" outlineLevel="1" x14ac:dyDescent="0.25">
      <c r="A47" s="128" t="s">
        <v>134</v>
      </c>
      <c r="B47" s="118"/>
      <c r="C47" s="118" t="str">
        <f t="shared" si="2"/>
        <v>XL</v>
      </c>
      <c r="D47" s="129">
        <f t="shared" si="3"/>
        <v>0</v>
      </c>
      <c r="F47" s="130">
        <f>SUMIFS(Расход!$G$4:$G$557,Расход!$C$4:$C$557,$A$37,Расход!$U$4:$U$557,Ростовка!$C47,Расход!$B$4:$B$557,"&lt;"&amp;Расход!$N$5)</f>
        <v>0</v>
      </c>
      <c r="G47" s="130">
        <f>SUMIFS(Расход!$G$4:$G$557,Расход!$C$4:$C$557,$A$37,Расход!$U$4:$U$557,Ростовка!$C47,Расход!$B$4:$B$557,"&lt;"&amp;Расход!$N$6)-$F47</f>
        <v>0</v>
      </c>
      <c r="H47" s="130">
        <f>SUMIFS(Расход!$G$4:$G$557,Расход!$C$4:$C$557,$A$37,Расход!$U$4:$U$557,Ростовка!$C47,Расход!$B$4:$B$557,"&lt;"&amp;Расход!$N$7)-$G47-$F47</f>
        <v>0</v>
      </c>
      <c r="I47" s="130">
        <f>SUMIFS(Расход!$G$4:$G$557,Расход!$C$4:$C$557,$A$37,Расход!$U$4:$U$557,Ростовка!$C47,Расход!$B$4:$B$557,"&lt;"&amp;Расход!$N$8)-$H47-$G47-$F47</f>
        <v>0</v>
      </c>
      <c r="J47" s="130">
        <f>SUMIFS(Расход!$G$4:$G$557,Расход!$C$4:$C$557,$A$37,Расход!$U$4:$U$557,Ростовка!$C47,Расход!$B$4:$B$557,"&lt;"&amp;Расход!$N$9)-$H47-$G47-$F47-$I47</f>
        <v>0</v>
      </c>
      <c r="K47" s="130">
        <f>SUMIFS(Расход!$G$4:$G$557,Расход!$C$4:$C$557,$A$37,Расход!$U$4:$U$557,Ростовка!$C47,Расход!$B$4:$B$557,"&lt;"&amp;Расход!$N$9)-$J47-$I47-$H47-$G47-$F47</f>
        <v>0</v>
      </c>
      <c r="L47" s="130">
        <f>SUMIFS(Расход!$G$4:$G$557,Расход!$C$4:$C$557,$A$37,Расход!$U$4:$U$557,Ростовка!$C47,Расход!$B$4:$B$557,"&lt;"&amp;Расход!$N$10)-$K47-$J47-$I47-$H47-$G47-$F47</f>
        <v>0</v>
      </c>
      <c r="M47" s="130">
        <f>SUMIFS(Расход!$G$4:$G$557,Расход!$C$4:$C$557,$A$37,Расход!$U$4:$U$557,Ростовка!$C47,Расход!$B$4:$B$557,"&lt;"&amp;Расход!$N$11)-$L47-$K47-$J47-$I47-$H47-$G47-$F47</f>
        <v>0</v>
      </c>
      <c r="N47" s="130">
        <f>SUMIFS(Расход!$G$4:$G$557,Расход!$C$4:$C$557,$A$37,Расход!$U$4:$U$557,Ростовка!$C47,Расход!$B$4:$B$557,"&lt;"&amp;Расход!#REF!)-SUM($F47:$M47)</f>
        <v>0</v>
      </c>
      <c r="O47" s="130">
        <f>SUMIFS(Расход!$G$4:$G$557,Расход!$C$4:$C$557,$A$37,Расход!$U$4:$U$557,Ростовка!$C47,Расход!$B$4:$B$557,"&lt;"&amp;Расход!$N$12)-SUM($F47:$N47)</f>
        <v>0</v>
      </c>
      <c r="P47" s="130">
        <f>SUMIFS(Расход!$G$4:$G$557,Расход!$C$4:$C$557,$A$37,Расход!$U$4:$U$557,Ростовка!$C47,Расход!$B$4:$B$557,"&lt;"&amp;Расход!$N$13)-SUM($F47:$O47)</f>
        <v>0</v>
      </c>
      <c r="Q47" s="130">
        <f>SUMIFS(Расход!$G$4:$G$557,Расход!$C$4:$C$557,$A$37,Расход!$U$4:$U$557,Ростовка!$C47,Расход!$B$4:$B$557,"&gt;="&amp;Расход!$N$14)</f>
        <v>0</v>
      </c>
    </row>
    <row r="48" spans="1:17" ht="15.75" hidden="1" customHeight="1" outlineLevel="1" x14ac:dyDescent="0.25">
      <c r="A48" s="128" t="s">
        <v>134</v>
      </c>
      <c r="B48" s="118"/>
      <c r="C48" s="118" t="str">
        <f t="shared" si="2"/>
        <v>XL</v>
      </c>
      <c r="D48" s="129">
        <f t="shared" si="3"/>
        <v>0</v>
      </c>
      <c r="F48" s="130">
        <f>SUMIFS(Расход!$G$4:$G$557,Расход!$C$4:$C$557,$A$37,Расход!$U$4:$U$557,Ростовка!$C48,Расход!$B$4:$B$557,"&lt;"&amp;Расход!$N$5)</f>
        <v>0</v>
      </c>
      <c r="G48" s="130">
        <f>SUMIFS(Расход!$G$4:$G$557,Расход!$C$4:$C$557,$A$37,Расход!$U$4:$U$557,Ростовка!$C48,Расход!$B$4:$B$557,"&lt;"&amp;Расход!$N$6)-$F48</f>
        <v>0</v>
      </c>
      <c r="H48" s="130">
        <f>SUMIFS(Расход!$G$4:$G$557,Расход!$C$4:$C$557,$A$37,Расход!$U$4:$U$557,Ростовка!$C48,Расход!$B$4:$B$557,"&lt;"&amp;Расход!$N$7)-$G48-$F48</f>
        <v>0</v>
      </c>
      <c r="I48" s="130">
        <f>SUMIFS(Расход!$G$4:$G$557,Расход!$C$4:$C$557,$A$37,Расход!$U$4:$U$557,Ростовка!$C48,Расход!$B$4:$B$557,"&lt;"&amp;Расход!$N$8)-$H48-$G48-$F48</f>
        <v>0</v>
      </c>
      <c r="J48" s="130">
        <f>SUMIFS(Расход!$G$4:$G$557,Расход!$C$4:$C$557,$A$37,Расход!$U$4:$U$557,Ростовка!$C48,Расход!$B$4:$B$557,"&lt;"&amp;Расход!$N$9)-$H48-$G48-$F48-$I48</f>
        <v>0</v>
      </c>
      <c r="K48" s="130">
        <f>SUMIFS(Расход!$G$4:$G$557,Расход!$C$4:$C$557,$A$37,Расход!$U$4:$U$557,Ростовка!$C48,Расход!$B$4:$B$557,"&lt;"&amp;Расход!$N$9)-$J48-$I48-$H48-$G48-$F48</f>
        <v>0</v>
      </c>
      <c r="L48" s="130">
        <f>SUMIFS(Расход!$G$4:$G$557,Расход!$C$4:$C$557,$A$37,Расход!$U$4:$U$557,Ростовка!$C48,Расход!$B$4:$B$557,"&lt;"&amp;Расход!$N$10)-$K48-$J48-$I48-$H48-$G48-$F48</f>
        <v>0</v>
      </c>
      <c r="M48" s="130">
        <f>SUMIFS(Расход!$G$4:$G$557,Расход!$C$4:$C$557,$A$37,Расход!$U$4:$U$557,Ростовка!$C48,Расход!$B$4:$B$557,"&lt;"&amp;Расход!$N$11)-$L48-$K48-$J48-$I48-$H48-$G48-$F48</f>
        <v>0</v>
      </c>
      <c r="N48" s="130">
        <f>SUMIFS(Расход!$G$4:$G$557,Расход!$C$4:$C$557,$A$37,Расход!$U$4:$U$557,Ростовка!$C48,Расход!$B$4:$B$557,"&lt;"&amp;Расход!#REF!)-SUM($F48:$M48)</f>
        <v>0</v>
      </c>
      <c r="O48" s="130">
        <f>SUMIFS(Расход!$G$4:$G$557,Расход!$C$4:$C$557,$A$37,Расход!$U$4:$U$557,Ростовка!$C48,Расход!$B$4:$B$557,"&lt;"&amp;Расход!$N$12)-SUM($F48:$N48)</f>
        <v>0</v>
      </c>
      <c r="P48" s="130">
        <f>SUMIFS(Расход!$G$4:$G$557,Расход!$C$4:$C$557,$A$37,Расход!$U$4:$U$557,Ростовка!$C48,Расход!$B$4:$B$557,"&lt;"&amp;Расход!$N$13)-SUM($F48:$O48)</f>
        <v>0</v>
      </c>
      <c r="Q48" s="130">
        <f>SUMIFS(Расход!$G$4:$G$557,Расход!$C$4:$C$557,$A$37,Расход!$U$4:$U$557,Ростовка!$C48,Расход!$B$4:$B$557,"&gt;="&amp;Расход!$N$14)</f>
        <v>0</v>
      </c>
    </row>
    <row r="49" spans="1:17" ht="15.75" hidden="1" customHeight="1" outlineLevel="1" x14ac:dyDescent="0.25">
      <c r="A49" s="128" t="s">
        <v>134</v>
      </c>
      <c r="B49" s="118"/>
      <c r="C49" s="118" t="str">
        <f t="shared" si="2"/>
        <v>XL</v>
      </c>
      <c r="D49" s="129">
        <f t="shared" si="3"/>
        <v>0</v>
      </c>
      <c r="F49" s="130">
        <f>SUMIFS(Расход!$G$4:$G$557,Расход!$C$4:$C$557,$A$37,Расход!$U$4:$U$557,Ростовка!$C49,Расход!$B$4:$B$557,"&lt;"&amp;Расход!$N$5)</f>
        <v>0</v>
      </c>
      <c r="G49" s="130">
        <f>SUMIFS(Расход!$G$4:$G$557,Расход!$C$4:$C$557,$A$37,Расход!$U$4:$U$557,Ростовка!$C49,Расход!$B$4:$B$557,"&lt;"&amp;Расход!$N$6)-$F49</f>
        <v>0</v>
      </c>
      <c r="H49" s="130">
        <f>SUMIFS(Расход!$G$4:$G$557,Расход!$C$4:$C$557,$A$37,Расход!$U$4:$U$557,Ростовка!$C49,Расход!$B$4:$B$557,"&lt;"&amp;Расход!$N$7)-$G49-$F49</f>
        <v>0</v>
      </c>
      <c r="I49" s="130">
        <f>SUMIFS(Расход!$G$4:$G$557,Расход!$C$4:$C$557,$A$37,Расход!$U$4:$U$557,Ростовка!$C49,Расход!$B$4:$B$557,"&lt;"&amp;Расход!$N$8)-$H49-$G49-$F49</f>
        <v>0</v>
      </c>
      <c r="J49" s="130">
        <f>SUMIFS(Расход!$G$4:$G$557,Расход!$C$4:$C$557,$A$37,Расход!$U$4:$U$557,Ростовка!$C49,Расход!$B$4:$B$557,"&lt;"&amp;Расход!$N$9)-$H49-$G49-$F49-$I49</f>
        <v>0</v>
      </c>
      <c r="K49" s="130">
        <f>SUMIFS(Расход!$G$4:$G$557,Расход!$C$4:$C$557,$A$37,Расход!$U$4:$U$557,Ростовка!$C49,Расход!$B$4:$B$557,"&lt;"&amp;Расход!$N$9)-$J49-$I49-$H49-$G49-$F49</f>
        <v>0</v>
      </c>
      <c r="L49" s="130">
        <f>SUMIFS(Расход!$G$4:$G$557,Расход!$C$4:$C$557,$A$37,Расход!$U$4:$U$557,Ростовка!$C49,Расход!$B$4:$B$557,"&lt;"&amp;Расход!$N$10)-$K49-$J49-$I49-$H49-$G49-$F49</f>
        <v>0</v>
      </c>
      <c r="M49" s="130">
        <f>SUMIFS(Расход!$G$4:$G$557,Расход!$C$4:$C$557,$A$37,Расход!$U$4:$U$557,Ростовка!$C49,Расход!$B$4:$B$557,"&lt;"&amp;Расход!$N$11)-$L49-$K49-$J49-$I49-$H49-$G49-$F49</f>
        <v>0</v>
      </c>
      <c r="N49" s="130">
        <f>SUMIFS(Расход!$G$4:$G$557,Расход!$C$4:$C$557,$A$37,Расход!$U$4:$U$557,Ростовка!$C49,Расход!$B$4:$B$557,"&lt;"&amp;Расход!#REF!)-SUM($F49:$M49)</f>
        <v>0</v>
      </c>
      <c r="O49" s="130">
        <f>SUMIFS(Расход!$G$4:$G$557,Расход!$C$4:$C$557,$A$37,Расход!$U$4:$U$557,Ростовка!$C49,Расход!$B$4:$B$557,"&lt;"&amp;Расход!$N$12)-SUM($F49:$N49)</f>
        <v>0</v>
      </c>
      <c r="P49" s="130">
        <f>SUMIFS(Расход!$G$4:$G$557,Расход!$C$4:$C$557,$A$37,Расход!$U$4:$U$557,Ростовка!$C49,Расход!$B$4:$B$557,"&lt;"&amp;Расход!$N$13)-SUM($F49:$O49)</f>
        <v>0</v>
      </c>
      <c r="Q49" s="130">
        <f>SUMIFS(Расход!$G$4:$G$557,Расход!$C$4:$C$557,$A$37,Расход!$U$4:$U$557,Ростовка!$C49,Расход!$B$4:$B$557,"&gt;="&amp;Расход!$N$14)</f>
        <v>0</v>
      </c>
    </row>
    <row r="50" spans="1:17" ht="15.75" hidden="1" customHeight="1" outlineLevel="1" x14ac:dyDescent="0.25">
      <c r="A50" s="128" t="s">
        <v>134</v>
      </c>
      <c r="B50" s="118"/>
      <c r="C50" s="118" t="str">
        <f t="shared" si="2"/>
        <v>XL</v>
      </c>
      <c r="D50" s="129">
        <f t="shared" si="3"/>
        <v>0</v>
      </c>
      <c r="F50" s="130">
        <f>SUMIFS(Расход!$G$4:$G$557,Расход!$C$4:$C$557,$A$37,Расход!$U$4:$U$557,Ростовка!$C50,Расход!$B$4:$B$557,"&lt;"&amp;Расход!$N$5)</f>
        <v>0</v>
      </c>
      <c r="G50" s="130">
        <f>SUMIFS(Расход!$G$4:$G$557,Расход!$C$4:$C$557,$A$37,Расход!$U$4:$U$557,Ростовка!$C50,Расход!$B$4:$B$557,"&lt;"&amp;Расход!$N$6)-$F50</f>
        <v>0</v>
      </c>
      <c r="H50" s="130">
        <f>SUMIFS(Расход!$G$4:$G$557,Расход!$C$4:$C$557,$A$37,Расход!$U$4:$U$557,Ростовка!$C50,Расход!$B$4:$B$557,"&lt;"&amp;Расход!$N$7)-$G50-$F50</f>
        <v>0</v>
      </c>
      <c r="I50" s="130">
        <f>SUMIFS(Расход!$G$4:$G$557,Расход!$C$4:$C$557,$A$37,Расход!$U$4:$U$557,Ростовка!$C50,Расход!$B$4:$B$557,"&lt;"&amp;Расход!$N$8)-$H50-$G50-$F50</f>
        <v>0</v>
      </c>
      <c r="J50" s="130">
        <f>SUMIFS(Расход!$G$4:$G$557,Расход!$C$4:$C$557,$A$37,Расход!$U$4:$U$557,Ростовка!$C50,Расход!$B$4:$B$557,"&lt;"&amp;Расход!$N$9)-$H50-$G50-$F50-$I50</f>
        <v>0</v>
      </c>
      <c r="K50" s="130">
        <f>SUMIFS(Расход!$G$4:$G$557,Расход!$C$4:$C$557,$A$37,Расход!$U$4:$U$557,Ростовка!$C50,Расход!$B$4:$B$557,"&lt;"&amp;Расход!$N$9)-$J50-$I50-$H50-$G50-$F50</f>
        <v>0</v>
      </c>
      <c r="L50" s="130">
        <f>SUMIFS(Расход!$G$4:$G$557,Расход!$C$4:$C$557,$A$37,Расход!$U$4:$U$557,Ростовка!$C50,Расход!$B$4:$B$557,"&lt;"&amp;Расход!$N$10)-$K50-$J50-$I50-$H50-$G50-$F50</f>
        <v>0</v>
      </c>
      <c r="M50" s="130">
        <f>SUMIFS(Расход!$G$4:$G$557,Расход!$C$4:$C$557,$A$37,Расход!$U$4:$U$557,Ростовка!$C50,Расход!$B$4:$B$557,"&lt;"&amp;Расход!$N$11)-$L50-$K50-$J50-$I50-$H50-$G50-$F50</f>
        <v>0</v>
      </c>
      <c r="N50" s="130">
        <f>SUMIFS(Расход!$G$4:$G$557,Расход!$C$4:$C$557,$A$37,Расход!$U$4:$U$557,Ростовка!$C50,Расход!$B$4:$B$557,"&lt;"&amp;Расход!#REF!)-SUM($F50:$M50)</f>
        <v>0</v>
      </c>
      <c r="O50" s="130">
        <f>SUMIFS(Расход!$G$4:$G$557,Расход!$C$4:$C$557,$A$37,Расход!$U$4:$U$557,Ростовка!$C50,Расход!$B$4:$B$557,"&lt;"&amp;Расход!$N$12)-SUM($F50:$N50)</f>
        <v>0</v>
      </c>
      <c r="P50" s="130">
        <f>SUMIFS(Расход!$G$4:$G$557,Расход!$C$4:$C$557,$A$37,Расход!$U$4:$U$557,Ростовка!$C50,Расход!$B$4:$B$557,"&lt;"&amp;Расход!$N$13)-SUM($F50:$O50)</f>
        <v>0</v>
      </c>
      <c r="Q50" s="130">
        <f>SUMIFS(Расход!$G$4:$G$557,Расход!$C$4:$C$557,$A$37,Расход!$U$4:$U$557,Ростовка!$C50,Расход!$B$4:$B$557,"&gt;="&amp;Расход!$N$14)</f>
        <v>0</v>
      </c>
    </row>
    <row r="51" spans="1:17" ht="15.75" hidden="1" customHeight="1" outlineLevel="1" x14ac:dyDescent="0.25">
      <c r="A51" s="128" t="s">
        <v>134</v>
      </c>
      <c r="B51" s="118"/>
      <c r="C51" s="118" t="str">
        <f t="shared" si="2"/>
        <v>XL</v>
      </c>
      <c r="D51" s="129">
        <f t="shared" si="3"/>
        <v>0</v>
      </c>
      <c r="F51" s="130">
        <f>SUMIFS(Расход!$G$4:$G$557,Расход!$C$4:$C$557,$A$37,Расход!$U$4:$U$557,Ростовка!$C51,Расход!$B$4:$B$557,"&lt;"&amp;Расход!$N$5)</f>
        <v>0</v>
      </c>
      <c r="G51" s="130">
        <f>SUMIFS(Расход!$G$4:$G$557,Расход!$C$4:$C$557,$A$37,Расход!$U$4:$U$557,Ростовка!$C51,Расход!$B$4:$B$557,"&lt;"&amp;Расход!$N$6)-$F51</f>
        <v>0</v>
      </c>
      <c r="H51" s="130">
        <f>SUMIFS(Расход!$G$4:$G$557,Расход!$C$4:$C$557,$A$37,Расход!$U$4:$U$557,Ростовка!$C51,Расход!$B$4:$B$557,"&lt;"&amp;Расход!$N$7)-$G51-$F51</f>
        <v>0</v>
      </c>
      <c r="I51" s="130">
        <f>SUMIFS(Расход!$G$4:$G$557,Расход!$C$4:$C$557,$A$37,Расход!$U$4:$U$557,Ростовка!$C51,Расход!$B$4:$B$557,"&lt;"&amp;Расход!$N$8)-$H51-$G51-$F51</f>
        <v>0</v>
      </c>
      <c r="J51" s="130">
        <f>SUMIFS(Расход!$G$4:$G$557,Расход!$C$4:$C$557,$A$37,Расход!$U$4:$U$557,Ростовка!$C51,Расход!$B$4:$B$557,"&lt;"&amp;Расход!$N$9)-$H51-$G51-$F51-$I51</f>
        <v>0</v>
      </c>
      <c r="K51" s="130">
        <f>SUMIFS(Расход!$G$4:$G$557,Расход!$C$4:$C$557,$A$37,Расход!$U$4:$U$557,Ростовка!$C51,Расход!$B$4:$B$557,"&lt;"&amp;Расход!$N$9)-$J51-$I51-$H51-$G51-$F51</f>
        <v>0</v>
      </c>
      <c r="L51" s="130">
        <f>SUMIFS(Расход!$G$4:$G$557,Расход!$C$4:$C$557,$A$37,Расход!$U$4:$U$557,Ростовка!$C51,Расход!$B$4:$B$557,"&lt;"&amp;Расход!$N$10)-$K51-$J51-$I51-$H51-$G51-$F51</f>
        <v>0</v>
      </c>
      <c r="M51" s="130">
        <f>SUMIFS(Расход!$G$4:$G$557,Расход!$C$4:$C$557,$A$37,Расход!$U$4:$U$557,Ростовка!$C51,Расход!$B$4:$B$557,"&lt;"&amp;Расход!$N$11)-$L51-$K51-$J51-$I51-$H51-$G51-$F51</f>
        <v>0</v>
      </c>
      <c r="N51" s="130">
        <f>SUMIFS(Расход!$G$4:$G$557,Расход!$C$4:$C$557,$A$37,Расход!$U$4:$U$557,Ростовка!$C51,Расход!$B$4:$B$557,"&lt;"&amp;Расход!#REF!)-SUM($F51:$M51)</f>
        <v>0</v>
      </c>
      <c r="O51" s="130">
        <f>SUMIFS(Расход!$G$4:$G$557,Расход!$C$4:$C$557,$A$37,Расход!$U$4:$U$557,Ростовка!$C51,Расход!$B$4:$B$557,"&lt;"&amp;Расход!$N$12)-SUM($F51:$N51)</f>
        <v>0</v>
      </c>
      <c r="P51" s="130">
        <f>SUMIFS(Расход!$G$4:$G$557,Расход!$C$4:$C$557,$A$37,Расход!$U$4:$U$557,Ростовка!$C51,Расход!$B$4:$B$557,"&lt;"&amp;Расход!$N$13)-SUM($F51:$O51)</f>
        <v>0</v>
      </c>
      <c r="Q51" s="130">
        <f>SUMIFS(Расход!$G$4:$G$557,Расход!$C$4:$C$557,$A$37,Расход!$U$4:$U$557,Ростовка!$C51,Расход!$B$4:$B$557,"&gt;="&amp;Расход!$N$14)</f>
        <v>0</v>
      </c>
    </row>
    <row r="52" spans="1:17" ht="15.75" hidden="1" customHeight="1" outlineLevel="1" x14ac:dyDescent="0.25">
      <c r="A52" s="128" t="s">
        <v>134</v>
      </c>
      <c r="B52" s="118"/>
      <c r="C52" s="118" t="str">
        <f t="shared" si="2"/>
        <v>XL</v>
      </c>
      <c r="D52" s="129">
        <f t="shared" si="3"/>
        <v>0</v>
      </c>
      <c r="F52" s="130">
        <f>SUMIFS(Расход!$G$4:$G$557,Расход!$C$4:$C$557,$A$37,Расход!$U$4:$U$557,Ростовка!$C52,Расход!$B$4:$B$557,"&lt;"&amp;Расход!$N$5)</f>
        <v>0</v>
      </c>
      <c r="G52" s="130">
        <f>SUMIFS(Расход!$G$4:$G$557,Расход!$C$4:$C$557,$A$37,Расход!$U$4:$U$557,Ростовка!$C52,Расход!$B$4:$B$557,"&lt;"&amp;Расход!$N$6)-$F52</f>
        <v>0</v>
      </c>
      <c r="H52" s="130">
        <f>SUMIFS(Расход!$G$4:$G$557,Расход!$C$4:$C$557,$A$37,Расход!$U$4:$U$557,Ростовка!$C52,Расход!$B$4:$B$557,"&lt;"&amp;Расход!$N$7)-$G52-$F52</f>
        <v>0</v>
      </c>
      <c r="I52" s="130">
        <f>SUMIFS(Расход!$G$4:$G$557,Расход!$C$4:$C$557,$A$37,Расход!$U$4:$U$557,Ростовка!$C52,Расход!$B$4:$B$557,"&lt;"&amp;Расход!$N$8)-$H52-$G52-$F52</f>
        <v>0</v>
      </c>
      <c r="J52" s="130">
        <f>SUMIFS(Расход!$G$4:$G$557,Расход!$C$4:$C$557,$A$37,Расход!$U$4:$U$557,Ростовка!$C52,Расход!$B$4:$B$557,"&lt;"&amp;Расход!$N$9)-$H52-$G52-$F52-$I52</f>
        <v>0</v>
      </c>
      <c r="K52" s="130">
        <f>SUMIFS(Расход!$G$4:$G$557,Расход!$C$4:$C$557,$A$37,Расход!$U$4:$U$557,Ростовка!$C52,Расход!$B$4:$B$557,"&lt;"&amp;Расход!$N$9)-$J52-$I52-$H52-$G52-$F52</f>
        <v>0</v>
      </c>
      <c r="L52" s="130">
        <f>SUMIFS(Расход!$G$4:$G$557,Расход!$C$4:$C$557,$A$37,Расход!$U$4:$U$557,Ростовка!$C52,Расход!$B$4:$B$557,"&lt;"&amp;Расход!$N$10)-$K52-$J52-$I52-$H52-$G52-$F52</f>
        <v>0</v>
      </c>
      <c r="M52" s="130">
        <f>SUMIFS(Расход!$G$4:$G$557,Расход!$C$4:$C$557,$A$37,Расход!$U$4:$U$557,Ростовка!$C52,Расход!$B$4:$B$557,"&lt;"&amp;Расход!$N$11)-$L52-$K52-$J52-$I52-$H52-$G52-$F52</f>
        <v>0</v>
      </c>
      <c r="N52" s="130">
        <f>SUMIFS(Расход!$G$4:$G$557,Расход!$C$4:$C$557,$A$37,Расход!$U$4:$U$557,Ростовка!$C52,Расход!$B$4:$B$557,"&lt;"&amp;Расход!#REF!)-SUM($F52:$M52)</f>
        <v>0</v>
      </c>
      <c r="O52" s="130">
        <f>SUMIFS(Расход!$G$4:$G$557,Расход!$C$4:$C$557,$A$37,Расход!$U$4:$U$557,Ростовка!$C52,Расход!$B$4:$B$557,"&lt;"&amp;Расход!$N$12)-SUM($F52:$N52)</f>
        <v>0</v>
      </c>
      <c r="P52" s="130">
        <f>SUMIFS(Расход!$G$4:$G$557,Расход!$C$4:$C$557,$A$37,Расход!$U$4:$U$557,Ростовка!$C52,Расход!$B$4:$B$557,"&lt;"&amp;Расход!$N$13)-SUM($F52:$O52)</f>
        <v>0</v>
      </c>
      <c r="Q52" s="130">
        <f>SUMIFS(Расход!$G$4:$G$557,Расход!$C$4:$C$557,$A$37,Расход!$U$4:$U$557,Ростовка!$C52,Расход!$B$4:$B$557,"&gt;="&amp;Расход!$N$14)</f>
        <v>0</v>
      </c>
    </row>
    <row r="53" spans="1:17" ht="15.75" hidden="1" customHeight="1" outlineLevel="1" x14ac:dyDescent="0.25">
      <c r="A53" s="128" t="s">
        <v>134</v>
      </c>
      <c r="B53" s="118"/>
      <c r="C53" s="118" t="str">
        <f t="shared" si="2"/>
        <v>XL</v>
      </c>
      <c r="D53" s="129">
        <f t="shared" si="3"/>
        <v>0</v>
      </c>
      <c r="F53" s="130">
        <f>SUMIFS(Расход!$G$4:$G$557,Расход!$C$4:$C$557,$A$37,Расход!$U$4:$U$557,Ростовка!$C53,Расход!$B$4:$B$557,"&lt;"&amp;Расход!$N$5)</f>
        <v>0</v>
      </c>
      <c r="G53" s="130">
        <f>SUMIFS(Расход!$G$4:$G$557,Расход!$C$4:$C$557,$A$37,Расход!$U$4:$U$557,Ростовка!$C53,Расход!$B$4:$B$557,"&lt;"&amp;Расход!$N$6)-$F53</f>
        <v>0</v>
      </c>
      <c r="H53" s="130">
        <f>SUMIFS(Расход!$G$4:$G$557,Расход!$C$4:$C$557,$A$37,Расход!$U$4:$U$557,Ростовка!$C53,Расход!$B$4:$B$557,"&lt;"&amp;Расход!$N$7)-$G53-$F53</f>
        <v>0</v>
      </c>
      <c r="I53" s="130">
        <f>SUMIFS(Расход!$G$4:$G$557,Расход!$C$4:$C$557,$A$37,Расход!$U$4:$U$557,Ростовка!$C53,Расход!$B$4:$B$557,"&lt;"&amp;Расход!$N$8)-$H53-$G53-$F53</f>
        <v>0</v>
      </c>
      <c r="J53" s="130">
        <f>SUMIFS(Расход!$G$4:$G$557,Расход!$C$4:$C$557,$A$37,Расход!$U$4:$U$557,Ростовка!$C53,Расход!$B$4:$B$557,"&lt;"&amp;Расход!$N$9)-$H53-$G53-$F53-$I53</f>
        <v>0</v>
      </c>
      <c r="K53" s="130">
        <f>SUMIFS(Расход!$G$4:$G$557,Расход!$C$4:$C$557,$A$37,Расход!$U$4:$U$557,Ростовка!$C53,Расход!$B$4:$B$557,"&lt;"&amp;Расход!$N$9)-$J53-$I53-$H53-$G53-$F53</f>
        <v>0</v>
      </c>
      <c r="L53" s="130">
        <f>SUMIFS(Расход!$G$4:$G$557,Расход!$C$4:$C$557,$A$37,Расход!$U$4:$U$557,Ростовка!$C53,Расход!$B$4:$B$557,"&lt;"&amp;Расход!$N$10)-$K53-$J53-$I53-$H53-$G53-$F53</f>
        <v>0</v>
      </c>
      <c r="M53" s="130">
        <f>SUMIFS(Расход!$G$4:$G$557,Расход!$C$4:$C$557,$A$37,Расход!$U$4:$U$557,Ростовка!$C53,Расход!$B$4:$B$557,"&lt;"&amp;Расход!$N$11)-$L53-$K53-$J53-$I53-$H53-$G53-$F53</f>
        <v>0</v>
      </c>
      <c r="N53" s="130">
        <f>SUMIFS(Расход!$G$4:$G$557,Расход!$C$4:$C$557,$A$37,Расход!$U$4:$U$557,Ростовка!$C53,Расход!$B$4:$B$557,"&lt;"&amp;Расход!#REF!)-SUM($F53:$M53)</f>
        <v>0</v>
      </c>
      <c r="O53" s="130">
        <f>SUMIFS(Расход!$G$4:$G$557,Расход!$C$4:$C$557,$A$37,Расход!$U$4:$U$557,Ростовка!$C53,Расход!$B$4:$B$557,"&lt;"&amp;Расход!$N$12)-SUM($F53:$N53)</f>
        <v>0</v>
      </c>
      <c r="P53" s="130">
        <f>SUMIFS(Расход!$G$4:$G$557,Расход!$C$4:$C$557,$A$37,Расход!$U$4:$U$557,Ростовка!$C53,Расход!$B$4:$B$557,"&lt;"&amp;Расход!$N$13)-SUM($F53:$O53)</f>
        <v>0</v>
      </c>
      <c r="Q53" s="130">
        <f>SUMIFS(Расход!$G$4:$G$557,Расход!$C$4:$C$557,$A$37,Расход!$U$4:$U$557,Ростовка!$C53,Расход!$B$4:$B$557,"&gt;="&amp;Расход!$N$14)</f>
        <v>0</v>
      </c>
    </row>
    <row r="54" spans="1:17" ht="15.75" hidden="1" customHeight="1" outlineLevel="1" x14ac:dyDescent="0.25">
      <c r="A54" s="128" t="s">
        <v>134</v>
      </c>
      <c r="B54" s="118"/>
      <c r="C54" s="118" t="str">
        <f t="shared" si="2"/>
        <v>XL</v>
      </c>
      <c r="D54" s="129">
        <f t="shared" si="3"/>
        <v>0</v>
      </c>
      <c r="F54" s="130">
        <f>SUMIFS(Расход!$G$4:$G$557,Расход!$C$4:$C$557,$A$37,Расход!$U$4:$U$557,Ростовка!$C54,Расход!$B$4:$B$557,"&lt;"&amp;Расход!$N$5)</f>
        <v>0</v>
      </c>
      <c r="G54" s="130">
        <f>SUMIFS(Расход!$G$4:$G$557,Расход!$C$4:$C$557,$A$37,Расход!$U$4:$U$557,Ростовка!$C54,Расход!$B$4:$B$557,"&lt;"&amp;Расход!$N$6)-$F54</f>
        <v>0</v>
      </c>
      <c r="H54" s="130">
        <f>SUMIFS(Расход!$G$4:$G$557,Расход!$C$4:$C$557,$A$37,Расход!$U$4:$U$557,Ростовка!$C54,Расход!$B$4:$B$557,"&lt;"&amp;Расход!$N$7)-$G54-$F54</f>
        <v>0</v>
      </c>
      <c r="I54" s="130">
        <f>SUMIFS(Расход!$G$4:$G$557,Расход!$C$4:$C$557,$A$37,Расход!$U$4:$U$557,Ростовка!$C54,Расход!$B$4:$B$557,"&lt;"&amp;Расход!$N$8)-$H54-$G54-$F54</f>
        <v>0</v>
      </c>
      <c r="J54" s="130">
        <f>SUMIFS(Расход!$G$4:$G$557,Расход!$C$4:$C$557,$A$37,Расход!$U$4:$U$557,Ростовка!$C54,Расход!$B$4:$B$557,"&lt;"&amp;Расход!$N$9)-$H54-$G54-$F54-$I54</f>
        <v>0</v>
      </c>
      <c r="K54" s="130">
        <f>SUMIFS(Расход!$G$4:$G$557,Расход!$C$4:$C$557,$A$37,Расход!$U$4:$U$557,Ростовка!$C54,Расход!$B$4:$B$557,"&lt;"&amp;Расход!$N$9)-$J54-$I54-$H54-$G54-$F54</f>
        <v>0</v>
      </c>
      <c r="L54" s="130">
        <f>SUMIFS(Расход!$G$4:$G$557,Расход!$C$4:$C$557,$A$37,Расход!$U$4:$U$557,Ростовка!$C54,Расход!$B$4:$B$557,"&lt;"&amp;Расход!$N$10)-$K54-$J54-$I54-$H54-$G54-$F54</f>
        <v>0</v>
      </c>
      <c r="M54" s="130">
        <f>SUMIFS(Расход!$G$4:$G$557,Расход!$C$4:$C$557,$A$37,Расход!$U$4:$U$557,Ростовка!$C54,Расход!$B$4:$B$557,"&lt;"&amp;Расход!$N$11)-$L54-$K54-$J54-$I54-$H54-$G54-$F54</f>
        <v>0</v>
      </c>
      <c r="N54" s="130">
        <f>SUMIFS(Расход!$G$4:$G$557,Расход!$C$4:$C$557,$A$37,Расход!$U$4:$U$557,Ростовка!$C54,Расход!$B$4:$B$557,"&lt;"&amp;Расход!#REF!)-SUM($F54:$M54)</f>
        <v>0</v>
      </c>
      <c r="O54" s="130">
        <f>SUMIFS(Расход!$G$4:$G$557,Расход!$C$4:$C$557,$A$37,Расход!$U$4:$U$557,Ростовка!$C54,Расход!$B$4:$B$557,"&lt;"&amp;Расход!$N$12)-SUM($F54:$N54)</f>
        <v>0</v>
      </c>
      <c r="P54" s="130">
        <f>SUMIFS(Расход!$G$4:$G$557,Расход!$C$4:$C$557,$A$37,Расход!$U$4:$U$557,Ростовка!$C54,Расход!$B$4:$B$557,"&lt;"&amp;Расход!$N$13)-SUM($F54:$O54)</f>
        <v>0</v>
      </c>
      <c r="Q54" s="130">
        <f>SUMIFS(Расход!$G$4:$G$557,Расход!$C$4:$C$557,$A$37,Расход!$U$4:$U$557,Ростовка!$C54,Расход!$B$4:$B$557,"&gt;="&amp;Расход!$N$14)</f>
        <v>0</v>
      </c>
    </row>
    <row r="55" spans="1:17" ht="15.75" hidden="1" customHeight="1" outlineLevel="1" x14ac:dyDescent="0.25">
      <c r="A55" s="128" t="s">
        <v>134</v>
      </c>
      <c r="B55" s="118"/>
      <c r="C55" s="118" t="str">
        <f t="shared" si="2"/>
        <v>XL</v>
      </c>
      <c r="D55" s="129">
        <f t="shared" si="3"/>
        <v>0</v>
      </c>
      <c r="F55" s="130">
        <f>SUMIFS(Расход!$G$4:$G$557,Расход!$C$4:$C$557,$A$37,Расход!$U$4:$U$557,Ростовка!$C55,Расход!$B$4:$B$557,"&lt;"&amp;Расход!$N$5)</f>
        <v>0</v>
      </c>
      <c r="G55" s="130">
        <f>SUMIFS(Расход!$G$4:$G$557,Расход!$C$4:$C$557,$A$37,Расход!$U$4:$U$557,Ростовка!$C55,Расход!$B$4:$B$557,"&lt;"&amp;Расход!$N$6)-$F55</f>
        <v>0</v>
      </c>
      <c r="H55" s="130">
        <f>SUMIFS(Расход!$G$4:$G$557,Расход!$C$4:$C$557,$A$37,Расход!$U$4:$U$557,Ростовка!$C55,Расход!$B$4:$B$557,"&lt;"&amp;Расход!$N$7)-$G55-$F55</f>
        <v>0</v>
      </c>
      <c r="I55" s="130">
        <f>SUMIFS(Расход!$G$4:$G$557,Расход!$C$4:$C$557,$A$37,Расход!$U$4:$U$557,Ростовка!$C55,Расход!$B$4:$B$557,"&lt;"&amp;Расход!$N$8)-$H55-$G55-$F55</f>
        <v>0</v>
      </c>
      <c r="J55" s="130">
        <f>SUMIFS(Расход!$G$4:$G$557,Расход!$C$4:$C$557,$A$37,Расход!$U$4:$U$557,Ростовка!$C55,Расход!$B$4:$B$557,"&lt;"&amp;Расход!$N$9)-$H55-$G55-$F55-$I55</f>
        <v>0</v>
      </c>
      <c r="K55" s="130">
        <f>SUMIFS(Расход!$G$4:$G$557,Расход!$C$4:$C$557,$A$37,Расход!$U$4:$U$557,Ростовка!$C55,Расход!$B$4:$B$557,"&lt;"&amp;Расход!$N$9)-$J55-$I55-$H55-$G55-$F55</f>
        <v>0</v>
      </c>
      <c r="L55" s="130">
        <f>SUMIFS(Расход!$G$4:$G$557,Расход!$C$4:$C$557,$A$37,Расход!$U$4:$U$557,Ростовка!$C55,Расход!$B$4:$B$557,"&lt;"&amp;Расход!$N$10)-$K55-$J55-$I55-$H55-$G55-$F55</f>
        <v>0</v>
      </c>
      <c r="M55" s="130">
        <f>SUMIFS(Расход!$G$4:$G$557,Расход!$C$4:$C$557,$A$37,Расход!$U$4:$U$557,Ростовка!$C55,Расход!$B$4:$B$557,"&lt;"&amp;Расход!$N$11)-$L55-$K55-$J55-$I55-$H55-$G55-$F55</f>
        <v>0</v>
      </c>
      <c r="N55" s="130">
        <f>SUMIFS(Расход!$G$4:$G$557,Расход!$C$4:$C$557,$A$37,Расход!$U$4:$U$557,Ростовка!$C55,Расход!$B$4:$B$557,"&lt;"&amp;Расход!#REF!)-SUM($F55:$M55)</f>
        <v>0</v>
      </c>
      <c r="O55" s="130">
        <f>SUMIFS(Расход!$G$4:$G$557,Расход!$C$4:$C$557,$A$37,Расход!$U$4:$U$557,Ростовка!$C55,Расход!$B$4:$B$557,"&lt;"&amp;Расход!$N$12)-SUM($F55:$N55)</f>
        <v>0</v>
      </c>
      <c r="P55" s="130">
        <f>SUMIFS(Расход!$G$4:$G$557,Расход!$C$4:$C$557,$A$37,Расход!$U$4:$U$557,Ростовка!$C55,Расход!$B$4:$B$557,"&lt;"&amp;Расход!$N$13)-SUM($F55:$O55)</f>
        <v>0</v>
      </c>
      <c r="Q55" s="130">
        <f>SUMIFS(Расход!$G$4:$G$557,Расход!$C$4:$C$557,$A$37,Расход!$U$4:$U$557,Ростовка!$C55,Расход!$B$4:$B$557,"&gt;="&amp;Расход!$N$14)</f>
        <v>0</v>
      </c>
    </row>
    <row r="56" spans="1:17" ht="15.75" hidden="1" customHeight="1" outlineLevel="1" x14ac:dyDescent="0.25">
      <c r="A56" s="128" t="s">
        <v>134</v>
      </c>
      <c r="B56" s="118"/>
      <c r="C56" s="118" t="str">
        <f t="shared" si="2"/>
        <v>XL</v>
      </c>
      <c r="D56" s="129">
        <f t="shared" si="3"/>
        <v>0</v>
      </c>
      <c r="F56" s="130">
        <f>SUMIFS(Расход!$G$4:$G$557,Расход!$C$4:$C$557,$A$37,Расход!$U$4:$U$557,Ростовка!$C56,Расход!$B$4:$B$557,"&lt;"&amp;Расход!$N$5)</f>
        <v>0</v>
      </c>
      <c r="G56" s="130">
        <f>SUMIFS(Расход!$G$4:$G$557,Расход!$C$4:$C$557,$A$37,Расход!$U$4:$U$557,Ростовка!$C56,Расход!$B$4:$B$557,"&lt;"&amp;Расход!$N$6)-$F56</f>
        <v>0</v>
      </c>
      <c r="H56" s="130">
        <f>SUMIFS(Расход!$G$4:$G$557,Расход!$C$4:$C$557,$A$37,Расход!$U$4:$U$557,Ростовка!$C56,Расход!$B$4:$B$557,"&lt;"&amp;Расход!$N$7)-$G56-$F56</f>
        <v>0</v>
      </c>
      <c r="I56" s="130">
        <f>SUMIFS(Расход!$G$4:$G$557,Расход!$C$4:$C$557,$A$37,Расход!$U$4:$U$557,Ростовка!$C56,Расход!$B$4:$B$557,"&lt;"&amp;Расход!$N$8)-$H56-$G56-$F56</f>
        <v>0</v>
      </c>
      <c r="J56" s="130">
        <f>SUMIFS(Расход!$G$4:$G$557,Расход!$C$4:$C$557,$A$37,Расход!$U$4:$U$557,Ростовка!$C56,Расход!$B$4:$B$557,"&lt;"&amp;Расход!$N$9)-$H56-$G56-$F56-$I56</f>
        <v>0</v>
      </c>
      <c r="K56" s="130">
        <f>SUMIFS(Расход!$G$4:$G$557,Расход!$C$4:$C$557,$A$37,Расход!$U$4:$U$557,Ростовка!$C56,Расход!$B$4:$B$557,"&lt;"&amp;Расход!$N$9)-$J56-$I56-$H56-$G56-$F56</f>
        <v>0</v>
      </c>
      <c r="L56" s="130">
        <f>SUMIFS(Расход!$G$4:$G$557,Расход!$C$4:$C$557,$A$37,Расход!$U$4:$U$557,Ростовка!$C56,Расход!$B$4:$B$557,"&lt;"&amp;Расход!$N$10)-$K56-$J56-$I56-$H56-$G56-$F56</f>
        <v>0</v>
      </c>
      <c r="M56" s="130">
        <f>SUMIFS(Расход!$G$4:$G$557,Расход!$C$4:$C$557,$A$37,Расход!$U$4:$U$557,Ростовка!$C56,Расход!$B$4:$B$557,"&lt;"&amp;Расход!$N$11)-$L56-$K56-$J56-$I56-$H56-$G56-$F56</f>
        <v>0</v>
      </c>
      <c r="N56" s="130">
        <f>SUMIFS(Расход!$G$4:$G$557,Расход!$C$4:$C$557,$A$37,Расход!$U$4:$U$557,Ростовка!$C56,Расход!$B$4:$B$557,"&lt;"&amp;Расход!#REF!)-SUM($F56:$M56)</f>
        <v>0</v>
      </c>
      <c r="O56" s="130">
        <f>SUMIFS(Расход!$G$4:$G$557,Расход!$C$4:$C$557,$A$37,Расход!$U$4:$U$557,Ростовка!$C56,Расход!$B$4:$B$557,"&lt;"&amp;Расход!$N$12)-SUM($F56:$N56)</f>
        <v>0</v>
      </c>
      <c r="P56" s="130">
        <f>SUMIFS(Расход!$G$4:$G$557,Расход!$C$4:$C$557,$A$37,Расход!$U$4:$U$557,Ростовка!$C56,Расход!$B$4:$B$557,"&lt;"&amp;Расход!$N$13)-SUM($F56:$O56)</f>
        <v>0</v>
      </c>
      <c r="Q56" s="130">
        <f>SUMIFS(Расход!$G$4:$G$557,Расход!$C$4:$C$557,$A$37,Расход!$U$4:$U$557,Ростовка!$C56,Расход!$B$4:$B$557,"&gt;="&amp;Расход!$N$14)</f>
        <v>0</v>
      </c>
    </row>
    <row r="57" spans="1:17" ht="15.75" hidden="1" customHeight="1" outlineLevel="1" x14ac:dyDescent="0.25">
      <c r="A57" s="128" t="s">
        <v>134</v>
      </c>
      <c r="B57" s="118"/>
      <c r="C57" s="118" t="str">
        <f t="shared" si="2"/>
        <v>XL</v>
      </c>
      <c r="D57" s="129">
        <f t="shared" si="3"/>
        <v>0</v>
      </c>
      <c r="F57" s="130">
        <f>SUMIFS(Расход!$G$4:$G$557,Расход!$C$4:$C$557,$A$37,Расход!$U$4:$U$557,Ростовка!$C57,Расход!$B$4:$B$557,"&lt;"&amp;Расход!$N$5)</f>
        <v>0</v>
      </c>
      <c r="G57" s="130">
        <f>SUMIFS(Расход!$G$4:$G$557,Расход!$C$4:$C$557,$A$37,Расход!$U$4:$U$557,Ростовка!$C57,Расход!$B$4:$B$557,"&lt;"&amp;Расход!$N$6)-$F57</f>
        <v>0</v>
      </c>
      <c r="H57" s="130">
        <f>SUMIFS(Расход!$G$4:$G$557,Расход!$C$4:$C$557,$A$37,Расход!$U$4:$U$557,Ростовка!$C57,Расход!$B$4:$B$557,"&lt;"&amp;Расход!$N$7)-$G57-$F57</f>
        <v>0</v>
      </c>
      <c r="I57" s="130">
        <f>SUMIFS(Расход!$G$4:$G$557,Расход!$C$4:$C$557,$A$37,Расход!$U$4:$U$557,Ростовка!$C57,Расход!$B$4:$B$557,"&lt;"&amp;Расход!$N$8)-$H57-$G57-$F57</f>
        <v>0</v>
      </c>
      <c r="J57" s="130">
        <f>SUMIFS(Расход!$G$4:$G$557,Расход!$C$4:$C$557,$A$37,Расход!$U$4:$U$557,Ростовка!$C57,Расход!$B$4:$B$557,"&lt;"&amp;Расход!$N$9)-$H57-$G57-$F57-$I57</f>
        <v>0</v>
      </c>
      <c r="K57" s="130">
        <f>SUMIFS(Расход!$G$4:$G$557,Расход!$C$4:$C$557,$A$37,Расход!$U$4:$U$557,Ростовка!$C57,Расход!$B$4:$B$557,"&lt;"&amp;Расход!$N$9)-$J57-$I57-$H57-$G57-$F57</f>
        <v>0</v>
      </c>
      <c r="L57" s="130">
        <f>SUMIFS(Расход!$G$4:$G$557,Расход!$C$4:$C$557,$A$37,Расход!$U$4:$U$557,Ростовка!$C57,Расход!$B$4:$B$557,"&lt;"&amp;Расход!$N$10)-$K57-$J57-$I57-$H57-$G57-$F57</f>
        <v>0</v>
      </c>
      <c r="M57" s="130">
        <f>SUMIFS(Расход!$G$4:$G$557,Расход!$C$4:$C$557,$A$37,Расход!$U$4:$U$557,Ростовка!$C57,Расход!$B$4:$B$557,"&lt;"&amp;Расход!$N$11)-$L57-$K57-$J57-$I57-$H57-$G57-$F57</f>
        <v>0</v>
      </c>
      <c r="N57" s="130">
        <f>SUMIFS(Расход!$G$4:$G$557,Расход!$C$4:$C$557,$A$37,Расход!$U$4:$U$557,Ростовка!$C57,Расход!$B$4:$B$557,"&lt;"&amp;Расход!#REF!)-SUM($F57:$M57)</f>
        <v>0</v>
      </c>
      <c r="O57" s="130">
        <f>SUMIFS(Расход!$G$4:$G$557,Расход!$C$4:$C$557,$A$37,Расход!$U$4:$U$557,Ростовка!$C57,Расход!$B$4:$B$557,"&lt;"&amp;Расход!$N$12)-SUM($F57:$N57)</f>
        <v>0</v>
      </c>
      <c r="P57" s="130">
        <f>SUMIFS(Расход!$G$4:$G$557,Расход!$C$4:$C$557,$A$37,Расход!$U$4:$U$557,Ростовка!$C57,Расход!$B$4:$B$557,"&lt;"&amp;Расход!$N$13)-SUM($F57:$O57)</f>
        <v>0</v>
      </c>
      <c r="Q57" s="130">
        <f>SUMIFS(Расход!$G$4:$G$557,Расход!$C$4:$C$557,$A$37,Расход!$U$4:$U$557,Ростовка!$C57,Расход!$B$4:$B$557,"&gt;="&amp;Расход!$N$14)</f>
        <v>0</v>
      </c>
    </row>
    <row r="58" spans="1:17" ht="15.75" hidden="1" customHeight="1" outlineLevel="1" x14ac:dyDescent="0.25">
      <c r="A58" s="128" t="s">
        <v>134</v>
      </c>
      <c r="B58" s="118"/>
      <c r="C58" s="118" t="str">
        <f t="shared" si="2"/>
        <v>XL</v>
      </c>
      <c r="D58" s="129">
        <f t="shared" si="3"/>
        <v>0</v>
      </c>
      <c r="F58" s="130">
        <f>SUMIFS(Расход!$G$4:$G$557,Расход!$C$4:$C$557,$A$37,Расход!$U$4:$U$557,Ростовка!$C58,Расход!$B$4:$B$557,"&lt;"&amp;Расход!$N$5)</f>
        <v>0</v>
      </c>
      <c r="G58" s="130">
        <f>SUMIFS(Расход!$G$4:$G$557,Расход!$C$4:$C$557,$A$37,Расход!$U$4:$U$557,Ростовка!$C58,Расход!$B$4:$B$557,"&lt;"&amp;Расход!$N$6)-$F58</f>
        <v>0</v>
      </c>
      <c r="H58" s="130">
        <f>SUMIFS(Расход!$G$4:$G$557,Расход!$C$4:$C$557,$A$37,Расход!$U$4:$U$557,Ростовка!$C58,Расход!$B$4:$B$557,"&lt;"&amp;Расход!$N$7)-$G58-$F58</f>
        <v>0</v>
      </c>
      <c r="I58" s="130">
        <f>SUMIFS(Расход!$G$4:$G$557,Расход!$C$4:$C$557,$A$37,Расход!$U$4:$U$557,Ростовка!$C58,Расход!$B$4:$B$557,"&lt;"&amp;Расход!$N$8)-$H58-$G58-$F58</f>
        <v>0</v>
      </c>
      <c r="J58" s="130">
        <f>SUMIFS(Расход!$G$4:$G$557,Расход!$C$4:$C$557,$A$37,Расход!$U$4:$U$557,Ростовка!$C58,Расход!$B$4:$B$557,"&lt;"&amp;Расход!$N$9)-$H58-$G58-$F58-$I58</f>
        <v>0</v>
      </c>
      <c r="K58" s="130">
        <f>SUMIFS(Расход!$G$4:$G$557,Расход!$C$4:$C$557,$A$37,Расход!$U$4:$U$557,Ростовка!$C58,Расход!$B$4:$B$557,"&lt;"&amp;Расход!$N$9)-$J58-$I58-$H58-$G58-$F58</f>
        <v>0</v>
      </c>
      <c r="L58" s="130">
        <f>SUMIFS(Расход!$G$4:$G$557,Расход!$C$4:$C$557,$A$37,Расход!$U$4:$U$557,Ростовка!$C58,Расход!$B$4:$B$557,"&lt;"&amp;Расход!$N$10)-$K58-$J58-$I58-$H58-$G58-$F58</f>
        <v>0</v>
      </c>
      <c r="M58" s="130">
        <f>SUMIFS(Расход!$G$4:$G$557,Расход!$C$4:$C$557,$A$37,Расход!$U$4:$U$557,Ростовка!$C58,Расход!$B$4:$B$557,"&lt;"&amp;Расход!$N$11)-$L58-$K58-$J58-$I58-$H58-$G58-$F58</f>
        <v>0</v>
      </c>
      <c r="N58" s="130">
        <f>SUMIFS(Расход!$G$4:$G$557,Расход!$C$4:$C$557,$A$37,Расход!$U$4:$U$557,Ростовка!$C58,Расход!$B$4:$B$557,"&lt;"&amp;Расход!#REF!)-SUM($F58:$M58)</f>
        <v>0</v>
      </c>
      <c r="O58" s="130">
        <f>SUMIFS(Расход!$G$4:$G$557,Расход!$C$4:$C$557,$A$37,Расход!$U$4:$U$557,Ростовка!$C58,Расход!$B$4:$B$557,"&lt;"&amp;Расход!$N$12)-SUM($F58:$N58)</f>
        <v>0</v>
      </c>
      <c r="P58" s="130">
        <f>SUMIFS(Расход!$G$4:$G$557,Расход!$C$4:$C$557,$A$37,Расход!$U$4:$U$557,Ростовка!$C58,Расход!$B$4:$B$557,"&lt;"&amp;Расход!$N$13)-SUM($F58:$O58)</f>
        <v>0</v>
      </c>
      <c r="Q58" s="130">
        <f>SUMIFS(Расход!$G$4:$G$557,Расход!$C$4:$C$557,$A$37,Расход!$U$4:$U$557,Ростовка!$C58,Расход!$B$4:$B$557,"&gt;="&amp;Расход!$N$14)</f>
        <v>0</v>
      </c>
    </row>
    <row r="59" spans="1:17" ht="15.75" hidden="1" customHeight="1" outlineLevel="1" x14ac:dyDescent="0.25">
      <c r="A59" s="128" t="s">
        <v>134</v>
      </c>
      <c r="B59" s="118"/>
      <c r="C59" s="118" t="str">
        <f t="shared" si="2"/>
        <v>XL</v>
      </c>
      <c r="D59" s="129">
        <f t="shared" si="3"/>
        <v>0</v>
      </c>
      <c r="F59" s="130">
        <f>SUMIFS(Расход!$G$4:$G$557,Расход!$C$4:$C$557,$A$37,Расход!$U$4:$U$557,Ростовка!$C59,Расход!$B$4:$B$557,"&lt;"&amp;Расход!$N$5)</f>
        <v>0</v>
      </c>
      <c r="G59" s="130">
        <f>SUMIFS(Расход!$G$4:$G$557,Расход!$C$4:$C$557,$A$37,Расход!$U$4:$U$557,Ростовка!$C59,Расход!$B$4:$B$557,"&lt;"&amp;Расход!$N$6)-$F59</f>
        <v>0</v>
      </c>
      <c r="H59" s="130">
        <f>SUMIFS(Расход!$G$4:$G$557,Расход!$C$4:$C$557,$A$37,Расход!$U$4:$U$557,Ростовка!$C59,Расход!$B$4:$B$557,"&lt;"&amp;Расход!$N$7)-$G59-$F59</f>
        <v>0</v>
      </c>
      <c r="I59" s="130">
        <f>SUMIFS(Расход!$G$4:$G$557,Расход!$C$4:$C$557,$A$37,Расход!$U$4:$U$557,Ростовка!$C59,Расход!$B$4:$B$557,"&lt;"&amp;Расход!$N$8)-$H59-$G59-$F59</f>
        <v>0</v>
      </c>
      <c r="J59" s="130">
        <f>SUMIFS(Расход!$G$4:$G$557,Расход!$C$4:$C$557,$A$37,Расход!$U$4:$U$557,Ростовка!$C59,Расход!$B$4:$B$557,"&lt;"&amp;Расход!$N$9)-$H59-$G59-$F59-$I59</f>
        <v>0</v>
      </c>
      <c r="K59" s="130">
        <f>SUMIFS(Расход!$G$4:$G$557,Расход!$C$4:$C$557,$A$37,Расход!$U$4:$U$557,Ростовка!$C59,Расход!$B$4:$B$557,"&lt;"&amp;Расход!$N$9)-$J59-$I59-$H59-$G59-$F59</f>
        <v>0</v>
      </c>
      <c r="L59" s="130">
        <f>SUMIFS(Расход!$G$4:$G$557,Расход!$C$4:$C$557,$A$37,Расход!$U$4:$U$557,Ростовка!$C59,Расход!$B$4:$B$557,"&lt;"&amp;Расход!$N$10)-$K59-$J59-$I59-$H59-$G59-$F59</f>
        <v>0</v>
      </c>
      <c r="M59" s="130">
        <f>SUMIFS(Расход!$G$4:$G$557,Расход!$C$4:$C$557,$A$37,Расход!$U$4:$U$557,Ростовка!$C59,Расход!$B$4:$B$557,"&lt;"&amp;Расход!$N$11)-$L59-$K59-$J59-$I59-$H59-$G59-$F59</f>
        <v>0</v>
      </c>
      <c r="N59" s="130">
        <f>SUMIFS(Расход!$G$4:$G$557,Расход!$C$4:$C$557,$A$37,Расход!$U$4:$U$557,Ростовка!$C59,Расход!$B$4:$B$557,"&lt;"&amp;Расход!#REF!)-SUM($F59:$M59)</f>
        <v>0</v>
      </c>
      <c r="O59" s="130">
        <f>SUMIFS(Расход!$G$4:$G$557,Расход!$C$4:$C$557,$A$37,Расход!$U$4:$U$557,Ростовка!$C59,Расход!$B$4:$B$557,"&lt;"&amp;Расход!$N$12)-SUM($F59:$N59)</f>
        <v>0</v>
      </c>
      <c r="P59" s="130">
        <f>SUMIFS(Расход!$G$4:$G$557,Расход!$C$4:$C$557,$A$37,Расход!$U$4:$U$557,Ростовка!$C59,Расход!$B$4:$B$557,"&lt;"&amp;Расход!$N$13)-SUM($F59:$O59)</f>
        <v>0</v>
      </c>
      <c r="Q59" s="130">
        <f>SUMIFS(Расход!$G$4:$G$557,Расход!$C$4:$C$557,$A$37,Расход!$U$4:$U$557,Ростовка!$C59,Расход!$B$4:$B$557,"&gt;="&amp;Расход!$N$14)</f>
        <v>0</v>
      </c>
    </row>
    <row r="60" spans="1:17" ht="15.75" hidden="1" customHeight="1" outlineLevel="1" x14ac:dyDescent="0.25">
      <c r="A60" s="128" t="s">
        <v>134</v>
      </c>
      <c r="B60" s="118"/>
      <c r="C60" s="118" t="str">
        <f t="shared" si="2"/>
        <v>XL</v>
      </c>
      <c r="D60" s="129">
        <f t="shared" si="3"/>
        <v>0</v>
      </c>
      <c r="F60" s="130">
        <f>SUMIFS(Расход!$G$4:$G$557,Расход!$C$4:$C$557,$A$37,Расход!$U$4:$U$557,Ростовка!$C60,Расход!$B$4:$B$557,"&lt;"&amp;Расход!$N$5)</f>
        <v>0</v>
      </c>
      <c r="G60" s="130">
        <f>SUMIFS(Расход!$G$4:$G$557,Расход!$C$4:$C$557,$A$37,Расход!$U$4:$U$557,Ростовка!$C60,Расход!$B$4:$B$557,"&lt;"&amp;Расход!$N$6)-$F60</f>
        <v>0</v>
      </c>
      <c r="H60" s="130">
        <f>SUMIFS(Расход!$G$4:$G$557,Расход!$C$4:$C$557,$A$37,Расход!$U$4:$U$557,Ростовка!$C60,Расход!$B$4:$B$557,"&lt;"&amp;Расход!$N$7)-$G60-$F60</f>
        <v>0</v>
      </c>
      <c r="I60" s="130">
        <f>SUMIFS(Расход!$G$4:$G$557,Расход!$C$4:$C$557,$A$37,Расход!$U$4:$U$557,Ростовка!$C60,Расход!$B$4:$B$557,"&lt;"&amp;Расход!$N$8)-$H60-$G60-$F60</f>
        <v>0</v>
      </c>
      <c r="J60" s="130">
        <f>SUMIFS(Расход!$G$4:$G$557,Расход!$C$4:$C$557,$A$37,Расход!$U$4:$U$557,Ростовка!$C60,Расход!$B$4:$B$557,"&lt;"&amp;Расход!$N$9)-$H60-$G60-$F60-$I60</f>
        <v>0</v>
      </c>
      <c r="K60" s="130">
        <f>SUMIFS(Расход!$G$4:$G$557,Расход!$C$4:$C$557,$A$37,Расход!$U$4:$U$557,Ростовка!$C60,Расход!$B$4:$B$557,"&lt;"&amp;Расход!$N$9)-$J60-$I60-$H60-$G60-$F60</f>
        <v>0</v>
      </c>
      <c r="L60" s="130">
        <f>SUMIFS(Расход!$G$4:$G$557,Расход!$C$4:$C$557,$A$37,Расход!$U$4:$U$557,Ростовка!$C60,Расход!$B$4:$B$557,"&lt;"&amp;Расход!$N$10)-$K60-$J60-$I60-$H60-$G60-$F60</f>
        <v>0</v>
      </c>
      <c r="M60" s="130">
        <f>SUMIFS(Расход!$G$4:$G$557,Расход!$C$4:$C$557,$A$37,Расход!$U$4:$U$557,Ростовка!$C60,Расход!$B$4:$B$557,"&lt;"&amp;Расход!$N$11)-$L60-$K60-$J60-$I60-$H60-$G60-$F60</f>
        <v>0</v>
      </c>
      <c r="N60" s="130">
        <f>SUMIFS(Расход!$G$4:$G$557,Расход!$C$4:$C$557,$A$37,Расход!$U$4:$U$557,Ростовка!$C60,Расход!$B$4:$B$557,"&lt;"&amp;Расход!#REF!)-SUM($F60:$M60)</f>
        <v>0</v>
      </c>
      <c r="O60" s="130">
        <f>SUMIFS(Расход!$G$4:$G$557,Расход!$C$4:$C$557,$A$37,Расход!$U$4:$U$557,Ростовка!$C60,Расход!$B$4:$B$557,"&lt;"&amp;Расход!$N$12)-SUM($F60:$N60)</f>
        <v>0</v>
      </c>
      <c r="P60" s="130">
        <f>SUMIFS(Расход!$G$4:$G$557,Расход!$C$4:$C$557,$A$37,Расход!$U$4:$U$557,Ростовка!$C60,Расход!$B$4:$B$557,"&lt;"&amp;Расход!$N$13)-SUM($F60:$O60)</f>
        <v>0</v>
      </c>
      <c r="Q60" s="130">
        <f>SUMIFS(Расход!$G$4:$G$557,Расход!$C$4:$C$557,$A$37,Расход!$U$4:$U$557,Ростовка!$C60,Расход!$B$4:$B$557,"&gt;="&amp;Расход!$N$14)</f>
        <v>0</v>
      </c>
    </row>
    <row r="61" spans="1:17" ht="15.75" hidden="1" customHeight="1" outlineLevel="1" x14ac:dyDescent="0.25">
      <c r="A61" s="128" t="s">
        <v>134</v>
      </c>
      <c r="B61" s="118"/>
      <c r="C61" s="118" t="str">
        <f t="shared" si="2"/>
        <v>XL</v>
      </c>
      <c r="D61" s="129">
        <f t="shared" si="3"/>
        <v>0</v>
      </c>
      <c r="F61" s="130">
        <f>SUMIFS(Расход!$G$4:$G$557,Расход!$C$4:$C$557,$A$37,Расход!$U$4:$U$557,Ростовка!$C61,Расход!$B$4:$B$557,"&lt;"&amp;Расход!$N$5)</f>
        <v>0</v>
      </c>
      <c r="G61" s="130">
        <f>SUMIFS(Расход!$G$4:$G$557,Расход!$C$4:$C$557,$A$37,Расход!$U$4:$U$557,Ростовка!$C61,Расход!$B$4:$B$557,"&lt;"&amp;Расход!$N$6)-$F61</f>
        <v>0</v>
      </c>
      <c r="H61" s="130">
        <f>SUMIFS(Расход!$G$4:$G$557,Расход!$C$4:$C$557,$A$37,Расход!$U$4:$U$557,Ростовка!$C61,Расход!$B$4:$B$557,"&lt;"&amp;Расход!$N$7)-$G61-$F61</f>
        <v>0</v>
      </c>
      <c r="I61" s="130">
        <f>SUMIFS(Расход!$G$4:$G$557,Расход!$C$4:$C$557,$A$37,Расход!$U$4:$U$557,Ростовка!$C61,Расход!$B$4:$B$557,"&lt;"&amp;Расход!$N$8)-$H61-$G61-$F61</f>
        <v>0</v>
      </c>
      <c r="J61" s="130">
        <f>SUMIFS(Расход!$G$4:$G$557,Расход!$C$4:$C$557,$A$37,Расход!$U$4:$U$557,Ростовка!$C61,Расход!$B$4:$B$557,"&lt;"&amp;Расход!$N$9)-$H61-$G61-$F61-$I61</f>
        <v>0</v>
      </c>
      <c r="K61" s="130">
        <f>SUMIFS(Расход!$G$4:$G$557,Расход!$C$4:$C$557,$A$37,Расход!$U$4:$U$557,Ростовка!$C61,Расход!$B$4:$B$557,"&lt;"&amp;Расход!$N$9)-$J61-$I61-$H61-$G61-$F61</f>
        <v>0</v>
      </c>
      <c r="L61" s="130">
        <f>SUMIFS(Расход!$G$4:$G$557,Расход!$C$4:$C$557,$A$37,Расход!$U$4:$U$557,Ростовка!$C61,Расход!$B$4:$B$557,"&lt;"&amp;Расход!$N$10)-$K61-$J61-$I61-$H61-$G61-$F61</f>
        <v>0</v>
      </c>
      <c r="M61" s="130">
        <f>SUMIFS(Расход!$G$4:$G$557,Расход!$C$4:$C$557,$A$37,Расход!$U$4:$U$557,Ростовка!$C61,Расход!$B$4:$B$557,"&lt;"&amp;Расход!$N$11)-$L61-$K61-$J61-$I61-$H61-$G61-$F61</f>
        <v>0</v>
      </c>
      <c r="N61" s="130">
        <f>SUMIFS(Расход!$G$4:$G$557,Расход!$C$4:$C$557,$A$37,Расход!$U$4:$U$557,Ростовка!$C61,Расход!$B$4:$B$557,"&lt;"&amp;Расход!#REF!)-SUM($F61:$M61)</f>
        <v>0</v>
      </c>
      <c r="O61" s="130">
        <f>SUMIFS(Расход!$G$4:$G$557,Расход!$C$4:$C$557,$A$37,Расход!$U$4:$U$557,Ростовка!$C61,Расход!$B$4:$B$557,"&lt;"&amp;Расход!$N$12)-SUM($F61:$N61)</f>
        <v>0</v>
      </c>
      <c r="P61" s="130">
        <f>SUMIFS(Расход!$G$4:$G$557,Расход!$C$4:$C$557,$A$37,Расход!$U$4:$U$557,Ростовка!$C61,Расход!$B$4:$B$557,"&lt;"&amp;Расход!$N$13)-SUM($F61:$O61)</f>
        <v>0</v>
      </c>
      <c r="Q61" s="130">
        <f>SUMIFS(Расход!$G$4:$G$557,Расход!$C$4:$C$557,$A$37,Расход!$U$4:$U$557,Ростовка!$C61,Расход!$B$4:$B$557,"&gt;="&amp;Расход!$N$14)</f>
        <v>0</v>
      </c>
    </row>
    <row r="62" spans="1:17" ht="15.75" hidden="1" customHeight="1" outlineLevel="1" x14ac:dyDescent="0.25">
      <c r="A62" s="128" t="s">
        <v>134</v>
      </c>
      <c r="B62" s="118"/>
      <c r="C62" s="118" t="str">
        <f t="shared" si="2"/>
        <v>XL</v>
      </c>
      <c r="D62" s="129">
        <f t="shared" si="3"/>
        <v>0</v>
      </c>
      <c r="F62" s="130">
        <f>SUMIFS(Расход!$G$4:$G$557,Расход!$C$4:$C$557,$A$37,Расход!$U$4:$U$557,Ростовка!$C62,Расход!$B$4:$B$557,"&lt;"&amp;Расход!$N$5)</f>
        <v>0</v>
      </c>
      <c r="G62" s="130">
        <f>SUMIFS(Расход!$G$4:$G$557,Расход!$C$4:$C$557,$A$37,Расход!$U$4:$U$557,Ростовка!$C62,Расход!$B$4:$B$557,"&lt;"&amp;Расход!$N$6)-$F62</f>
        <v>0</v>
      </c>
      <c r="H62" s="130">
        <f>SUMIFS(Расход!$G$4:$G$557,Расход!$C$4:$C$557,$A$37,Расход!$U$4:$U$557,Ростовка!$C62,Расход!$B$4:$B$557,"&lt;"&amp;Расход!$N$7)-$G62-$F62</f>
        <v>0</v>
      </c>
      <c r="I62" s="130">
        <f>SUMIFS(Расход!$G$4:$G$557,Расход!$C$4:$C$557,$A$37,Расход!$U$4:$U$557,Ростовка!$C62,Расход!$B$4:$B$557,"&lt;"&amp;Расход!$N$8)-$H62-$G62-$F62</f>
        <v>0</v>
      </c>
      <c r="J62" s="130">
        <f>SUMIFS(Расход!$G$4:$G$557,Расход!$C$4:$C$557,$A$37,Расход!$U$4:$U$557,Ростовка!$C62,Расход!$B$4:$B$557,"&lt;"&amp;Расход!$N$9)-$H62-$G62-$F62-$I62</f>
        <v>0</v>
      </c>
      <c r="K62" s="130">
        <f>SUMIFS(Расход!$G$4:$G$557,Расход!$C$4:$C$557,$A$37,Расход!$U$4:$U$557,Ростовка!$C62,Расход!$B$4:$B$557,"&lt;"&amp;Расход!$N$9)-$J62-$I62-$H62-$G62-$F62</f>
        <v>0</v>
      </c>
      <c r="L62" s="130">
        <f>SUMIFS(Расход!$G$4:$G$557,Расход!$C$4:$C$557,$A$37,Расход!$U$4:$U$557,Ростовка!$C62,Расход!$B$4:$B$557,"&lt;"&amp;Расход!$N$10)-$K62-$J62-$I62-$H62-$G62-$F62</f>
        <v>0</v>
      </c>
      <c r="M62" s="130">
        <f>SUMIFS(Расход!$G$4:$G$557,Расход!$C$4:$C$557,$A$37,Расход!$U$4:$U$557,Ростовка!$C62,Расход!$B$4:$B$557,"&lt;"&amp;Расход!$N$11)-$L62-$K62-$J62-$I62-$H62-$G62-$F62</f>
        <v>0</v>
      </c>
      <c r="N62" s="130">
        <f>SUMIFS(Расход!$G$4:$G$557,Расход!$C$4:$C$557,$A$37,Расход!$U$4:$U$557,Ростовка!$C62,Расход!$B$4:$B$557,"&lt;"&amp;Расход!#REF!)-SUM($F62:$M62)</f>
        <v>0</v>
      </c>
      <c r="O62" s="130">
        <f>SUMIFS(Расход!$G$4:$G$557,Расход!$C$4:$C$557,$A$37,Расход!$U$4:$U$557,Ростовка!$C62,Расход!$B$4:$B$557,"&lt;"&amp;Расход!$N$12)-SUM($F62:$N62)</f>
        <v>0</v>
      </c>
      <c r="P62" s="130">
        <f>SUMIFS(Расход!$G$4:$G$557,Расход!$C$4:$C$557,$A$37,Расход!$U$4:$U$557,Ростовка!$C62,Расход!$B$4:$B$557,"&lt;"&amp;Расход!$N$13)-SUM($F62:$O62)</f>
        <v>0</v>
      </c>
      <c r="Q62" s="130">
        <f>SUMIFS(Расход!$G$4:$G$557,Расход!$C$4:$C$557,$A$37,Расход!$U$4:$U$557,Ростовка!$C62,Расход!$B$4:$B$557,"&gt;="&amp;Расход!$N$14)</f>
        <v>0</v>
      </c>
    </row>
    <row r="63" spans="1:17" ht="15.75" hidden="1" customHeight="1" outlineLevel="1" x14ac:dyDescent="0.25">
      <c r="A63" s="128" t="s">
        <v>134</v>
      </c>
      <c r="B63" s="118"/>
      <c r="C63" s="118" t="str">
        <f t="shared" si="2"/>
        <v>XL</v>
      </c>
      <c r="D63" s="129">
        <f t="shared" si="3"/>
        <v>0</v>
      </c>
      <c r="F63" s="130">
        <f>SUMIFS(Расход!$G$4:$G$557,Расход!$C$4:$C$557,$A$37,Расход!$U$4:$U$557,Ростовка!$C63,Расход!$B$4:$B$557,"&lt;"&amp;Расход!$N$5)</f>
        <v>0</v>
      </c>
      <c r="G63" s="130">
        <f>SUMIFS(Расход!$G$4:$G$557,Расход!$C$4:$C$557,$A$37,Расход!$U$4:$U$557,Ростовка!$C63,Расход!$B$4:$B$557,"&lt;"&amp;Расход!$N$6)-$F63</f>
        <v>0</v>
      </c>
      <c r="H63" s="130">
        <f>SUMIFS(Расход!$G$4:$G$557,Расход!$C$4:$C$557,$A$37,Расход!$U$4:$U$557,Ростовка!$C63,Расход!$B$4:$B$557,"&lt;"&amp;Расход!$N$7)-$G63-$F63</f>
        <v>0</v>
      </c>
      <c r="I63" s="130">
        <f>SUMIFS(Расход!$G$4:$G$557,Расход!$C$4:$C$557,$A$37,Расход!$U$4:$U$557,Ростовка!$C63,Расход!$B$4:$B$557,"&lt;"&amp;Расход!$N$8)-$H63-$G63-$F63</f>
        <v>0</v>
      </c>
      <c r="J63" s="130">
        <f>SUMIFS(Расход!$G$4:$G$557,Расход!$C$4:$C$557,$A$37,Расход!$U$4:$U$557,Ростовка!$C63,Расход!$B$4:$B$557,"&lt;"&amp;Расход!$N$9)-$H63-$G63-$F63-$I63</f>
        <v>0</v>
      </c>
      <c r="K63" s="130">
        <f>SUMIFS(Расход!$G$4:$G$557,Расход!$C$4:$C$557,$A$37,Расход!$U$4:$U$557,Ростовка!$C63,Расход!$B$4:$B$557,"&lt;"&amp;Расход!$N$9)-$J63-$I63-$H63-$G63-$F63</f>
        <v>0</v>
      </c>
      <c r="L63" s="130">
        <f>SUMIFS(Расход!$G$4:$G$557,Расход!$C$4:$C$557,$A$37,Расход!$U$4:$U$557,Ростовка!$C63,Расход!$B$4:$B$557,"&lt;"&amp;Расход!$N$10)-$K63-$J63-$I63-$H63-$G63-$F63</f>
        <v>0</v>
      </c>
      <c r="M63" s="130">
        <f>SUMIFS(Расход!$G$4:$G$557,Расход!$C$4:$C$557,$A$37,Расход!$U$4:$U$557,Ростовка!$C63,Расход!$B$4:$B$557,"&lt;"&amp;Расход!$N$11)-$L63-$K63-$J63-$I63-$H63-$G63-$F63</f>
        <v>0</v>
      </c>
      <c r="N63" s="130">
        <f>SUMIFS(Расход!$G$4:$G$557,Расход!$C$4:$C$557,$A$37,Расход!$U$4:$U$557,Ростовка!$C63,Расход!$B$4:$B$557,"&lt;"&amp;Расход!#REF!)-SUM($F63:$M63)</f>
        <v>0</v>
      </c>
      <c r="O63" s="130">
        <f>SUMIFS(Расход!$G$4:$G$557,Расход!$C$4:$C$557,$A$37,Расход!$U$4:$U$557,Ростовка!$C63,Расход!$B$4:$B$557,"&lt;"&amp;Расход!$N$12)-SUM($F63:$N63)</f>
        <v>0</v>
      </c>
      <c r="P63" s="130">
        <f>SUMIFS(Расход!$G$4:$G$557,Расход!$C$4:$C$557,$A$37,Расход!$U$4:$U$557,Ростовка!$C63,Расход!$B$4:$B$557,"&lt;"&amp;Расход!$N$13)-SUM($F63:$O63)</f>
        <v>0</v>
      </c>
      <c r="Q63" s="130">
        <f>SUMIFS(Расход!$G$4:$G$557,Расход!$C$4:$C$557,$A$37,Расход!$U$4:$U$557,Ростовка!$C63,Расход!$B$4:$B$557,"&gt;="&amp;Расход!$N$14)</f>
        <v>0</v>
      </c>
    </row>
    <row r="64" spans="1:17" ht="15.75" hidden="1" customHeight="1" outlineLevel="1" x14ac:dyDescent="0.25">
      <c r="A64" s="128" t="s">
        <v>134</v>
      </c>
      <c r="B64" s="118"/>
      <c r="C64" s="118" t="str">
        <f t="shared" si="2"/>
        <v>XL</v>
      </c>
      <c r="D64" s="129">
        <f t="shared" si="3"/>
        <v>0</v>
      </c>
      <c r="F64" s="130">
        <f>SUMIFS(Расход!$G$4:$G$557,Расход!$C$4:$C$557,$A$37,Расход!$U$4:$U$557,Ростовка!$C64,Расход!$B$4:$B$557,"&lt;"&amp;Расход!$N$5)</f>
        <v>0</v>
      </c>
      <c r="G64" s="130">
        <f>SUMIFS(Расход!$G$4:$G$557,Расход!$C$4:$C$557,$A$37,Расход!$U$4:$U$557,Ростовка!$C64,Расход!$B$4:$B$557,"&lt;"&amp;Расход!$N$6)-$F64</f>
        <v>0</v>
      </c>
      <c r="H64" s="130">
        <f>SUMIFS(Расход!$G$4:$G$557,Расход!$C$4:$C$557,$A$37,Расход!$U$4:$U$557,Ростовка!$C64,Расход!$B$4:$B$557,"&lt;"&amp;Расход!$N$7)-$G64-$F64</f>
        <v>0</v>
      </c>
      <c r="I64" s="130">
        <f>SUMIFS(Расход!$G$4:$G$557,Расход!$C$4:$C$557,$A$37,Расход!$U$4:$U$557,Ростовка!$C64,Расход!$B$4:$B$557,"&lt;"&amp;Расход!$N$8)-$H64-$G64-$F64</f>
        <v>0</v>
      </c>
      <c r="J64" s="130">
        <f>SUMIFS(Расход!$G$4:$G$557,Расход!$C$4:$C$557,$A$37,Расход!$U$4:$U$557,Ростовка!$C64,Расход!$B$4:$B$557,"&lt;"&amp;Расход!$N$9)-$H64-$G64-$F64-$I64</f>
        <v>0</v>
      </c>
      <c r="K64" s="130">
        <f>SUMIFS(Расход!$G$4:$G$557,Расход!$C$4:$C$557,$A$37,Расход!$U$4:$U$557,Ростовка!$C64,Расход!$B$4:$B$557,"&lt;"&amp;Расход!$N$9)-$J64-$I64-$H64-$G64-$F64</f>
        <v>0</v>
      </c>
      <c r="L64" s="130">
        <f>SUMIFS(Расход!$G$4:$G$557,Расход!$C$4:$C$557,$A$37,Расход!$U$4:$U$557,Ростовка!$C64,Расход!$B$4:$B$557,"&lt;"&amp;Расход!$N$10)-$K64-$J64-$I64-$H64-$G64-$F64</f>
        <v>0</v>
      </c>
      <c r="M64" s="130">
        <f>SUMIFS(Расход!$G$4:$G$557,Расход!$C$4:$C$557,$A$37,Расход!$U$4:$U$557,Ростовка!$C64,Расход!$B$4:$B$557,"&lt;"&amp;Расход!$N$11)-$L64-$K64-$J64-$I64-$H64-$G64-$F64</f>
        <v>0</v>
      </c>
      <c r="N64" s="130">
        <f>SUMIFS(Расход!$G$4:$G$557,Расход!$C$4:$C$557,$A$37,Расход!$U$4:$U$557,Ростовка!$C64,Расход!$B$4:$B$557,"&lt;"&amp;Расход!#REF!)-SUM($F64:$M64)</f>
        <v>0</v>
      </c>
      <c r="O64" s="130">
        <f>SUMIFS(Расход!$G$4:$G$557,Расход!$C$4:$C$557,$A$37,Расход!$U$4:$U$557,Ростовка!$C64,Расход!$B$4:$B$557,"&lt;"&amp;Расход!$N$12)-SUM($F64:$N64)</f>
        <v>0</v>
      </c>
      <c r="P64" s="130">
        <f>SUMIFS(Расход!$G$4:$G$557,Расход!$C$4:$C$557,$A$37,Расход!$U$4:$U$557,Ростовка!$C64,Расход!$B$4:$B$557,"&lt;"&amp;Расход!$N$13)-SUM($F64:$O64)</f>
        <v>0</v>
      </c>
      <c r="Q64" s="130">
        <f>SUMIFS(Расход!$G$4:$G$557,Расход!$C$4:$C$557,$A$37,Расход!$U$4:$U$557,Ростовка!$C64,Расход!$B$4:$B$557,"&gt;="&amp;Расход!$N$14)</f>
        <v>0</v>
      </c>
    </row>
    <row r="65" spans="1:17" ht="15.75" hidden="1" customHeight="1" outlineLevel="1" x14ac:dyDescent="0.25">
      <c r="A65" s="128" t="s">
        <v>134</v>
      </c>
      <c r="B65" s="118"/>
      <c r="C65" s="118" t="str">
        <f t="shared" si="2"/>
        <v>XL</v>
      </c>
      <c r="D65" s="129">
        <f t="shared" si="3"/>
        <v>0</v>
      </c>
      <c r="F65" s="130">
        <f>SUMIFS(Расход!$G$4:$G$557,Расход!$C$4:$C$557,$A$37,Расход!$U$4:$U$557,Ростовка!$C65,Расход!$B$4:$B$557,"&lt;"&amp;Расход!$N$5)</f>
        <v>0</v>
      </c>
      <c r="G65" s="130">
        <f>SUMIFS(Расход!$G$4:$G$557,Расход!$C$4:$C$557,$A$37,Расход!$U$4:$U$557,Ростовка!$C65,Расход!$B$4:$B$557,"&lt;"&amp;Расход!$N$6)-$F65</f>
        <v>0</v>
      </c>
      <c r="H65" s="130">
        <f>SUMIFS(Расход!$G$4:$G$557,Расход!$C$4:$C$557,$A$37,Расход!$U$4:$U$557,Ростовка!$C65,Расход!$B$4:$B$557,"&lt;"&amp;Расход!$N$7)-$G65-$F65</f>
        <v>0</v>
      </c>
      <c r="I65" s="130">
        <f>SUMIFS(Расход!$G$4:$G$557,Расход!$C$4:$C$557,$A$37,Расход!$U$4:$U$557,Ростовка!$C65,Расход!$B$4:$B$557,"&lt;"&amp;Расход!$N$8)-$H65-$G65-$F65</f>
        <v>0</v>
      </c>
      <c r="J65" s="130">
        <f>SUMIFS(Расход!$G$4:$G$557,Расход!$C$4:$C$557,$A$37,Расход!$U$4:$U$557,Ростовка!$C65,Расход!$B$4:$B$557,"&lt;"&amp;Расход!$N$9)-$H65-$G65-$F65-$I65</f>
        <v>0</v>
      </c>
      <c r="K65" s="130">
        <f>SUMIFS(Расход!$G$4:$G$557,Расход!$C$4:$C$557,$A$37,Расход!$U$4:$U$557,Ростовка!$C65,Расход!$B$4:$B$557,"&lt;"&amp;Расход!$N$9)-$J65-$I65-$H65-$G65-$F65</f>
        <v>0</v>
      </c>
      <c r="L65" s="130">
        <f>SUMIFS(Расход!$G$4:$G$557,Расход!$C$4:$C$557,$A$37,Расход!$U$4:$U$557,Ростовка!$C65,Расход!$B$4:$B$557,"&lt;"&amp;Расход!$N$10)-$K65-$J65-$I65-$H65-$G65-$F65</f>
        <v>0</v>
      </c>
      <c r="M65" s="130">
        <f>SUMIFS(Расход!$G$4:$G$557,Расход!$C$4:$C$557,$A$37,Расход!$U$4:$U$557,Ростовка!$C65,Расход!$B$4:$B$557,"&lt;"&amp;Расход!$N$11)-$L65-$K65-$J65-$I65-$H65-$G65-$F65</f>
        <v>0</v>
      </c>
      <c r="N65" s="130">
        <f>SUMIFS(Расход!$G$4:$G$557,Расход!$C$4:$C$557,$A$37,Расход!$U$4:$U$557,Ростовка!$C65,Расход!$B$4:$B$557,"&lt;"&amp;Расход!#REF!)-SUM($F65:$M65)</f>
        <v>0</v>
      </c>
      <c r="O65" s="130">
        <f>SUMIFS(Расход!$G$4:$G$557,Расход!$C$4:$C$557,$A$37,Расход!$U$4:$U$557,Ростовка!$C65,Расход!$B$4:$B$557,"&lt;"&amp;Расход!$N$12)-SUM($F65:$N65)</f>
        <v>0</v>
      </c>
      <c r="P65" s="130">
        <f>SUMIFS(Расход!$G$4:$G$557,Расход!$C$4:$C$557,$A$37,Расход!$U$4:$U$557,Ростовка!$C65,Расход!$B$4:$B$557,"&lt;"&amp;Расход!$N$13)-SUM($F65:$O65)</f>
        <v>0</v>
      </c>
      <c r="Q65" s="130">
        <f>SUMIFS(Расход!$G$4:$G$557,Расход!$C$4:$C$557,$A$37,Расход!$U$4:$U$557,Ростовка!$C65,Расход!$B$4:$B$557,"&gt;="&amp;Расход!$N$14)</f>
        <v>0</v>
      </c>
    </row>
    <row r="66" spans="1:17" ht="15.75" hidden="1" customHeight="1" outlineLevel="1" thickBot="1" x14ac:dyDescent="0.3">
      <c r="A66" s="131"/>
      <c r="B66" s="139"/>
      <c r="C66" s="139"/>
      <c r="D66" s="133"/>
      <c r="E66" s="134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6"/>
    </row>
    <row r="67" spans="1:17" ht="15.75" customHeight="1" collapsed="1" thickBot="1" x14ac:dyDescent="0.3">
      <c r="A67" s="140" t="s">
        <v>89</v>
      </c>
      <c r="B67" s="141"/>
      <c r="C67" s="141"/>
      <c r="D67" s="119">
        <f>SUM(D68:D85)</f>
        <v>0</v>
      </c>
      <c r="E67" s="124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38"/>
    </row>
    <row r="68" spans="1:17" ht="15.75" hidden="1" customHeight="1" outlineLevel="1" x14ac:dyDescent="0.25">
      <c r="A68" s="128"/>
      <c r="B68" s="118"/>
      <c r="C68" s="118"/>
      <c r="D68" s="129">
        <f t="shared" ref="D68:D84" si="4">SUM(F68:Q68)</f>
        <v>0</v>
      </c>
      <c r="F68" s="130">
        <f>SUMIFS(Расход!$G$4:$G$557,Расход!$C$4:$C$557,$A$67,Расход!$U$4:$U$557,Ростовка!$C68,Расход!$B$4:$B$557,"&lt;"&amp;Расход!$N$5)</f>
        <v>0</v>
      </c>
      <c r="G68" s="130">
        <f>SUMIFS(Расход!$G$4:$G$557,Расход!$C$4:$C$557,$A$67,Расход!$U$4:$U$557,Ростовка!$C68,Расход!$B$4:$B$557,"&lt;"&amp;Расход!$N$6)-$F68</f>
        <v>0</v>
      </c>
      <c r="H68" s="130">
        <f>SUMIFS(Расход!$G$4:$G$557,Расход!$C$4:$C$557,$A$67,Расход!$U$4:$U$557,Ростовка!$C68,Расход!$B$4:$B$557,"&lt;"&amp;Расход!$N$7)-$G68-$F68</f>
        <v>0</v>
      </c>
      <c r="I68" s="130">
        <f>SUMIFS(Расход!$G$4:$G$557,Расход!$C$4:$C$557,$A$67,Расход!$U$4:$U$557,Ростовка!$C68,Расход!$B$4:$B$557,"&lt;"&amp;Расход!$N$8)-$H68-$G68-$F68</f>
        <v>0</v>
      </c>
      <c r="J68" s="130">
        <f>SUMIFS(Расход!$G$4:$G$557,Расход!$C$4:$C$557,$A$67,Расход!$U$4:$U$557,Ростовка!$C68,Расход!$B$4:$B$557,"&lt;"&amp;Расход!$N$9)-$H68-$G68-$F68-$I68</f>
        <v>0</v>
      </c>
      <c r="K68" s="130">
        <f>SUMIFS(Расход!$G$4:$G$557,Расход!$C$4:$C$557,$A$67,Расход!$U$4:$U$557,Ростовка!$C68,Расход!$B$4:$B$557,"&lt;"&amp;Расход!$N$9)-$J68-$I68-$H68-$G68-$F68</f>
        <v>0</v>
      </c>
      <c r="L68" s="130">
        <f>SUMIFS(Расход!$G$4:$G$557,Расход!$C$4:$C$557,$A$67,Расход!$U$4:$U$557,Ростовка!$C68,Расход!$B$4:$B$557,"&lt;"&amp;Расход!$N$10)-$K68-$J68-$I68-$H68-$G68-$F68</f>
        <v>0</v>
      </c>
      <c r="M68" s="130">
        <f>SUMIFS(Расход!$G$4:$G$557,Расход!$C$4:$C$557,$A$67,Расход!$U$4:$U$557,Ростовка!$C68,Расход!$B$4:$B$557,"&lt;"&amp;Расход!$N$11)-$L68-$K68-$J68-$I68-$H68-$G68-$F68</f>
        <v>0</v>
      </c>
      <c r="N68" s="130">
        <f>SUMIFS(Расход!$G$4:$G$557,Расход!$C$4:$C$557,$A$67,Расход!$U$4:$U$557,Ростовка!$C68,Расход!$B$4:$B$557,"&lt;"&amp;Расход!#REF!)-SUM($F68:$M68)</f>
        <v>0</v>
      </c>
      <c r="O68" s="130">
        <f>SUMIFS(Расход!$G$4:$G$557,Расход!$C$4:$C$557,$A$67,Расход!$U$4:$U$557,Ростовка!$C68,Расход!$B$4:$B$557,"&lt;"&amp;Расход!$N$12)-SUM($F68:$N68)</f>
        <v>0</v>
      </c>
      <c r="P68" s="130">
        <f>SUMIFS(Расход!$G$4:$G$557,Расход!$C$4:$C$557,$A$67,Расход!$U$4:$U$557,Ростовка!$C68,Расход!$B$4:$B$557,"&lt;"&amp;Расход!$N$13)-SUM($F68:$O68)</f>
        <v>0</v>
      </c>
      <c r="Q68" s="130">
        <f>SUMIFS(Расход!$G$4:$G$557,Расход!$C$4:$C$557,$A$67,Расход!$U$4:$U$557,Ростовка!$C68,Расход!$B$4:$B$557,"&gt;="&amp;Расход!$N$14)</f>
        <v>0</v>
      </c>
    </row>
    <row r="69" spans="1:17" ht="15.75" hidden="1" customHeight="1" outlineLevel="1" x14ac:dyDescent="0.25">
      <c r="A69" s="128"/>
      <c r="B69" s="118"/>
      <c r="C69" s="118"/>
      <c r="D69" s="129">
        <f t="shared" si="4"/>
        <v>0</v>
      </c>
      <c r="F69" s="130">
        <f>SUMIFS(Расход!$G$4:$G$557,Расход!$C$4:$C$557,$A$67,Расход!$U$4:$U$557,Ростовка!$C69,Расход!$B$4:$B$557,"&lt;"&amp;Расход!$N$5)</f>
        <v>0</v>
      </c>
      <c r="G69" s="130">
        <f>SUMIFS(Расход!$G$4:$G$557,Расход!$C$4:$C$557,$A$67,Расход!$U$4:$U$557,Ростовка!$C69,Расход!$B$4:$B$557,"&lt;"&amp;Расход!$N$6)-$F69</f>
        <v>0</v>
      </c>
      <c r="H69" s="130">
        <f>SUMIFS(Расход!$G$4:$G$557,Расход!$C$4:$C$557,$A$67,Расход!$U$4:$U$557,Ростовка!$C69,Расход!$B$4:$B$557,"&lt;"&amp;Расход!$N$7)-$G69-$F69</f>
        <v>0</v>
      </c>
      <c r="I69" s="130">
        <f>SUMIFS(Расход!$G$4:$G$557,Расход!$C$4:$C$557,$A$67,Расход!$U$4:$U$557,Ростовка!$C69,Расход!$B$4:$B$557,"&lt;"&amp;Расход!$N$8)-$H69-$G69-$F69</f>
        <v>0</v>
      </c>
      <c r="J69" s="130">
        <f>SUMIFS(Расход!$G$4:$G$557,Расход!$C$4:$C$557,$A$67,Расход!$U$4:$U$557,Ростовка!$C69,Расход!$B$4:$B$557,"&lt;"&amp;Расход!$N$9)-$H69-$G69-$F69-$I69</f>
        <v>0</v>
      </c>
      <c r="K69" s="130">
        <f>SUMIFS(Расход!$G$4:$G$557,Расход!$C$4:$C$557,$A$67,Расход!$U$4:$U$557,Ростовка!$C69,Расход!$B$4:$B$557,"&lt;"&amp;Расход!$N$9)-$J69-$I69-$H69-$G69-$F69</f>
        <v>0</v>
      </c>
      <c r="L69" s="130">
        <f>SUMIFS(Расход!$G$4:$G$557,Расход!$C$4:$C$557,$A$67,Расход!$U$4:$U$557,Ростовка!$C69,Расход!$B$4:$B$557,"&lt;"&amp;Расход!$N$10)-$K69-$J69-$I69-$H69-$G69-$F69</f>
        <v>0</v>
      </c>
      <c r="M69" s="130">
        <f>SUMIFS(Расход!$G$4:$G$557,Расход!$C$4:$C$557,$A$67,Расход!$U$4:$U$557,Ростовка!$C69,Расход!$B$4:$B$557,"&lt;"&amp;Расход!$N$11)-$L69-$K69-$J69-$I69-$H69-$G69-$F69</f>
        <v>0</v>
      </c>
      <c r="N69" s="130">
        <f>SUMIFS(Расход!$G$4:$G$557,Расход!$C$4:$C$557,$A$67,Расход!$U$4:$U$557,Ростовка!$C69,Расход!$B$4:$B$557,"&lt;"&amp;Расход!#REF!)-SUM($F69:$M69)</f>
        <v>0</v>
      </c>
      <c r="O69" s="130">
        <f>SUMIFS(Расход!$G$4:$G$557,Расход!$C$4:$C$557,$A$67,Расход!$U$4:$U$557,Ростовка!$C69,Расход!$B$4:$B$557,"&lt;"&amp;Расход!$N$12)-SUM($F69:$N69)</f>
        <v>0</v>
      </c>
      <c r="P69" s="130">
        <f>SUMIFS(Расход!$G$4:$G$557,Расход!$C$4:$C$557,$A$67,Расход!$U$4:$U$557,Ростовка!$C69,Расход!$B$4:$B$557,"&lt;"&amp;Расход!$N$13)-SUM($F69:$O69)</f>
        <v>0</v>
      </c>
      <c r="Q69" s="130">
        <f>SUMIFS(Расход!$G$4:$G$557,Расход!$C$4:$C$557,$A$67,Расход!$U$4:$U$557,Ростовка!$C69,Расход!$B$4:$B$557,"&gt;="&amp;Расход!$N$14)</f>
        <v>0</v>
      </c>
    </row>
    <row r="70" spans="1:17" ht="15.75" hidden="1" customHeight="1" outlineLevel="1" x14ac:dyDescent="0.25">
      <c r="A70" s="128"/>
      <c r="B70" s="118"/>
      <c r="C70" s="118"/>
      <c r="D70" s="129">
        <f t="shared" si="4"/>
        <v>0</v>
      </c>
      <c r="F70" s="130">
        <f>SUMIFS(Расход!$G$4:$G$557,Расход!$C$4:$C$557,$A$67,Расход!$U$4:$U$557,Ростовка!$C70,Расход!$B$4:$B$557,"&lt;"&amp;Расход!$N$5)</f>
        <v>0</v>
      </c>
      <c r="G70" s="130">
        <f>SUMIFS(Расход!$G$4:$G$557,Расход!$C$4:$C$557,$A$67,Расход!$U$4:$U$557,Ростовка!$C70,Расход!$B$4:$B$557,"&lt;"&amp;Расход!$N$6)-$F70</f>
        <v>0</v>
      </c>
      <c r="H70" s="130">
        <f>SUMIFS(Расход!$G$4:$G$557,Расход!$C$4:$C$557,$A$67,Расход!$U$4:$U$557,Ростовка!$C70,Расход!$B$4:$B$557,"&lt;"&amp;Расход!$N$7)-$G70-$F70</f>
        <v>0</v>
      </c>
      <c r="I70" s="130">
        <f>SUMIFS(Расход!$G$4:$G$557,Расход!$C$4:$C$557,$A$67,Расход!$U$4:$U$557,Ростовка!$C70,Расход!$B$4:$B$557,"&lt;"&amp;Расход!$N$8)-$H70-$G70-$F70</f>
        <v>0</v>
      </c>
      <c r="J70" s="130">
        <f>SUMIFS(Расход!$G$4:$G$557,Расход!$C$4:$C$557,$A$67,Расход!$U$4:$U$557,Ростовка!$C70,Расход!$B$4:$B$557,"&lt;"&amp;Расход!$N$9)-$H70-$G70-$F70-$I70</f>
        <v>0</v>
      </c>
      <c r="K70" s="130">
        <f>SUMIFS(Расход!$G$4:$G$557,Расход!$C$4:$C$557,$A$67,Расход!$U$4:$U$557,Ростовка!$C70,Расход!$B$4:$B$557,"&lt;"&amp;Расход!$N$9)-$J70-$I70-$H70-$G70-$F70</f>
        <v>0</v>
      </c>
      <c r="L70" s="130">
        <f>SUMIFS(Расход!$G$4:$G$557,Расход!$C$4:$C$557,$A$67,Расход!$U$4:$U$557,Ростовка!$C70,Расход!$B$4:$B$557,"&lt;"&amp;Расход!$N$10)-$K70-$J70-$I70-$H70-$G70-$F70</f>
        <v>0</v>
      </c>
      <c r="M70" s="130">
        <f>SUMIFS(Расход!$G$4:$G$557,Расход!$C$4:$C$557,$A$67,Расход!$U$4:$U$557,Ростовка!$C70,Расход!$B$4:$B$557,"&lt;"&amp;Расход!$N$11)-$L70-$K70-$J70-$I70-$H70-$G70-$F70</f>
        <v>0</v>
      </c>
      <c r="N70" s="130">
        <f>SUMIFS(Расход!$G$4:$G$557,Расход!$C$4:$C$557,$A$67,Расход!$U$4:$U$557,Ростовка!$C70,Расход!$B$4:$B$557,"&lt;"&amp;Расход!#REF!)-SUM($F70:$M70)</f>
        <v>0</v>
      </c>
      <c r="O70" s="130">
        <f>SUMIFS(Расход!$G$4:$G$557,Расход!$C$4:$C$557,$A$67,Расход!$U$4:$U$557,Ростовка!$C70,Расход!$B$4:$B$557,"&lt;"&amp;Расход!$N$12)-SUM($F70:$N70)</f>
        <v>0</v>
      </c>
      <c r="P70" s="130">
        <f>SUMIFS(Расход!$G$4:$G$557,Расход!$C$4:$C$557,$A$67,Расход!$U$4:$U$557,Ростовка!$C70,Расход!$B$4:$B$557,"&lt;"&amp;Расход!$N$13)-SUM($F70:$O70)</f>
        <v>0</v>
      </c>
      <c r="Q70" s="130">
        <f>SUMIFS(Расход!$G$4:$G$557,Расход!$C$4:$C$557,$A$67,Расход!$U$4:$U$557,Ростовка!$C70,Расход!$B$4:$B$557,"&gt;="&amp;Расход!$N$14)</f>
        <v>0</v>
      </c>
    </row>
    <row r="71" spans="1:17" ht="15.75" hidden="1" customHeight="1" outlineLevel="1" x14ac:dyDescent="0.25">
      <c r="A71" s="128"/>
      <c r="B71" s="118"/>
      <c r="C71" s="118"/>
      <c r="D71" s="129">
        <f t="shared" si="4"/>
        <v>0</v>
      </c>
      <c r="F71" s="130">
        <f>SUMIFS(Расход!$G$4:$G$557,Расход!$C$4:$C$557,$A$67,Расход!$U$4:$U$557,Ростовка!$C71,Расход!$B$4:$B$557,"&lt;"&amp;Расход!$N$5)</f>
        <v>0</v>
      </c>
      <c r="G71" s="130">
        <f>SUMIFS(Расход!$G$4:$G$557,Расход!$C$4:$C$557,$A$67,Расход!$U$4:$U$557,Ростовка!$C71,Расход!$B$4:$B$557,"&lt;"&amp;Расход!$N$6)-$F71</f>
        <v>0</v>
      </c>
      <c r="H71" s="130">
        <f>SUMIFS(Расход!$G$4:$G$557,Расход!$C$4:$C$557,$A$67,Расход!$U$4:$U$557,Ростовка!$C71,Расход!$B$4:$B$557,"&lt;"&amp;Расход!$N$7)-$G71-$F71</f>
        <v>0</v>
      </c>
      <c r="I71" s="130">
        <f>SUMIFS(Расход!$G$4:$G$557,Расход!$C$4:$C$557,$A$67,Расход!$U$4:$U$557,Ростовка!$C71,Расход!$B$4:$B$557,"&lt;"&amp;Расход!$N$8)-$H71-$G71-$F71</f>
        <v>0</v>
      </c>
      <c r="J71" s="130">
        <f>SUMIFS(Расход!$G$4:$G$557,Расход!$C$4:$C$557,$A$67,Расход!$U$4:$U$557,Ростовка!$C71,Расход!$B$4:$B$557,"&lt;"&amp;Расход!$N$9)-$H71-$G71-$F71-$I71</f>
        <v>0</v>
      </c>
      <c r="K71" s="130">
        <f>SUMIFS(Расход!$G$4:$G$557,Расход!$C$4:$C$557,$A$67,Расход!$U$4:$U$557,Ростовка!$C71,Расход!$B$4:$B$557,"&lt;"&amp;Расход!$N$9)-$J71-$I71-$H71-$G71-$F71</f>
        <v>0</v>
      </c>
      <c r="L71" s="130">
        <f>SUMIFS(Расход!$G$4:$G$557,Расход!$C$4:$C$557,$A$67,Расход!$U$4:$U$557,Ростовка!$C71,Расход!$B$4:$B$557,"&lt;"&amp;Расход!$N$10)-$K71-$J71-$I71-$H71-$G71-$F71</f>
        <v>0</v>
      </c>
      <c r="M71" s="130">
        <f>SUMIFS(Расход!$G$4:$G$557,Расход!$C$4:$C$557,$A$67,Расход!$U$4:$U$557,Ростовка!$C71,Расход!$B$4:$B$557,"&lt;"&amp;Расход!$N$11)-$L71-$K71-$J71-$I71-$H71-$G71-$F71</f>
        <v>0</v>
      </c>
      <c r="N71" s="130">
        <f>SUMIFS(Расход!$G$4:$G$557,Расход!$C$4:$C$557,$A$67,Расход!$U$4:$U$557,Ростовка!$C71,Расход!$B$4:$B$557,"&lt;"&amp;Расход!#REF!)-SUM($F71:$M71)</f>
        <v>0</v>
      </c>
      <c r="O71" s="130">
        <f>SUMIFS(Расход!$G$4:$G$557,Расход!$C$4:$C$557,$A$67,Расход!$U$4:$U$557,Ростовка!$C71,Расход!$B$4:$B$557,"&lt;"&amp;Расход!$N$12)-SUM($F71:$N71)</f>
        <v>0</v>
      </c>
      <c r="P71" s="130">
        <f>SUMIFS(Расход!$G$4:$G$557,Расход!$C$4:$C$557,$A$67,Расход!$U$4:$U$557,Ростовка!$C71,Расход!$B$4:$B$557,"&lt;"&amp;Расход!$N$13)-SUM($F71:$O71)</f>
        <v>0</v>
      </c>
      <c r="Q71" s="130">
        <f>SUMIFS(Расход!$G$4:$G$557,Расход!$C$4:$C$557,$A$67,Расход!$U$4:$U$557,Ростовка!$C71,Расход!$B$4:$B$557,"&gt;="&amp;Расход!$N$14)</f>
        <v>0</v>
      </c>
    </row>
    <row r="72" spans="1:17" ht="15.75" hidden="1" customHeight="1" outlineLevel="1" x14ac:dyDescent="0.25">
      <c r="A72" s="128"/>
      <c r="B72" s="118"/>
      <c r="C72" s="118"/>
      <c r="D72" s="129">
        <f t="shared" si="4"/>
        <v>0</v>
      </c>
      <c r="F72" s="130">
        <f>SUMIFS(Расход!$G$4:$G$557,Расход!$C$4:$C$557,$A$67,Расход!$U$4:$U$557,Ростовка!$C72,Расход!$B$4:$B$557,"&lt;"&amp;Расход!$N$5)</f>
        <v>0</v>
      </c>
      <c r="G72" s="130">
        <f>SUMIFS(Расход!$G$4:$G$557,Расход!$C$4:$C$557,$A$67,Расход!$U$4:$U$557,Ростовка!$C72,Расход!$B$4:$B$557,"&lt;"&amp;Расход!$N$6)-$F72</f>
        <v>0</v>
      </c>
      <c r="H72" s="130">
        <f>SUMIFS(Расход!$G$4:$G$557,Расход!$C$4:$C$557,$A$67,Расход!$U$4:$U$557,Ростовка!$C72,Расход!$B$4:$B$557,"&lt;"&amp;Расход!$N$7)-$G72-$F72</f>
        <v>0</v>
      </c>
      <c r="I72" s="130">
        <f>SUMIFS(Расход!$G$4:$G$557,Расход!$C$4:$C$557,$A$67,Расход!$U$4:$U$557,Ростовка!$C72,Расход!$B$4:$B$557,"&lt;"&amp;Расход!$N$8)-$H72-$G72-$F72</f>
        <v>0</v>
      </c>
      <c r="J72" s="130">
        <f>SUMIFS(Расход!$G$4:$G$557,Расход!$C$4:$C$557,$A$67,Расход!$U$4:$U$557,Ростовка!$C72,Расход!$B$4:$B$557,"&lt;"&amp;Расход!$N$9)-$H72-$G72-$F72-$I72</f>
        <v>0</v>
      </c>
      <c r="K72" s="130">
        <f>SUMIFS(Расход!$G$4:$G$557,Расход!$C$4:$C$557,$A$67,Расход!$U$4:$U$557,Ростовка!$C72,Расход!$B$4:$B$557,"&lt;"&amp;Расход!$N$9)-$J72-$I72-$H72-$G72-$F72</f>
        <v>0</v>
      </c>
      <c r="L72" s="130">
        <f>SUMIFS(Расход!$G$4:$G$557,Расход!$C$4:$C$557,$A$67,Расход!$U$4:$U$557,Ростовка!$C72,Расход!$B$4:$B$557,"&lt;"&amp;Расход!$N$10)-$K72-$J72-$I72-$H72-$G72-$F72</f>
        <v>0</v>
      </c>
      <c r="M72" s="130">
        <f>SUMIFS(Расход!$G$4:$G$557,Расход!$C$4:$C$557,$A$67,Расход!$U$4:$U$557,Ростовка!$C72,Расход!$B$4:$B$557,"&lt;"&amp;Расход!$N$11)-$L72-$K72-$J72-$I72-$H72-$G72-$F72</f>
        <v>0</v>
      </c>
      <c r="N72" s="130">
        <f>SUMIFS(Расход!$G$4:$G$557,Расход!$C$4:$C$557,$A$67,Расход!$U$4:$U$557,Ростовка!$C72,Расход!$B$4:$B$557,"&lt;"&amp;Расход!#REF!)-SUM($F72:$M72)</f>
        <v>0</v>
      </c>
      <c r="O72" s="130">
        <f>SUMIFS(Расход!$G$4:$G$557,Расход!$C$4:$C$557,$A$67,Расход!$U$4:$U$557,Ростовка!$C72,Расход!$B$4:$B$557,"&lt;"&amp;Расход!$N$12)-SUM($F72:$N72)</f>
        <v>0</v>
      </c>
      <c r="P72" s="130">
        <f>SUMIFS(Расход!$G$4:$G$557,Расход!$C$4:$C$557,$A$67,Расход!$U$4:$U$557,Ростовка!$C72,Расход!$B$4:$B$557,"&lt;"&amp;Расход!$N$13)-SUM($F72:$O72)</f>
        <v>0</v>
      </c>
      <c r="Q72" s="130">
        <f>SUMIFS(Расход!$G$4:$G$557,Расход!$C$4:$C$557,$A$67,Расход!$U$4:$U$557,Ростовка!$C72,Расход!$B$4:$B$557,"&gt;="&amp;Расход!$N$14)</f>
        <v>0</v>
      </c>
    </row>
    <row r="73" spans="1:17" ht="15.75" hidden="1" customHeight="1" outlineLevel="1" x14ac:dyDescent="0.25">
      <c r="A73" s="128"/>
      <c r="B73" s="118"/>
      <c r="C73" s="118"/>
      <c r="D73" s="129">
        <f t="shared" si="4"/>
        <v>0</v>
      </c>
      <c r="F73" s="130">
        <f>SUMIFS(Расход!$G$4:$G$557,Расход!$C$4:$C$557,$A$67,Расход!$U$4:$U$557,Ростовка!$C73,Расход!$B$4:$B$557,"&lt;"&amp;Расход!$N$5)</f>
        <v>0</v>
      </c>
      <c r="G73" s="130">
        <f>SUMIFS(Расход!$G$4:$G$557,Расход!$C$4:$C$557,$A$67,Расход!$U$4:$U$557,Ростовка!$C73,Расход!$B$4:$B$557,"&lt;"&amp;Расход!$N$6)-$F73</f>
        <v>0</v>
      </c>
      <c r="H73" s="130">
        <f>SUMIFS(Расход!$G$4:$G$557,Расход!$C$4:$C$557,$A$67,Расход!$U$4:$U$557,Ростовка!$C73,Расход!$B$4:$B$557,"&lt;"&amp;Расход!$N$7)-$G73-$F73</f>
        <v>0</v>
      </c>
      <c r="I73" s="130">
        <f>SUMIFS(Расход!$G$4:$G$557,Расход!$C$4:$C$557,$A$67,Расход!$U$4:$U$557,Ростовка!$C73,Расход!$B$4:$B$557,"&lt;"&amp;Расход!$N$8)-$H73-$G73-$F73</f>
        <v>0</v>
      </c>
      <c r="J73" s="130">
        <f>SUMIFS(Расход!$G$4:$G$557,Расход!$C$4:$C$557,$A$67,Расход!$U$4:$U$557,Ростовка!$C73,Расход!$B$4:$B$557,"&lt;"&amp;Расход!$N$9)-$H73-$G73-$F73-$I73</f>
        <v>0</v>
      </c>
      <c r="K73" s="130">
        <f>SUMIFS(Расход!$G$4:$G$557,Расход!$C$4:$C$557,$A$67,Расход!$U$4:$U$557,Ростовка!$C73,Расход!$B$4:$B$557,"&lt;"&amp;Расход!$N$9)-$J73-$I73-$H73-$G73-$F73</f>
        <v>0</v>
      </c>
      <c r="L73" s="130">
        <f>SUMIFS(Расход!$G$4:$G$557,Расход!$C$4:$C$557,$A$67,Расход!$U$4:$U$557,Ростовка!$C73,Расход!$B$4:$B$557,"&lt;"&amp;Расход!$N$10)-$K73-$J73-$I73-$H73-$G73-$F73</f>
        <v>0</v>
      </c>
      <c r="M73" s="130">
        <f>SUMIFS(Расход!$G$4:$G$557,Расход!$C$4:$C$557,$A$67,Расход!$U$4:$U$557,Ростовка!$C73,Расход!$B$4:$B$557,"&lt;"&amp;Расход!$N$11)-$L73-$K73-$J73-$I73-$H73-$G73-$F73</f>
        <v>0</v>
      </c>
      <c r="N73" s="130">
        <f>SUMIFS(Расход!$G$4:$G$557,Расход!$C$4:$C$557,$A$67,Расход!$U$4:$U$557,Ростовка!$C73,Расход!$B$4:$B$557,"&lt;"&amp;Расход!#REF!)-SUM($F73:$M73)</f>
        <v>0</v>
      </c>
      <c r="O73" s="130">
        <f>SUMIFS(Расход!$G$4:$G$557,Расход!$C$4:$C$557,$A$67,Расход!$U$4:$U$557,Ростовка!$C73,Расход!$B$4:$B$557,"&lt;"&amp;Расход!$N$12)-SUM($F73:$N73)</f>
        <v>0</v>
      </c>
      <c r="P73" s="130">
        <f>SUMIFS(Расход!$G$4:$G$557,Расход!$C$4:$C$557,$A$67,Расход!$U$4:$U$557,Ростовка!$C73,Расход!$B$4:$B$557,"&lt;"&amp;Расход!$N$13)-SUM($F73:$O73)</f>
        <v>0</v>
      </c>
      <c r="Q73" s="130">
        <f>SUMIFS(Расход!$G$4:$G$557,Расход!$C$4:$C$557,$A$67,Расход!$U$4:$U$557,Ростовка!$C73,Расход!$B$4:$B$557,"&gt;="&amp;Расход!$N$14)</f>
        <v>0</v>
      </c>
    </row>
    <row r="74" spans="1:17" ht="15.75" hidden="1" customHeight="1" outlineLevel="1" x14ac:dyDescent="0.25">
      <c r="A74" s="128"/>
      <c r="B74" s="118"/>
      <c r="C74" s="118"/>
      <c r="D74" s="129">
        <f t="shared" si="4"/>
        <v>0</v>
      </c>
      <c r="F74" s="130">
        <f>SUMIFS(Расход!$G$4:$G$557,Расход!$C$4:$C$557,$A$67,Расход!$U$4:$U$557,Ростовка!$C74,Расход!$B$4:$B$557,"&lt;"&amp;Расход!$N$5)</f>
        <v>0</v>
      </c>
      <c r="G74" s="130">
        <f>SUMIFS(Расход!$G$4:$G$557,Расход!$C$4:$C$557,$A$67,Расход!$U$4:$U$557,Ростовка!$C74,Расход!$B$4:$B$557,"&lt;"&amp;Расход!$N$6)-$F74</f>
        <v>0</v>
      </c>
      <c r="H74" s="130">
        <f>SUMIFS(Расход!$G$4:$G$557,Расход!$C$4:$C$557,$A$67,Расход!$U$4:$U$557,Ростовка!$C74,Расход!$B$4:$B$557,"&lt;"&amp;Расход!$N$7)-$G74-$F74</f>
        <v>0</v>
      </c>
      <c r="I74" s="130">
        <f>SUMIFS(Расход!$G$4:$G$557,Расход!$C$4:$C$557,$A$67,Расход!$U$4:$U$557,Ростовка!$C74,Расход!$B$4:$B$557,"&lt;"&amp;Расход!$N$8)-$H74-$G74-$F74</f>
        <v>0</v>
      </c>
      <c r="J74" s="130">
        <f>SUMIFS(Расход!$G$4:$G$557,Расход!$C$4:$C$557,$A$67,Расход!$U$4:$U$557,Ростовка!$C74,Расход!$B$4:$B$557,"&lt;"&amp;Расход!$N$9)-$H74-$G74-$F74-$I74</f>
        <v>0</v>
      </c>
      <c r="K74" s="130">
        <f>SUMIFS(Расход!$G$4:$G$557,Расход!$C$4:$C$557,$A$67,Расход!$U$4:$U$557,Ростовка!$C74,Расход!$B$4:$B$557,"&lt;"&amp;Расход!$N$9)-$J74-$I74-$H74-$G74-$F74</f>
        <v>0</v>
      </c>
      <c r="L74" s="130">
        <f>SUMIFS(Расход!$G$4:$G$557,Расход!$C$4:$C$557,$A$67,Расход!$U$4:$U$557,Ростовка!$C74,Расход!$B$4:$B$557,"&lt;"&amp;Расход!$N$10)-$K74-$J74-$I74-$H74-$G74-$F74</f>
        <v>0</v>
      </c>
      <c r="M74" s="130">
        <f>SUMIFS(Расход!$G$4:$G$557,Расход!$C$4:$C$557,$A$67,Расход!$U$4:$U$557,Ростовка!$C74,Расход!$B$4:$B$557,"&lt;"&amp;Расход!$N$11)-$L74-$K74-$J74-$I74-$H74-$G74-$F74</f>
        <v>0</v>
      </c>
      <c r="N74" s="130">
        <f>SUMIFS(Расход!$G$4:$G$557,Расход!$C$4:$C$557,$A$67,Расход!$U$4:$U$557,Ростовка!$C74,Расход!$B$4:$B$557,"&lt;"&amp;Расход!#REF!)-SUM($F74:$M74)</f>
        <v>0</v>
      </c>
      <c r="O74" s="130">
        <f>SUMIFS(Расход!$G$4:$G$557,Расход!$C$4:$C$557,$A$67,Расход!$U$4:$U$557,Ростовка!$C74,Расход!$B$4:$B$557,"&lt;"&amp;Расход!$N$12)-SUM($F74:$N74)</f>
        <v>0</v>
      </c>
      <c r="P74" s="130">
        <f>SUMIFS(Расход!$G$4:$G$557,Расход!$C$4:$C$557,$A$67,Расход!$U$4:$U$557,Ростовка!$C74,Расход!$B$4:$B$557,"&lt;"&amp;Расход!$N$13)-SUM($F74:$O74)</f>
        <v>0</v>
      </c>
      <c r="Q74" s="130">
        <f>SUMIFS(Расход!$G$4:$G$557,Расход!$C$4:$C$557,$A$67,Расход!$U$4:$U$557,Ростовка!$C74,Расход!$B$4:$B$557,"&gt;="&amp;Расход!$N$14)</f>
        <v>0</v>
      </c>
    </row>
    <row r="75" spans="1:17" ht="15.75" hidden="1" customHeight="1" outlineLevel="1" x14ac:dyDescent="0.25">
      <c r="A75" s="128"/>
      <c r="B75" s="118"/>
      <c r="C75" s="118"/>
      <c r="D75" s="129">
        <f t="shared" si="4"/>
        <v>0</v>
      </c>
      <c r="F75" s="130">
        <f>SUMIFS(Расход!$G$4:$G$557,Расход!$C$4:$C$557,$A$67,Расход!$U$4:$U$557,Ростовка!$C75,Расход!$B$4:$B$557,"&lt;"&amp;Расход!$N$5)</f>
        <v>0</v>
      </c>
      <c r="G75" s="130">
        <f>SUMIFS(Расход!$G$4:$G$557,Расход!$C$4:$C$557,$A$67,Расход!$U$4:$U$557,Ростовка!$C75,Расход!$B$4:$B$557,"&lt;"&amp;Расход!$N$6)-$F75</f>
        <v>0</v>
      </c>
      <c r="H75" s="130">
        <f>SUMIFS(Расход!$G$4:$G$557,Расход!$C$4:$C$557,$A$67,Расход!$U$4:$U$557,Ростовка!$C75,Расход!$B$4:$B$557,"&lt;"&amp;Расход!$N$7)-$G75-$F75</f>
        <v>0</v>
      </c>
      <c r="I75" s="130">
        <f>SUMIFS(Расход!$G$4:$G$557,Расход!$C$4:$C$557,$A$67,Расход!$U$4:$U$557,Ростовка!$C75,Расход!$B$4:$B$557,"&lt;"&amp;Расход!$N$8)-$H75-$G75-$F75</f>
        <v>0</v>
      </c>
      <c r="J75" s="130">
        <f>SUMIFS(Расход!$G$4:$G$557,Расход!$C$4:$C$557,$A$67,Расход!$U$4:$U$557,Ростовка!$C75,Расход!$B$4:$B$557,"&lt;"&amp;Расход!$N$9)-$H75-$G75-$F75-$I75</f>
        <v>0</v>
      </c>
      <c r="K75" s="130">
        <f>SUMIFS(Расход!$G$4:$G$557,Расход!$C$4:$C$557,$A$67,Расход!$U$4:$U$557,Ростовка!$C75,Расход!$B$4:$B$557,"&lt;"&amp;Расход!$N$9)-$J75-$I75-$H75-$G75-$F75</f>
        <v>0</v>
      </c>
      <c r="L75" s="130">
        <f>SUMIFS(Расход!$G$4:$G$557,Расход!$C$4:$C$557,$A$67,Расход!$U$4:$U$557,Ростовка!$C75,Расход!$B$4:$B$557,"&lt;"&amp;Расход!$N$10)-$K75-$J75-$I75-$H75-$G75-$F75</f>
        <v>0</v>
      </c>
      <c r="M75" s="130">
        <f>SUMIFS(Расход!$G$4:$G$557,Расход!$C$4:$C$557,$A$67,Расход!$U$4:$U$557,Ростовка!$C75,Расход!$B$4:$B$557,"&lt;"&amp;Расход!$N$11)-$L75-$K75-$J75-$I75-$H75-$G75-$F75</f>
        <v>0</v>
      </c>
      <c r="N75" s="130">
        <f>SUMIFS(Расход!$G$4:$G$557,Расход!$C$4:$C$557,$A$67,Расход!$U$4:$U$557,Ростовка!$C75,Расход!$B$4:$B$557,"&lt;"&amp;Расход!#REF!)-SUM($F75:$M75)</f>
        <v>0</v>
      </c>
      <c r="O75" s="130">
        <f>SUMIFS(Расход!$G$4:$G$557,Расход!$C$4:$C$557,$A$67,Расход!$U$4:$U$557,Ростовка!$C75,Расход!$B$4:$B$557,"&lt;"&amp;Расход!$N$12)-SUM($F75:$N75)</f>
        <v>0</v>
      </c>
      <c r="P75" s="130">
        <f>SUMIFS(Расход!$G$4:$G$557,Расход!$C$4:$C$557,$A$67,Расход!$U$4:$U$557,Ростовка!$C75,Расход!$B$4:$B$557,"&lt;"&amp;Расход!$N$13)-SUM($F75:$O75)</f>
        <v>0</v>
      </c>
      <c r="Q75" s="130">
        <f>SUMIFS(Расход!$G$4:$G$557,Расход!$C$4:$C$557,$A$67,Расход!$U$4:$U$557,Ростовка!$C75,Расход!$B$4:$B$557,"&gt;="&amp;Расход!$N$14)</f>
        <v>0</v>
      </c>
    </row>
    <row r="76" spans="1:17" ht="15.75" hidden="1" customHeight="1" outlineLevel="1" x14ac:dyDescent="0.25">
      <c r="A76" s="128"/>
      <c r="B76" s="118"/>
      <c r="C76" s="118"/>
      <c r="D76" s="129">
        <f t="shared" si="4"/>
        <v>0</v>
      </c>
      <c r="F76" s="130">
        <f>SUMIFS(Расход!$G$4:$G$557,Расход!$C$4:$C$557,$A$67,Расход!$U$4:$U$557,Ростовка!$C76,Расход!$B$4:$B$557,"&lt;"&amp;Расход!$N$5)</f>
        <v>0</v>
      </c>
      <c r="G76" s="130">
        <f>SUMIFS(Расход!$G$4:$G$557,Расход!$C$4:$C$557,$A$67,Расход!$U$4:$U$557,Ростовка!$C76,Расход!$B$4:$B$557,"&lt;"&amp;Расход!$N$6)-$F76</f>
        <v>0</v>
      </c>
      <c r="H76" s="130">
        <f>SUMIFS(Расход!$G$4:$G$557,Расход!$C$4:$C$557,$A$67,Расход!$U$4:$U$557,Ростовка!$C76,Расход!$B$4:$B$557,"&lt;"&amp;Расход!$N$7)-$G76-$F76</f>
        <v>0</v>
      </c>
      <c r="I76" s="130">
        <f>SUMIFS(Расход!$G$4:$G$557,Расход!$C$4:$C$557,$A$67,Расход!$U$4:$U$557,Ростовка!$C76,Расход!$B$4:$B$557,"&lt;"&amp;Расход!$N$8)-$H76-$G76-$F76</f>
        <v>0</v>
      </c>
      <c r="J76" s="130">
        <f>SUMIFS(Расход!$G$4:$G$557,Расход!$C$4:$C$557,$A$67,Расход!$U$4:$U$557,Ростовка!$C76,Расход!$B$4:$B$557,"&lt;"&amp;Расход!$N$9)-$H76-$G76-$F76-$I76</f>
        <v>0</v>
      </c>
      <c r="K76" s="130">
        <f>SUMIFS(Расход!$G$4:$G$557,Расход!$C$4:$C$557,$A$67,Расход!$U$4:$U$557,Ростовка!$C76,Расход!$B$4:$B$557,"&lt;"&amp;Расход!$N$9)-$J76-$I76-$H76-$G76-$F76</f>
        <v>0</v>
      </c>
      <c r="L76" s="130">
        <f>SUMIFS(Расход!$G$4:$G$557,Расход!$C$4:$C$557,$A$67,Расход!$U$4:$U$557,Ростовка!$C76,Расход!$B$4:$B$557,"&lt;"&amp;Расход!$N$10)-$K76-$J76-$I76-$H76-$G76-$F76</f>
        <v>0</v>
      </c>
      <c r="M76" s="130">
        <f>SUMIFS(Расход!$G$4:$G$557,Расход!$C$4:$C$557,$A$67,Расход!$U$4:$U$557,Ростовка!$C76,Расход!$B$4:$B$557,"&lt;"&amp;Расход!$N$11)-$L76-$K76-$J76-$I76-$H76-$G76-$F76</f>
        <v>0</v>
      </c>
      <c r="N76" s="130">
        <f>SUMIFS(Расход!$G$4:$G$557,Расход!$C$4:$C$557,$A$67,Расход!$U$4:$U$557,Ростовка!$C76,Расход!$B$4:$B$557,"&lt;"&amp;Расход!#REF!)-SUM($F76:$M76)</f>
        <v>0</v>
      </c>
      <c r="O76" s="130">
        <f>SUMIFS(Расход!$G$4:$G$557,Расход!$C$4:$C$557,$A$67,Расход!$U$4:$U$557,Ростовка!$C76,Расход!$B$4:$B$557,"&lt;"&amp;Расход!$N$12)-SUM($F76:$N76)</f>
        <v>0</v>
      </c>
      <c r="P76" s="130">
        <f>SUMIFS(Расход!$G$4:$G$557,Расход!$C$4:$C$557,$A$67,Расход!$U$4:$U$557,Ростовка!$C76,Расход!$B$4:$B$557,"&lt;"&amp;Расход!$N$13)-SUM($F76:$O76)</f>
        <v>0</v>
      </c>
      <c r="Q76" s="130">
        <f>SUMIFS(Расход!$G$4:$G$557,Расход!$C$4:$C$557,$A$67,Расход!$U$4:$U$557,Ростовка!$C76,Расход!$B$4:$B$557,"&gt;="&amp;Расход!$N$14)</f>
        <v>0</v>
      </c>
    </row>
    <row r="77" spans="1:17" ht="15.75" hidden="1" customHeight="1" outlineLevel="1" x14ac:dyDescent="0.25">
      <c r="A77" s="128"/>
      <c r="B77" s="118"/>
      <c r="C77" s="118"/>
      <c r="D77" s="129">
        <f t="shared" si="4"/>
        <v>0</v>
      </c>
      <c r="F77" s="130">
        <f>SUMIFS(Расход!$G$4:$G$557,Расход!$C$4:$C$557,$A$67,Расход!$U$4:$U$557,Ростовка!$C77,Расход!$B$4:$B$557,"&lt;"&amp;Расход!$N$5)</f>
        <v>0</v>
      </c>
      <c r="G77" s="130">
        <f>SUMIFS(Расход!$G$4:$G$557,Расход!$C$4:$C$557,$A$67,Расход!$U$4:$U$557,Ростовка!$C77,Расход!$B$4:$B$557,"&lt;"&amp;Расход!$N$6)-$F77</f>
        <v>0</v>
      </c>
      <c r="H77" s="130">
        <f>SUMIFS(Расход!$G$4:$G$557,Расход!$C$4:$C$557,$A$67,Расход!$U$4:$U$557,Ростовка!$C77,Расход!$B$4:$B$557,"&lt;"&amp;Расход!$N$7)-$G77-$F77</f>
        <v>0</v>
      </c>
      <c r="I77" s="130">
        <f>SUMIFS(Расход!$G$4:$G$557,Расход!$C$4:$C$557,$A$67,Расход!$U$4:$U$557,Ростовка!$C77,Расход!$B$4:$B$557,"&lt;"&amp;Расход!$N$8)-$H77-$G77-$F77</f>
        <v>0</v>
      </c>
      <c r="J77" s="130">
        <f>SUMIFS(Расход!$G$4:$G$557,Расход!$C$4:$C$557,$A$67,Расход!$U$4:$U$557,Ростовка!$C77,Расход!$B$4:$B$557,"&lt;"&amp;Расход!$N$9)-$H77-$G77-$F77-$I77</f>
        <v>0</v>
      </c>
      <c r="K77" s="130">
        <f>SUMIFS(Расход!$G$4:$G$557,Расход!$C$4:$C$557,$A$67,Расход!$U$4:$U$557,Ростовка!$C77,Расход!$B$4:$B$557,"&lt;"&amp;Расход!$N$9)-$J77-$I77-$H77-$G77-$F77</f>
        <v>0</v>
      </c>
      <c r="L77" s="130">
        <f>SUMIFS(Расход!$G$4:$G$557,Расход!$C$4:$C$557,$A$67,Расход!$U$4:$U$557,Ростовка!$C77,Расход!$B$4:$B$557,"&lt;"&amp;Расход!$N$10)-$K77-$J77-$I77-$H77-$G77-$F77</f>
        <v>0</v>
      </c>
      <c r="M77" s="130">
        <f>SUMIFS(Расход!$G$4:$G$557,Расход!$C$4:$C$557,$A$67,Расход!$U$4:$U$557,Ростовка!$C77,Расход!$B$4:$B$557,"&lt;"&amp;Расход!$N$11)-$L77-$K77-$J77-$I77-$H77-$G77-$F77</f>
        <v>0</v>
      </c>
      <c r="N77" s="130">
        <f>SUMIFS(Расход!$G$4:$G$557,Расход!$C$4:$C$557,$A$67,Расход!$U$4:$U$557,Ростовка!$C77,Расход!$B$4:$B$557,"&lt;"&amp;Расход!#REF!)-SUM($F77:$M77)</f>
        <v>0</v>
      </c>
      <c r="O77" s="130">
        <f>SUMIFS(Расход!$G$4:$G$557,Расход!$C$4:$C$557,$A$67,Расход!$U$4:$U$557,Ростовка!$C77,Расход!$B$4:$B$557,"&lt;"&amp;Расход!$N$12)-SUM($F77:$N77)</f>
        <v>0</v>
      </c>
      <c r="P77" s="130">
        <f>SUMIFS(Расход!$G$4:$G$557,Расход!$C$4:$C$557,$A$67,Расход!$U$4:$U$557,Ростовка!$C77,Расход!$B$4:$B$557,"&lt;"&amp;Расход!$N$13)-SUM($F77:$O77)</f>
        <v>0</v>
      </c>
      <c r="Q77" s="130">
        <f>SUMIFS(Расход!$G$4:$G$557,Расход!$C$4:$C$557,$A$67,Расход!$U$4:$U$557,Ростовка!$C77,Расход!$B$4:$B$557,"&gt;="&amp;Расход!$N$14)</f>
        <v>0</v>
      </c>
    </row>
    <row r="78" spans="1:17" ht="15.75" hidden="1" customHeight="1" outlineLevel="1" x14ac:dyDescent="0.25">
      <c r="A78" s="128"/>
      <c r="B78" s="118"/>
      <c r="C78" s="118"/>
      <c r="D78" s="129">
        <f t="shared" si="4"/>
        <v>0</v>
      </c>
      <c r="F78" s="130">
        <f>SUMIFS(Расход!$G$4:$G$557,Расход!$C$4:$C$557,$A$67,Расход!$U$4:$U$557,Ростовка!$C78,Расход!$B$4:$B$557,"&lt;"&amp;Расход!$N$5)</f>
        <v>0</v>
      </c>
      <c r="G78" s="130">
        <f>SUMIFS(Расход!$G$4:$G$557,Расход!$C$4:$C$557,$A$67,Расход!$U$4:$U$557,Ростовка!$C78,Расход!$B$4:$B$557,"&lt;"&amp;Расход!$N$6)-$F78</f>
        <v>0</v>
      </c>
      <c r="H78" s="130">
        <f>SUMIFS(Расход!$G$4:$G$557,Расход!$C$4:$C$557,$A$67,Расход!$U$4:$U$557,Ростовка!$C78,Расход!$B$4:$B$557,"&lt;"&amp;Расход!$N$7)-$G78-$F78</f>
        <v>0</v>
      </c>
      <c r="I78" s="130">
        <f>SUMIFS(Расход!$G$4:$G$557,Расход!$C$4:$C$557,$A$67,Расход!$U$4:$U$557,Ростовка!$C78,Расход!$B$4:$B$557,"&lt;"&amp;Расход!$N$8)-$H78-$G78-$F78</f>
        <v>0</v>
      </c>
      <c r="J78" s="130">
        <f>SUMIFS(Расход!$G$4:$G$557,Расход!$C$4:$C$557,$A$67,Расход!$U$4:$U$557,Ростовка!$C78,Расход!$B$4:$B$557,"&lt;"&amp;Расход!$N$9)-$H78-$G78-$F78-$I78</f>
        <v>0</v>
      </c>
      <c r="K78" s="130">
        <f>SUMIFS(Расход!$G$4:$G$557,Расход!$C$4:$C$557,$A$67,Расход!$U$4:$U$557,Ростовка!$C78,Расход!$B$4:$B$557,"&lt;"&amp;Расход!$N$9)-$J78-$I78-$H78-$G78-$F78</f>
        <v>0</v>
      </c>
      <c r="L78" s="130">
        <f>SUMIFS(Расход!$G$4:$G$557,Расход!$C$4:$C$557,$A$67,Расход!$U$4:$U$557,Ростовка!$C78,Расход!$B$4:$B$557,"&lt;"&amp;Расход!$N$10)-$K78-$J78-$I78-$H78-$G78-$F78</f>
        <v>0</v>
      </c>
      <c r="M78" s="130">
        <f>SUMIFS(Расход!$G$4:$G$557,Расход!$C$4:$C$557,$A$67,Расход!$U$4:$U$557,Ростовка!$C78,Расход!$B$4:$B$557,"&lt;"&amp;Расход!$N$11)-$L78-$K78-$J78-$I78-$H78-$G78-$F78</f>
        <v>0</v>
      </c>
      <c r="N78" s="130">
        <f>SUMIFS(Расход!$G$4:$G$557,Расход!$C$4:$C$557,$A$67,Расход!$U$4:$U$557,Ростовка!$C78,Расход!$B$4:$B$557,"&lt;"&amp;Расход!#REF!)-SUM($F78:$M78)</f>
        <v>0</v>
      </c>
      <c r="O78" s="130">
        <f>SUMIFS(Расход!$G$4:$G$557,Расход!$C$4:$C$557,$A$67,Расход!$U$4:$U$557,Ростовка!$C78,Расход!$B$4:$B$557,"&lt;"&amp;Расход!$N$12)-SUM($F78:$N78)</f>
        <v>0</v>
      </c>
      <c r="P78" s="130">
        <f>SUMIFS(Расход!$G$4:$G$557,Расход!$C$4:$C$557,$A$67,Расход!$U$4:$U$557,Ростовка!$C78,Расход!$B$4:$B$557,"&lt;"&amp;Расход!$N$13)-SUM($F78:$O78)</f>
        <v>0</v>
      </c>
      <c r="Q78" s="130">
        <f>SUMIFS(Расход!$G$4:$G$557,Расход!$C$4:$C$557,$A$67,Расход!$U$4:$U$557,Ростовка!$C78,Расход!$B$4:$B$557,"&gt;="&amp;Расход!$N$14)</f>
        <v>0</v>
      </c>
    </row>
    <row r="79" spans="1:17" ht="15.75" hidden="1" customHeight="1" outlineLevel="1" x14ac:dyDescent="0.25">
      <c r="A79" s="128"/>
      <c r="B79" s="118"/>
      <c r="C79" s="118"/>
      <c r="D79" s="129">
        <f t="shared" si="4"/>
        <v>0</v>
      </c>
      <c r="F79" s="130">
        <f>SUMIFS(Расход!$G$4:$G$557,Расход!$C$4:$C$557,$A$67,Расход!$U$4:$U$557,Ростовка!$C79,Расход!$B$4:$B$557,"&lt;"&amp;Расход!$N$5)</f>
        <v>0</v>
      </c>
      <c r="G79" s="130">
        <f>SUMIFS(Расход!$G$4:$G$557,Расход!$C$4:$C$557,$A$67,Расход!$U$4:$U$557,Ростовка!$C79,Расход!$B$4:$B$557,"&lt;"&amp;Расход!$N$6)-$F79</f>
        <v>0</v>
      </c>
      <c r="H79" s="130">
        <f>SUMIFS(Расход!$G$4:$G$557,Расход!$C$4:$C$557,$A$67,Расход!$U$4:$U$557,Ростовка!$C79,Расход!$B$4:$B$557,"&lt;"&amp;Расход!$N$7)-$G79-$F79</f>
        <v>0</v>
      </c>
      <c r="I79" s="130">
        <f>SUMIFS(Расход!$G$4:$G$557,Расход!$C$4:$C$557,$A$67,Расход!$U$4:$U$557,Ростовка!$C79,Расход!$B$4:$B$557,"&lt;"&amp;Расход!$N$8)-$H79-$G79-$F79</f>
        <v>0</v>
      </c>
      <c r="J79" s="130">
        <f>SUMIFS(Расход!$G$4:$G$557,Расход!$C$4:$C$557,$A$67,Расход!$U$4:$U$557,Ростовка!$C79,Расход!$B$4:$B$557,"&lt;"&amp;Расход!$N$9)-$H79-$G79-$F79-$I79</f>
        <v>0</v>
      </c>
      <c r="K79" s="130">
        <f>SUMIFS(Расход!$G$4:$G$557,Расход!$C$4:$C$557,$A$67,Расход!$U$4:$U$557,Ростовка!$C79,Расход!$B$4:$B$557,"&lt;"&amp;Расход!$N$9)-$J79-$I79-$H79-$G79-$F79</f>
        <v>0</v>
      </c>
      <c r="L79" s="130">
        <f>SUMIFS(Расход!$G$4:$G$557,Расход!$C$4:$C$557,$A$67,Расход!$U$4:$U$557,Ростовка!$C79,Расход!$B$4:$B$557,"&lt;"&amp;Расход!$N$10)-$K79-$J79-$I79-$H79-$G79-$F79</f>
        <v>0</v>
      </c>
      <c r="M79" s="130">
        <f>SUMIFS(Расход!$G$4:$G$557,Расход!$C$4:$C$557,$A$67,Расход!$U$4:$U$557,Ростовка!$C79,Расход!$B$4:$B$557,"&lt;"&amp;Расход!$N$11)-$L79-$K79-$J79-$I79-$H79-$G79-$F79</f>
        <v>0</v>
      </c>
      <c r="N79" s="130">
        <f>SUMIFS(Расход!$G$4:$G$557,Расход!$C$4:$C$557,$A$67,Расход!$U$4:$U$557,Ростовка!$C79,Расход!$B$4:$B$557,"&lt;"&amp;Расход!#REF!)-SUM($F79:$M79)</f>
        <v>0</v>
      </c>
      <c r="O79" s="130">
        <f>SUMIFS(Расход!$G$4:$G$557,Расход!$C$4:$C$557,$A$67,Расход!$U$4:$U$557,Ростовка!$C79,Расход!$B$4:$B$557,"&lt;"&amp;Расход!$N$12)-SUM($F79:$N79)</f>
        <v>0</v>
      </c>
      <c r="P79" s="130">
        <f>SUMIFS(Расход!$G$4:$G$557,Расход!$C$4:$C$557,$A$67,Расход!$U$4:$U$557,Ростовка!$C79,Расход!$B$4:$B$557,"&lt;"&amp;Расход!$N$13)-SUM($F79:$O79)</f>
        <v>0</v>
      </c>
      <c r="Q79" s="130">
        <f>SUMIFS(Расход!$G$4:$G$557,Расход!$C$4:$C$557,$A$67,Расход!$U$4:$U$557,Ростовка!$C79,Расход!$B$4:$B$557,"&gt;="&amp;Расход!$N$14)</f>
        <v>0</v>
      </c>
    </row>
    <row r="80" spans="1:17" ht="15.75" hidden="1" customHeight="1" outlineLevel="1" x14ac:dyDescent="0.25">
      <c r="A80" s="128"/>
      <c r="B80" s="118"/>
      <c r="C80" s="118"/>
      <c r="D80" s="129">
        <f t="shared" si="4"/>
        <v>0</v>
      </c>
      <c r="F80" s="130">
        <f>SUMIFS(Расход!$G$4:$G$557,Расход!$C$4:$C$557,$A$67,Расход!$U$4:$U$557,Ростовка!$C80,Расход!$B$4:$B$557,"&lt;"&amp;Расход!$N$5)</f>
        <v>0</v>
      </c>
      <c r="G80" s="130">
        <f>SUMIFS(Расход!$G$4:$G$557,Расход!$C$4:$C$557,$A$67,Расход!$U$4:$U$557,Ростовка!$C80,Расход!$B$4:$B$557,"&lt;"&amp;Расход!$N$6)-$F80</f>
        <v>0</v>
      </c>
      <c r="H80" s="130">
        <f>SUMIFS(Расход!$G$4:$G$557,Расход!$C$4:$C$557,$A$67,Расход!$U$4:$U$557,Ростовка!$C80,Расход!$B$4:$B$557,"&lt;"&amp;Расход!$N$7)-$G80-$F80</f>
        <v>0</v>
      </c>
      <c r="I80" s="130">
        <f>SUMIFS(Расход!$G$4:$G$557,Расход!$C$4:$C$557,$A$67,Расход!$U$4:$U$557,Ростовка!$C80,Расход!$B$4:$B$557,"&lt;"&amp;Расход!$N$8)-$H80-$G80-$F80</f>
        <v>0</v>
      </c>
      <c r="J80" s="130">
        <f>SUMIFS(Расход!$G$4:$G$557,Расход!$C$4:$C$557,$A$67,Расход!$U$4:$U$557,Ростовка!$C80,Расход!$B$4:$B$557,"&lt;"&amp;Расход!$N$9)-$H80-$G80-$F80-$I80</f>
        <v>0</v>
      </c>
      <c r="K80" s="130">
        <f>SUMIFS(Расход!$G$4:$G$557,Расход!$C$4:$C$557,$A$67,Расход!$U$4:$U$557,Ростовка!$C80,Расход!$B$4:$B$557,"&lt;"&amp;Расход!$N$9)-$J80-$I80-$H80-$G80-$F80</f>
        <v>0</v>
      </c>
      <c r="L80" s="130">
        <f>SUMIFS(Расход!$G$4:$G$557,Расход!$C$4:$C$557,$A$67,Расход!$U$4:$U$557,Ростовка!$C80,Расход!$B$4:$B$557,"&lt;"&amp;Расход!$N$10)-$K80-$J80-$I80-$H80-$G80-$F80</f>
        <v>0</v>
      </c>
      <c r="M80" s="130">
        <f>SUMIFS(Расход!$G$4:$G$557,Расход!$C$4:$C$557,$A$67,Расход!$U$4:$U$557,Ростовка!$C80,Расход!$B$4:$B$557,"&lt;"&amp;Расход!$N$11)-$L80-$K80-$J80-$I80-$H80-$G80-$F80</f>
        <v>0</v>
      </c>
      <c r="N80" s="130">
        <f>SUMIFS(Расход!$G$4:$G$557,Расход!$C$4:$C$557,$A$67,Расход!$U$4:$U$557,Ростовка!$C80,Расход!$B$4:$B$557,"&lt;"&amp;Расход!#REF!)-SUM($F80:$M80)</f>
        <v>0</v>
      </c>
      <c r="O80" s="130">
        <f>SUMIFS(Расход!$G$4:$G$557,Расход!$C$4:$C$557,$A$67,Расход!$U$4:$U$557,Ростовка!$C80,Расход!$B$4:$B$557,"&lt;"&amp;Расход!$N$12)-SUM($F80:$N80)</f>
        <v>0</v>
      </c>
      <c r="P80" s="130">
        <f>SUMIFS(Расход!$G$4:$G$557,Расход!$C$4:$C$557,$A$67,Расход!$U$4:$U$557,Ростовка!$C80,Расход!$B$4:$B$557,"&lt;"&amp;Расход!$N$13)-SUM($F80:$O80)</f>
        <v>0</v>
      </c>
      <c r="Q80" s="130">
        <f>SUMIFS(Расход!$G$4:$G$557,Расход!$C$4:$C$557,$A$67,Расход!$U$4:$U$557,Ростовка!$C80,Расход!$B$4:$B$557,"&gt;="&amp;Расход!$N$14)</f>
        <v>0</v>
      </c>
    </row>
    <row r="81" spans="1:17" ht="15.75" hidden="1" customHeight="1" outlineLevel="1" x14ac:dyDescent="0.25">
      <c r="A81" s="128"/>
      <c r="B81" s="118"/>
      <c r="C81" s="118"/>
      <c r="D81" s="129">
        <f t="shared" si="4"/>
        <v>0</v>
      </c>
      <c r="F81" s="130">
        <f>SUMIFS(Расход!$G$4:$G$557,Расход!$C$4:$C$557,$A$67,Расход!$U$4:$U$557,Ростовка!$C81,Расход!$B$4:$B$557,"&lt;"&amp;Расход!$N$5)</f>
        <v>0</v>
      </c>
      <c r="G81" s="130">
        <f>SUMIFS(Расход!$G$4:$G$557,Расход!$C$4:$C$557,$A$67,Расход!$U$4:$U$557,Ростовка!$C81,Расход!$B$4:$B$557,"&lt;"&amp;Расход!$N$6)-$F81</f>
        <v>0</v>
      </c>
      <c r="H81" s="130">
        <f>SUMIFS(Расход!$G$4:$G$557,Расход!$C$4:$C$557,$A$67,Расход!$U$4:$U$557,Ростовка!$C81,Расход!$B$4:$B$557,"&lt;"&amp;Расход!$N$7)-$G81-$F81</f>
        <v>0</v>
      </c>
      <c r="I81" s="130">
        <f>SUMIFS(Расход!$G$4:$G$557,Расход!$C$4:$C$557,$A$67,Расход!$U$4:$U$557,Ростовка!$C81,Расход!$B$4:$B$557,"&lt;"&amp;Расход!$N$8)-$H81-$G81-$F81</f>
        <v>0</v>
      </c>
      <c r="J81" s="130">
        <f>SUMIFS(Расход!$G$4:$G$557,Расход!$C$4:$C$557,$A$67,Расход!$U$4:$U$557,Ростовка!$C81,Расход!$B$4:$B$557,"&lt;"&amp;Расход!$N$9)-$H81-$G81-$F81-$I81</f>
        <v>0</v>
      </c>
      <c r="K81" s="130">
        <f>SUMIFS(Расход!$G$4:$G$557,Расход!$C$4:$C$557,$A$67,Расход!$U$4:$U$557,Ростовка!$C81,Расход!$B$4:$B$557,"&lt;"&amp;Расход!$N$9)-$J81-$I81-$H81-$G81-$F81</f>
        <v>0</v>
      </c>
      <c r="L81" s="130">
        <f>SUMIFS(Расход!$G$4:$G$557,Расход!$C$4:$C$557,$A$67,Расход!$U$4:$U$557,Ростовка!$C81,Расход!$B$4:$B$557,"&lt;"&amp;Расход!$N$10)-$K81-$J81-$I81-$H81-$G81-$F81</f>
        <v>0</v>
      </c>
      <c r="M81" s="130">
        <f>SUMIFS(Расход!$G$4:$G$557,Расход!$C$4:$C$557,$A$67,Расход!$U$4:$U$557,Ростовка!$C81,Расход!$B$4:$B$557,"&lt;"&amp;Расход!$N$11)-$L81-$K81-$J81-$I81-$H81-$G81-$F81</f>
        <v>0</v>
      </c>
      <c r="N81" s="130">
        <f>SUMIFS(Расход!$G$4:$G$557,Расход!$C$4:$C$557,$A$67,Расход!$U$4:$U$557,Ростовка!$C81,Расход!$B$4:$B$557,"&lt;"&amp;Расход!#REF!)-SUM($F81:$M81)</f>
        <v>0</v>
      </c>
      <c r="O81" s="130">
        <f>SUMIFS(Расход!$G$4:$G$557,Расход!$C$4:$C$557,$A$67,Расход!$U$4:$U$557,Ростовка!$C81,Расход!$B$4:$B$557,"&lt;"&amp;Расход!$N$12)-SUM($F81:$N81)</f>
        <v>0</v>
      </c>
      <c r="P81" s="130">
        <f>SUMIFS(Расход!$G$4:$G$557,Расход!$C$4:$C$557,$A$67,Расход!$U$4:$U$557,Ростовка!$C81,Расход!$B$4:$B$557,"&lt;"&amp;Расход!$N$13)-SUM($F81:$O81)</f>
        <v>0</v>
      </c>
      <c r="Q81" s="130">
        <f>SUMIFS(Расход!$G$4:$G$557,Расход!$C$4:$C$557,$A$67,Расход!$U$4:$U$557,Ростовка!$C81,Расход!$B$4:$B$557,"&gt;="&amp;Расход!$N$14)</f>
        <v>0</v>
      </c>
    </row>
    <row r="82" spans="1:17" ht="15.75" hidden="1" customHeight="1" outlineLevel="1" x14ac:dyDescent="0.25">
      <c r="A82" s="128"/>
      <c r="B82" s="118"/>
      <c r="C82" s="118"/>
      <c r="D82" s="129">
        <f t="shared" si="4"/>
        <v>0</v>
      </c>
      <c r="F82" s="130">
        <f>SUMIFS(Расход!$G$4:$G$557,Расход!$C$4:$C$557,$A$67,Расход!$U$4:$U$557,Ростовка!$C82,Расход!$B$4:$B$557,"&lt;"&amp;Расход!$N$5)</f>
        <v>0</v>
      </c>
      <c r="G82" s="130">
        <f>SUMIFS(Расход!$G$4:$G$557,Расход!$C$4:$C$557,$A$67,Расход!$U$4:$U$557,Ростовка!$C82,Расход!$B$4:$B$557,"&lt;"&amp;Расход!$N$6)-$F82</f>
        <v>0</v>
      </c>
      <c r="H82" s="130">
        <f>SUMIFS(Расход!$G$4:$G$557,Расход!$C$4:$C$557,$A$67,Расход!$U$4:$U$557,Ростовка!$C82,Расход!$B$4:$B$557,"&lt;"&amp;Расход!$N$7)-$G82-$F82</f>
        <v>0</v>
      </c>
      <c r="I82" s="130">
        <f>SUMIFS(Расход!$G$4:$G$557,Расход!$C$4:$C$557,$A$67,Расход!$U$4:$U$557,Ростовка!$C82,Расход!$B$4:$B$557,"&lt;"&amp;Расход!$N$8)-$H82-$G82-$F82</f>
        <v>0</v>
      </c>
      <c r="J82" s="130">
        <f>SUMIFS(Расход!$G$4:$G$557,Расход!$C$4:$C$557,$A$67,Расход!$U$4:$U$557,Ростовка!$C82,Расход!$B$4:$B$557,"&lt;"&amp;Расход!$N$9)-$H82-$G82-$F82-$I82</f>
        <v>0</v>
      </c>
      <c r="K82" s="130">
        <f>SUMIFS(Расход!$G$4:$G$557,Расход!$C$4:$C$557,$A$67,Расход!$U$4:$U$557,Ростовка!$C82,Расход!$B$4:$B$557,"&lt;"&amp;Расход!$N$9)-$J82-$I82-$H82-$G82-$F82</f>
        <v>0</v>
      </c>
      <c r="L82" s="130">
        <f>SUMIFS(Расход!$G$4:$G$557,Расход!$C$4:$C$557,$A$67,Расход!$U$4:$U$557,Ростовка!$C82,Расход!$B$4:$B$557,"&lt;"&amp;Расход!$N$10)-$K82-$J82-$I82-$H82-$G82-$F82</f>
        <v>0</v>
      </c>
      <c r="M82" s="130">
        <f>SUMIFS(Расход!$G$4:$G$557,Расход!$C$4:$C$557,$A$67,Расход!$U$4:$U$557,Ростовка!$C82,Расход!$B$4:$B$557,"&lt;"&amp;Расход!$N$11)-$L82-$K82-$J82-$I82-$H82-$G82-$F82</f>
        <v>0</v>
      </c>
      <c r="N82" s="130">
        <f>SUMIFS(Расход!$G$4:$G$557,Расход!$C$4:$C$557,$A$67,Расход!$U$4:$U$557,Ростовка!$C82,Расход!$B$4:$B$557,"&lt;"&amp;Расход!#REF!)-SUM($F82:$M82)</f>
        <v>0</v>
      </c>
      <c r="O82" s="130">
        <f>SUMIFS(Расход!$G$4:$G$557,Расход!$C$4:$C$557,$A$67,Расход!$U$4:$U$557,Ростовка!$C82,Расход!$B$4:$B$557,"&lt;"&amp;Расход!$N$12)-SUM($F82:$N82)</f>
        <v>0</v>
      </c>
      <c r="P82" s="130">
        <f>SUMIFS(Расход!$G$4:$G$557,Расход!$C$4:$C$557,$A$67,Расход!$U$4:$U$557,Ростовка!$C82,Расход!$B$4:$B$557,"&lt;"&amp;Расход!$N$13)-SUM($F82:$O82)</f>
        <v>0</v>
      </c>
      <c r="Q82" s="130">
        <f>SUMIFS(Расход!$G$4:$G$557,Расход!$C$4:$C$557,$A$67,Расход!$U$4:$U$557,Ростовка!$C82,Расход!$B$4:$B$557,"&gt;="&amp;Расход!$N$14)</f>
        <v>0</v>
      </c>
    </row>
    <row r="83" spans="1:17" ht="15.75" hidden="1" customHeight="1" outlineLevel="1" x14ac:dyDescent="0.25">
      <c r="A83" s="128"/>
      <c r="B83" s="118"/>
      <c r="C83" s="118"/>
      <c r="D83" s="129">
        <f t="shared" si="4"/>
        <v>0</v>
      </c>
      <c r="F83" s="130">
        <f>SUMIFS(Расход!$G$4:$G$557,Расход!$C$4:$C$557,$A$67,Расход!$U$4:$U$557,Ростовка!$C83,Расход!$B$4:$B$557,"&lt;"&amp;Расход!$N$5)</f>
        <v>0</v>
      </c>
      <c r="G83" s="130">
        <f>SUMIFS(Расход!$G$4:$G$557,Расход!$C$4:$C$557,$A$67,Расход!$U$4:$U$557,Ростовка!$C83,Расход!$B$4:$B$557,"&lt;"&amp;Расход!$N$6)-$F83</f>
        <v>0</v>
      </c>
      <c r="H83" s="130">
        <f>SUMIFS(Расход!$G$4:$G$557,Расход!$C$4:$C$557,$A$67,Расход!$U$4:$U$557,Ростовка!$C83,Расход!$B$4:$B$557,"&lt;"&amp;Расход!$N$7)-$G83-$F83</f>
        <v>0</v>
      </c>
      <c r="I83" s="130">
        <f>SUMIFS(Расход!$G$4:$G$557,Расход!$C$4:$C$557,$A$67,Расход!$U$4:$U$557,Ростовка!$C83,Расход!$B$4:$B$557,"&lt;"&amp;Расход!$N$8)-$H83-$G83-$F83</f>
        <v>0</v>
      </c>
      <c r="J83" s="130">
        <f>SUMIFS(Расход!$G$4:$G$557,Расход!$C$4:$C$557,$A$67,Расход!$U$4:$U$557,Ростовка!$C83,Расход!$B$4:$B$557,"&lt;"&amp;Расход!$N$9)-$H83-$G83-$F83-$I83</f>
        <v>0</v>
      </c>
      <c r="K83" s="130">
        <f>SUMIFS(Расход!$G$4:$G$557,Расход!$C$4:$C$557,$A$67,Расход!$U$4:$U$557,Ростовка!$C83,Расход!$B$4:$B$557,"&lt;"&amp;Расход!$N$9)-$J83-$I83-$H83-$G83-$F83</f>
        <v>0</v>
      </c>
      <c r="L83" s="130">
        <f>SUMIFS(Расход!$G$4:$G$557,Расход!$C$4:$C$557,$A$67,Расход!$U$4:$U$557,Ростовка!$C83,Расход!$B$4:$B$557,"&lt;"&amp;Расход!$N$10)-$K83-$J83-$I83-$H83-$G83-$F83</f>
        <v>0</v>
      </c>
      <c r="M83" s="130">
        <f>SUMIFS(Расход!$G$4:$G$557,Расход!$C$4:$C$557,$A$67,Расход!$U$4:$U$557,Ростовка!$C83,Расход!$B$4:$B$557,"&lt;"&amp;Расход!$N$11)-$L83-$K83-$J83-$I83-$H83-$G83-$F83</f>
        <v>0</v>
      </c>
      <c r="N83" s="130">
        <f>SUMIFS(Расход!$G$4:$G$557,Расход!$C$4:$C$557,$A$67,Расход!$U$4:$U$557,Ростовка!$C83,Расход!$B$4:$B$557,"&lt;"&amp;Расход!#REF!)-SUM($F83:$M83)</f>
        <v>0</v>
      </c>
      <c r="O83" s="130">
        <f>SUMIFS(Расход!$G$4:$G$557,Расход!$C$4:$C$557,$A$67,Расход!$U$4:$U$557,Ростовка!$C83,Расход!$B$4:$B$557,"&lt;"&amp;Расход!$N$12)-SUM($F83:$N83)</f>
        <v>0</v>
      </c>
      <c r="P83" s="130">
        <f>SUMIFS(Расход!$G$4:$G$557,Расход!$C$4:$C$557,$A$67,Расход!$U$4:$U$557,Ростовка!$C83,Расход!$B$4:$B$557,"&lt;"&amp;Расход!$N$13)-SUM($F83:$O83)</f>
        <v>0</v>
      </c>
      <c r="Q83" s="130">
        <f>SUMIFS(Расход!$G$4:$G$557,Расход!$C$4:$C$557,$A$67,Расход!$U$4:$U$557,Ростовка!$C83,Расход!$B$4:$B$557,"&gt;="&amp;Расход!$N$14)</f>
        <v>0</v>
      </c>
    </row>
    <row r="84" spans="1:17" ht="15.75" hidden="1" customHeight="1" outlineLevel="1" x14ac:dyDescent="0.25">
      <c r="A84" s="128"/>
      <c r="B84" s="118"/>
      <c r="C84" s="118"/>
      <c r="D84" s="129">
        <f t="shared" si="4"/>
        <v>0</v>
      </c>
      <c r="F84" s="130">
        <f>SUMIFS(Расход!$G$4:$G$557,Расход!$C$4:$C$557,$A$67,Расход!$U$4:$U$557,Ростовка!$C84,Расход!$B$4:$B$557,"&lt;"&amp;Расход!$N$5)</f>
        <v>0</v>
      </c>
      <c r="G84" s="130">
        <f>SUMIFS(Расход!$G$4:$G$557,Расход!$C$4:$C$557,$A$67,Расход!$U$4:$U$557,Ростовка!$C84,Расход!$B$4:$B$557,"&lt;"&amp;Расход!$N$6)-$F84</f>
        <v>0</v>
      </c>
      <c r="H84" s="130">
        <f>SUMIFS(Расход!$G$4:$G$557,Расход!$C$4:$C$557,$A$67,Расход!$U$4:$U$557,Ростовка!$C84,Расход!$B$4:$B$557,"&lt;"&amp;Расход!$N$7)-$G84-$F84</f>
        <v>0</v>
      </c>
      <c r="I84" s="130">
        <f>SUMIFS(Расход!$G$4:$G$557,Расход!$C$4:$C$557,$A$67,Расход!$U$4:$U$557,Ростовка!$C84,Расход!$B$4:$B$557,"&lt;"&amp;Расход!$N$8)-$H84-$G84-$F84</f>
        <v>0</v>
      </c>
      <c r="J84" s="130">
        <f>SUMIFS(Расход!$G$4:$G$557,Расход!$C$4:$C$557,$A$67,Расход!$U$4:$U$557,Ростовка!$C84,Расход!$B$4:$B$557,"&lt;"&amp;Расход!$N$9)-$H84-$G84-$F84-$I84</f>
        <v>0</v>
      </c>
      <c r="K84" s="130">
        <f>SUMIFS(Расход!$G$4:$G$557,Расход!$C$4:$C$557,$A$67,Расход!$U$4:$U$557,Ростовка!$C84,Расход!$B$4:$B$557,"&lt;"&amp;Расход!$N$9)-$J84-$I84-$H84-$G84-$F84</f>
        <v>0</v>
      </c>
      <c r="L84" s="130">
        <f>SUMIFS(Расход!$G$4:$G$557,Расход!$C$4:$C$557,$A$67,Расход!$U$4:$U$557,Ростовка!$C84,Расход!$B$4:$B$557,"&lt;"&amp;Расход!$N$10)-$K84-$J84-$I84-$H84-$G84-$F84</f>
        <v>0</v>
      </c>
      <c r="M84" s="130">
        <f>SUMIFS(Расход!$G$4:$G$557,Расход!$C$4:$C$557,$A$67,Расход!$U$4:$U$557,Ростовка!$C84,Расход!$B$4:$B$557,"&lt;"&amp;Расход!$N$11)-$L84-$K84-$J84-$I84-$H84-$G84-$F84</f>
        <v>0</v>
      </c>
      <c r="N84" s="130">
        <f>SUMIFS(Расход!$G$4:$G$557,Расход!$C$4:$C$557,$A$67,Расход!$U$4:$U$557,Ростовка!$C84,Расход!$B$4:$B$557,"&lt;"&amp;Расход!#REF!)-SUM($F84:$M84)</f>
        <v>0</v>
      </c>
      <c r="O84" s="130">
        <f>SUMIFS(Расход!$G$4:$G$557,Расход!$C$4:$C$557,$A$67,Расход!$U$4:$U$557,Ростовка!$C84,Расход!$B$4:$B$557,"&lt;"&amp;Расход!$N$12)-SUM($F84:$N84)</f>
        <v>0</v>
      </c>
      <c r="P84" s="130">
        <f>SUMIFS(Расход!$G$4:$G$557,Расход!$C$4:$C$557,$A$67,Расход!$U$4:$U$557,Ростовка!$C84,Расход!$B$4:$B$557,"&lt;"&amp;Расход!$N$13)-SUM($F84:$O84)</f>
        <v>0</v>
      </c>
      <c r="Q84" s="130">
        <f>SUMIFS(Расход!$G$4:$G$557,Расход!$C$4:$C$557,$A$67,Расход!$U$4:$U$557,Ростовка!$C84,Расход!$B$4:$B$557,"&gt;="&amp;Расход!$N$14)</f>
        <v>0</v>
      </c>
    </row>
    <row r="85" spans="1:17" ht="15.75" hidden="1" customHeight="1" outlineLevel="1" thickBot="1" x14ac:dyDescent="0.3">
      <c r="A85" s="128"/>
      <c r="B85" s="118"/>
      <c r="C85" s="118"/>
      <c r="D85" s="129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42"/>
    </row>
    <row r="86" spans="1:17" ht="15.75" customHeight="1" collapsed="1" thickBot="1" x14ac:dyDescent="0.3">
      <c r="A86" s="140" t="s">
        <v>90</v>
      </c>
      <c r="B86" s="141"/>
      <c r="C86" s="141"/>
      <c r="D86" s="119">
        <f>SUM(D87:D111)</f>
        <v>0</v>
      </c>
      <c r="E86" s="124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38"/>
    </row>
    <row r="87" spans="1:17" ht="15.75" hidden="1" customHeight="1" outlineLevel="1" x14ac:dyDescent="0.25">
      <c r="A87" s="128"/>
      <c r="B87" s="118"/>
      <c r="C87" s="118"/>
      <c r="D87" s="129">
        <f t="shared" ref="D87:D110" si="5">SUM(F87:Q87)</f>
        <v>0</v>
      </c>
      <c r="F87" s="130">
        <f>SUMIFS(Расход!$G$4:$G$557,Расход!$C$4:$C$557,$A$86,Расход!$U$4:$U$557,Ростовка!$C87,Расход!$B$4:$B$557,"&lt;"&amp;Расход!$N$5)</f>
        <v>0</v>
      </c>
      <c r="G87" s="130">
        <f>SUMIFS(Расход!$G$4:$G$557,Расход!$C$4:$C$557,$A$86,Расход!$U$4:$U$557,Ростовка!$C87,Расход!$B$4:$B$557,"&lt;"&amp;Расход!$N$5)</f>
        <v>0</v>
      </c>
      <c r="H87" s="130">
        <f>SUMIFS(Расход!$G$4:$G$557,Расход!$C$4:$C$557,$A$86,Расход!$U$4:$U$557,Ростовка!$C87,Расход!$B$4:$B$557,"&lt;"&amp;Расход!$N$5)</f>
        <v>0</v>
      </c>
      <c r="I87" s="130">
        <f>SUMIFS(Расход!$G$4:$G$557,Расход!$C$4:$C$557,$A$86,Расход!$U$4:$U$557,Ростовка!$C87,Расход!$B$4:$B$557,"&lt;"&amp;Расход!$N$5)</f>
        <v>0</v>
      </c>
      <c r="J87" s="130">
        <f>SUMIFS(Расход!$G$4:$G$557,Расход!$C$4:$C$557,$A$86,Расход!$U$4:$U$557,Ростовка!$C87,Расход!$B$4:$B$557,"&lt;"&amp;Расход!$N$5)</f>
        <v>0</v>
      </c>
      <c r="K87" s="130">
        <f>SUMIFS(Расход!$G$4:$G$557,Расход!$C$4:$C$557,$A$86,Расход!$U$4:$U$557,Ростовка!$C87,Расход!$B$4:$B$557,"&lt;"&amp;Расход!$N$5)</f>
        <v>0</v>
      </c>
      <c r="L87" s="130">
        <f>SUMIFS(Расход!$G$4:$G$557,Расход!$C$4:$C$557,$A$86,Расход!$U$4:$U$557,Ростовка!$C87,Расход!$B$4:$B$557,"&lt;"&amp;Расход!$N$5)</f>
        <v>0</v>
      </c>
      <c r="M87" s="130">
        <f>SUMIFS(Расход!$G$4:$G$557,Расход!$C$4:$C$557,$A$86,Расход!$U$4:$U$557,Ростовка!$C87,Расход!$B$4:$B$557,"&lt;"&amp;Расход!$N$5)</f>
        <v>0</v>
      </c>
      <c r="N87" s="130">
        <f>SUMIFS(Расход!$G$4:$G$557,Расход!$C$4:$C$557,$A$86,Расход!$U$4:$U$557,Ростовка!$C87,Расход!$B$4:$B$557,"&lt;"&amp;Расход!$N$5)</f>
        <v>0</v>
      </c>
      <c r="O87" s="130">
        <f>SUMIFS(Расход!$G$4:$G$557,Расход!$C$4:$C$557,$A$86,Расход!$U$4:$U$557,Ростовка!$C87,Расход!$B$4:$B$557,"&lt;"&amp;Расход!$N$5)</f>
        <v>0</v>
      </c>
      <c r="P87" s="130">
        <f>SUMIFS(Расход!$G$4:$G$557,Расход!$C$4:$C$557,$A$86,Расход!$U$4:$U$557,Ростовка!$C87,Расход!$B$4:$B$557,"&lt;"&amp;Расход!$N$5)</f>
        <v>0</v>
      </c>
      <c r="Q87" s="130">
        <f>SUMIFS(Расход!$G$4:$G$557,Расход!$C$4:$C$557,$A$86,Расход!$U$4:$U$557,Ростовка!$C87,Расход!$B$4:$B$557,"&lt;"&amp;Расход!$N$5)</f>
        <v>0</v>
      </c>
    </row>
    <row r="88" spans="1:17" ht="15.75" hidden="1" customHeight="1" outlineLevel="1" x14ac:dyDescent="0.25">
      <c r="A88" s="128"/>
      <c r="B88" s="118"/>
      <c r="C88" s="118"/>
      <c r="D88" s="129">
        <f t="shared" si="5"/>
        <v>0</v>
      </c>
      <c r="F88" s="130">
        <f>SUMIFS(Расход!$G$4:$G$557,Расход!$C$4:$C$557,$A$86,Расход!$U$4:$U$557,Ростовка!$C88,Расход!$B$4:$B$557,"&lt;"&amp;Расход!$N$5)</f>
        <v>0</v>
      </c>
      <c r="G88" s="130">
        <f>SUMIFS(Расход!$G$4:$G$557,Расход!$C$4:$C$557,$A$86,Расход!$U$4:$U$557,Ростовка!$C88,Расход!$B$4:$B$557,"&lt;"&amp;Расход!$N$5)</f>
        <v>0</v>
      </c>
      <c r="H88" s="130">
        <f>SUMIFS(Расход!$G$4:$G$557,Расход!$C$4:$C$557,$A$86,Расход!$U$4:$U$557,Ростовка!$C88,Расход!$B$4:$B$557,"&lt;"&amp;Расход!$N$5)</f>
        <v>0</v>
      </c>
      <c r="I88" s="130">
        <f>SUMIFS(Расход!$G$4:$G$557,Расход!$C$4:$C$557,$A$86,Расход!$U$4:$U$557,Ростовка!$C88,Расход!$B$4:$B$557,"&lt;"&amp;Расход!$N$5)</f>
        <v>0</v>
      </c>
      <c r="J88" s="130">
        <f>SUMIFS(Расход!$G$4:$G$557,Расход!$C$4:$C$557,$A$86,Расход!$U$4:$U$557,Ростовка!$C88,Расход!$B$4:$B$557,"&lt;"&amp;Расход!$N$5)</f>
        <v>0</v>
      </c>
      <c r="K88" s="130">
        <f>SUMIFS(Расход!$G$4:$G$557,Расход!$C$4:$C$557,$A$86,Расход!$U$4:$U$557,Ростовка!$C88,Расход!$B$4:$B$557,"&lt;"&amp;Расход!$N$5)</f>
        <v>0</v>
      </c>
      <c r="L88" s="130">
        <f>SUMIFS(Расход!$G$4:$G$557,Расход!$C$4:$C$557,$A$86,Расход!$U$4:$U$557,Ростовка!$C88,Расход!$B$4:$B$557,"&lt;"&amp;Расход!$N$5)</f>
        <v>0</v>
      </c>
      <c r="M88" s="130">
        <f>SUMIFS(Расход!$G$4:$G$557,Расход!$C$4:$C$557,$A$86,Расход!$U$4:$U$557,Ростовка!$C88,Расход!$B$4:$B$557,"&lt;"&amp;Расход!$N$5)</f>
        <v>0</v>
      </c>
      <c r="N88" s="130">
        <f>SUMIFS(Расход!$G$4:$G$557,Расход!$C$4:$C$557,$A$86,Расход!$U$4:$U$557,Ростовка!$C88,Расход!$B$4:$B$557,"&lt;"&amp;Расход!$N$5)</f>
        <v>0</v>
      </c>
      <c r="O88" s="130">
        <f>SUMIFS(Расход!$G$4:$G$557,Расход!$C$4:$C$557,$A$86,Расход!$U$4:$U$557,Ростовка!$C88,Расход!$B$4:$B$557,"&lt;"&amp;Расход!$N$5)</f>
        <v>0</v>
      </c>
      <c r="P88" s="130">
        <f>SUMIFS(Расход!$G$4:$G$557,Расход!$C$4:$C$557,$A$86,Расход!$U$4:$U$557,Ростовка!$C88,Расход!$B$4:$B$557,"&lt;"&amp;Расход!$N$5)</f>
        <v>0</v>
      </c>
      <c r="Q88" s="130">
        <f>SUMIFS(Расход!$G$4:$G$557,Расход!$C$4:$C$557,$A$86,Расход!$U$4:$U$557,Ростовка!$C88,Расход!$B$4:$B$557,"&lt;"&amp;Расход!$N$5)</f>
        <v>0</v>
      </c>
    </row>
    <row r="89" spans="1:17" ht="15.75" hidden="1" customHeight="1" outlineLevel="1" x14ac:dyDescent="0.25">
      <c r="A89" s="128"/>
      <c r="B89" s="118"/>
      <c r="C89" s="118"/>
      <c r="D89" s="129">
        <f t="shared" si="5"/>
        <v>0</v>
      </c>
      <c r="F89" s="130">
        <f>SUMIFS(Расход!$G$4:$G$557,Расход!$C$4:$C$557,$A$86,Расход!$U$4:$U$557,Ростовка!$C89,Расход!$B$4:$B$557,"&lt;"&amp;Расход!$N$5)</f>
        <v>0</v>
      </c>
      <c r="G89" s="130">
        <f>SUMIFS(Расход!$G$4:$G$557,Расход!$C$4:$C$557,$A$86,Расход!$U$4:$U$557,Ростовка!$C89,Расход!$B$4:$B$557,"&lt;"&amp;Расход!$N$5)</f>
        <v>0</v>
      </c>
      <c r="H89" s="130">
        <f>SUMIFS(Расход!$G$4:$G$557,Расход!$C$4:$C$557,$A$86,Расход!$U$4:$U$557,Ростовка!$C89,Расход!$B$4:$B$557,"&lt;"&amp;Расход!$N$5)</f>
        <v>0</v>
      </c>
      <c r="I89" s="130">
        <f>SUMIFS(Расход!$G$4:$G$557,Расход!$C$4:$C$557,$A$86,Расход!$U$4:$U$557,Ростовка!$C89,Расход!$B$4:$B$557,"&lt;"&amp;Расход!$N$5)</f>
        <v>0</v>
      </c>
      <c r="J89" s="130">
        <f>SUMIFS(Расход!$G$4:$G$557,Расход!$C$4:$C$557,$A$86,Расход!$U$4:$U$557,Ростовка!$C89,Расход!$B$4:$B$557,"&lt;"&amp;Расход!$N$5)</f>
        <v>0</v>
      </c>
      <c r="K89" s="130">
        <f>SUMIFS(Расход!$G$4:$G$557,Расход!$C$4:$C$557,$A$86,Расход!$U$4:$U$557,Ростовка!$C89,Расход!$B$4:$B$557,"&lt;"&amp;Расход!$N$5)</f>
        <v>0</v>
      </c>
      <c r="L89" s="130">
        <f>SUMIFS(Расход!$G$4:$G$557,Расход!$C$4:$C$557,$A$86,Расход!$U$4:$U$557,Ростовка!$C89,Расход!$B$4:$B$557,"&lt;"&amp;Расход!$N$5)</f>
        <v>0</v>
      </c>
      <c r="M89" s="130">
        <f>SUMIFS(Расход!$G$4:$G$557,Расход!$C$4:$C$557,$A$86,Расход!$U$4:$U$557,Ростовка!$C89,Расход!$B$4:$B$557,"&lt;"&amp;Расход!$N$5)</f>
        <v>0</v>
      </c>
      <c r="N89" s="130">
        <f>SUMIFS(Расход!$G$4:$G$557,Расход!$C$4:$C$557,$A$86,Расход!$U$4:$U$557,Ростовка!$C89,Расход!$B$4:$B$557,"&lt;"&amp;Расход!$N$5)</f>
        <v>0</v>
      </c>
      <c r="O89" s="130">
        <f>SUMIFS(Расход!$G$4:$G$557,Расход!$C$4:$C$557,$A$86,Расход!$U$4:$U$557,Ростовка!$C89,Расход!$B$4:$B$557,"&lt;"&amp;Расход!$N$5)</f>
        <v>0</v>
      </c>
      <c r="P89" s="130">
        <f>SUMIFS(Расход!$G$4:$G$557,Расход!$C$4:$C$557,$A$86,Расход!$U$4:$U$557,Ростовка!$C89,Расход!$B$4:$B$557,"&lt;"&amp;Расход!$N$5)</f>
        <v>0</v>
      </c>
      <c r="Q89" s="130">
        <f>SUMIFS(Расход!$G$4:$G$557,Расход!$C$4:$C$557,$A$86,Расход!$U$4:$U$557,Ростовка!$C89,Расход!$B$4:$B$557,"&lt;"&amp;Расход!$N$5)</f>
        <v>0</v>
      </c>
    </row>
    <row r="90" spans="1:17" ht="15.75" hidden="1" customHeight="1" outlineLevel="1" x14ac:dyDescent="0.25">
      <c r="A90" s="128"/>
      <c r="B90" s="118"/>
      <c r="C90" s="118"/>
      <c r="D90" s="129">
        <f t="shared" si="5"/>
        <v>0</v>
      </c>
      <c r="F90" s="130">
        <f>SUMIFS(Расход!$G$4:$G$557,Расход!$C$4:$C$557,$A$86,Расход!$U$4:$U$557,Ростовка!$C90,Расход!$B$4:$B$557,"&lt;"&amp;Расход!$N$5)</f>
        <v>0</v>
      </c>
      <c r="G90" s="130">
        <f>SUMIFS(Расход!$G$4:$G$557,Расход!$C$4:$C$557,$A$86,Расход!$U$4:$U$557,Ростовка!$C90,Расход!$B$4:$B$557,"&lt;"&amp;Расход!$N$5)</f>
        <v>0</v>
      </c>
      <c r="H90" s="130">
        <f>SUMIFS(Расход!$G$4:$G$557,Расход!$C$4:$C$557,$A$86,Расход!$U$4:$U$557,Ростовка!$C90,Расход!$B$4:$B$557,"&lt;"&amp;Расход!$N$5)</f>
        <v>0</v>
      </c>
      <c r="I90" s="130">
        <f>SUMIFS(Расход!$G$4:$G$557,Расход!$C$4:$C$557,$A$86,Расход!$U$4:$U$557,Ростовка!$C90,Расход!$B$4:$B$557,"&lt;"&amp;Расход!$N$5)</f>
        <v>0</v>
      </c>
      <c r="J90" s="130">
        <f>SUMIFS(Расход!$G$4:$G$557,Расход!$C$4:$C$557,$A$86,Расход!$U$4:$U$557,Ростовка!$C90,Расход!$B$4:$B$557,"&lt;"&amp;Расход!$N$5)</f>
        <v>0</v>
      </c>
      <c r="K90" s="130">
        <f>SUMIFS(Расход!$G$4:$G$557,Расход!$C$4:$C$557,$A$86,Расход!$U$4:$U$557,Ростовка!$C90,Расход!$B$4:$B$557,"&lt;"&amp;Расход!$N$5)</f>
        <v>0</v>
      </c>
      <c r="L90" s="130">
        <f>SUMIFS(Расход!$G$4:$G$557,Расход!$C$4:$C$557,$A$86,Расход!$U$4:$U$557,Ростовка!$C90,Расход!$B$4:$B$557,"&lt;"&amp;Расход!$N$5)</f>
        <v>0</v>
      </c>
      <c r="M90" s="130">
        <f>SUMIFS(Расход!$G$4:$G$557,Расход!$C$4:$C$557,$A$86,Расход!$U$4:$U$557,Ростовка!$C90,Расход!$B$4:$B$557,"&lt;"&amp;Расход!$N$5)</f>
        <v>0</v>
      </c>
      <c r="N90" s="130">
        <f>SUMIFS(Расход!$G$4:$G$557,Расход!$C$4:$C$557,$A$86,Расход!$U$4:$U$557,Ростовка!$C90,Расход!$B$4:$B$557,"&lt;"&amp;Расход!$N$5)</f>
        <v>0</v>
      </c>
      <c r="O90" s="130">
        <f>SUMIFS(Расход!$G$4:$G$557,Расход!$C$4:$C$557,$A$86,Расход!$U$4:$U$557,Ростовка!$C90,Расход!$B$4:$B$557,"&lt;"&amp;Расход!$N$5)</f>
        <v>0</v>
      </c>
      <c r="P90" s="130">
        <f>SUMIFS(Расход!$G$4:$G$557,Расход!$C$4:$C$557,$A$86,Расход!$U$4:$U$557,Ростовка!$C90,Расход!$B$4:$B$557,"&lt;"&amp;Расход!$N$5)</f>
        <v>0</v>
      </c>
      <c r="Q90" s="130">
        <f>SUMIFS(Расход!$G$4:$G$557,Расход!$C$4:$C$557,$A$86,Расход!$U$4:$U$557,Ростовка!$C90,Расход!$B$4:$B$557,"&lt;"&amp;Расход!$N$5)</f>
        <v>0</v>
      </c>
    </row>
    <row r="91" spans="1:17" ht="15.75" hidden="1" customHeight="1" outlineLevel="1" x14ac:dyDescent="0.25">
      <c r="A91" s="128"/>
      <c r="B91" s="118"/>
      <c r="C91" s="118"/>
      <c r="D91" s="129">
        <f t="shared" si="5"/>
        <v>0</v>
      </c>
      <c r="F91" s="130">
        <f>SUMIFS(Расход!$G$4:$G$557,Расход!$C$4:$C$557,$A$86,Расход!$U$4:$U$557,Ростовка!$C91,Расход!$B$4:$B$557,"&lt;"&amp;Расход!$N$5)</f>
        <v>0</v>
      </c>
      <c r="G91" s="130">
        <f>SUMIFS(Расход!$G$4:$G$557,Расход!$C$4:$C$557,$A$86,Расход!$U$4:$U$557,Ростовка!$C91,Расход!$B$4:$B$557,"&lt;"&amp;Расход!$N$5)</f>
        <v>0</v>
      </c>
      <c r="H91" s="130">
        <f>SUMIFS(Расход!$G$4:$G$557,Расход!$C$4:$C$557,$A$86,Расход!$U$4:$U$557,Ростовка!$C91,Расход!$B$4:$B$557,"&lt;"&amp;Расход!$N$5)</f>
        <v>0</v>
      </c>
      <c r="I91" s="130">
        <f>SUMIFS(Расход!$G$4:$G$557,Расход!$C$4:$C$557,$A$86,Расход!$U$4:$U$557,Ростовка!$C91,Расход!$B$4:$B$557,"&lt;"&amp;Расход!$N$5)</f>
        <v>0</v>
      </c>
      <c r="J91" s="130">
        <f>SUMIFS(Расход!$G$4:$G$557,Расход!$C$4:$C$557,$A$86,Расход!$U$4:$U$557,Ростовка!$C91,Расход!$B$4:$B$557,"&lt;"&amp;Расход!$N$5)</f>
        <v>0</v>
      </c>
      <c r="K91" s="130">
        <f>SUMIFS(Расход!$G$4:$G$557,Расход!$C$4:$C$557,$A$86,Расход!$U$4:$U$557,Ростовка!$C91,Расход!$B$4:$B$557,"&lt;"&amp;Расход!$N$5)</f>
        <v>0</v>
      </c>
      <c r="L91" s="130">
        <f>SUMIFS(Расход!$G$4:$G$557,Расход!$C$4:$C$557,$A$86,Расход!$U$4:$U$557,Ростовка!$C91,Расход!$B$4:$B$557,"&lt;"&amp;Расход!$N$5)</f>
        <v>0</v>
      </c>
      <c r="M91" s="130">
        <f>SUMIFS(Расход!$G$4:$G$557,Расход!$C$4:$C$557,$A$86,Расход!$U$4:$U$557,Ростовка!$C91,Расход!$B$4:$B$557,"&lt;"&amp;Расход!$N$5)</f>
        <v>0</v>
      </c>
      <c r="N91" s="130">
        <f>SUMIFS(Расход!$G$4:$G$557,Расход!$C$4:$C$557,$A$86,Расход!$U$4:$U$557,Ростовка!$C91,Расход!$B$4:$B$557,"&lt;"&amp;Расход!$N$5)</f>
        <v>0</v>
      </c>
      <c r="O91" s="130">
        <f>SUMIFS(Расход!$G$4:$G$557,Расход!$C$4:$C$557,$A$86,Расход!$U$4:$U$557,Ростовка!$C91,Расход!$B$4:$B$557,"&lt;"&amp;Расход!$N$5)</f>
        <v>0</v>
      </c>
      <c r="P91" s="130">
        <f>SUMIFS(Расход!$G$4:$G$557,Расход!$C$4:$C$557,$A$86,Расход!$U$4:$U$557,Ростовка!$C91,Расход!$B$4:$B$557,"&lt;"&amp;Расход!$N$5)</f>
        <v>0</v>
      </c>
      <c r="Q91" s="130">
        <f>SUMIFS(Расход!$G$4:$G$557,Расход!$C$4:$C$557,$A$86,Расход!$U$4:$U$557,Ростовка!$C91,Расход!$B$4:$B$557,"&lt;"&amp;Расход!$N$5)</f>
        <v>0</v>
      </c>
    </row>
    <row r="92" spans="1:17" ht="15.75" hidden="1" customHeight="1" outlineLevel="1" x14ac:dyDescent="0.25">
      <c r="A92" s="128"/>
      <c r="B92" s="118"/>
      <c r="C92" s="118"/>
      <c r="D92" s="129">
        <f t="shared" si="5"/>
        <v>0</v>
      </c>
      <c r="F92" s="130">
        <f>SUMIFS(Расход!$G$4:$G$557,Расход!$C$4:$C$557,$A$86,Расход!$U$4:$U$557,Ростовка!$C92,Расход!$B$4:$B$557,"&lt;"&amp;Расход!$N$5)</f>
        <v>0</v>
      </c>
      <c r="G92" s="130">
        <f>SUMIFS(Расход!$G$4:$G$557,Расход!$C$4:$C$557,$A$86,Расход!$U$4:$U$557,Ростовка!$C92,Расход!$B$4:$B$557,"&lt;"&amp;Расход!$N$5)</f>
        <v>0</v>
      </c>
      <c r="H92" s="130">
        <f>SUMIFS(Расход!$G$4:$G$557,Расход!$C$4:$C$557,$A$86,Расход!$U$4:$U$557,Ростовка!$C92,Расход!$B$4:$B$557,"&lt;"&amp;Расход!$N$5)</f>
        <v>0</v>
      </c>
      <c r="I92" s="130">
        <f>SUMIFS(Расход!$G$4:$G$557,Расход!$C$4:$C$557,$A$86,Расход!$U$4:$U$557,Ростовка!$C92,Расход!$B$4:$B$557,"&lt;"&amp;Расход!$N$5)</f>
        <v>0</v>
      </c>
      <c r="J92" s="130">
        <f>SUMIFS(Расход!$G$4:$G$557,Расход!$C$4:$C$557,$A$86,Расход!$U$4:$U$557,Ростовка!$C92,Расход!$B$4:$B$557,"&lt;"&amp;Расход!$N$5)</f>
        <v>0</v>
      </c>
      <c r="K92" s="130">
        <f>SUMIFS(Расход!$G$4:$G$557,Расход!$C$4:$C$557,$A$86,Расход!$U$4:$U$557,Ростовка!$C92,Расход!$B$4:$B$557,"&lt;"&amp;Расход!$N$5)</f>
        <v>0</v>
      </c>
      <c r="L92" s="130">
        <f>SUMIFS(Расход!$G$4:$G$557,Расход!$C$4:$C$557,$A$86,Расход!$U$4:$U$557,Ростовка!$C92,Расход!$B$4:$B$557,"&lt;"&amp;Расход!$N$5)</f>
        <v>0</v>
      </c>
      <c r="M92" s="130">
        <f>SUMIFS(Расход!$G$4:$G$557,Расход!$C$4:$C$557,$A$86,Расход!$U$4:$U$557,Ростовка!$C92,Расход!$B$4:$B$557,"&lt;"&amp;Расход!$N$5)</f>
        <v>0</v>
      </c>
      <c r="N92" s="130">
        <f>SUMIFS(Расход!$G$4:$G$557,Расход!$C$4:$C$557,$A$86,Расход!$U$4:$U$557,Ростовка!$C92,Расход!$B$4:$B$557,"&lt;"&amp;Расход!$N$5)</f>
        <v>0</v>
      </c>
      <c r="O92" s="130">
        <f>SUMIFS(Расход!$G$4:$G$557,Расход!$C$4:$C$557,$A$86,Расход!$U$4:$U$557,Ростовка!$C92,Расход!$B$4:$B$557,"&lt;"&amp;Расход!$N$5)</f>
        <v>0</v>
      </c>
      <c r="P92" s="130">
        <f>SUMIFS(Расход!$G$4:$G$557,Расход!$C$4:$C$557,$A$86,Расход!$U$4:$U$557,Ростовка!$C92,Расход!$B$4:$B$557,"&lt;"&amp;Расход!$N$5)</f>
        <v>0</v>
      </c>
      <c r="Q92" s="130">
        <f>SUMIFS(Расход!$G$4:$G$557,Расход!$C$4:$C$557,$A$86,Расход!$U$4:$U$557,Ростовка!$C92,Расход!$B$4:$B$557,"&lt;"&amp;Расход!$N$5)</f>
        <v>0</v>
      </c>
    </row>
    <row r="93" spans="1:17" ht="15.75" hidden="1" customHeight="1" outlineLevel="1" x14ac:dyDescent="0.25">
      <c r="A93" s="128"/>
      <c r="B93" s="118"/>
      <c r="C93" s="118"/>
      <c r="D93" s="129">
        <f t="shared" si="5"/>
        <v>0</v>
      </c>
      <c r="F93" s="130">
        <f>SUMIFS(Расход!$G$4:$G$557,Расход!$C$4:$C$557,$A$86,Расход!$U$4:$U$557,Ростовка!$C93,Расход!$B$4:$B$557,"&lt;"&amp;Расход!$N$5)</f>
        <v>0</v>
      </c>
      <c r="G93" s="130">
        <f>SUMIFS(Расход!$G$4:$G$557,Расход!$C$4:$C$557,$A$86,Расход!$U$4:$U$557,Ростовка!$C93,Расход!$B$4:$B$557,"&lt;"&amp;Расход!$N$5)</f>
        <v>0</v>
      </c>
      <c r="H93" s="130">
        <f>SUMIFS(Расход!$G$4:$G$557,Расход!$C$4:$C$557,$A$86,Расход!$U$4:$U$557,Ростовка!$C93,Расход!$B$4:$B$557,"&lt;"&amp;Расход!$N$5)</f>
        <v>0</v>
      </c>
      <c r="I93" s="130">
        <f>SUMIFS(Расход!$G$4:$G$557,Расход!$C$4:$C$557,$A$86,Расход!$U$4:$U$557,Ростовка!$C93,Расход!$B$4:$B$557,"&lt;"&amp;Расход!$N$5)</f>
        <v>0</v>
      </c>
      <c r="J93" s="130">
        <f>SUMIFS(Расход!$G$4:$G$557,Расход!$C$4:$C$557,$A$86,Расход!$U$4:$U$557,Ростовка!$C93,Расход!$B$4:$B$557,"&lt;"&amp;Расход!$N$5)</f>
        <v>0</v>
      </c>
      <c r="K93" s="130">
        <f>SUMIFS(Расход!$G$4:$G$557,Расход!$C$4:$C$557,$A$86,Расход!$U$4:$U$557,Ростовка!$C93,Расход!$B$4:$B$557,"&lt;"&amp;Расход!$N$5)</f>
        <v>0</v>
      </c>
      <c r="L93" s="130">
        <f>SUMIFS(Расход!$G$4:$G$557,Расход!$C$4:$C$557,$A$86,Расход!$U$4:$U$557,Ростовка!$C93,Расход!$B$4:$B$557,"&lt;"&amp;Расход!$N$5)</f>
        <v>0</v>
      </c>
      <c r="M93" s="130">
        <f>SUMIFS(Расход!$G$4:$G$557,Расход!$C$4:$C$557,$A$86,Расход!$U$4:$U$557,Ростовка!$C93,Расход!$B$4:$B$557,"&lt;"&amp;Расход!$N$5)</f>
        <v>0</v>
      </c>
      <c r="N93" s="130">
        <f>SUMIFS(Расход!$G$4:$G$557,Расход!$C$4:$C$557,$A$86,Расход!$U$4:$U$557,Ростовка!$C93,Расход!$B$4:$B$557,"&lt;"&amp;Расход!$N$5)</f>
        <v>0</v>
      </c>
      <c r="O93" s="130">
        <f>SUMIFS(Расход!$G$4:$G$557,Расход!$C$4:$C$557,$A$86,Расход!$U$4:$U$557,Ростовка!$C93,Расход!$B$4:$B$557,"&lt;"&amp;Расход!$N$5)</f>
        <v>0</v>
      </c>
      <c r="P93" s="130">
        <f>SUMIFS(Расход!$G$4:$G$557,Расход!$C$4:$C$557,$A$86,Расход!$U$4:$U$557,Ростовка!$C93,Расход!$B$4:$B$557,"&lt;"&amp;Расход!$N$5)</f>
        <v>0</v>
      </c>
      <c r="Q93" s="130">
        <f>SUMIFS(Расход!$G$4:$G$557,Расход!$C$4:$C$557,$A$86,Расход!$U$4:$U$557,Ростовка!$C93,Расход!$B$4:$B$557,"&lt;"&amp;Расход!$N$5)</f>
        <v>0</v>
      </c>
    </row>
    <row r="94" spans="1:17" ht="15.75" hidden="1" customHeight="1" outlineLevel="1" x14ac:dyDescent="0.25">
      <c r="A94" s="128"/>
      <c r="B94" s="118"/>
      <c r="C94" s="118"/>
      <c r="D94" s="129">
        <f t="shared" si="5"/>
        <v>0</v>
      </c>
      <c r="F94" s="130">
        <f>SUMIFS(Расход!$G$4:$G$557,Расход!$C$4:$C$557,$A$86,Расход!$U$4:$U$557,Ростовка!$C94,Расход!$B$4:$B$557,"&lt;"&amp;Расход!$N$5)</f>
        <v>0</v>
      </c>
      <c r="G94" s="130">
        <f>SUMIFS(Расход!$G$4:$G$557,Расход!$C$4:$C$557,$A$86,Расход!$U$4:$U$557,Ростовка!$C94,Расход!$B$4:$B$557,"&lt;"&amp;Расход!$N$5)</f>
        <v>0</v>
      </c>
      <c r="H94" s="130">
        <f>SUMIFS(Расход!$G$4:$G$557,Расход!$C$4:$C$557,$A$86,Расход!$U$4:$U$557,Ростовка!$C94,Расход!$B$4:$B$557,"&lt;"&amp;Расход!$N$5)</f>
        <v>0</v>
      </c>
      <c r="I94" s="130">
        <f>SUMIFS(Расход!$G$4:$G$557,Расход!$C$4:$C$557,$A$86,Расход!$U$4:$U$557,Ростовка!$C94,Расход!$B$4:$B$557,"&lt;"&amp;Расход!$N$5)</f>
        <v>0</v>
      </c>
      <c r="J94" s="130">
        <f>SUMIFS(Расход!$G$4:$G$557,Расход!$C$4:$C$557,$A$86,Расход!$U$4:$U$557,Ростовка!$C94,Расход!$B$4:$B$557,"&lt;"&amp;Расход!$N$5)</f>
        <v>0</v>
      </c>
      <c r="K94" s="130">
        <f>SUMIFS(Расход!$G$4:$G$557,Расход!$C$4:$C$557,$A$86,Расход!$U$4:$U$557,Ростовка!$C94,Расход!$B$4:$B$557,"&lt;"&amp;Расход!$N$5)</f>
        <v>0</v>
      </c>
      <c r="L94" s="130">
        <f>SUMIFS(Расход!$G$4:$G$557,Расход!$C$4:$C$557,$A$86,Расход!$U$4:$U$557,Ростовка!$C94,Расход!$B$4:$B$557,"&lt;"&amp;Расход!$N$5)</f>
        <v>0</v>
      </c>
      <c r="M94" s="130">
        <f>SUMIFS(Расход!$G$4:$G$557,Расход!$C$4:$C$557,$A$86,Расход!$U$4:$U$557,Ростовка!$C94,Расход!$B$4:$B$557,"&lt;"&amp;Расход!$N$5)</f>
        <v>0</v>
      </c>
      <c r="N94" s="130">
        <f>SUMIFS(Расход!$G$4:$G$557,Расход!$C$4:$C$557,$A$86,Расход!$U$4:$U$557,Ростовка!$C94,Расход!$B$4:$B$557,"&lt;"&amp;Расход!$N$5)</f>
        <v>0</v>
      </c>
      <c r="O94" s="130">
        <f>SUMIFS(Расход!$G$4:$G$557,Расход!$C$4:$C$557,$A$86,Расход!$U$4:$U$557,Ростовка!$C94,Расход!$B$4:$B$557,"&lt;"&amp;Расход!$N$5)</f>
        <v>0</v>
      </c>
      <c r="P94" s="130">
        <f>SUMIFS(Расход!$G$4:$G$557,Расход!$C$4:$C$557,$A$86,Расход!$U$4:$U$557,Ростовка!$C94,Расход!$B$4:$B$557,"&lt;"&amp;Расход!$N$5)</f>
        <v>0</v>
      </c>
      <c r="Q94" s="130">
        <f>SUMIFS(Расход!$G$4:$G$557,Расход!$C$4:$C$557,$A$86,Расход!$U$4:$U$557,Ростовка!$C94,Расход!$B$4:$B$557,"&lt;"&amp;Расход!$N$5)</f>
        <v>0</v>
      </c>
    </row>
    <row r="95" spans="1:17" ht="15.75" hidden="1" customHeight="1" outlineLevel="1" x14ac:dyDescent="0.25">
      <c r="A95" s="128"/>
      <c r="B95" s="118"/>
      <c r="C95" s="118"/>
      <c r="D95" s="129">
        <f t="shared" si="5"/>
        <v>0</v>
      </c>
      <c r="F95" s="130">
        <f>SUMIFS(Расход!$G$4:$G$557,Расход!$C$4:$C$557,$A$86,Расход!$U$4:$U$557,Ростовка!$C95,Расход!$B$4:$B$557,"&lt;"&amp;Расход!$N$5)</f>
        <v>0</v>
      </c>
      <c r="G95" s="130">
        <f>SUMIFS(Расход!$G$4:$G$557,Расход!$C$4:$C$557,$A$86,Расход!$U$4:$U$557,Ростовка!$C95,Расход!$B$4:$B$557,"&lt;"&amp;Расход!$N$5)</f>
        <v>0</v>
      </c>
      <c r="H95" s="130">
        <f>SUMIFS(Расход!$G$4:$G$557,Расход!$C$4:$C$557,$A$86,Расход!$U$4:$U$557,Ростовка!$C95,Расход!$B$4:$B$557,"&lt;"&amp;Расход!$N$5)</f>
        <v>0</v>
      </c>
      <c r="I95" s="130">
        <f>SUMIFS(Расход!$G$4:$G$557,Расход!$C$4:$C$557,$A$86,Расход!$U$4:$U$557,Ростовка!$C95,Расход!$B$4:$B$557,"&lt;"&amp;Расход!$N$5)</f>
        <v>0</v>
      </c>
      <c r="J95" s="130">
        <f>SUMIFS(Расход!$G$4:$G$557,Расход!$C$4:$C$557,$A$86,Расход!$U$4:$U$557,Ростовка!$C95,Расход!$B$4:$B$557,"&lt;"&amp;Расход!$N$5)</f>
        <v>0</v>
      </c>
      <c r="K95" s="130">
        <f>SUMIFS(Расход!$G$4:$G$557,Расход!$C$4:$C$557,$A$86,Расход!$U$4:$U$557,Ростовка!$C95,Расход!$B$4:$B$557,"&lt;"&amp;Расход!$N$5)</f>
        <v>0</v>
      </c>
      <c r="L95" s="130">
        <f>SUMIFS(Расход!$G$4:$G$557,Расход!$C$4:$C$557,$A$86,Расход!$U$4:$U$557,Ростовка!$C95,Расход!$B$4:$B$557,"&lt;"&amp;Расход!$N$5)</f>
        <v>0</v>
      </c>
      <c r="M95" s="130">
        <f>SUMIFS(Расход!$G$4:$G$557,Расход!$C$4:$C$557,$A$86,Расход!$U$4:$U$557,Ростовка!$C95,Расход!$B$4:$B$557,"&lt;"&amp;Расход!$N$5)</f>
        <v>0</v>
      </c>
      <c r="N95" s="130">
        <f>SUMIFS(Расход!$G$4:$G$557,Расход!$C$4:$C$557,$A$86,Расход!$U$4:$U$557,Ростовка!$C95,Расход!$B$4:$B$557,"&lt;"&amp;Расход!$N$5)</f>
        <v>0</v>
      </c>
      <c r="O95" s="130">
        <f>SUMIFS(Расход!$G$4:$G$557,Расход!$C$4:$C$557,$A$86,Расход!$U$4:$U$557,Ростовка!$C95,Расход!$B$4:$B$557,"&lt;"&amp;Расход!$N$5)</f>
        <v>0</v>
      </c>
      <c r="P95" s="130">
        <f>SUMIFS(Расход!$G$4:$G$557,Расход!$C$4:$C$557,$A$86,Расход!$U$4:$U$557,Ростовка!$C95,Расход!$B$4:$B$557,"&lt;"&amp;Расход!$N$5)</f>
        <v>0</v>
      </c>
      <c r="Q95" s="130">
        <f>SUMIFS(Расход!$G$4:$G$557,Расход!$C$4:$C$557,$A$86,Расход!$U$4:$U$557,Ростовка!$C95,Расход!$B$4:$B$557,"&lt;"&amp;Расход!$N$5)</f>
        <v>0</v>
      </c>
    </row>
    <row r="96" spans="1:17" ht="15.75" hidden="1" customHeight="1" outlineLevel="1" x14ac:dyDescent="0.25">
      <c r="A96" s="128"/>
      <c r="B96" s="118"/>
      <c r="C96" s="118"/>
      <c r="D96" s="129">
        <f t="shared" si="5"/>
        <v>0</v>
      </c>
      <c r="F96" s="130">
        <f>SUMIFS(Расход!$G$4:$G$557,Расход!$C$4:$C$557,$A$86,Расход!$U$4:$U$557,Ростовка!$C96,Расход!$B$4:$B$557,"&lt;"&amp;Расход!$N$5)</f>
        <v>0</v>
      </c>
      <c r="G96" s="130">
        <f>SUMIFS(Расход!$G$4:$G$557,Расход!$C$4:$C$557,$A$86,Расход!$U$4:$U$557,Ростовка!$C96,Расход!$B$4:$B$557,"&lt;"&amp;Расход!$N$5)</f>
        <v>0</v>
      </c>
      <c r="H96" s="130">
        <f>SUMIFS(Расход!$G$4:$G$557,Расход!$C$4:$C$557,$A$86,Расход!$U$4:$U$557,Ростовка!$C96,Расход!$B$4:$B$557,"&lt;"&amp;Расход!$N$5)</f>
        <v>0</v>
      </c>
      <c r="I96" s="130">
        <f>SUMIFS(Расход!$G$4:$G$557,Расход!$C$4:$C$557,$A$86,Расход!$U$4:$U$557,Ростовка!$C96,Расход!$B$4:$B$557,"&lt;"&amp;Расход!$N$5)</f>
        <v>0</v>
      </c>
      <c r="J96" s="130">
        <f>SUMIFS(Расход!$G$4:$G$557,Расход!$C$4:$C$557,$A$86,Расход!$U$4:$U$557,Ростовка!$C96,Расход!$B$4:$B$557,"&lt;"&amp;Расход!$N$5)</f>
        <v>0</v>
      </c>
      <c r="K96" s="130">
        <f>SUMIFS(Расход!$G$4:$G$557,Расход!$C$4:$C$557,$A$86,Расход!$U$4:$U$557,Ростовка!$C96,Расход!$B$4:$B$557,"&lt;"&amp;Расход!$N$5)</f>
        <v>0</v>
      </c>
      <c r="L96" s="130">
        <f>SUMIFS(Расход!$G$4:$G$557,Расход!$C$4:$C$557,$A$86,Расход!$U$4:$U$557,Ростовка!$C96,Расход!$B$4:$B$557,"&lt;"&amp;Расход!$N$5)</f>
        <v>0</v>
      </c>
      <c r="M96" s="130">
        <f>SUMIFS(Расход!$G$4:$G$557,Расход!$C$4:$C$557,$A$86,Расход!$U$4:$U$557,Ростовка!$C96,Расход!$B$4:$B$557,"&lt;"&amp;Расход!$N$5)</f>
        <v>0</v>
      </c>
      <c r="N96" s="130">
        <f>SUMIFS(Расход!$G$4:$G$557,Расход!$C$4:$C$557,$A$86,Расход!$U$4:$U$557,Ростовка!$C96,Расход!$B$4:$B$557,"&lt;"&amp;Расход!$N$5)</f>
        <v>0</v>
      </c>
      <c r="O96" s="130">
        <f>SUMIFS(Расход!$G$4:$G$557,Расход!$C$4:$C$557,$A$86,Расход!$U$4:$U$557,Ростовка!$C96,Расход!$B$4:$B$557,"&lt;"&amp;Расход!$N$5)</f>
        <v>0</v>
      </c>
      <c r="P96" s="130">
        <f>SUMIFS(Расход!$G$4:$G$557,Расход!$C$4:$C$557,$A$86,Расход!$U$4:$U$557,Ростовка!$C96,Расход!$B$4:$B$557,"&lt;"&amp;Расход!$N$5)</f>
        <v>0</v>
      </c>
      <c r="Q96" s="130">
        <f>SUMIFS(Расход!$G$4:$G$557,Расход!$C$4:$C$557,$A$86,Расход!$U$4:$U$557,Ростовка!$C96,Расход!$B$4:$B$557,"&lt;"&amp;Расход!$N$5)</f>
        <v>0</v>
      </c>
    </row>
    <row r="97" spans="1:17" ht="15.75" hidden="1" customHeight="1" outlineLevel="1" x14ac:dyDescent="0.25">
      <c r="A97" s="128"/>
      <c r="B97" s="118"/>
      <c r="C97" s="118"/>
      <c r="D97" s="129">
        <f t="shared" si="5"/>
        <v>0</v>
      </c>
      <c r="F97" s="130">
        <f>SUMIFS(Расход!$G$4:$G$557,Расход!$C$4:$C$557,$A$86,Расход!$U$4:$U$557,Ростовка!$C97,Расход!$B$4:$B$557,"&lt;"&amp;Расход!$N$5)</f>
        <v>0</v>
      </c>
      <c r="G97" s="130">
        <f>SUMIFS(Расход!$G$4:$G$557,Расход!$C$4:$C$557,$A$86,Расход!$U$4:$U$557,Ростовка!$C97,Расход!$B$4:$B$557,"&lt;"&amp;Расход!$N$5)</f>
        <v>0</v>
      </c>
      <c r="H97" s="130">
        <f>SUMIFS(Расход!$G$4:$G$557,Расход!$C$4:$C$557,$A$86,Расход!$U$4:$U$557,Ростовка!$C97,Расход!$B$4:$B$557,"&lt;"&amp;Расход!$N$5)</f>
        <v>0</v>
      </c>
      <c r="I97" s="130">
        <f>SUMIFS(Расход!$G$4:$G$557,Расход!$C$4:$C$557,$A$86,Расход!$U$4:$U$557,Ростовка!$C97,Расход!$B$4:$B$557,"&lt;"&amp;Расход!$N$5)</f>
        <v>0</v>
      </c>
      <c r="J97" s="130">
        <f>SUMIFS(Расход!$G$4:$G$557,Расход!$C$4:$C$557,$A$86,Расход!$U$4:$U$557,Ростовка!$C97,Расход!$B$4:$B$557,"&lt;"&amp;Расход!$N$5)</f>
        <v>0</v>
      </c>
      <c r="K97" s="130">
        <f>SUMIFS(Расход!$G$4:$G$557,Расход!$C$4:$C$557,$A$86,Расход!$U$4:$U$557,Ростовка!$C97,Расход!$B$4:$B$557,"&lt;"&amp;Расход!$N$5)</f>
        <v>0</v>
      </c>
      <c r="L97" s="130">
        <f>SUMIFS(Расход!$G$4:$G$557,Расход!$C$4:$C$557,$A$86,Расход!$U$4:$U$557,Ростовка!$C97,Расход!$B$4:$B$557,"&lt;"&amp;Расход!$N$5)</f>
        <v>0</v>
      </c>
      <c r="M97" s="130">
        <f>SUMIFS(Расход!$G$4:$G$557,Расход!$C$4:$C$557,$A$86,Расход!$U$4:$U$557,Ростовка!$C97,Расход!$B$4:$B$557,"&lt;"&amp;Расход!$N$5)</f>
        <v>0</v>
      </c>
      <c r="N97" s="130">
        <f>SUMIFS(Расход!$G$4:$G$557,Расход!$C$4:$C$557,$A$86,Расход!$U$4:$U$557,Ростовка!$C97,Расход!$B$4:$B$557,"&lt;"&amp;Расход!$N$5)</f>
        <v>0</v>
      </c>
      <c r="O97" s="130">
        <f>SUMIFS(Расход!$G$4:$G$557,Расход!$C$4:$C$557,$A$86,Расход!$U$4:$U$557,Ростовка!$C97,Расход!$B$4:$B$557,"&lt;"&amp;Расход!$N$5)</f>
        <v>0</v>
      </c>
      <c r="P97" s="130">
        <f>SUMIFS(Расход!$G$4:$G$557,Расход!$C$4:$C$557,$A$86,Расход!$U$4:$U$557,Ростовка!$C97,Расход!$B$4:$B$557,"&lt;"&amp;Расход!$N$5)</f>
        <v>0</v>
      </c>
      <c r="Q97" s="130">
        <f>SUMIFS(Расход!$G$4:$G$557,Расход!$C$4:$C$557,$A$86,Расход!$U$4:$U$557,Ростовка!$C97,Расход!$B$4:$B$557,"&lt;"&amp;Расход!$N$5)</f>
        <v>0</v>
      </c>
    </row>
    <row r="98" spans="1:17" ht="15.75" hidden="1" customHeight="1" outlineLevel="1" x14ac:dyDescent="0.25">
      <c r="A98" s="128"/>
      <c r="B98" s="118"/>
      <c r="C98" s="118"/>
      <c r="D98" s="129">
        <f t="shared" si="5"/>
        <v>0</v>
      </c>
      <c r="F98" s="130">
        <f>SUMIFS(Расход!$G$4:$G$557,Расход!$C$4:$C$557,$A$86,Расход!$U$4:$U$557,Ростовка!$C98,Расход!$B$4:$B$557,"&lt;"&amp;Расход!$N$5)</f>
        <v>0</v>
      </c>
      <c r="G98" s="130">
        <f>SUMIFS(Расход!$G$4:$G$557,Расход!$C$4:$C$557,$A$86,Расход!$U$4:$U$557,Ростовка!$C98,Расход!$B$4:$B$557,"&lt;"&amp;Расход!$N$5)</f>
        <v>0</v>
      </c>
      <c r="H98" s="130">
        <f>SUMIFS(Расход!$G$4:$G$557,Расход!$C$4:$C$557,$A$86,Расход!$U$4:$U$557,Ростовка!$C98,Расход!$B$4:$B$557,"&lt;"&amp;Расход!$N$5)</f>
        <v>0</v>
      </c>
      <c r="I98" s="130">
        <f>SUMIFS(Расход!$G$4:$G$557,Расход!$C$4:$C$557,$A$86,Расход!$U$4:$U$557,Ростовка!$C98,Расход!$B$4:$B$557,"&lt;"&amp;Расход!$N$5)</f>
        <v>0</v>
      </c>
      <c r="J98" s="130">
        <f>SUMIFS(Расход!$G$4:$G$557,Расход!$C$4:$C$557,$A$86,Расход!$U$4:$U$557,Ростовка!$C98,Расход!$B$4:$B$557,"&lt;"&amp;Расход!$N$5)</f>
        <v>0</v>
      </c>
      <c r="K98" s="130">
        <f>SUMIFS(Расход!$G$4:$G$557,Расход!$C$4:$C$557,$A$86,Расход!$U$4:$U$557,Ростовка!$C98,Расход!$B$4:$B$557,"&lt;"&amp;Расход!$N$5)</f>
        <v>0</v>
      </c>
      <c r="L98" s="130">
        <f>SUMIFS(Расход!$G$4:$G$557,Расход!$C$4:$C$557,$A$86,Расход!$U$4:$U$557,Ростовка!$C98,Расход!$B$4:$B$557,"&lt;"&amp;Расход!$N$5)</f>
        <v>0</v>
      </c>
      <c r="M98" s="130">
        <f>SUMIFS(Расход!$G$4:$G$557,Расход!$C$4:$C$557,$A$86,Расход!$U$4:$U$557,Ростовка!$C98,Расход!$B$4:$B$557,"&lt;"&amp;Расход!$N$5)</f>
        <v>0</v>
      </c>
      <c r="N98" s="130">
        <f>SUMIFS(Расход!$G$4:$G$557,Расход!$C$4:$C$557,$A$86,Расход!$U$4:$U$557,Ростовка!$C98,Расход!$B$4:$B$557,"&lt;"&amp;Расход!$N$5)</f>
        <v>0</v>
      </c>
      <c r="O98" s="130">
        <f>SUMIFS(Расход!$G$4:$G$557,Расход!$C$4:$C$557,$A$86,Расход!$U$4:$U$557,Ростовка!$C98,Расход!$B$4:$B$557,"&lt;"&amp;Расход!$N$5)</f>
        <v>0</v>
      </c>
      <c r="P98" s="130">
        <f>SUMIFS(Расход!$G$4:$G$557,Расход!$C$4:$C$557,$A$86,Расход!$U$4:$U$557,Ростовка!$C98,Расход!$B$4:$B$557,"&lt;"&amp;Расход!$N$5)</f>
        <v>0</v>
      </c>
      <c r="Q98" s="130">
        <f>SUMIFS(Расход!$G$4:$G$557,Расход!$C$4:$C$557,$A$86,Расход!$U$4:$U$557,Ростовка!$C98,Расход!$B$4:$B$557,"&lt;"&amp;Расход!$N$5)</f>
        <v>0</v>
      </c>
    </row>
    <row r="99" spans="1:17" ht="15.75" hidden="1" customHeight="1" outlineLevel="1" x14ac:dyDescent="0.25">
      <c r="A99" s="128"/>
      <c r="B99" s="118"/>
      <c r="C99" s="118"/>
      <c r="D99" s="129">
        <f t="shared" si="5"/>
        <v>0</v>
      </c>
      <c r="F99" s="130">
        <f>SUMIFS(Расход!$G$4:$G$557,Расход!$C$4:$C$557,$A$86,Расход!$U$4:$U$557,Ростовка!$C99,Расход!$B$4:$B$557,"&lt;"&amp;Расход!$N$5)</f>
        <v>0</v>
      </c>
      <c r="G99" s="130">
        <f>SUMIFS(Расход!$G$4:$G$557,Расход!$C$4:$C$557,$A$86,Расход!$U$4:$U$557,Ростовка!$C99,Расход!$B$4:$B$557,"&lt;"&amp;Расход!$N$5)</f>
        <v>0</v>
      </c>
      <c r="H99" s="130">
        <f>SUMIFS(Расход!$G$4:$G$557,Расход!$C$4:$C$557,$A$86,Расход!$U$4:$U$557,Ростовка!$C99,Расход!$B$4:$B$557,"&lt;"&amp;Расход!$N$5)</f>
        <v>0</v>
      </c>
      <c r="I99" s="130">
        <f>SUMIFS(Расход!$G$4:$G$557,Расход!$C$4:$C$557,$A$86,Расход!$U$4:$U$557,Ростовка!$C99,Расход!$B$4:$B$557,"&lt;"&amp;Расход!$N$5)</f>
        <v>0</v>
      </c>
      <c r="J99" s="130">
        <f>SUMIFS(Расход!$G$4:$G$557,Расход!$C$4:$C$557,$A$86,Расход!$U$4:$U$557,Ростовка!$C99,Расход!$B$4:$B$557,"&lt;"&amp;Расход!$N$5)</f>
        <v>0</v>
      </c>
      <c r="K99" s="130">
        <f>SUMIFS(Расход!$G$4:$G$557,Расход!$C$4:$C$557,$A$86,Расход!$U$4:$U$557,Ростовка!$C99,Расход!$B$4:$B$557,"&lt;"&amp;Расход!$N$5)</f>
        <v>0</v>
      </c>
      <c r="L99" s="130">
        <f>SUMIFS(Расход!$G$4:$G$557,Расход!$C$4:$C$557,$A$86,Расход!$U$4:$U$557,Ростовка!$C99,Расход!$B$4:$B$557,"&lt;"&amp;Расход!$N$5)</f>
        <v>0</v>
      </c>
      <c r="M99" s="130">
        <f>SUMIFS(Расход!$G$4:$G$557,Расход!$C$4:$C$557,$A$86,Расход!$U$4:$U$557,Ростовка!$C99,Расход!$B$4:$B$557,"&lt;"&amp;Расход!$N$5)</f>
        <v>0</v>
      </c>
      <c r="N99" s="130">
        <f>SUMIFS(Расход!$G$4:$G$557,Расход!$C$4:$C$557,$A$86,Расход!$U$4:$U$557,Ростовка!$C99,Расход!$B$4:$B$557,"&lt;"&amp;Расход!$N$5)</f>
        <v>0</v>
      </c>
      <c r="O99" s="130">
        <f>SUMIFS(Расход!$G$4:$G$557,Расход!$C$4:$C$557,$A$86,Расход!$U$4:$U$557,Ростовка!$C99,Расход!$B$4:$B$557,"&lt;"&amp;Расход!$N$5)</f>
        <v>0</v>
      </c>
      <c r="P99" s="130">
        <f>SUMIFS(Расход!$G$4:$G$557,Расход!$C$4:$C$557,$A$86,Расход!$U$4:$U$557,Ростовка!$C99,Расход!$B$4:$B$557,"&lt;"&amp;Расход!$N$5)</f>
        <v>0</v>
      </c>
      <c r="Q99" s="130">
        <f>SUMIFS(Расход!$G$4:$G$557,Расход!$C$4:$C$557,$A$86,Расход!$U$4:$U$557,Ростовка!$C99,Расход!$B$4:$B$557,"&lt;"&amp;Расход!$N$5)</f>
        <v>0</v>
      </c>
    </row>
    <row r="100" spans="1:17" ht="15.75" hidden="1" customHeight="1" outlineLevel="1" x14ac:dyDescent="0.25">
      <c r="A100" s="128"/>
      <c r="B100" s="118"/>
      <c r="C100" s="118"/>
      <c r="D100" s="129">
        <f t="shared" si="5"/>
        <v>0</v>
      </c>
      <c r="F100" s="130">
        <f>SUMIFS(Расход!$G$4:$G$557,Расход!$C$4:$C$557,$A$86,Расход!$U$4:$U$557,Ростовка!$C100,Расход!$B$4:$B$557,"&lt;"&amp;Расход!$N$5)</f>
        <v>0</v>
      </c>
      <c r="G100" s="130">
        <f>SUMIFS(Расход!$G$4:$G$557,Расход!$C$4:$C$557,$A$86,Расход!$U$4:$U$557,Ростовка!$C100,Расход!$B$4:$B$557,"&lt;"&amp;Расход!$N$5)</f>
        <v>0</v>
      </c>
      <c r="H100" s="130">
        <f>SUMIFS(Расход!$G$4:$G$557,Расход!$C$4:$C$557,$A$86,Расход!$U$4:$U$557,Ростовка!$C100,Расход!$B$4:$B$557,"&lt;"&amp;Расход!$N$5)</f>
        <v>0</v>
      </c>
      <c r="I100" s="130">
        <f>SUMIFS(Расход!$G$4:$G$557,Расход!$C$4:$C$557,$A$86,Расход!$U$4:$U$557,Ростовка!$C100,Расход!$B$4:$B$557,"&lt;"&amp;Расход!$N$5)</f>
        <v>0</v>
      </c>
      <c r="J100" s="130">
        <f>SUMIFS(Расход!$G$4:$G$557,Расход!$C$4:$C$557,$A$86,Расход!$U$4:$U$557,Ростовка!$C100,Расход!$B$4:$B$557,"&lt;"&amp;Расход!$N$5)</f>
        <v>0</v>
      </c>
      <c r="K100" s="130">
        <f>SUMIFS(Расход!$G$4:$G$557,Расход!$C$4:$C$557,$A$86,Расход!$U$4:$U$557,Ростовка!$C100,Расход!$B$4:$B$557,"&lt;"&amp;Расход!$N$5)</f>
        <v>0</v>
      </c>
      <c r="L100" s="130">
        <f>SUMIFS(Расход!$G$4:$G$557,Расход!$C$4:$C$557,$A$86,Расход!$U$4:$U$557,Ростовка!$C100,Расход!$B$4:$B$557,"&lt;"&amp;Расход!$N$5)</f>
        <v>0</v>
      </c>
      <c r="M100" s="130">
        <f>SUMIFS(Расход!$G$4:$G$557,Расход!$C$4:$C$557,$A$86,Расход!$U$4:$U$557,Ростовка!$C100,Расход!$B$4:$B$557,"&lt;"&amp;Расход!$N$5)</f>
        <v>0</v>
      </c>
      <c r="N100" s="130">
        <f>SUMIFS(Расход!$G$4:$G$557,Расход!$C$4:$C$557,$A$86,Расход!$U$4:$U$557,Ростовка!$C100,Расход!$B$4:$B$557,"&lt;"&amp;Расход!$N$5)</f>
        <v>0</v>
      </c>
      <c r="O100" s="130">
        <f>SUMIFS(Расход!$G$4:$G$557,Расход!$C$4:$C$557,$A$86,Расход!$U$4:$U$557,Ростовка!$C100,Расход!$B$4:$B$557,"&lt;"&amp;Расход!$N$5)</f>
        <v>0</v>
      </c>
      <c r="P100" s="130">
        <f>SUMIFS(Расход!$G$4:$G$557,Расход!$C$4:$C$557,$A$86,Расход!$U$4:$U$557,Ростовка!$C100,Расход!$B$4:$B$557,"&lt;"&amp;Расход!$N$5)</f>
        <v>0</v>
      </c>
      <c r="Q100" s="130">
        <f>SUMIFS(Расход!$G$4:$G$557,Расход!$C$4:$C$557,$A$86,Расход!$U$4:$U$557,Ростовка!$C100,Расход!$B$4:$B$557,"&lt;"&amp;Расход!$N$5)</f>
        <v>0</v>
      </c>
    </row>
    <row r="101" spans="1:17" ht="15.75" hidden="1" customHeight="1" outlineLevel="1" x14ac:dyDescent="0.25">
      <c r="A101" s="128"/>
      <c r="B101" s="118"/>
      <c r="C101" s="118"/>
      <c r="D101" s="129">
        <f t="shared" si="5"/>
        <v>0</v>
      </c>
      <c r="F101" s="130">
        <f>SUMIFS(Расход!$G$4:$G$557,Расход!$C$4:$C$557,$A$86,Расход!$U$4:$U$557,Ростовка!$C101,Расход!$B$4:$B$557,"&lt;"&amp;Расход!$N$5)</f>
        <v>0</v>
      </c>
      <c r="G101" s="130">
        <f>SUMIFS(Расход!$G$4:$G$557,Расход!$C$4:$C$557,$A$86,Расход!$U$4:$U$557,Ростовка!$C101,Расход!$B$4:$B$557,"&lt;"&amp;Расход!$N$5)</f>
        <v>0</v>
      </c>
      <c r="H101" s="130">
        <f>SUMIFS(Расход!$G$4:$G$557,Расход!$C$4:$C$557,$A$86,Расход!$U$4:$U$557,Ростовка!$C101,Расход!$B$4:$B$557,"&lt;"&amp;Расход!$N$5)</f>
        <v>0</v>
      </c>
      <c r="I101" s="130">
        <f>SUMIFS(Расход!$G$4:$G$557,Расход!$C$4:$C$557,$A$86,Расход!$U$4:$U$557,Ростовка!$C101,Расход!$B$4:$B$557,"&lt;"&amp;Расход!$N$5)</f>
        <v>0</v>
      </c>
      <c r="J101" s="130">
        <f>SUMIFS(Расход!$G$4:$G$557,Расход!$C$4:$C$557,$A$86,Расход!$U$4:$U$557,Ростовка!$C101,Расход!$B$4:$B$557,"&lt;"&amp;Расход!$N$5)</f>
        <v>0</v>
      </c>
      <c r="K101" s="130">
        <f>SUMIFS(Расход!$G$4:$G$557,Расход!$C$4:$C$557,$A$86,Расход!$U$4:$U$557,Ростовка!$C101,Расход!$B$4:$B$557,"&lt;"&amp;Расход!$N$5)</f>
        <v>0</v>
      </c>
      <c r="L101" s="130">
        <f>SUMIFS(Расход!$G$4:$G$557,Расход!$C$4:$C$557,$A$86,Расход!$U$4:$U$557,Ростовка!$C101,Расход!$B$4:$B$557,"&lt;"&amp;Расход!$N$5)</f>
        <v>0</v>
      </c>
      <c r="M101" s="130">
        <f>SUMIFS(Расход!$G$4:$G$557,Расход!$C$4:$C$557,$A$86,Расход!$U$4:$U$557,Ростовка!$C101,Расход!$B$4:$B$557,"&lt;"&amp;Расход!$N$5)</f>
        <v>0</v>
      </c>
      <c r="N101" s="130">
        <f>SUMIFS(Расход!$G$4:$G$557,Расход!$C$4:$C$557,$A$86,Расход!$U$4:$U$557,Ростовка!$C101,Расход!$B$4:$B$557,"&lt;"&amp;Расход!$N$5)</f>
        <v>0</v>
      </c>
      <c r="O101" s="130">
        <f>SUMIFS(Расход!$G$4:$G$557,Расход!$C$4:$C$557,$A$86,Расход!$U$4:$U$557,Ростовка!$C101,Расход!$B$4:$B$557,"&lt;"&amp;Расход!$N$5)</f>
        <v>0</v>
      </c>
      <c r="P101" s="130">
        <f>SUMIFS(Расход!$G$4:$G$557,Расход!$C$4:$C$557,$A$86,Расход!$U$4:$U$557,Ростовка!$C101,Расход!$B$4:$B$557,"&lt;"&amp;Расход!$N$5)</f>
        <v>0</v>
      </c>
      <c r="Q101" s="130">
        <f>SUMIFS(Расход!$G$4:$G$557,Расход!$C$4:$C$557,$A$86,Расход!$U$4:$U$557,Ростовка!$C101,Расход!$B$4:$B$557,"&lt;"&amp;Расход!$N$5)</f>
        <v>0</v>
      </c>
    </row>
    <row r="102" spans="1:17" ht="15.75" hidden="1" customHeight="1" outlineLevel="1" x14ac:dyDescent="0.25">
      <c r="A102" s="128"/>
      <c r="B102" s="118"/>
      <c r="C102" s="118"/>
      <c r="D102" s="129">
        <f t="shared" si="5"/>
        <v>0</v>
      </c>
      <c r="F102" s="130">
        <f>SUMIFS(Расход!$G$4:$G$557,Расход!$C$4:$C$557,$A$86,Расход!$U$4:$U$557,Ростовка!$C102,Расход!$B$4:$B$557,"&lt;"&amp;Расход!$N$5)</f>
        <v>0</v>
      </c>
      <c r="G102" s="130">
        <f>SUMIFS(Расход!$G$4:$G$557,Расход!$C$4:$C$557,$A$86,Расход!$U$4:$U$557,Ростовка!$C102,Расход!$B$4:$B$557,"&lt;"&amp;Расход!$N$5)</f>
        <v>0</v>
      </c>
      <c r="H102" s="130">
        <f>SUMIFS(Расход!$G$4:$G$557,Расход!$C$4:$C$557,$A$86,Расход!$U$4:$U$557,Ростовка!$C102,Расход!$B$4:$B$557,"&lt;"&amp;Расход!$N$5)</f>
        <v>0</v>
      </c>
      <c r="I102" s="130">
        <f>SUMIFS(Расход!$G$4:$G$557,Расход!$C$4:$C$557,$A$86,Расход!$U$4:$U$557,Ростовка!$C102,Расход!$B$4:$B$557,"&lt;"&amp;Расход!$N$5)</f>
        <v>0</v>
      </c>
      <c r="J102" s="130">
        <f>SUMIFS(Расход!$G$4:$G$557,Расход!$C$4:$C$557,$A$86,Расход!$U$4:$U$557,Ростовка!$C102,Расход!$B$4:$B$557,"&lt;"&amp;Расход!$N$5)</f>
        <v>0</v>
      </c>
      <c r="K102" s="130">
        <f>SUMIFS(Расход!$G$4:$G$557,Расход!$C$4:$C$557,$A$86,Расход!$U$4:$U$557,Ростовка!$C102,Расход!$B$4:$B$557,"&lt;"&amp;Расход!$N$5)</f>
        <v>0</v>
      </c>
      <c r="L102" s="130">
        <f>SUMIFS(Расход!$G$4:$G$557,Расход!$C$4:$C$557,$A$86,Расход!$U$4:$U$557,Ростовка!$C102,Расход!$B$4:$B$557,"&lt;"&amp;Расход!$N$5)</f>
        <v>0</v>
      </c>
      <c r="M102" s="130">
        <f>SUMIFS(Расход!$G$4:$G$557,Расход!$C$4:$C$557,$A$86,Расход!$U$4:$U$557,Ростовка!$C102,Расход!$B$4:$B$557,"&lt;"&amp;Расход!$N$5)</f>
        <v>0</v>
      </c>
      <c r="N102" s="130">
        <f>SUMIFS(Расход!$G$4:$G$557,Расход!$C$4:$C$557,$A$86,Расход!$U$4:$U$557,Ростовка!$C102,Расход!$B$4:$B$557,"&lt;"&amp;Расход!$N$5)</f>
        <v>0</v>
      </c>
      <c r="O102" s="130">
        <f>SUMIFS(Расход!$G$4:$G$557,Расход!$C$4:$C$557,$A$86,Расход!$U$4:$U$557,Ростовка!$C102,Расход!$B$4:$B$557,"&lt;"&amp;Расход!$N$5)</f>
        <v>0</v>
      </c>
      <c r="P102" s="130">
        <f>SUMIFS(Расход!$G$4:$G$557,Расход!$C$4:$C$557,$A$86,Расход!$U$4:$U$557,Ростовка!$C102,Расход!$B$4:$B$557,"&lt;"&amp;Расход!$N$5)</f>
        <v>0</v>
      </c>
      <c r="Q102" s="130">
        <f>SUMIFS(Расход!$G$4:$G$557,Расход!$C$4:$C$557,$A$86,Расход!$U$4:$U$557,Ростовка!$C102,Расход!$B$4:$B$557,"&lt;"&amp;Расход!$N$5)</f>
        <v>0</v>
      </c>
    </row>
    <row r="103" spans="1:17" ht="15.75" hidden="1" customHeight="1" outlineLevel="1" x14ac:dyDescent="0.25">
      <c r="A103" s="128"/>
      <c r="B103" s="118"/>
      <c r="C103" s="118"/>
      <c r="D103" s="129">
        <f t="shared" si="5"/>
        <v>0</v>
      </c>
      <c r="F103" s="130">
        <f>SUMIFS(Расход!$G$4:$G$557,Расход!$C$4:$C$557,$A$86,Расход!$U$4:$U$557,Ростовка!$C103,Расход!$B$4:$B$557,"&lt;"&amp;Расход!$N$5)</f>
        <v>0</v>
      </c>
      <c r="G103" s="130">
        <f>SUMIFS(Расход!$G$4:$G$557,Расход!$C$4:$C$557,$A$86,Расход!$U$4:$U$557,Ростовка!$C103,Расход!$B$4:$B$557,"&lt;"&amp;Расход!$N$5)</f>
        <v>0</v>
      </c>
      <c r="H103" s="130">
        <f>SUMIFS(Расход!$G$4:$G$557,Расход!$C$4:$C$557,$A$86,Расход!$U$4:$U$557,Ростовка!$C103,Расход!$B$4:$B$557,"&lt;"&amp;Расход!$N$5)</f>
        <v>0</v>
      </c>
      <c r="I103" s="130">
        <f>SUMIFS(Расход!$G$4:$G$557,Расход!$C$4:$C$557,$A$86,Расход!$U$4:$U$557,Ростовка!$C103,Расход!$B$4:$B$557,"&lt;"&amp;Расход!$N$5)</f>
        <v>0</v>
      </c>
      <c r="J103" s="130">
        <f>SUMIFS(Расход!$G$4:$G$557,Расход!$C$4:$C$557,$A$86,Расход!$U$4:$U$557,Ростовка!$C103,Расход!$B$4:$B$557,"&lt;"&amp;Расход!$N$5)</f>
        <v>0</v>
      </c>
      <c r="K103" s="130">
        <f>SUMIFS(Расход!$G$4:$G$557,Расход!$C$4:$C$557,$A$86,Расход!$U$4:$U$557,Ростовка!$C103,Расход!$B$4:$B$557,"&lt;"&amp;Расход!$N$5)</f>
        <v>0</v>
      </c>
      <c r="L103" s="130">
        <f>SUMIFS(Расход!$G$4:$G$557,Расход!$C$4:$C$557,$A$86,Расход!$U$4:$U$557,Ростовка!$C103,Расход!$B$4:$B$557,"&lt;"&amp;Расход!$N$5)</f>
        <v>0</v>
      </c>
      <c r="M103" s="130">
        <f>SUMIFS(Расход!$G$4:$G$557,Расход!$C$4:$C$557,$A$86,Расход!$U$4:$U$557,Ростовка!$C103,Расход!$B$4:$B$557,"&lt;"&amp;Расход!$N$5)</f>
        <v>0</v>
      </c>
      <c r="N103" s="130">
        <f>SUMIFS(Расход!$G$4:$G$557,Расход!$C$4:$C$557,$A$86,Расход!$U$4:$U$557,Ростовка!$C103,Расход!$B$4:$B$557,"&lt;"&amp;Расход!$N$5)</f>
        <v>0</v>
      </c>
      <c r="O103" s="130">
        <f>SUMIFS(Расход!$G$4:$G$557,Расход!$C$4:$C$557,$A$86,Расход!$U$4:$U$557,Ростовка!$C103,Расход!$B$4:$B$557,"&lt;"&amp;Расход!$N$5)</f>
        <v>0</v>
      </c>
      <c r="P103" s="130">
        <f>SUMIFS(Расход!$G$4:$G$557,Расход!$C$4:$C$557,$A$86,Расход!$U$4:$U$557,Ростовка!$C103,Расход!$B$4:$B$557,"&lt;"&amp;Расход!$N$5)</f>
        <v>0</v>
      </c>
      <c r="Q103" s="130">
        <f>SUMIFS(Расход!$G$4:$G$557,Расход!$C$4:$C$557,$A$86,Расход!$U$4:$U$557,Ростовка!$C103,Расход!$B$4:$B$557,"&lt;"&amp;Расход!$N$5)</f>
        <v>0</v>
      </c>
    </row>
    <row r="104" spans="1:17" ht="15.75" hidden="1" customHeight="1" outlineLevel="1" x14ac:dyDescent="0.25">
      <c r="A104" s="128"/>
      <c r="B104" s="118"/>
      <c r="C104" s="118"/>
      <c r="D104" s="129">
        <f t="shared" si="5"/>
        <v>0</v>
      </c>
      <c r="F104" s="130">
        <f>SUMIFS(Расход!$G$4:$G$557,Расход!$C$4:$C$557,$A$86,Расход!$U$4:$U$557,Ростовка!$C104,Расход!$B$4:$B$557,"&lt;"&amp;Расход!$N$5)</f>
        <v>0</v>
      </c>
      <c r="G104" s="130">
        <f>SUMIFS(Расход!$G$4:$G$557,Расход!$C$4:$C$557,$A$86,Расход!$U$4:$U$557,Ростовка!$C104,Расход!$B$4:$B$557,"&lt;"&amp;Расход!$N$5)</f>
        <v>0</v>
      </c>
      <c r="H104" s="130">
        <f>SUMIFS(Расход!$G$4:$G$557,Расход!$C$4:$C$557,$A$86,Расход!$U$4:$U$557,Ростовка!$C104,Расход!$B$4:$B$557,"&lt;"&amp;Расход!$N$5)</f>
        <v>0</v>
      </c>
      <c r="I104" s="130">
        <f>SUMIFS(Расход!$G$4:$G$557,Расход!$C$4:$C$557,$A$86,Расход!$U$4:$U$557,Ростовка!$C104,Расход!$B$4:$B$557,"&lt;"&amp;Расход!$N$5)</f>
        <v>0</v>
      </c>
      <c r="J104" s="130">
        <f>SUMIFS(Расход!$G$4:$G$557,Расход!$C$4:$C$557,$A$86,Расход!$U$4:$U$557,Ростовка!$C104,Расход!$B$4:$B$557,"&lt;"&amp;Расход!$N$5)</f>
        <v>0</v>
      </c>
      <c r="K104" s="130">
        <f>SUMIFS(Расход!$G$4:$G$557,Расход!$C$4:$C$557,$A$86,Расход!$U$4:$U$557,Ростовка!$C104,Расход!$B$4:$B$557,"&lt;"&amp;Расход!$N$5)</f>
        <v>0</v>
      </c>
      <c r="L104" s="130">
        <f>SUMIFS(Расход!$G$4:$G$557,Расход!$C$4:$C$557,$A$86,Расход!$U$4:$U$557,Ростовка!$C104,Расход!$B$4:$B$557,"&lt;"&amp;Расход!$N$5)</f>
        <v>0</v>
      </c>
      <c r="M104" s="130">
        <f>SUMIFS(Расход!$G$4:$G$557,Расход!$C$4:$C$557,$A$86,Расход!$U$4:$U$557,Ростовка!$C104,Расход!$B$4:$B$557,"&lt;"&amp;Расход!$N$5)</f>
        <v>0</v>
      </c>
      <c r="N104" s="130">
        <f>SUMIFS(Расход!$G$4:$G$557,Расход!$C$4:$C$557,$A$86,Расход!$U$4:$U$557,Ростовка!$C104,Расход!$B$4:$B$557,"&lt;"&amp;Расход!$N$5)</f>
        <v>0</v>
      </c>
      <c r="O104" s="130">
        <f>SUMIFS(Расход!$G$4:$G$557,Расход!$C$4:$C$557,$A$86,Расход!$U$4:$U$557,Ростовка!$C104,Расход!$B$4:$B$557,"&lt;"&amp;Расход!$N$5)</f>
        <v>0</v>
      </c>
      <c r="P104" s="130">
        <f>SUMIFS(Расход!$G$4:$G$557,Расход!$C$4:$C$557,$A$86,Расход!$U$4:$U$557,Ростовка!$C104,Расход!$B$4:$B$557,"&lt;"&amp;Расход!$N$5)</f>
        <v>0</v>
      </c>
      <c r="Q104" s="130">
        <f>SUMIFS(Расход!$G$4:$G$557,Расход!$C$4:$C$557,$A$86,Расход!$U$4:$U$557,Ростовка!$C104,Расход!$B$4:$B$557,"&lt;"&amp;Расход!$N$5)</f>
        <v>0</v>
      </c>
    </row>
    <row r="105" spans="1:17" ht="15.75" hidden="1" customHeight="1" outlineLevel="1" x14ac:dyDescent="0.25">
      <c r="A105" s="128"/>
      <c r="B105" s="118"/>
      <c r="C105" s="118"/>
      <c r="D105" s="129">
        <f t="shared" si="5"/>
        <v>0</v>
      </c>
      <c r="F105" s="130">
        <f>SUMIFS(Расход!$G$4:$G$557,Расход!$C$4:$C$557,$A$86,Расход!$U$4:$U$557,Ростовка!$C105,Расход!$B$4:$B$557,"&lt;"&amp;Расход!$N$5)</f>
        <v>0</v>
      </c>
      <c r="G105" s="130">
        <f>SUMIFS(Расход!$G$4:$G$557,Расход!$C$4:$C$557,$A$86,Расход!$U$4:$U$557,Ростовка!$C105,Расход!$B$4:$B$557,"&lt;"&amp;Расход!$N$5)</f>
        <v>0</v>
      </c>
      <c r="H105" s="130">
        <f>SUMIFS(Расход!$G$4:$G$557,Расход!$C$4:$C$557,$A$86,Расход!$U$4:$U$557,Ростовка!$C105,Расход!$B$4:$B$557,"&lt;"&amp;Расход!$N$5)</f>
        <v>0</v>
      </c>
      <c r="I105" s="130">
        <f>SUMIFS(Расход!$G$4:$G$557,Расход!$C$4:$C$557,$A$86,Расход!$U$4:$U$557,Ростовка!$C105,Расход!$B$4:$B$557,"&lt;"&amp;Расход!$N$5)</f>
        <v>0</v>
      </c>
      <c r="J105" s="130">
        <f>SUMIFS(Расход!$G$4:$G$557,Расход!$C$4:$C$557,$A$86,Расход!$U$4:$U$557,Ростовка!$C105,Расход!$B$4:$B$557,"&lt;"&amp;Расход!$N$5)</f>
        <v>0</v>
      </c>
      <c r="K105" s="130">
        <f>SUMIFS(Расход!$G$4:$G$557,Расход!$C$4:$C$557,$A$86,Расход!$U$4:$U$557,Ростовка!$C105,Расход!$B$4:$B$557,"&lt;"&amp;Расход!$N$5)</f>
        <v>0</v>
      </c>
      <c r="L105" s="130">
        <f>SUMIFS(Расход!$G$4:$G$557,Расход!$C$4:$C$557,$A$86,Расход!$U$4:$U$557,Ростовка!$C105,Расход!$B$4:$B$557,"&lt;"&amp;Расход!$N$5)</f>
        <v>0</v>
      </c>
      <c r="M105" s="130">
        <f>SUMIFS(Расход!$G$4:$G$557,Расход!$C$4:$C$557,$A$86,Расход!$U$4:$U$557,Ростовка!$C105,Расход!$B$4:$B$557,"&lt;"&amp;Расход!$N$5)</f>
        <v>0</v>
      </c>
      <c r="N105" s="130">
        <f>SUMIFS(Расход!$G$4:$G$557,Расход!$C$4:$C$557,$A$86,Расход!$U$4:$U$557,Ростовка!$C105,Расход!$B$4:$B$557,"&lt;"&amp;Расход!$N$5)</f>
        <v>0</v>
      </c>
      <c r="O105" s="130">
        <f>SUMIFS(Расход!$G$4:$G$557,Расход!$C$4:$C$557,$A$86,Расход!$U$4:$U$557,Ростовка!$C105,Расход!$B$4:$B$557,"&lt;"&amp;Расход!$N$5)</f>
        <v>0</v>
      </c>
      <c r="P105" s="130">
        <f>SUMIFS(Расход!$G$4:$G$557,Расход!$C$4:$C$557,$A$86,Расход!$U$4:$U$557,Ростовка!$C105,Расход!$B$4:$B$557,"&lt;"&amp;Расход!$N$5)</f>
        <v>0</v>
      </c>
      <c r="Q105" s="130">
        <f>SUMIFS(Расход!$G$4:$G$557,Расход!$C$4:$C$557,$A$86,Расход!$U$4:$U$557,Ростовка!$C105,Расход!$B$4:$B$557,"&lt;"&amp;Расход!$N$5)</f>
        <v>0</v>
      </c>
    </row>
    <row r="106" spans="1:17" ht="15.75" hidden="1" customHeight="1" outlineLevel="1" x14ac:dyDescent="0.25">
      <c r="A106" s="128"/>
      <c r="B106" s="118"/>
      <c r="C106" s="118"/>
      <c r="D106" s="129">
        <f t="shared" si="5"/>
        <v>0</v>
      </c>
      <c r="F106" s="130">
        <f>SUMIFS(Расход!$G$4:$G$557,Расход!$C$4:$C$557,$A$86,Расход!$U$4:$U$557,Ростовка!$C106,Расход!$B$4:$B$557,"&lt;"&amp;Расход!$N$5)</f>
        <v>0</v>
      </c>
      <c r="G106" s="130">
        <f>SUMIFS(Расход!$G$4:$G$557,Расход!$C$4:$C$557,$A$86,Расход!$U$4:$U$557,Ростовка!$C106,Расход!$B$4:$B$557,"&lt;"&amp;Расход!$N$5)</f>
        <v>0</v>
      </c>
      <c r="H106" s="130">
        <f>SUMIFS(Расход!$G$4:$G$557,Расход!$C$4:$C$557,$A$86,Расход!$U$4:$U$557,Ростовка!$C106,Расход!$B$4:$B$557,"&lt;"&amp;Расход!$N$5)</f>
        <v>0</v>
      </c>
      <c r="I106" s="130">
        <f>SUMIFS(Расход!$G$4:$G$557,Расход!$C$4:$C$557,$A$86,Расход!$U$4:$U$557,Ростовка!$C106,Расход!$B$4:$B$557,"&lt;"&amp;Расход!$N$5)</f>
        <v>0</v>
      </c>
      <c r="J106" s="130">
        <f>SUMIFS(Расход!$G$4:$G$557,Расход!$C$4:$C$557,$A$86,Расход!$U$4:$U$557,Ростовка!$C106,Расход!$B$4:$B$557,"&lt;"&amp;Расход!$N$5)</f>
        <v>0</v>
      </c>
      <c r="K106" s="130">
        <f>SUMIFS(Расход!$G$4:$G$557,Расход!$C$4:$C$557,$A$86,Расход!$U$4:$U$557,Ростовка!$C106,Расход!$B$4:$B$557,"&lt;"&amp;Расход!$N$5)</f>
        <v>0</v>
      </c>
      <c r="L106" s="130">
        <f>SUMIFS(Расход!$G$4:$G$557,Расход!$C$4:$C$557,$A$86,Расход!$U$4:$U$557,Ростовка!$C106,Расход!$B$4:$B$557,"&lt;"&amp;Расход!$N$5)</f>
        <v>0</v>
      </c>
      <c r="M106" s="130">
        <f>SUMIFS(Расход!$G$4:$G$557,Расход!$C$4:$C$557,$A$86,Расход!$U$4:$U$557,Ростовка!$C106,Расход!$B$4:$B$557,"&lt;"&amp;Расход!$N$5)</f>
        <v>0</v>
      </c>
      <c r="N106" s="130">
        <f>SUMIFS(Расход!$G$4:$G$557,Расход!$C$4:$C$557,$A$86,Расход!$U$4:$U$557,Ростовка!$C106,Расход!$B$4:$B$557,"&lt;"&amp;Расход!$N$5)</f>
        <v>0</v>
      </c>
      <c r="O106" s="130">
        <f>SUMIFS(Расход!$G$4:$G$557,Расход!$C$4:$C$557,$A$86,Расход!$U$4:$U$557,Ростовка!$C106,Расход!$B$4:$B$557,"&lt;"&amp;Расход!$N$5)</f>
        <v>0</v>
      </c>
      <c r="P106" s="130">
        <f>SUMIFS(Расход!$G$4:$G$557,Расход!$C$4:$C$557,$A$86,Расход!$U$4:$U$557,Ростовка!$C106,Расход!$B$4:$B$557,"&lt;"&amp;Расход!$N$5)</f>
        <v>0</v>
      </c>
      <c r="Q106" s="130">
        <f>SUMIFS(Расход!$G$4:$G$557,Расход!$C$4:$C$557,$A$86,Расход!$U$4:$U$557,Ростовка!$C106,Расход!$B$4:$B$557,"&lt;"&amp;Расход!$N$5)</f>
        <v>0</v>
      </c>
    </row>
    <row r="107" spans="1:17" ht="15.75" hidden="1" customHeight="1" outlineLevel="1" x14ac:dyDescent="0.25">
      <c r="A107" s="128"/>
      <c r="B107" s="118"/>
      <c r="C107" s="118"/>
      <c r="D107" s="129">
        <f t="shared" si="5"/>
        <v>0</v>
      </c>
      <c r="F107" s="130">
        <f>SUMIFS(Расход!$G$4:$G$557,Расход!$C$4:$C$557,$A$86,Расход!$U$4:$U$557,Ростовка!$C107,Расход!$B$4:$B$557,"&lt;"&amp;Расход!$N$5)</f>
        <v>0</v>
      </c>
      <c r="G107" s="130">
        <f>SUMIFS(Расход!$G$4:$G$557,Расход!$C$4:$C$557,$A$86,Расход!$U$4:$U$557,Ростовка!$C107,Расход!$B$4:$B$557,"&lt;"&amp;Расход!$N$5)</f>
        <v>0</v>
      </c>
      <c r="H107" s="130">
        <f>SUMIFS(Расход!$G$4:$G$557,Расход!$C$4:$C$557,$A$86,Расход!$U$4:$U$557,Ростовка!$C107,Расход!$B$4:$B$557,"&lt;"&amp;Расход!$N$5)</f>
        <v>0</v>
      </c>
      <c r="I107" s="130">
        <f>SUMIFS(Расход!$G$4:$G$557,Расход!$C$4:$C$557,$A$86,Расход!$U$4:$U$557,Ростовка!$C107,Расход!$B$4:$B$557,"&lt;"&amp;Расход!$N$5)</f>
        <v>0</v>
      </c>
      <c r="J107" s="130">
        <f>SUMIFS(Расход!$G$4:$G$557,Расход!$C$4:$C$557,$A$86,Расход!$U$4:$U$557,Ростовка!$C107,Расход!$B$4:$B$557,"&lt;"&amp;Расход!$N$5)</f>
        <v>0</v>
      </c>
      <c r="K107" s="130">
        <f>SUMIFS(Расход!$G$4:$G$557,Расход!$C$4:$C$557,$A$86,Расход!$U$4:$U$557,Ростовка!$C107,Расход!$B$4:$B$557,"&lt;"&amp;Расход!$N$5)</f>
        <v>0</v>
      </c>
      <c r="L107" s="130">
        <f>SUMIFS(Расход!$G$4:$G$557,Расход!$C$4:$C$557,$A$86,Расход!$U$4:$U$557,Ростовка!$C107,Расход!$B$4:$B$557,"&lt;"&amp;Расход!$N$5)</f>
        <v>0</v>
      </c>
      <c r="M107" s="130">
        <f>SUMIFS(Расход!$G$4:$G$557,Расход!$C$4:$C$557,$A$86,Расход!$U$4:$U$557,Ростовка!$C107,Расход!$B$4:$B$557,"&lt;"&amp;Расход!$N$5)</f>
        <v>0</v>
      </c>
      <c r="N107" s="130">
        <f>SUMIFS(Расход!$G$4:$G$557,Расход!$C$4:$C$557,$A$86,Расход!$U$4:$U$557,Ростовка!$C107,Расход!$B$4:$B$557,"&lt;"&amp;Расход!$N$5)</f>
        <v>0</v>
      </c>
      <c r="O107" s="130">
        <f>SUMIFS(Расход!$G$4:$G$557,Расход!$C$4:$C$557,$A$86,Расход!$U$4:$U$557,Ростовка!$C107,Расход!$B$4:$B$557,"&lt;"&amp;Расход!$N$5)</f>
        <v>0</v>
      </c>
      <c r="P107" s="130">
        <f>SUMIFS(Расход!$G$4:$G$557,Расход!$C$4:$C$557,$A$86,Расход!$U$4:$U$557,Ростовка!$C107,Расход!$B$4:$B$557,"&lt;"&amp;Расход!$N$5)</f>
        <v>0</v>
      </c>
      <c r="Q107" s="130">
        <f>SUMIFS(Расход!$G$4:$G$557,Расход!$C$4:$C$557,$A$86,Расход!$U$4:$U$557,Ростовка!$C107,Расход!$B$4:$B$557,"&lt;"&amp;Расход!$N$5)</f>
        <v>0</v>
      </c>
    </row>
    <row r="108" spans="1:17" ht="15.75" hidden="1" customHeight="1" outlineLevel="1" x14ac:dyDescent="0.25">
      <c r="A108" s="128"/>
      <c r="B108" s="118"/>
      <c r="C108" s="118"/>
      <c r="D108" s="129">
        <f t="shared" si="5"/>
        <v>0</v>
      </c>
      <c r="F108" s="130">
        <f>SUMIFS(Расход!$G$4:$G$557,Расход!$C$4:$C$557,$A$86,Расход!$U$4:$U$557,Ростовка!$C108,Расход!$B$4:$B$557,"&lt;"&amp;Расход!$N$5)</f>
        <v>0</v>
      </c>
      <c r="G108" s="130">
        <f>SUMIFS(Расход!$G$4:$G$557,Расход!$C$4:$C$557,$A$86,Расход!$U$4:$U$557,Ростовка!$C108,Расход!$B$4:$B$557,"&lt;"&amp;Расход!$N$5)</f>
        <v>0</v>
      </c>
      <c r="H108" s="130">
        <f>SUMIFS(Расход!$G$4:$G$557,Расход!$C$4:$C$557,$A$86,Расход!$U$4:$U$557,Ростовка!$C108,Расход!$B$4:$B$557,"&lt;"&amp;Расход!$N$5)</f>
        <v>0</v>
      </c>
      <c r="I108" s="130">
        <f>SUMIFS(Расход!$G$4:$G$557,Расход!$C$4:$C$557,$A$86,Расход!$U$4:$U$557,Ростовка!$C108,Расход!$B$4:$B$557,"&lt;"&amp;Расход!$N$5)</f>
        <v>0</v>
      </c>
      <c r="J108" s="130">
        <f>SUMIFS(Расход!$G$4:$G$557,Расход!$C$4:$C$557,$A$86,Расход!$U$4:$U$557,Ростовка!$C108,Расход!$B$4:$B$557,"&lt;"&amp;Расход!$N$5)</f>
        <v>0</v>
      </c>
      <c r="K108" s="130">
        <f>SUMIFS(Расход!$G$4:$G$557,Расход!$C$4:$C$557,$A$86,Расход!$U$4:$U$557,Ростовка!$C108,Расход!$B$4:$B$557,"&lt;"&amp;Расход!$N$5)</f>
        <v>0</v>
      </c>
      <c r="L108" s="130">
        <f>SUMIFS(Расход!$G$4:$G$557,Расход!$C$4:$C$557,$A$86,Расход!$U$4:$U$557,Ростовка!$C108,Расход!$B$4:$B$557,"&lt;"&amp;Расход!$N$5)</f>
        <v>0</v>
      </c>
      <c r="M108" s="130">
        <f>SUMIFS(Расход!$G$4:$G$557,Расход!$C$4:$C$557,$A$86,Расход!$U$4:$U$557,Ростовка!$C108,Расход!$B$4:$B$557,"&lt;"&amp;Расход!$N$5)</f>
        <v>0</v>
      </c>
      <c r="N108" s="130">
        <f>SUMIFS(Расход!$G$4:$G$557,Расход!$C$4:$C$557,$A$86,Расход!$U$4:$U$557,Ростовка!$C108,Расход!$B$4:$B$557,"&lt;"&amp;Расход!$N$5)</f>
        <v>0</v>
      </c>
      <c r="O108" s="130">
        <f>SUMIFS(Расход!$G$4:$G$557,Расход!$C$4:$C$557,$A$86,Расход!$U$4:$U$557,Ростовка!$C108,Расход!$B$4:$B$557,"&lt;"&amp;Расход!$N$5)</f>
        <v>0</v>
      </c>
      <c r="P108" s="130">
        <f>SUMIFS(Расход!$G$4:$G$557,Расход!$C$4:$C$557,$A$86,Расход!$U$4:$U$557,Ростовка!$C108,Расход!$B$4:$B$557,"&lt;"&amp;Расход!$N$5)</f>
        <v>0</v>
      </c>
      <c r="Q108" s="130">
        <f>SUMIFS(Расход!$G$4:$G$557,Расход!$C$4:$C$557,$A$86,Расход!$U$4:$U$557,Ростовка!$C108,Расход!$B$4:$B$557,"&lt;"&amp;Расход!$N$5)</f>
        <v>0</v>
      </c>
    </row>
    <row r="109" spans="1:17" ht="15.75" hidden="1" customHeight="1" outlineLevel="1" x14ac:dyDescent="0.25">
      <c r="A109" s="128"/>
      <c r="B109" s="118"/>
      <c r="C109" s="118"/>
      <c r="D109" s="129">
        <f t="shared" si="5"/>
        <v>0</v>
      </c>
      <c r="F109" s="130">
        <f>SUMIFS(Расход!$G$4:$G$557,Расход!$C$4:$C$557,$A$86,Расход!$U$4:$U$557,Ростовка!$C109,Расход!$B$4:$B$557,"&lt;"&amp;Расход!$N$5)</f>
        <v>0</v>
      </c>
      <c r="G109" s="130">
        <f>SUMIFS(Расход!$G$4:$G$557,Расход!$C$4:$C$557,$A$86,Расход!$U$4:$U$557,Ростовка!$C109,Расход!$B$4:$B$557,"&lt;"&amp;Расход!$N$5)</f>
        <v>0</v>
      </c>
      <c r="H109" s="130">
        <f>SUMIFS(Расход!$G$4:$G$557,Расход!$C$4:$C$557,$A$86,Расход!$U$4:$U$557,Ростовка!$C109,Расход!$B$4:$B$557,"&lt;"&amp;Расход!$N$5)</f>
        <v>0</v>
      </c>
      <c r="I109" s="130">
        <f>SUMIFS(Расход!$G$4:$G$557,Расход!$C$4:$C$557,$A$86,Расход!$U$4:$U$557,Ростовка!$C109,Расход!$B$4:$B$557,"&lt;"&amp;Расход!$N$5)</f>
        <v>0</v>
      </c>
      <c r="J109" s="130">
        <f>SUMIFS(Расход!$G$4:$G$557,Расход!$C$4:$C$557,$A$86,Расход!$U$4:$U$557,Ростовка!$C109,Расход!$B$4:$B$557,"&lt;"&amp;Расход!$N$5)</f>
        <v>0</v>
      </c>
      <c r="K109" s="130">
        <f>SUMIFS(Расход!$G$4:$G$557,Расход!$C$4:$C$557,$A$86,Расход!$U$4:$U$557,Ростовка!$C109,Расход!$B$4:$B$557,"&lt;"&amp;Расход!$N$5)</f>
        <v>0</v>
      </c>
      <c r="L109" s="130">
        <f>SUMIFS(Расход!$G$4:$G$557,Расход!$C$4:$C$557,$A$86,Расход!$U$4:$U$557,Ростовка!$C109,Расход!$B$4:$B$557,"&lt;"&amp;Расход!$N$5)</f>
        <v>0</v>
      </c>
      <c r="M109" s="130">
        <f>SUMIFS(Расход!$G$4:$G$557,Расход!$C$4:$C$557,$A$86,Расход!$U$4:$U$557,Ростовка!$C109,Расход!$B$4:$B$557,"&lt;"&amp;Расход!$N$5)</f>
        <v>0</v>
      </c>
      <c r="N109" s="130">
        <f>SUMIFS(Расход!$G$4:$G$557,Расход!$C$4:$C$557,$A$86,Расход!$U$4:$U$557,Ростовка!$C109,Расход!$B$4:$B$557,"&lt;"&amp;Расход!$N$5)</f>
        <v>0</v>
      </c>
      <c r="O109" s="130">
        <f>SUMIFS(Расход!$G$4:$G$557,Расход!$C$4:$C$557,$A$86,Расход!$U$4:$U$557,Ростовка!$C109,Расход!$B$4:$B$557,"&lt;"&amp;Расход!$N$5)</f>
        <v>0</v>
      </c>
      <c r="P109" s="130">
        <f>SUMIFS(Расход!$G$4:$G$557,Расход!$C$4:$C$557,$A$86,Расход!$U$4:$U$557,Ростовка!$C109,Расход!$B$4:$B$557,"&lt;"&amp;Расход!$N$5)</f>
        <v>0</v>
      </c>
      <c r="Q109" s="130">
        <f>SUMIFS(Расход!$G$4:$G$557,Расход!$C$4:$C$557,$A$86,Расход!$U$4:$U$557,Ростовка!$C109,Расход!$B$4:$B$557,"&lt;"&amp;Расход!$N$5)</f>
        <v>0</v>
      </c>
    </row>
    <row r="110" spans="1:17" ht="15.75" hidden="1" customHeight="1" outlineLevel="1" x14ac:dyDescent="0.25">
      <c r="A110" s="128"/>
      <c r="B110" s="118"/>
      <c r="C110" s="118"/>
      <c r="D110" s="129">
        <f t="shared" si="5"/>
        <v>0</v>
      </c>
      <c r="F110" s="130">
        <f>SUMIFS(Расход!$G$4:$G$557,Расход!$C$4:$C$557,$A$67,Расход!$U$4:$U$557,Ростовка!$C110,Расход!$B$4:$B$557,"&lt;"&amp;Расход!$N$5)</f>
        <v>0</v>
      </c>
      <c r="G110" s="130">
        <f>SUMIFS(Расход!$G$4:$G$557,Расход!$C$4:$C$557,$A$67,Расход!$U$4:$U$557,Ростовка!$C110,Расход!$B$4:$B$557,"&lt;"&amp;Расход!$N$5)</f>
        <v>0</v>
      </c>
      <c r="H110" s="130">
        <f>SUMIFS(Расход!$G$4:$G$557,Расход!$C$4:$C$557,$A$67,Расход!$U$4:$U$557,Ростовка!$C110,Расход!$B$4:$B$557,"&lt;"&amp;Расход!$N$5)</f>
        <v>0</v>
      </c>
      <c r="I110" s="130">
        <f>SUMIFS(Расход!$G$4:$G$557,Расход!$C$4:$C$557,$A$67,Расход!$U$4:$U$557,Ростовка!$C110,Расход!$B$4:$B$557,"&lt;"&amp;Расход!$N$5)</f>
        <v>0</v>
      </c>
      <c r="J110" s="130">
        <f>SUMIFS(Расход!$G$4:$G$557,Расход!$C$4:$C$557,$A$67,Расход!$U$4:$U$557,Ростовка!$C110,Расход!$B$4:$B$557,"&lt;"&amp;Расход!$N$5)</f>
        <v>0</v>
      </c>
      <c r="K110" s="130">
        <f>SUMIFS(Расход!$G$4:$G$557,Расход!$C$4:$C$557,$A$67,Расход!$U$4:$U$557,Ростовка!$C110,Расход!$B$4:$B$557,"&lt;"&amp;Расход!$N$5)</f>
        <v>0</v>
      </c>
      <c r="L110" s="130">
        <f>SUMIFS(Расход!$G$4:$G$557,Расход!$C$4:$C$557,$A$67,Расход!$U$4:$U$557,Ростовка!$C110,Расход!$B$4:$B$557,"&lt;"&amp;Расход!$N$5)</f>
        <v>0</v>
      </c>
      <c r="M110" s="130">
        <f>SUMIFS(Расход!$G$4:$G$557,Расход!$C$4:$C$557,$A$67,Расход!$U$4:$U$557,Ростовка!$C110,Расход!$B$4:$B$557,"&lt;"&amp;Расход!$N$5)</f>
        <v>0</v>
      </c>
      <c r="N110" s="130">
        <f>SUMIFS(Расход!$G$4:$G$557,Расход!$C$4:$C$557,$A$67,Расход!$U$4:$U$557,Ростовка!$C110,Расход!$B$4:$B$557,"&lt;"&amp;Расход!$N$5)</f>
        <v>0</v>
      </c>
      <c r="O110" s="130">
        <f>SUMIFS(Расход!$G$4:$G$557,Расход!$C$4:$C$557,$A$67,Расход!$U$4:$U$557,Ростовка!$C110,Расход!$B$4:$B$557,"&lt;"&amp;Расход!$N$5)</f>
        <v>0</v>
      </c>
      <c r="P110" s="130">
        <f>SUMIFS(Расход!$G$4:$G$557,Расход!$C$4:$C$557,$A$67,Расход!$U$4:$U$557,Ростовка!$C110,Расход!$B$4:$B$557,"&lt;"&amp;Расход!$N$5)</f>
        <v>0</v>
      </c>
      <c r="Q110" s="130">
        <f>SUMIFS(Расход!$G$4:$G$557,Расход!$C$4:$C$557,$A$67,Расход!$U$4:$U$557,Ростовка!$C110,Расход!$B$4:$B$557,"&lt;"&amp;Расход!$N$5)</f>
        <v>0</v>
      </c>
    </row>
    <row r="111" spans="1:17" ht="15.75" hidden="1" customHeight="1" outlineLevel="1" thickBot="1" x14ac:dyDescent="0.3">
      <c r="A111" s="128"/>
      <c r="B111" s="118"/>
      <c r="C111" s="118"/>
      <c r="D111" s="129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42"/>
    </row>
    <row r="112" spans="1:17" ht="15.75" customHeight="1" collapsed="1" thickBot="1" x14ac:dyDescent="0.3">
      <c r="A112" s="140" t="s">
        <v>209</v>
      </c>
      <c r="B112" s="141"/>
      <c r="C112" s="141"/>
      <c r="D112" s="119">
        <f>SUM(D113:D133)</f>
        <v>100</v>
      </c>
      <c r="E112" s="124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38"/>
    </row>
    <row r="113" spans="1:17" ht="15.75" hidden="1" customHeight="1" outlineLevel="1" x14ac:dyDescent="0.25">
      <c r="A113" s="128"/>
      <c r="B113" s="118"/>
      <c r="C113" s="118" t="str">
        <f t="shared" ref="C113:C132" si="6">CONCATENATE(A113,B113)</f>
        <v/>
      </c>
      <c r="D113" s="129">
        <f t="shared" ref="D113:D132" si="7">SUM(F113:Q113)</f>
        <v>100</v>
      </c>
      <c r="F113" s="130">
        <f>SUMIFS(Расход!$G$4:$G$557,Расход!$C$4:$C$557,$A$112,Расход!$U$4:$U$557,Ростовка!$C113,Расход!$B$4:$B$557,"&lt;"&amp;Расход!$N$5)</f>
        <v>47</v>
      </c>
      <c r="G113" s="130">
        <f>SUMIFS(Расход!$G$4:$G$557,Расход!$C$4:$C$557,$A$112,Расход!$U$4:$U$557,Ростовка!$C113,Расход!$B$4:$B$557,"&lt;"&amp;Расход!$N$6)-$F113</f>
        <v>20</v>
      </c>
      <c r="H113" s="130">
        <f>SUMIFS(Расход!$G$4:$G$557,Расход!$C$4:$C$557,$A$112,Расход!$U$4:$U$557,Ростовка!$C113,Расход!$B$4:$B$557,"&lt;"&amp;Расход!$N$7)-$G113-$F113</f>
        <v>19</v>
      </c>
      <c r="I113" s="130">
        <f>SUMIFS(Расход!$G$4:$G$557,Расход!$C$4:$C$557,$A$112,Расход!$U$4:$U$557,Ростовка!$C113,Расход!$B$4:$B$557,"&lt;"&amp;Расход!$N$8)-$H113-$G113-$F113</f>
        <v>13</v>
      </c>
      <c r="J113" s="130">
        <f>SUMIFS(Расход!$G$4:$G$557,Расход!$C$4:$C$557,$A$112,Расход!$U$4:$U$557,Ростовка!$C113,Расход!$B$4:$B$557,"&lt;"&amp;Расход!$N$9)-$H113-$G113-$F113-$I113</f>
        <v>1</v>
      </c>
      <c r="K113" s="130">
        <f>SUMIFS(Расход!$G$4:$G$557,Расход!$C$4:$C$557,$A$112,Расход!$U$4:$U$557,Ростовка!$C113,Расход!$B$4:$B$557,"&lt;"&amp;Расход!$N$9)-$J113-$I113-$H113-$G113-$F113</f>
        <v>0</v>
      </c>
      <c r="L113" s="130">
        <f>SUMIFS(Расход!$G$4:$G$557,Расход!$C$4:$C$557,$A$112,Расход!$U$4:$U$557,Ростовка!$C113,Расход!$B$4:$B$557,"&lt;"&amp;Расход!$N$10)-$K113-$J113-$I113-$H113-$G113-$F113</f>
        <v>0</v>
      </c>
      <c r="M113" s="130">
        <f>SUMIFS(Расход!$G$4:$G$557,Расход!$C$4:$C$557,$A$112,Расход!$U$4:$U$557,Ростовка!$C113,Расход!$B$4:$B$557,"&lt;"&amp;Расход!$N$11)-$L113-$K113-$J113-$I113-$H113-$G113-$F113</f>
        <v>0</v>
      </c>
      <c r="N113" s="130">
        <f>SUMIFS(Расход!$G$4:$G$557,Расход!$C$4:$C$557,$A$112,Расход!$U$4:$U$557,Ростовка!$C113,Расход!$B$4:$B$557,"&lt;"&amp;Расход!#REF!)-SUM($F113:$M113)</f>
        <v>-100</v>
      </c>
      <c r="O113" s="130">
        <f>SUMIFS(Расход!$G$4:$G$557,Расход!$C$4:$C$557,$A$112,Расход!$U$4:$U$557,Ростовка!$C113,Расход!$B$4:$B$557,"&lt;"&amp;Расход!$N$12)-SUM($F113:$N113)</f>
        <v>100</v>
      </c>
      <c r="P113" s="130">
        <f>SUMIFS(Расход!$G$4:$G$557,Расход!$C$4:$C$557,$A$112,Расход!$U$4:$U$557,Ростовка!$C113,Расход!$B$4:$B$557,"&lt;"&amp;Расход!$N$13)-SUM($F113:$O113)</f>
        <v>0</v>
      </c>
      <c r="Q113" s="130">
        <f>SUMIFS(Расход!$G$4:$G$557,Расход!$C$4:$C$557,$A$112,Расход!$U$4:$U$557,Ростовка!$C113,Расход!$B$4:$B$557,"&gt;="&amp;Расход!$N$14)</f>
        <v>0</v>
      </c>
    </row>
    <row r="114" spans="1:17" ht="15.75" hidden="1" customHeight="1" outlineLevel="1" x14ac:dyDescent="0.25">
      <c r="A114" s="128">
        <v>66</v>
      </c>
      <c r="B114" s="118"/>
      <c r="C114" s="118" t="str">
        <f t="shared" si="6"/>
        <v>66</v>
      </c>
      <c r="D114" s="129">
        <f t="shared" si="7"/>
        <v>0</v>
      </c>
      <c r="F114" s="130">
        <f>SUMIFS(Расход!$G$4:$G$557,Расход!$C$4:$C$557,$A$112,Расход!$U$4:$U$557,Ростовка!$C114,Расход!$B$4:$B$557,"&lt;"&amp;Расход!$N$5)</f>
        <v>0</v>
      </c>
      <c r="G114" s="130">
        <f>SUMIFS(Расход!$G$4:$G$557,Расход!$C$4:$C$557,$A$112,Расход!$U$4:$U$557,Ростовка!$C114,Расход!$B$4:$B$557,"&lt;"&amp;Расход!$N$6)-$F114</f>
        <v>0</v>
      </c>
      <c r="H114" s="130">
        <f>SUMIFS(Расход!$G$4:$G$557,Расход!$C$4:$C$557,$A$112,Расход!$U$4:$U$557,Ростовка!$C114,Расход!$B$4:$B$557,"&lt;"&amp;Расход!$N$7)-$G114-$F114</f>
        <v>0</v>
      </c>
      <c r="I114" s="130">
        <f>SUMIFS(Расход!$G$4:$G$557,Расход!$C$4:$C$557,$A$112,Расход!$U$4:$U$557,Ростовка!$C114,Расход!$B$4:$B$557,"&lt;"&amp;Расход!$N$8)-$H114-$G114-$F114</f>
        <v>0</v>
      </c>
      <c r="J114" s="130">
        <f>SUMIFS(Расход!$G$4:$G$557,Расход!$C$4:$C$557,$A$112,Расход!$U$4:$U$557,Ростовка!$C114,Расход!$B$4:$B$557,"&lt;"&amp;Расход!$N$9)-$H114-$G114-$F114-$I114</f>
        <v>0</v>
      </c>
      <c r="K114" s="130">
        <f>SUMIFS(Расход!$G$4:$G$557,Расход!$C$4:$C$557,$A$112,Расход!$U$4:$U$557,Ростовка!$C114,Расход!$B$4:$B$557,"&lt;"&amp;Расход!$N$9)-$J114-$I114-$H114-$G114-$F114</f>
        <v>0</v>
      </c>
      <c r="L114" s="130">
        <f>SUMIFS(Расход!$G$4:$G$557,Расход!$C$4:$C$557,$A$112,Расход!$U$4:$U$557,Ростовка!$C114,Расход!$B$4:$B$557,"&lt;"&amp;Расход!$N$10)-$K114-$J114-$I114-$H114-$G114-$F114</f>
        <v>0</v>
      </c>
      <c r="M114" s="130">
        <f>SUMIFS(Расход!$G$4:$G$557,Расход!$C$4:$C$557,$A$112,Расход!$U$4:$U$557,Ростовка!$C114,Расход!$B$4:$B$557,"&lt;"&amp;Расход!$N$11)-$L114-$K114-$J114-$I114-$H114-$G114-$F114</f>
        <v>0</v>
      </c>
      <c r="N114" s="130">
        <f>SUMIFS(Расход!$G$4:$G$557,Расход!$C$4:$C$557,$A$112,Расход!$U$4:$U$557,Ростовка!$C114,Расход!$B$4:$B$557,"&lt;"&amp;Расход!#REF!)-SUM($F114:$M114)</f>
        <v>0</v>
      </c>
      <c r="O114" s="130">
        <f>SUMIFS(Расход!$G$4:$G$557,Расход!$C$4:$C$557,$A$112,Расход!$U$4:$U$557,Ростовка!$C114,Расход!$B$4:$B$557,"&lt;"&amp;Расход!$N$12)-SUM($F114:$N114)</f>
        <v>0</v>
      </c>
      <c r="P114" s="130">
        <f>SUMIFS(Расход!$G$4:$G$557,Расход!$C$4:$C$557,$A$112,Расход!$U$4:$U$557,Ростовка!$C114,Расход!$B$4:$B$557,"&lt;"&amp;Расход!$N$13)-SUM($F114:$O114)</f>
        <v>0</v>
      </c>
      <c r="Q114" s="130">
        <f>SUMIFS(Расход!$G$4:$G$557,Расход!$C$4:$C$557,$A$112,Расход!$U$4:$U$557,Ростовка!$C114,Расход!$B$4:$B$557,"&gt;="&amp;Расход!$N$14)</f>
        <v>0</v>
      </c>
    </row>
    <row r="115" spans="1:17" ht="15.75" hidden="1" customHeight="1" outlineLevel="1" x14ac:dyDescent="0.25">
      <c r="A115" s="128">
        <v>66</v>
      </c>
      <c r="B115" s="118"/>
      <c r="C115" s="118" t="str">
        <f t="shared" si="6"/>
        <v>66</v>
      </c>
      <c r="D115" s="129">
        <f t="shared" si="7"/>
        <v>0</v>
      </c>
      <c r="F115" s="130">
        <f>SUMIFS(Расход!$G$4:$G$557,Расход!$C$4:$C$557,$A$112,Расход!$U$4:$U$557,Ростовка!$C115,Расход!$B$4:$B$557,"&lt;"&amp;Расход!$N$5)</f>
        <v>0</v>
      </c>
      <c r="G115" s="130">
        <f>SUMIFS(Расход!$G$4:$G$557,Расход!$C$4:$C$557,$A$112,Расход!$U$4:$U$557,Ростовка!$C115,Расход!$B$4:$B$557,"&lt;"&amp;Расход!$N$6)-$F115</f>
        <v>0</v>
      </c>
      <c r="H115" s="130">
        <f>SUMIFS(Расход!$G$4:$G$557,Расход!$C$4:$C$557,$A$112,Расход!$U$4:$U$557,Ростовка!$C115,Расход!$B$4:$B$557,"&lt;"&amp;Расход!$N$7)-$G115-$F115</f>
        <v>0</v>
      </c>
      <c r="I115" s="130">
        <f>SUMIFS(Расход!$G$4:$G$557,Расход!$C$4:$C$557,$A$112,Расход!$U$4:$U$557,Ростовка!$C115,Расход!$B$4:$B$557,"&lt;"&amp;Расход!$N$8)-$H115-$G115-$F115</f>
        <v>0</v>
      </c>
      <c r="J115" s="130">
        <f>SUMIFS(Расход!$G$4:$G$557,Расход!$C$4:$C$557,$A$112,Расход!$U$4:$U$557,Ростовка!$C115,Расход!$B$4:$B$557,"&lt;"&amp;Расход!$N$9)-$H115-$G115-$F115-$I115</f>
        <v>0</v>
      </c>
      <c r="K115" s="130">
        <f>SUMIFS(Расход!$G$4:$G$557,Расход!$C$4:$C$557,$A$112,Расход!$U$4:$U$557,Ростовка!$C115,Расход!$B$4:$B$557,"&lt;"&amp;Расход!$N$9)-$J115-$I115-$H115-$G115-$F115</f>
        <v>0</v>
      </c>
      <c r="L115" s="130">
        <f>SUMIFS(Расход!$G$4:$G$557,Расход!$C$4:$C$557,$A$112,Расход!$U$4:$U$557,Ростовка!$C115,Расход!$B$4:$B$557,"&lt;"&amp;Расход!$N$10)-$K115-$J115-$I115-$H115-$G115-$F115</f>
        <v>0</v>
      </c>
      <c r="M115" s="130">
        <f>SUMIFS(Расход!$G$4:$G$557,Расход!$C$4:$C$557,$A$112,Расход!$U$4:$U$557,Ростовка!$C115,Расход!$B$4:$B$557,"&lt;"&amp;Расход!$N$11)-$L115-$K115-$J115-$I115-$H115-$G115-$F115</f>
        <v>0</v>
      </c>
      <c r="N115" s="130">
        <f>SUMIFS(Расход!$G$4:$G$557,Расход!$C$4:$C$557,$A$112,Расход!$U$4:$U$557,Ростовка!$C115,Расход!$B$4:$B$557,"&lt;"&amp;Расход!#REF!)-SUM($F115:$M115)</f>
        <v>0</v>
      </c>
      <c r="O115" s="130">
        <f>SUMIFS(Расход!$G$4:$G$557,Расход!$C$4:$C$557,$A$112,Расход!$U$4:$U$557,Ростовка!$C115,Расход!$B$4:$B$557,"&lt;"&amp;Расход!$N$12)-SUM($F115:$N115)</f>
        <v>0</v>
      </c>
      <c r="P115" s="130">
        <f>SUMIFS(Расход!$G$4:$G$557,Расход!$C$4:$C$557,$A$112,Расход!$U$4:$U$557,Ростовка!$C115,Расход!$B$4:$B$557,"&lt;"&amp;Расход!$N$13)-SUM($F115:$O115)</f>
        <v>0</v>
      </c>
      <c r="Q115" s="130">
        <f>SUMIFS(Расход!$G$4:$G$557,Расход!$C$4:$C$557,$A$112,Расход!$U$4:$U$557,Ростовка!$C115,Расход!$B$4:$B$557,"&gt;="&amp;Расход!$N$14)</f>
        <v>0</v>
      </c>
    </row>
    <row r="116" spans="1:17" ht="15.75" hidden="1" customHeight="1" outlineLevel="1" x14ac:dyDescent="0.25">
      <c r="A116" s="128">
        <v>66</v>
      </c>
      <c r="B116" s="118"/>
      <c r="C116" s="118" t="str">
        <f t="shared" si="6"/>
        <v>66</v>
      </c>
      <c r="D116" s="129">
        <f t="shared" si="7"/>
        <v>0</v>
      </c>
      <c r="F116" s="130">
        <f>SUMIFS(Расход!$G$4:$G$557,Расход!$C$4:$C$557,$A$112,Расход!$U$4:$U$557,Ростовка!$C116,Расход!$B$4:$B$557,"&lt;"&amp;Расход!$N$5)</f>
        <v>0</v>
      </c>
      <c r="G116" s="130">
        <f>SUMIFS(Расход!$G$4:$G$557,Расход!$C$4:$C$557,$A$112,Расход!$U$4:$U$557,Ростовка!$C116,Расход!$B$4:$B$557,"&lt;"&amp;Расход!$N$6)-$F116</f>
        <v>0</v>
      </c>
      <c r="H116" s="130">
        <f>SUMIFS(Расход!$G$4:$G$557,Расход!$C$4:$C$557,$A$112,Расход!$U$4:$U$557,Ростовка!$C116,Расход!$B$4:$B$557,"&lt;"&amp;Расход!$N$7)-$G116-$F116</f>
        <v>0</v>
      </c>
      <c r="I116" s="130">
        <f>SUMIFS(Расход!$G$4:$G$557,Расход!$C$4:$C$557,$A$112,Расход!$U$4:$U$557,Ростовка!$C116,Расход!$B$4:$B$557,"&lt;"&amp;Расход!$N$8)-$H116-$G116-$F116</f>
        <v>0</v>
      </c>
      <c r="J116" s="130">
        <f>SUMIFS(Расход!$G$4:$G$557,Расход!$C$4:$C$557,$A$112,Расход!$U$4:$U$557,Ростовка!$C116,Расход!$B$4:$B$557,"&lt;"&amp;Расход!$N$9)-$H116-$G116-$F116-$I116</f>
        <v>0</v>
      </c>
      <c r="K116" s="130">
        <f>SUMIFS(Расход!$G$4:$G$557,Расход!$C$4:$C$557,$A$112,Расход!$U$4:$U$557,Ростовка!$C116,Расход!$B$4:$B$557,"&lt;"&amp;Расход!$N$9)-$J116-$I116-$H116-$G116-$F116</f>
        <v>0</v>
      </c>
      <c r="L116" s="130">
        <f>SUMIFS(Расход!$G$4:$G$557,Расход!$C$4:$C$557,$A$112,Расход!$U$4:$U$557,Ростовка!$C116,Расход!$B$4:$B$557,"&lt;"&amp;Расход!$N$10)-$K116-$J116-$I116-$H116-$G116-$F116</f>
        <v>0</v>
      </c>
      <c r="M116" s="130">
        <f>SUMIFS(Расход!$G$4:$G$557,Расход!$C$4:$C$557,$A$112,Расход!$U$4:$U$557,Ростовка!$C116,Расход!$B$4:$B$557,"&lt;"&amp;Расход!$N$11)-$L116-$K116-$J116-$I116-$H116-$G116-$F116</f>
        <v>0</v>
      </c>
      <c r="N116" s="130">
        <f>SUMIFS(Расход!$G$4:$G$557,Расход!$C$4:$C$557,$A$112,Расход!$U$4:$U$557,Ростовка!$C116,Расход!$B$4:$B$557,"&lt;"&amp;Расход!#REF!)-SUM($F116:$M116)</f>
        <v>0</v>
      </c>
      <c r="O116" s="130">
        <f>SUMIFS(Расход!$G$4:$G$557,Расход!$C$4:$C$557,$A$112,Расход!$U$4:$U$557,Ростовка!$C116,Расход!$B$4:$B$557,"&lt;"&amp;Расход!$N$12)-SUM($F116:$N116)</f>
        <v>0</v>
      </c>
      <c r="P116" s="130">
        <f>SUMIFS(Расход!$G$4:$G$557,Расход!$C$4:$C$557,$A$112,Расход!$U$4:$U$557,Ростовка!$C116,Расход!$B$4:$B$557,"&lt;"&amp;Расход!$N$13)-SUM($F116:$O116)</f>
        <v>0</v>
      </c>
      <c r="Q116" s="130">
        <f>SUMIFS(Расход!$G$4:$G$557,Расход!$C$4:$C$557,$A$112,Расход!$U$4:$U$557,Ростовка!$C116,Расход!$B$4:$B$557,"&gt;="&amp;Расход!$N$14)</f>
        <v>0</v>
      </c>
    </row>
    <row r="117" spans="1:17" ht="15.75" hidden="1" customHeight="1" outlineLevel="1" x14ac:dyDescent="0.25">
      <c r="A117" s="128">
        <v>66</v>
      </c>
      <c r="B117" s="118"/>
      <c r="C117" s="118" t="str">
        <f t="shared" si="6"/>
        <v>66</v>
      </c>
      <c r="D117" s="129">
        <f t="shared" si="7"/>
        <v>0</v>
      </c>
      <c r="F117" s="130">
        <f>SUMIFS(Расход!$G$4:$G$557,Расход!$C$4:$C$557,$A$112,Расход!$U$4:$U$557,Ростовка!$C117,Расход!$B$4:$B$557,"&lt;"&amp;Расход!$N$5)</f>
        <v>0</v>
      </c>
      <c r="G117" s="130">
        <f>SUMIFS(Расход!$G$4:$G$557,Расход!$C$4:$C$557,$A$112,Расход!$U$4:$U$557,Ростовка!$C117,Расход!$B$4:$B$557,"&lt;"&amp;Расход!$N$6)-$F117</f>
        <v>0</v>
      </c>
      <c r="H117" s="130">
        <f>SUMIFS(Расход!$G$4:$G$557,Расход!$C$4:$C$557,$A$112,Расход!$U$4:$U$557,Ростовка!$C117,Расход!$B$4:$B$557,"&lt;"&amp;Расход!$N$7)-$G117-$F117</f>
        <v>0</v>
      </c>
      <c r="I117" s="130">
        <f>SUMIFS(Расход!$G$4:$G$557,Расход!$C$4:$C$557,$A$112,Расход!$U$4:$U$557,Ростовка!$C117,Расход!$B$4:$B$557,"&lt;"&amp;Расход!$N$8)-$H117-$G117-$F117</f>
        <v>0</v>
      </c>
      <c r="J117" s="130">
        <f>SUMIFS(Расход!$G$4:$G$557,Расход!$C$4:$C$557,$A$112,Расход!$U$4:$U$557,Ростовка!$C117,Расход!$B$4:$B$557,"&lt;"&amp;Расход!$N$9)-$H117-$G117-$F117-$I117</f>
        <v>0</v>
      </c>
      <c r="K117" s="130">
        <f>SUMIFS(Расход!$G$4:$G$557,Расход!$C$4:$C$557,$A$112,Расход!$U$4:$U$557,Ростовка!$C117,Расход!$B$4:$B$557,"&lt;"&amp;Расход!$N$9)-$J117-$I117-$H117-$G117-$F117</f>
        <v>0</v>
      </c>
      <c r="L117" s="130">
        <f>SUMIFS(Расход!$G$4:$G$557,Расход!$C$4:$C$557,$A$112,Расход!$U$4:$U$557,Ростовка!$C117,Расход!$B$4:$B$557,"&lt;"&amp;Расход!$N$10)-$K117-$J117-$I117-$H117-$G117-$F117</f>
        <v>0</v>
      </c>
      <c r="M117" s="130">
        <f>SUMIFS(Расход!$G$4:$G$557,Расход!$C$4:$C$557,$A$112,Расход!$U$4:$U$557,Ростовка!$C117,Расход!$B$4:$B$557,"&lt;"&amp;Расход!$N$11)-$L117-$K117-$J117-$I117-$H117-$G117-$F117</f>
        <v>0</v>
      </c>
      <c r="N117" s="130">
        <f>SUMIFS(Расход!$G$4:$G$557,Расход!$C$4:$C$557,$A$112,Расход!$U$4:$U$557,Ростовка!$C117,Расход!$B$4:$B$557,"&lt;"&amp;Расход!#REF!)-SUM($F117:$M117)</f>
        <v>0</v>
      </c>
      <c r="O117" s="130">
        <f>SUMIFS(Расход!$G$4:$G$557,Расход!$C$4:$C$557,$A$112,Расход!$U$4:$U$557,Ростовка!$C117,Расход!$B$4:$B$557,"&lt;"&amp;Расход!$N$12)-SUM($F117:$N117)</f>
        <v>0</v>
      </c>
      <c r="P117" s="130">
        <f>SUMIFS(Расход!$G$4:$G$557,Расход!$C$4:$C$557,$A$112,Расход!$U$4:$U$557,Ростовка!$C117,Расход!$B$4:$B$557,"&lt;"&amp;Расход!$N$13)-SUM($F117:$O117)</f>
        <v>0</v>
      </c>
      <c r="Q117" s="130">
        <f>SUMIFS(Расход!$G$4:$G$557,Расход!$C$4:$C$557,$A$112,Расход!$U$4:$U$557,Ростовка!$C117,Расход!$B$4:$B$557,"&gt;="&amp;Расход!$N$14)</f>
        <v>0</v>
      </c>
    </row>
    <row r="118" spans="1:17" ht="15.75" hidden="1" customHeight="1" outlineLevel="1" x14ac:dyDescent="0.25">
      <c r="A118" s="128">
        <v>66</v>
      </c>
      <c r="B118" s="118"/>
      <c r="C118" s="118" t="str">
        <f t="shared" si="6"/>
        <v>66</v>
      </c>
      <c r="D118" s="129">
        <f t="shared" si="7"/>
        <v>0</v>
      </c>
      <c r="F118" s="130">
        <f>SUMIFS(Расход!$G$4:$G$557,Расход!$C$4:$C$557,$A$112,Расход!$U$4:$U$557,Ростовка!$C118,Расход!$B$4:$B$557,"&lt;"&amp;Расход!$N$5)</f>
        <v>0</v>
      </c>
      <c r="G118" s="130">
        <f>SUMIFS(Расход!$G$4:$G$557,Расход!$C$4:$C$557,$A$112,Расход!$U$4:$U$557,Ростовка!$C118,Расход!$B$4:$B$557,"&lt;"&amp;Расход!$N$6)-$F118</f>
        <v>0</v>
      </c>
      <c r="H118" s="130">
        <f>SUMIFS(Расход!$G$4:$G$557,Расход!$C$4:$C$557,$A$112,Расход!$U$4:$U$557,Ростовка!$C118,Расход!$B$4:$B$557,"&lt;"&amp;Расход!$N$7)-$G118-$F118</f>
        <v>0</v>
      </c>
      <c r="I118" s="130">
        <f>SUMIFS(Расход!$G$4:$G$557,Расход!$C$4:$C$557,$A$112,Расход!$U$4:$U$557,Ростовка!$C118,Расход!$B$4:$B$557,"&lt;"&amp;Расход!$N$8)-$H118-$G118-$F118</f>
        <v>0</v>
      </c>
      <c r="J118" s="130">
        <f>SUMIFS(Расход!$G$4:$G$557,Расход!$C$4:$C$557,$A$112,Расход!$U$4:$U$557,Ростовка!$C118,Расход!$B$4:$B$557,"&lt;"&amp;Расход!$N$9)-$H118-$G118-$F118-$I118</f>
        <v>0</v>
      </c>
      <c r="K118" s="130">
        <f>SUMIFS(Расход!$G$4:$G$557,Расход!$C$4:$C$557,$A$112,Расход!$U$4:$U$557,Ростовка!$C118,Расход!$B$4:$B$557,"&lt;"&amp;Расход!$N$9)-$J118-$I118-$H118-$G118-$F118</f>
        <v>0</v>
      </c>
      <c r="L118" s="130">
        <f>SUMIFS(Расход!$G$4:$G$557,Расход!$C$4:$C$557,$A$112,Расход!$U$4:$U$557,Ростовка!$C118,Расход!$B$4:$B$557,"&lt;"&amp;Расход!$N$10)-$K118-$J118-$I118-$H118-$G118-$F118</f>
        <v>0</v>
      </c>
      <c r="M118" s="130">
        <f>SUMIFS(Расход!$G$4:$G$557,Расход!$C$4:$C$557,$A$112,Расход!$U$4:$U$557,Ростовка!$C118,Расход!$B$4:$B$557,"&lt;"&amp;Расход!$N$11)-$L118-$K118-$J118-$I118-$H118-$G118-$F118</f>
        <v>0</v>
      </c>
      <c r="N118" s="130">
        <f>SUMIFS(Расход!$G$4:$G$557,Расход!$C$4:$C$557,$A$112,Расход!$U$4:$U$557,Ростовка!$C118,Расход!$B$4:$B$557,"&lt;"&amp;Расход!#REF!)-SUM($F118:$M118)</f>
        <v>0</v>
      </c>
      <c r="O118" s="130">
        <f>SUMIFS(Расход!$G$4:$G$557,Расход!$C$4:$C$557,$A$112,Расход!$U$4:$U$557,Ростовка!$C118,Расход!$B$4:$B$557,"&lt;"&amp;Расход!$N$12)-SUM($F118:$N118)</f>
        <v>0</v>
      </c>
      <c r="P118" s="130">
        <f>SUMIFS(Расход!$G$4:$G$557,Расход!$C$4:$C$557,$A$112,Расход!$U$4:$U$557,Ростовка!$C118,Расход!$B$4:$B$557,"&lt;"&amp;Расход!$N$13)-SUM($F118:$O118)</f>
        <v>0</v>
      </c>
      <c r="Q118" s="130">
        <f>SUMIFS(Расход!$G$4:$G$557,Расход!$C$4:$C$557,$A$112,Расход!$U$4:$U$557,Ростовка!$C118,Расход!$B$4:$B$557,"&gt;="&amp;Расход!$N$14)</f>
        <v>0</v>
      </c>
    </row>
    <row r="119" spans="1:17" ht="15.75" hidden="1" customHeight="1" outlineLevel="1" x14ac:dyDescent="0.25">
      <c r="A119" s="128">
        <v>66</v>
      </c>
      <c r="B119" s="118"/>
      <c r="C119" s="118" t="str">
        <f t="shared" si="6"/>
        <v>66</v>
      </c>
      <c r="D119" s="129">
        <f t="shared" si="7"/>
        <v>0</v>
      </c>
      <c r="F119" s="130">
        <f>SUMIFS(Расход!$G$4:$G$557,Расход!$C$4:$C$557,$A$112,Расход!$U$4:$U$557,Ростовка!$C119,Расход!$B$4:$B$557,"&lt;"&amp;Расход!$N$5)</f>
        <v>0</v>
      </c>
      <c r="G119" s="130">
        <f>SUMIFS(Расход!$G$4:$G$557,Расход!$C$4:$C$557,$A$112,Расход!$U$4:$U$557,Ростовка!$C119,Расход!$B$4:$B$557,"&lt;"&amp;Расход!$N$6)-$F119</f>
        <v>0</v>
      </c>
      <c r="H119" s="130">
        <f>SUMIFS(Расход!$G$4:$G$557,Расход!$C$4:$C$557,$A$112,Расход!$U$4:$U$557,Ростовка!$C119,Расход!$B$4:$B$557,"&lt;"&amp;Расход!$N$7)-$G119-$F119</f>
        <v>0</v>
      </c>
      <c r="I119" s="130">
        <f>SUMIFS(Расход!$G$4:$G$557,Расход!$C$4:$C$557,$A$112,Расход!$U$4:$U$557,Ростовка!$C119,Расход!$B$4:$B$557,"&lt;"&amp;Расход!$N$8)-$H119-$G119-$F119</f>
        <v>0</v>
      </c>
      <c r="J119" s="130">
        <f>SUMIFS(Расход!$G$4:$G$557,Расход!$C$4:$C$557,$A$112,Расход!$U$4:$U$557,Ростовка!$C119,Расход!$B$4:$B$557,"&lt;"&amp;Расход!$N$9)-$H119-$G119-$F119-$I119</f>
        <v>0</v>
      </c>
      <c r="K119" s="130">
        <f>SUMIFS(Расход!$G$4:$G$557,Расход!$C$4:$C$557,$A$112,Расход!$U$4:$U$557,Ростовка!$C119,Расход!$B$4:$B$557,"&lt;"&amp;Расход!$N$9)-$J119-$I119-$H119-$G119-$F119</f>
        <v>0</v>
      </c>
      <c r="L119" s="130">
        <f>SUMIFS(Расход!$G$4:$G$557,Расход!$C$4:$C$557,$A$112,Расход!$U$4:$U$557,Ростовка!$C119,Расход!$B$4:$B$557,"&lt;"&amp;Расход!$N$10)-$K119-$J119-$I119-$H119-$G119-$F119</f>
        <v>0</v>
      </c>
      <c r="M119" s="130">
        <f>SUMIFS(Расход!$G$4:$G$557,Расход!$C$4:$C$557,$A$112,Расход!$U$4:$U$557,Ростовка!$C119,Расход!$B$4:$B$557,"&lt;"&amp;Расход!$N$11)-$L119-$K119-$J119-$I119-$H119-$G119-$F119</f>
        <v>0</v>
      </c>
      <c r="N119" s="130">
        <f>SUMIFS(Расход!$G$4:$G$557,Расход!$C$4:$C$557,$A$112,Расход!$U$4:$U$557,Ростовка!$C119,Расход!$B$4:$B$557,"&lt;"&amp;Расход!#REF!)-SUM($F119:$M119)</f>
        <v>0</v>
      </c>
      <c r="O119" s="130">
        <f>SUMIFS(Расход!$G$4:$G$557,Расход!$C$4:$C$557,$A$112,Расход!$U$4:$U$557,Ростовка!$C119,Расход!$B$4:$B$557,"&lt;"&amp;Расход!$N$12)-SUM($F119:$N119)</f>
        <v>0</v>
      </c>
      <c r="P119" s="130">
        <f>SUMIFS(Расход!$G$4:$G$557,Расход!$C$4:$C$557,$A$112,Расход!$U$4:$U$557,Ростовка!$C119,Расход!$B$4:$B$557,"&lt;"&amp;Расход!$N$13)-SUM($F119:$O119)</f>
        <v>0</v>
      </c>
      <c r="Q119" s="130">
        <f>SUMIFS(Расход!$G$4:$G$557,Расход!$C$4:$C$557,$A$112,Расход!$U$4:$U$557,Ростовка!$C119,Расход!$B$4:$B$557,"&gt;="&amp;Расход!$N$14)</f>
        <v>0</v>
      </c>
    </row>
    <row r="120" spans="1:17" ht="15.75" hidden="1" customHeight="1" outlineLevel="1" x14ac:dyDescent="0.25">
      <c r="A120" s="128">
        <v>66</v>
      </c>
      <c r="B120" s="118"/>
      <c r="C120" s="118" t="str">
        <f t="shared" si="6"/>
        <v>66</v>
      </c>
      <c r="D120" s="129">
        <f t="shared" si="7"/>
        <v>0</v>
      </c>
      <c r="F120" s="130">
        <f>SUMIFS(Расход!$G$4:$G$557,Расход!$C$4:$C$557,$A$112,Расход!$U$4:$U$557,Ростовка!$C120,Расход!$B$4:$B$557,"&lt;"&amp;Расход!$N$5)</f>
        <v>0</v>
      </c>
      <c r="G120" s="130">
        <f>SUMIFS(Расход!$G$4:$G$557,Расход!$C$4:$C$557,$A$112,Расход!$U$4:$U$557,Ростовка!$C120,Расход!$B$4:$B$557,"&lt;"&amp;Расход!$N$6)-$F120</f>
        <v>0</v>
      </c>
      <c r="H120" s="130">
        <f>SUMIFS(Расход!$G$4:$G$557,Расход!$C$4:$C$557,$A$112,Расход!$U$4:$U$557,Ростовка!$C120,Расход!$B$4:$B$557,"&lt;"&amp;Расход!$N$7)-$G120-$F120</f>
        <v>0</v>
      </c>
      <c r="I120" s="130">
        <f>SUMIFS(Расход!$G$4:$G$557,Расход!$C$4:$C$557,$A$112,Расход!$U$4:$U$557,Ростовка!$C120,Расход!$B$4:$B$557,"&lt;"&amp;Расход!$N$8)-$H120-$G120-$F120</f>
        <v>0</v>
      </c>
      <c r="J120" s="130">
        <f>SUMIFS(Расход!$G$4:$G$557,Расход!$C$4:$C$557,$A$112,Расход!$U$4:$U$557,Ростовка!$C120,Расход!$B$4:$B$557,"&lt;"&amp;Расход!$N$9)-$H120-$G120-$F120-$I120</f>
        <v>0</v>
      </c>
      <c r="K120" s="130">
        <f>SUMIFS(Расход!$G$4:$G$557,Расход!$C$4:$C$557,$A$112,Расход!$U$4:$U$557,Ростовка!$C120,Расход!$B$4:$B$557,"&lt;"&amp;Расход!$N$9)-$J120-$I120-$H120-$G120-$F120</f>
        <v>0</v>
      </c>
      <c r="L120" s="130">
        <f>SUMIFS(Расход!$G$4:$G$557,Расход!$C$4:$C$557,$A$112,Расход!$U$4:$U$557,Ростовка!$C120,Расход!$B$4:$B$557,"&lt;"&amp;Расход!$N$10)-$K120-$J120-$I120-$H120-$G120-$F120</f>
        <v>0</v>
      </c>
      <c r="M120" s="130">
        <f>SUMIFS(Расход!$G$4:$G$557,Расход!$C$4:$C$557,$A$112,Расход!$U$4:$U$557,Ростовка!$C120,Расход!$B$4:$B$557,"&lt;"&amp;Расход!$N$11)-$L120-$K120-$J120-$I120-$H120-$G120-$F120</f>
        <v>0</v>
      </c>
      <c r="N120" s="130">
        <f>SUMIFS(Расход!$G$4:$G$557,Расход!$C$4:$C$557,$A$112,Расход!$U$4:$U$557,Ростовка!$C120,Расход!$B$4:$B$557,"&lt;"&amp;Расход!#REF!)-SUM($F120:$M120)</f>
        <v>0</v>
      </c>
      <c r="O120" s="130">
        <f>SUMIFS(Расход!$G$4:$G$557,Расход!$C$4:$C$557,$A$112,Расход!$U$4:$U$557,Ростовка!$C120,Расход!$B$4:$B$557,"&lt;"&amp;Расход!$N$12)-SUM($F120:$N120)</f>
        <v>0</v>
      </c>
      <c r="P120" s="130">
        <f>SUMIFS(Расход!$G$4:$G$557,Расход!$C$4:$C$557,$A$112,Расход!$U$4:$U$557,Ростовка!$C120,Расход!$B$4:$B$557,"&lt;"&amp;Расход!$N$13)-SUM($F120:$O120)</f>
        <v>0</v>
      </c>
      <c r="Q120" s="130">
        <f>SUMIFS(Расход!$G$4:$G$557,Расход!$C$4:$C$557,$A$112,Расход!$U$4:$U$557,Ростовка!$C120,Расход!$B$4:$B$557,"&gt;="&amp;Расход!$N$14)</f>
        <v>0</v>
      </c>
    </row>
    <row r="121" spans="1:17" ht="15.75" hidden="1" customHeight="1" outlineLevel="1" x14ac:dyDescent="0.25">
      <c r="A121" s="128">
        <v>66</v>
      </c>
      <c r="B121" s="118"/>
      <c r="C121" s="118" t="str">
        <f t="shared" si="6"/>
        <v>66</v>
      </c>
      <c r="D121" s="129">
        <f t="shared" si="7"/>
        <v>0</v>
      </c>
      <c r="F121" s="130">
        <f>SUMIFS(Расход!$G$4:$G$557,Расход!$C$4:$C$557,$A$112,Расход!$U$4:$U$557,Ростовка!$C121,Расход!$B$4:$B$557,"&lt;"&amp;Расход!$N$5)</f>
        <v>0</v>
      </c>
      <c r="G121" s="130">
        <f>SUMIFS(Расход!$G$4:$G$557,Расход!$C$4:$C$557,$A$112,Расход!$U$4:$U$557,Ростовка!$C121,Расход!$B$4:$B$557,"&lt;"&amp;Расход!$N$6)-$F121</f>
        <v>0</v>
      </c>
      <c r="H121" s="130">
        <f>SUMIFS(Расход!$G$4:$G$557,Расход!$C$4:$C$557,$A$112,Расход!$U$4:$U$557,Ростовка!$C121,Расход!$B$4:$B$557,"&lt;"&amp;Расход!$N$7)-$G121-$F121</f>
        <v>0</v>
      </c>
      <c r="I121" s="130">
        <f>SUMIFS(Расход!$G$4:$G$557,Расход!$C$4:$C$557,$A$112,Расход!$U$4:$U$557,Ростовка!$C121,Расход!$B$4:$B$557,"&lt;"&amp;Расход!$N$8)-$H121-$G121-$F121</f>
        <v>0</v>
      </c>
      <c r="J121" s="130">
        <f>SUMIFS(Расход!$G$4:$G$557,Расход!$C$4:$C$557,$A$112,Расход!$U$4:$U$557,Ростовка!$C121,Расход!$B$4:$B$557,"&lt;"&amp;Расход!$N$9)-$H121-$G121-$F121-$I121</f>
        <v>0</v>
      </c>
      <c r="K121" s="130">
        <f>SUMIFS(Расход!$G$4:$G$557,Расход!$C$4:$C$557,$A$112,Расход!$U$4:$U$557,Ростовка!$C121,Расход!$B$4:$B$557,"&lt;"&amp;Расход!$N$9)-$J121-$I121-$H121-$G121-$F121</f>
        <v>0</v>
      </c>
      <c r="L121" s="130">
        <f>SUMIFS(Расход!$G$4:$G$557,Расход!$C$4:$C$557,$A$112,Расход!$U$4:$U$557,Ростовка!$C121,Расход!$B$4:$B$557,"&lt;"&amp;Расход!$N$10)-$K121-$J121-$I121-$H121-$G121-$F121</f>
        <v>0</v>
      </c>
      <c r="M121" s="130">
        <f>SUMIFS(Расход!$G$4:$G$557,Расход!$C$4:$C$557,$A$112,Расход!$U$4:$U$557,Ростовка!$C121,Расход!$B$4:$B$557,"&lt;"&amp;Расход!$N$11)-$L121-$K121-$J121-$I121-$H121-$G121-$F121</f>
        <v>0</v>
      </c>
      <c r="N121" s="130">
        <f>SUMIFS(Расход!$G$4:$G$557,Расход!$C$4:$C$557,$A$112,Расход!$U$4:$U$557,Ростовка!$C121,Расход!$B$4:$B$557,"&lt;"&amp;Расход!#REF!)-SUM($F121:$M121)</f>
        <v>0</v>
      </c>
      <c r="O121" s="130">
        <f>SUMIFS(Расход!$G$4:$G$557,Расход!$C$4:$C$557,$A$112,Расход!$U$4:$U$557,Ростовка!$C121,Расход!$B$4:$B$557,"&lt;"&amp;Расход!$N$12)-SUM($F121:$N121)</f>
        <v>0</v>
      </c>
      <c r="P121" s="130">
        <f>SUMIFS(Расход!$G$4:$G$557,Расход!$C$4:$C$557,$A$112,Расход!$U$4:$U$557,Ростовка!$C121,Расход!$B$4:$B$557,"&lt;"&amp;Расход!$N$13)-SUM($F121:$O121)</f>
        <v>0</v>
      </c>
      <c r="Q121" s="130">
        <f>SUMIFS(Расход!$G$4:$G$557,Расход!$C$4:$C$557,$A$112,Расход!$U$4:$U$557,Ростовка!$C121,Расход!$B$4:$B$557,"&gt;="&amp;Расход!$N$14)</f>
        <v>0</v>
      </c>
    </row>
    <row r="122" spans="1:17" ht="15.75" hidden="1" customHeight="1" outlineLevel="1" x14ac:dyDescent="0.25">
      <c r="A122" s="128">
        <v>66</v>
      </c>
      <c r="B122" s="118"/>
      <c r="C122" s="118" t="str">
        <f t="shared" si="6"/>
        <v>66</v>
      </c>
      <c r="D122" s="129">
        <f t="shared" si="7"/>
        <v>0</v>
      </c>
      <c r="F122" s="130">
        <f>SUMIFS(Расход!$G$4:$G$557,Расход!$C$4:$C$557,$A$112,Расход!$U$4:$U$557,Ростовка!$C122,Расход!$B$4:$B$557,"&lt;"&amp;Расход!$N$5)</f>
        <v>0</v>
      </c>
      <c r="G122" s="130">
        <f>SUMIFS(Расход!$G$4:$G$557,Расход!$C$4:$C$557,$A$112,Расход!$U$4:$U$557,Ростовка!$C122,Расход!$B$4:$B$557,"&lt;"&amp;Расход!$N$6)-$F122</f>
        <v>0</v>
      </c>
      <c r="H122" s="130">
        <f>SUMIFS(Расход!$G$4:$G$557,Расход!$C$4:$C$557,$A$112,Расход!$U$4:$U$557,Ростовка!$C122,Расход!$B$4:$B$557,"&lt;"&amp;Расход!$N$7)-$G122-$F122</f>
        <v>0</v>
      </c>
      <c r="I122" s="130">
        <f>SUMIFS(Расход!$G$4:$G$557,Расход!$C$4:$C$557,$A$112,Расход!$U$4:$U$557,Ростовка!$C122,Расход!$B$4:$B$557,"&lt;"&amp;Расход!$N$8)-$H122-$G122-$F122</f>
        <v>0</v>
      </c>
      <c r="J122" s="130">
        <f>SUMIFS(Расход!$G$4:$G$557,Расход!$C$4:$C$557,$A$112,Расход!$U$4:$U$557,Ростовка!$C122,Расход!$B$4:$B$557,"&lt;"&amp;Расход!$N$9)-$H122-$G122-$F122-$I122</f>
        <v>0</v>
      </c>
      <c r="K122" s="130">
        <f>SUMIFS(Расход!$G$4:$G$557,Расход!$C$4:$C$557,$A$112,Расход!$U$4:$U$557,Ростовка!$C122,Расход!$B$4:$B$557,"&lt;"&amp;Расход!$N$9)-$J122-$I122-$H122-$G122-$F122</f>
        <v>0</v>
      </c>
      <c r="L122" s="130">
        <f>SUMIFS(Расход!$G$4:$G$557,Расход!$C$4:$C$557,$A$112,Расход!$U$4:$U$557,Ростовка!$C122,Расход!$B$4:$B$557,"&lt;"&amp;Расход!$N$10)-$K122-$J122-$I122-$H122-$G122-$F122</f>
        <v>0</v>
      </c>
      <c r="M122" s="130">
        <f>SUMIFS(Расход!$G$4:$G$557,Расход!$C$4:$C$557,$A$112,Расход!$U$4:$U$557,Ростовка!$C122,Расход!$B$4:$B$557,"&lt;"&amp;Расход!$N$11)-$L122-$K122-$J122-$I122-$H122-$G122-$F122</f>
        <v>0</v>
      </c>
      <c r="N122" s="130">
        <f>SUMIFS(Расход!$G$4:$G$557,Расход!$C$4:$C$557,$A$112,Расход!$U$4:$U$557,Ростовка!$C122,Расход!$B$4:$B$557,"&lt;"&amp;Расход!#REF!)-SUM($F122:$M122)</f>
        <v>0</v>
      </c>
      <c r="O122" s="130">
        <f>SUMIFS(Расход!$G$4:$G$557,Расход!$C$4:$C$557,$A$112,Расход!$U$4:$U$557,Ростовка!$C122,Расход!$B$4:$B$557,"&lt;"&amp;Расход!$N$12)-SUM($F122:$N122)</f>
        <v>0</v>
      </c>
      <c r="P122" s="130">
        <f>SUMIFS(Расход!$G$4:$G$557,Расход!$C$4:$C$557,$A$112,Расход!$U$4:$U$557,Ростовка!$C122,Расход!$B$4:$B$557,"&lt;"&amp;Расход!$N$13)-SUM($F122:$O122)</f>
        <v>0</v>
      </c>
      <c r="Q122" s="130">
        <f>SUMIFS(Расход!$G$4:$G$557,Расход!$C$4:$C$557,$A$112,Расход!$U$4:$U$557,Ростовка!$C122,Расход!$B$4:$B$557,"&gt;="&amp;Расход!$N$14)</f>
        <v>0</v>
      </c>
    </row>
    <row r="123" spans="1:17" ht="15.75" hidden="1" customHeight="1" outlineLevel="1" x14ac:dyDescent="0.25">
      <c r="A123" s="128">
        <v>66</v>
      </c>
      <c r="B123" s="118"/>
      <c r="C123" s="118" t="str">
        <f t="shared" si="6"/>
        <v>66</v>
      </c>
      <c r="D123" s="129">
        <f t="shared" si="7"/>
        <v>0</v>
      </c>
      <c r="F123" s="130">
        <f>SUMIFS(Расход!$G$4:$G$557,Расход!$C$4:$C$557,$A$112,Расход!$U$4:$U$557,Ростовка!$C123,Расход!$B$4:$B$557,"&lt;"&amp;Расход!$N$5)</f>
        <v>0</v>
      </c>
      <c r="G123" s="130">
        <f>SUMIFS(Расход!$G$4:$G$557,Расход!$C$4:$C$557,$A$112,Расход!$U$4:$U$557,Ростовка!$C123,Расход!$B$4:$B$557,"&lt;"&amp;Расход!$N$6)-$F123</f>
        <v>0</v>
      </c>
      <c r="H123" s="130">
        <f>SUMIFS(Расход!$G$4:$G$557,Расход!$C$4:$C$557,$A$112,Расход!$U$4:$U$557,Ростовка!$C123,Расход!$B$4:$B$557,"&lt;"&amp;Расход!$N$7)-$G123-$F123</f>
        <v>0</v>
      </c>
      <c r="I123" s="130">
        <f>SUMIFS(Расход!$G$4:$G$557,Расход!$C$4:$C$557,$A$112,Расход!$U$4:$U$557,Ростовка!$C123,Расход!$B$4:$B$557,"&lt;"&amp;Расход!$N$8)-$H123-$G123-$F123</f>
        <v>0</v>
      </c>
      <c r="J123" s="130">
        <f>SUMIFS(Расход!$G$4:$G$557,Расход!$C$4:$C$557,$A$112,Расход!$U$4:$U$557,Ростовка!$C123,Расход!$B$4:$B$557,"&lt;"&amp;Расход!$N$9)-$H123-$G123-$F123-$I123</f>
        <v>0</v>
      </c>
      <c r="K123" s="130">
        <f>SUMIFS(Расход!$G$4:$G$557,Расход!$C$4:$C$557,$A$112,Расход!$U$4:$U$557,Ростовка!$C123,Расход!$B$4:$B$557,"&lt;"&amp;Расход!$N$9)-$J123-$I123-$H123-$G123-$F123</f>
        <v>0</v>
      </c>
      <c r="L123" s="130">
        <f>SUMIFS(Расход!$G$4:$G$557,Расход!$C$4:$C$557,$A$112,Расход!$U$4:$U$557,Ростовка!$C123,Расход!$B$4:$B$557,"&lt;"&amp;Расход!$N$10)-$K123-$J123-$I123-$H123-$G123-$F123</f>
        <v>0</v>
      </c>
      <c r="M123" s="130">
        <f>SUMIFS(Расход!$G$4:$G$557,Расход!$C$4:$C$557,$A$112,Расход!$U$4:$U$557,Ростовка!$C123,Расход!$B$4:$B$557,"&lt;"&amp;Расход!$N$11)-$L123-$K123-$J123-$I123-$H123-$G123-$F123</f>
        <v>0</v>
      </c>
      <c r="N123" s="130">
        <f>SUMIFS(Расход!$G$4:$G$557,Расход!$C$4:$C$557,$A$112,Расход!$U$4:$U$557,Ростовка!$C123,Расход!$B$4:$B$557,"&lt;"&amp;Расход!#REF!)-SUM($F123:$M123)</f>
        <v>0</v>
      </c>
      <c r="O123" s="130">
        <f>SUMIFS(Расход!$G$4:$G$557,Расход!$C$4:$C$557,$A$112,Расход!$U$4:$U$557,Ростовка!$C123,Расход!$B$4:$B$557,"&lt;"&amp;Расход!$N$12)-SUM($F123:$N123)</f>
        <v>0</v>
      </c>
      <c r="P123" s="130">
        <f>SUMIFS(Расход!$G$4:$G$557,Расход!$C$4:$C$557,$A$112,Расход!$U$4:$U$557,Ростовка!$C123,Расход!$B$4:$B$557,"&lt;"&amp;Расход!$N$13)-SUM($F123:$O123)</f>
        <v>0</v>
      </c>
      <c r="Q123" s="130">
        <f>SUMIFS(Расход!$G$4:$G$557,Расход!$C$4:$C$557,$A$112,Расход!$U$4:$U$557,Ростовка!$C123,Расход!$B$4:$B$557,"&gt;="&amp;Расход!$N$14)</f>
        <v>0</v>
      </c>
    </row>
    <row r="124" spans="1:17" ht="15.75" hidden="1" customHeight="1" outlineLevel="1" x14ac:dyDescent="0.25">
      <c r="A124" s="128">
        <v>66</v>
      </c>
      <c r="B124" s="118"/>
      <c r="C124" s="118" t="str">
        <f t="shared" si="6"/>
        <v>66</v>
      </c>
      <c r="D124" s="129">
        <f t="shared" si="7"/>
        <v>0</v>
      </c>
      <c r="F124" s="130">
        <f>SUMIFS(Расход!$G$4:$G$557,Расход!$C$4:$C$557,$A$112,Расход!$U$4:$U$557,Ростовка!$C124,Расход!$B$4:$B$557,"&lt;"&amp;Расход!$N$5)</f>
        <v>0</v>
      </c>
      <c r="G124" s="130">
        <f>SUMIFS(Расход!$G$4:$G$557,Расход!$C$4:$C$557,$A$112,Расход!$U$4:$U$557,Ростовка!$C124,Расход!$B$4:$B$557,"&lt;"&amp;Расход!$N$6)-$F124</f>
        <v>0</v>
      </c>
      <c r="H124" s="130">
        <f>SUMIFS(Расход!$G$4:$G$557,Расход!$C$4:$C$557,$A$112,Расход!$U$4:$U$557,Ростовка!$C124,Расход!$B$4:$B$557,"&lt;"&amp;Расход!$N$7)-$G124-$F124</f>
        <v>0</v>
      </c>
      <c r="I124" s="130">
        <f>SUMIFS(Расход!$G$4:$G$557,Расход!$C$4:$C$557,$A$112,Расход!$U$4:$U$557,Ростовка!$C124,Расход!$B$4:$B$557,"&lt;"&amp;Расход!$N$8)-$H124-$G124-$F124</f>
        <v>0</v>
      </c>
      <c r="J124" s="130">
        <f>SUMIFS(Расход!$G$4:$G$557,Расход!$C$4:$C$557,$A$112,Расход!$U$4:$U$557,Ростовка!$C124,Расход!$B$4:$B$557,"&lt;"&amp;Расход!$N$9)-$H124-$G124-$F124-$I124</f>
        <v>0</v>
      </c>
      <c r="K124" s="130">
        <f>SUMIFS(Расход!$G$4:$G$557,Расход!$C$4:$C$557,$A$112,Расход!$U$4:$U$557,Ростовка!$C124,Расход!$B$4:$B$557,"&lt;"&amp;Расход!$N$9)-$J124-$I124-$H124-$G124-$F124</f>
        <v>0</v>
      </c>
      <c r="L124" s="130">
        <f>SUMIFS(Расход!$G$4:$G$557,Расход!$C$4:$C$557,$A$112,Расход!$U$4:$U$557,Ростовка!$C124,Расход!$B$4:$B$557,"&lt;"&amp;Расход!$N$10)-$K124-$J124-$I124-$H124-$G124-$F124</f>
        <v>0</v>
      </c>
      <c r="M124" s="130">
        <f>SUMIFS(Расход!$G$4:$G$557,Расход!$C$4:$C$557,$A$112,Расход!$U$4:$U$557,Ростовка!$C124,Расход!$B$4:$B$557,"&lt;"&amp;Расход!$N$11)-$L124-$K124-$J124-$I124-$H124-$G124-$F124</f>
        <v>0</v>
      </c>
      <c r="N124" s="130">
        <f>SUMIFS(Расход!$G$4:$G$557,Расход!$C$4:$C$557,$A$112,Расход!$U$4:$U$557,Ростовка!$C124,Расход!$B$4:$B$557,"&lt;"&amp;Расход!#REF!)-SUM($F124:$M124)</f>
        <v>0</v>
      </c>
      <c r="O124" s="130">
        <f>SUMIFS(Расход!$G$4:$G$557,Расход!$C$4:$C$557,$A$112,Расход!$U$4:$U$557,Ростовка!$C124,Расход!$B$4:$B$557,"&lt;"&amp;Расход!$N$12)-SUM($F124:$N124)</f>
        <v>0</v>
      </c>
      <c r="P124" s="130">
        <f>SUMIFS(Расход!$G$4:$G$557,Расход!$C$4:$C$557,$A$112,Расход!$U$4:$U$557,Ростовка!$C124,Расход!$B$4:$B$557,"&lt;"&amp;Расход!$N$13)-SUM($F124:$O124)</f>
        <v>0</v>
      </c>
      <c r="Q124" s="130">
        <f>SUMIFS(Расход!$G$4:$G$557,Расход!$C$4:$C$557,$A$112,Расход!$U$4:$U$557,Ростовка!$C124,Расход!$B$4:$B$557,"&gt;="&amp;Расход!$N$14)</f>
        <v>0</v>
      </c>
    </row>
    <row r="125" spans="1:17" ht="15.75" hidden="1" customHeight="1" outlineLevel="1" x14ac:dyDescent="0.25">
      <c r="A125" s="128">
        <v>66</v>
      </c>
      <c r="B125" s="118"/>
      <c r="C125" s="118" t="str">
        <f t="shared" si="6"/>
        <v>66</v>
      </c>
      <c r="D125" s="129">
        <f t="shared" si="7"/>
        <v>0</v>
      </c>
      <c r="F125" s="130">
        <f>SUMIFS(Расход!$G$4:$G$557,Расход!$C$4:$C$557,$A$112,Расход!$U$4:$U$557,Ростовка!$C125,Расход!$B$4:$B$557,"&lt;"&amp;Расход!$N$5)</f>
        <v>0</v>
      </c>
      <c r="G125" s="130">
        <f>SUMIFS(Расход!$G$4:$G$557,Расход!$C$4:$C$557,$A$112,Расход!$U$4:$U$557,Ростовка!$C125,Расход!$B$4:$B$557,"&lt;"&amp;Расход!$N$6)-$F125</f>
        <v>0</v>
      </c>
      <c r="H125" s="130">
        <f>SUMIFS(Расход!$G$4:$G$557,Расход!$C$4:$C$557,$A$112,Расход!$U$4:$U$557,Ростовка!$C125,Расход!$B$4:$B$557,"&lt;"&amp;Расход!$N$7)-$G125-$F125</f>
        <v>0</v>
      </c>
      <c r="I125" s="130">
        <f>SUMIFS(Расход!$G$4:$G$557,Расход!$C$4:$C$557,$A$112,Расход!$U$4:$U$557,Ростовка!$C125,Расход!$B$4:$B$557,"&lt;"&amp;Расход!$N$8)-$H125-$G125-$F125</f>
        <v>0</v>
      </c>
      <c r="J125" s="130">
        <f>SUMIFS(Расход!$G$4:$G$557,Расход!$C$4:$C$557,$A$112,Расход!$U$4:$U$557,Ростовка!$C125,Расход!$B$4:$B$557,"&lt;"&amp;Расход!$N$9)-$H125-$G125-$F125-$I125</f>
        <v>0</v>
      </c>
      <c r="K125" s="130">
        <f>SUMIFS(Расход!$G$4:$G$557,Расход!$C$4:$C$557,$A$112,Расход!$U$4:$U$557,Ростовка!$C125,Расход!$B$4:$B$557,"&lt;"&amp;Расход!$N$9)-$J125-$I125-$H125-$G125-$F125</f>
        <v>0</v>
      </c>
      <c r="L125" s="130">
        <f>SUMIFS(Расход!$G$4:$G$557,Расход!$C$4:$C$557,$A$112,Расход!$U$4:$U$557,Ростовка!$C125,Расход!$B$4:$B$557,"&lt;"&amp;Расход!$N$10)-$K125-$J125-$I125-$H125-$G125-$F125</f>
        <v>0</v>
      </c>
      <c r="M125" s="130">
        <f>SUMIFS(Расход!$G$4:$G$557,Расход!$C$4:$C$557,$A$112,Расход!$U$4:$U$557,Ростовка!$C125,Расход!$B$4:$B$557,"&lt;"&amp;Расход!$N$11)-$L125-$K125-$J125-$I125-$H125-$G125-$F125</f>
        <v>0</v>
      </c>
      <c r="N125" s="130">
        <f>SUMIFS(Расход!$G$4:$G$557,Расход!$C$4:$C$557,$A$112,Расход!$U$4:$U$557,Ростовка!$C125,Расход!$B$4:$B$557,"&lt;"&amp;Расход!#REF!)-SUM($F125:$M125)</f>
        <v>0</v>
      </c>
      <c r="O125" s="130">
        <f>SUMIFS(Расход!$G$4:$G$557,Расход!$C$4:$C$557,$A$112,Расход!$U$4:$U$557,Ростовка!$C125,Расход!$B$4:$B$557,"&lt;"&amp;Расход!$N$12)-SUM($F125:$N125)</f>
        <v>0</v>
      </c>
      <c r="P125" s="130">
        <f>SUMIFS(Расход!$G$4:$G$557,Расход!$C$4:$C$557,$A$112,Расход!$U$4:$U$557,Ростовка!$C125,Расход!$B$4:$B$557,"&lt;"&amp;Расход!$N$13)-SUM($F125:$O125)</f>
        <v>0</v>
      </c>
      <c r="Q125" s="130">
        <f>SUMIFS(Расход!$G$4:$G$557,Расход!$C$4:$C$557,$A$112,Расход!$U$4:$U$557,Ростовка!$C125,Расход!$B$4:$B$557,"&gt;="&amp;Расход!$N$14)</f>
        <v>0</v>
      </c>
    </row>
    <row r="126" spans="1:17" ht="15.75" hidden="1" customHeight="1" outlineLevel="1" x14ac:dyDescent="0.25">
      <c r="A126" s="128">
        <v>66</v>
      </c>
      <c r="B126" s="118"/>
      <c r="C126" s="118" t="str">
        <f t="shared" si="6"/>
        <v>66</v>
      </c>
      <c r="D126" s="129">
        <f t="shared" si="7"/>
        <v>0</v>
      </c>
      <c r="F126" s="130">
        <f>SUMIFS(Расход!$G$4:$G$557,Расход!$C$4:$C$557,$A$112,Расход!$U$4:$U$557,Ростовка!$C126,Расход!$B$4:$B$557,"&lt;"&amp;Расход!$N$5)</f>
        <v>0</v>
      </c>
      <c r="G126" s="130">
        <f>SUMIFS(Расход!$G$4:$G$557,Расход!$C$4:$C$557,$A$112,Расход!$U$4:$U$557,Ростовка!$C126,Расход!$B$4:$B$557,"&lt;"&amp;Расход!$N$6)-$F126</f>
        <v>0</v>
      </c>
      <c r="H126" s="130">
        <f>SUMIFS(Расход!$G$4:$G$557,Расход!$C$4:$C$557,$A$112,Расход!$U$4:$U$557,Ростовка!$C126,Расход!$B$4:$B$557,"&lt;"&amp;Расход!$N$7)-$G126-$F126</f>
        <v>0</v>
      </c>
      <c r="I126" s="130">
        <f>SUMIFS(Расход!$G$4:$G$557,Расход!$C$4:$C$557,$A$112,Расход!$U$4:$U$557,Ростовка!$C126,Расход!$B$4:$B$557,"&lt;"&amp;Расход!$N$8)-$H126-$G126-$F126</f>
        <v>0</v>
      </c>
      <c r="J126" s="130">
        <f>SUMIFS(Расход!$G$4:$G$557,Расход!$C$4:$C$557,$A$112,Расход!$U$4:$U$557,Ростовка!$C126,Расход!$B$4:$B$557,"&lt;"&amp;Расход!$N$9)-$H126-$G126-$F126-$I126</f>
        <v>0</v>
      </c>
      <c r="K126" s="130">
        <f>SUMIFS(Расход!$G$4:$G$557,Расход!$C$4:$C$557,$A$112,Расход!$U$4:$U$557,Ростовка!$C126,Расход!$B$4:$B$557,"&lt;"&amp;Расход!$N$9)-$J126-$I126-$H126-$G126-$F126</f>
        <v>0</v>
      </c>
      <c r="L126" s="130">
        <f>SUMIFS(Расход!$G$4:$G$557,Расход!$C$4:$C$557,$A$112,Расход!$U$4:$U$557,Ростовка!$C126,Расход!$B$4:$B$557,"&lt;"&amp;Расход!$N$10)-$K126-$J126-$I126-$H126-$G126-$F126</f>
        <v>0</v>
      </c>
      <c r="M126" s="130">
        <f>SUMIFS(Расход!$G$4:$G$557,Расход!$C$4:$C$557,$A$112,Расход!$U$4:$U$557,Ростовка!$C126,Расход!$B$4:$B$557,"&lt;"&amp;Расход!$N$11)-$L126-$K126-$J126-$I126-$H126-$G126-$F126</f>
        <v>0</v>
      </c>
      <c r="N126" s="130">
        <f>SUMIFS(Расход!$G$4:$G$557,Расход!$C$4:$C$557,$A$112,Расход!$U$4:$U$557,Ростовка!$C126,Расход!$B$4:$B$557,"&lt;"&amp;Расход!#REF!)-SUM($F126:$M126)</f>
        <v>0</v>
      </c>
      <c r="O126" s="130">
        <f>SUMIFS(Расход!$G$4:$G$557,Расход!$C$4:$C$557,$A$112,Расход!$U$4:$U$557,Ростовка!$C126,Расход!$B$4:$B$557,"&lt;"&amp;Расход!$N$12)-SUM($F126:$N126)</f>
        <v>0</v>
      </c>
      <c r="P126" s="130">
        <f>SUMIFS(Расход!$G$4:$G$557,Расход!$C$4:$C$557,$A$112,Расход!$U$4:$U$557,Ростовка!$C126,Расход!$B$4:$B$557,"&lt;"&amp;Расход!$N$13)-SUM($F126:$O126)</f>
        <v>0</v>
      </c>
      <c r="Q126" s="130">
        <f>SUMIFS(Расход!$G$4:$G$557,Расход!$C$4:$C$557,$A$112,Расход!$U$4:$U$557,Ростовка!$C126,Расход!$B$4:$B$557,"&gt;="&amp;Расход!$N$14)</f>
        <v>0</v>
      </c>
    </row>
    <row r="127" spans="1:17" ht="15.75" hidden="1" customHeight="1" outlineLevel="1" x14ac:dyDescent="0.25">
      <c r="A127" s="128">
        <v>66</v>
      </c>
      <c r="B127" s="118"/>
      <c r="C127" s="118" t="str">
        <f t="shared" si="6"/>
        <v>66</v>
      </c>
      <c r="D127" s="129">
        <f t="shared" si="7"/>
        <v>0</v>
      </c>
      <c r="F127" s="130">
        <f>SUMIFS(Расход!$G$4:$G$557,Расход!$C$4:$C$557,$A$112,Расход!$U$4:$U$557,Ростовка!$C127,Расход!$B$4:$B$557,"&lt;"&amp;Расход!$N$5)</f>
        <v>0</v>
      </c>
      <c r="G127" s="130">
        <f>SUMIFS(Расход!$G$4:$G$557,Расход!$C$4:$C$557,$A$112,Расход!$U$4:$U$557,Ростовка!$C127,Расход!$B$4:$B$557,"&lt;"&amp;Расход!$N$6)-$F127</f>
        <v>0</v>
      </c>
      <c r="H127" s="130">
        <f>SUMIFS(Расход!$G$4:$G$557,Расход!$C$4:$C$557,$A$112,Расход!$U$4:$U$557,Ростовка!$C127,Расход!$B$4:$B$557,"&lt;"&amp;Расход!$N$7)-$G127-$F127</f>
        <v>0</v>
      </c>
      <c r="I127" s="130">
        <f>SUMIFS(Расход!$G$4:$G$557,Расход!$C$4:$C$557,$A$112,Расход!$U$4:$U$557,Ростовка!$C127,Расход!$B$4:$B$557,"&lt;"&amp;Расход!$N$8)-$H127-$G127-$F127</f>
        <v>0</v>
      </c>
      <c r="J127" s="130">
        <f>SUMIFS(Расход!$G$4:$G$557,Расход!$C$4:$C$557,$A$112,Расход!$U$4:$U$557,Ростовка!$C127,Расход!$B$4:$B$557,"&lt;"&amp;Расход!$N$9)-$H127-$G127-$F127-$I127</f>
        <v>0</v>
      </c>
      <c r="K127" s="130">
        <f>SUMIFS(Расход!$G$4:$G$557,Расход!$C$4:$C$557,$A$112,Расход!$U$4:$U$557,Ростовка!$C127,Расход!$B$4:$B$557,"&lt;"&amp;Расход!$N$9)-$J127-$I127-$H127-$G127-$F127</f>
        <v>0</v>
      </c>
      <c r="L127" s="130">
        <f>SUMIFS(Расход!$G$4:$G$557,Расход!$C$4:$C$557,$A$112,Расход!$U$4:$U$557,Ростовка!$C127,Расход!$B$4:$B$557,"&lt;"&amp;Расход!$N$10)-$K127-$J127-$I127-$H127-$G127-$F127</f>
        <v>0</v>
      </c>
      <c r="M127" s="130">
        <f>SUMIFS(Расход!$G$4:$G$557,Расход!$C$4:$C$557,$A$112,Расход!$U$4:$U$557,Ростовка!$C127,Расход!$B$4:$B$557,"&lt;"&amp;Расход!$N$11)-$L127-$K127-$J127-$I127-$H127-$G127-$F127</f>
        <v>0</v>
      </c>
      <c r="N127" s="130">
        <f>SUMIFS(Расход!$G$4:$G$557,Расход!$C$4:$C$557,$A$112,Расход!$U$4:$U$557,Ростовка!$C127,Расход!$B$4:$B$557,"&lt;"&amp;Расход!#REF!)-SUM($F127:$M127)</f>
        <v>0</v>
      </c>
      <c r="O127" s="130">
        <f>SUMIFS(Расход!$G$4:$G$557,Расход!$C$4:$C$557,$A$112,Расход!$U$4:$U$557,Ростовка!$C127,Расход!$B$4:$B$557,"&lt;"&amp;Расход!$N$12)-SUM($F127:$N127)</f>
        <v>0</v>
      </c>
      <c r="P127" s="130">
        <f>SUMIFS(Расход!$G$4:$G$557,Расход!$C$4:$C$557,$A$112,Расход!$U$4:$U$557,Ростовка!$C127,Расход!$B$4:$B$557,"&lt;"&amp;Расход!$N$13)-SUM($F127:$O127)</f>
        <v>0</v>
      </c>
      <c r="Q127" s="130">
        <f>SUMIFS(Расход!$G$4:$G$557,Расход!$C$4:$C$557,$A$112,Расход!$U$4:$U$557,Ростовка!$C127,Расход!$B$4:$B$557,"&gt;="&amp;Расход!$N$14)</f>
        <v>0</v>
      </c>
    </row>
    <row r="128" spans="1:17" ht="15.75" hidden="1" customHeight="1" outlineLevel="1" x14ac:dyDescent="0.25">
      <c r="A128" s="128">
        <v>66</v>
      </c>
      <c r="B128" s="118"/>
      <c r="C128" s="118" t="str">
        <f t="shared" si="6"/>
        <v>66</v>
      </c>
      <c r="D128" s="129">
        <f t="shared" si="7"/>
        <v>0</v>
      </c>
      <c r="F128" s="130">
        <f>SUMIFS(Расход!$G$4:$G$557,Расход!$C$4:$C$557,$A$112,Расход!$U$4:$U$557,Ростовка!$C128,Расход!$B$4:$B$557,"&lt;"&amp;Расход!$N$5)</f>
        <v>0</v>
      </c>
      <c r="G128" s="130">
        <f>SUMIFS(Расход!$G$4:$G$557,Расход!$C$4:$C$557,$A$112,Расход!$U$4:$U$557,Ростовка!$C128,Расход!$B$4:$B$557,"&lt;"&amp;Расход!$N$6)-$F128</f>
        <v>0</v>
      </c>
      <c r="H128" s="130">
        <f>SUMIFS(Расход!$G$4:$G$557,Расход!$C$4:$C$557,$A$112,Расход!$U$4:$U$557,Ростовка!$C128,Расход!$B$4:$B$557,"&lt;"&amp;Расход!$N$7)-$G128-$F128</f>
        <v>0</v>
      </c>
      <c r="I128" s="130">
        <f>SUMIFS(Расход!$G$4:$G$557,Расход!$C$4:$C$557,$A$112,Расход!$U$4:$U$557,Ростовка!$C128,Расход!$B$4:$B$557,"&lt;"&amp;Расход!$N$8)-$H128-$G128-$F128</f>
        <v>0</v>
      </c>
      <c r="J128" s="130">
        <f>SUMIFS(Расход!$G$4:$G$557,Расход!$C$4:$C$557,$A$112,Расход!$U$4:$U$557,Ростовка!$C128,Расход!$B$4:$B$557,"&lt;"&amp;Расход!$N$9)-$H128-$G128-$F128-$I128</f>
        <v>0</v>
      </c>
      <c r="K128" s="130">
        <f>SUMIFS(Расход!$G$4:$G$557,Расход!$C$4:$C$557,$A$112,Расход!$U$4:$U$557,Ростовка!$C128,Расход!$B$4:$B$557,"&lt;"&amp;Расход!$N$9)-$J128-$I128-$H128-$G128-$F128</f>
        <v>0</v>
      </c>
      <c r="L128" s="130">
        <f>SUMIFS(Расход!$G$4:$G$557,Расход!$C$4:$C$557,$A$112,Расход!$U$4:$U$557,Ростовка!$C128,Расход!$B$4:$B$557,"&lt;"&amp;Расход!$N$10)-$K128-$J128-$I128-$H128-$G128-$F128</f>
        <v>0</v>
      </c>
      <c r="M128" s="130">
        <f>SUMIFS(Расход!$G$4:$G$557,Расход!$C$4:$C$557,$A$112,Расход!$U$4:$U$557,Ростовка!$C128,Расход!$B$4:$B$557,"&lt;"&amp;Расход!$N$11)-$L128-$K128-$J128-$I128-$H128-$G128-$F128</f>
        <v>0</v>
      </c>
      <c r="N128" s="130">
        <f>SUMIFS(Расход!$G$4:$G$557,Расход!$C$4:$C$557,$A$112,Расход!$U$4:$U$557,Ростовка!$C128,Расход!$B$4:$B$557,"&lt;"&amp;Расход!#REF!)-SUM($F128:$M128)</f>
        <v>0</v>
      </c>
      <c r="O128" s="130">
        <f>SUMIFS(Расход!$G$4:$G$557,Расход!$C$4:$C$557,$A$112,Расход!$U$4:$U$557,Ростовка!$C128,Расход!$B$4:$B$557,"&lt;"&amp;Расход!$N$12)-SUM($F128:$N128)</f>
        <v>0</v>
      </c>
      <c r="P128" s="130">
        <f>SUMIFS(Расход!$G$4:$G$557,Расход!$C$4:$C$557,$A$112,Расход!$U$4:$U$557,Ростовка!$C128,Расход!$B$4:$B$557,"&lt;"&amp;Расход!$N$13)-SUM($F128:$O128)</f>
        <v>0</v>
      </c>
      <c r="Q128" s="130">
        <f>SUMIFS(Расход!$G$4:$G$557,Расход!$C$4:$C$557,$A$112,Расход!$U$4:$U$557,Ростовка!$C128,Расход!$B$4:$B$557,"&gt;="&amp;Расход!$N$14)</f>
        <v>0</v>
      </c>
    </row>
    <row r="129" spans="1:17" ht="15.75" hidden="1" customHeight="1" outlineLevel="1" x14ac:dyDescent="0.25">
      <c r="A129" s="128">
        <v>66</v>
      </c>
      <c r="B129" s="118"/>
      <c r="C129" s="118" t="str">
        <f t="shared" si="6"/>
        <v>66</v>
      </c>
      <c r="D129" s="129">
        <f t="shared" si="7"/>
        <v>0</v>
      </c>
      <c r="F129" s="130">
        <f>SUMIFS(Расход!$G$4:$G$557,Расход!$C$4:$C$557,$A$112,Расход!$U$4:$U$557,Ростовка!$C129,Расход!$B$4:$B$557,"&lt;"&amp;Расход!$N$5)</f>
        <v>0</v>
      </c>
      <c r="G129" s="130">
        <f>SUMIFS(Расход!$G$4:$G$557,Расход!$C$4:$C$557,$A$112,Расход!$U$4:$U$557,Ростовка!$C129,Расход!$B$4:$B$557,"&lt;"&amp;Расход!$N$6)-$F129</f>
        <v>0</v>
      </c>
      <c r="H129" s="130">
        <f>SUMIFS(Расход!$G$4:$G$557,Расход!$C$4:$C$557,$A$112,Расход!$U$4:$U$557,Ростовка!$C129,Расход!$B$4:$B$557,"&lt;"&amp;Расход!$N$7)-$G129-$F129</f>
        <v>0</v>
      </c>
      <c r="I129" s="130">
        <f>SUMIFS(Расход!$G$4:$G$557,Расход!$C$4:$C$557,$A$112,Расход!$U$4:$U$557,Ростовка!$C129,Расход!$B$4:$B$557,"&lt;"&amp;Расход!$N$8)-$H129-$G129-$F129</f>
        <v>0</v>
      </c>
      <c r="J129" s="130">
        <f>SUMIFS(Расход!$G$4:$G$557,Расход!$C$4:$C$557,$A$112,Расход!$U$4:$U$557,Ростовка!$C129,Расход!$B$4:$B$557,"&lt;"&amp;Расход!$N$9)-$H129-$G129-$F129-$I129</f>
        <v>0</v>
      </c>
      <c r="K129" s="130">
        <f>SUMIFS(Расход!$G$4:$G$557,Расход!$C$4:$C$557,$A$112,Расход!$U$4:$U$557,Ростовка!$C129,Расход!$B$4:$B$557,"&lt;"&amp;Расход!$N$9)-$J129-$I129-$H129-$G129-$F129</f>
        <v>0</v>
      </c>
      <c r="L129" s="130">
        <f>SUMIFS(Расход!$G$4:$G$557,Расход!$C$4:$C$557,$A$112,Расход!$U$4:$U$557,Ростовка!$C129,Расход!$B$4:$B$557,"&lt;"&amp;Расход!$N$10)-$K129-$J129-$I129-$H129-$G129-$F129</f>
        <v>0</v>
      </c>
      <c r="M129" s="130">
        <f>SUMIFS(Расход!$G$4:$G$557,Расход!$C$4:$C$557,$A$112,Расход!$U$4:$U$557,Ростовка!$C129,Расход!$B$4:$B$557,"&lt;"&amp;Расход!$N$11)-$L129-$K129-$J129-$I129-$H129-$G129-$F129</f>
        <v>0</v>
      </c>
      <c r="N129" s="130">
        <f>SUMIFS(Расход!$G$4:$G$557,Расход!$C$4:$C$557,$A$112,Расход!$U$4:$U$557,Ростовка!$C129,Расход!$B$4:$B$557,"&lt;"&amp;Расход!#REF!)-SUM($F129:$M129)</f>
        <v>0</v>
      </c>
      <c r="O129" s="130">
        <f>SUMIFS(Расход!$G$4:$G$557,Расход!$C$4:$C$557,$A$112,Расход!$U$4:$U$557,Ростовка!$C129,Расход!$B$4:$B$557,"&lt;"&amp;Расход!$N$12)-SUM($F129:$N129)</f>
        <v>0</v>
      </c>
      <c r="P129" s="130">
        <f>SUMIFS(Расход!$G$4:$G$557,Расход!$C$4:$C$557,$A$112,Расход!$U$4:$U$557,Ростовка!$C129,Расход!$B$4:$B$557,"&lt;"&amp;Расход!$N$13)-SUM($F129:$O129)</f>
        <v>0</v>
      </c>
      <c r="Q129" s="130">
        <f>SUMIFS(Расход!$G$4:$G$557,Расход!$C$4:$C$557,$A$112,Расход!$U$4:$U$557,Ростовка!$C129,Расход!$B$4:$B$557,"&gt;="&amp;Расход!$N$14)</f>
        <v>0</v>
      </c>
    </row>
    <row r="130" spans="1:17" ht="15.75" hidden="1" customHeight="1" outlineLevel="1" x14ac:dyDescent="0.25">
      <c r="A130" s="128">
        <v>66</v>
      </c>
      <c r="B130" s="118"/>
      <c r="C130" s="118" t="str">
        <f t="shared" si="6"/>
        <v>66</v>
      </c>
      <c r="D130" s="129">
        <f t="shared" si="7"/>
        <v>0</v>
      </c>
      <c r="F130" s="130">
        <f>SUMIFS(Расход!$G$4:$G$557,Расход!$C$4:$C$557,$A$112,Расход!$U$4:$U$557,Ростовка!$C130,Расход!$B$4:$B$557,"&lt;"&amp;Расход!$N$5)</f>
        <v>0</v>
      </c>
      <c r="G130" s="130">
        <f>SUMIFS(Расход!$G$4:$G$557,Расход!$C$4:$C$557,$A$112,Расход!$U$4:$U$557,Ростовка!$C130,Расход!$B$4:$B$557,"&lt;"&amp;Расход!$N$6)-$F130</f>
        <v>0</v>
      </c>
      <c r="H130" s="130">
        <f>SUMIFS(Расход!$G$4:$G$557,Расход!$C$4:$C$557,$A$112,Расход!$U$4:$U$557,Ростовка!$C130,Расход!$B$4:$B$557,"&lt;"&amp;Расход!$N$7)-$G130-$F130</f>
        <v>0</v>
      </c>
      <c r="I130" s="130">
        <f>SUMIFS(Расход!$G$4:$G$557,Расход!$C$4:$C$557,$A$112,Расход!$U$4:$U$557,Ростовка!$C130,Расход!$B$4:$B$557,"&lt;"&amp;Расход!$N$8)-$H130-$G130-$F130</f>
        <v>0</v>
      </c>
      <c r="J130" s="130">
        <f>SUMIFS(Расход!$G$4:$G$557,Расход!$C$4:$C$557,$A$112,Расход!$U$4:$U$557,Ростовка!$C130,Расход!$B$4:$B$557,"&lt;"&amp;Расход!$N$9)-$H130-$G130-$F130-$I130</f>
        <v>0</v>
      </c>
      <c r="K130" s="130">
        <f>SUMIFS(Расход!$G$4:$G$557,Расход!$C$4:$C$557,$A$112,Расход!$U$4:$U$557,Ростовка!$C130,Расход!$B$4:$B$557,"&lt;"&amp;Расход!$N$9)-$J130-$I130-$H130-$G130-$F130</f>
        <v>0</v>
      </c>
      <c r="L130" s="130">
        <f>SUMIFS(Расход!$G$4:$G$557,Расход!$C$4:$C$557,$A$112,Расход!$U$4:$U$557,Ростовка!$C130,Расход!$B$4:$B$557,"&lt;"&amp;Расход!$N$10)-$K130-$J130-$I130-$H130-$G130-$F130</f>
        <v>0</v>
      </c>
      <c r="M130" s="130">
        <f>SUMIFS(Расход!$G$4:$G$557,Расход!$C$4:$C$557,$A$112,Расход!$U$4:$U$557,Ростовка!$C130,Расход!$B$4:$B$557,"&lt;"&amp;Расход!$N$11)-$L130-$K130-$J130-$I130-$H130-$G130-$F130</f>
        <v>0</v>
      </c>
      <c r="N130" s="130">
        <f>SUMIFS(Расход!$G$4:$G$557,Расход!$C$4:$C$557,$A$112,Расход!$U$4:$U$557,Ростовка!$C130,Расход!$B$4:$B$557,"&lt;"&amp;Расход!#REF!)-SUM($F130:$M130)</f>
        <v>0</v>
      </c>
      <c r="O130" s="130">
        <f>SUMIFS(Расход!$G$4:$G$557,Расход!$C$4:$C$557,$A$112,Расход!$U$4:$U$557,Ростовка!$C130,Расход!$B$4:$B$557,"&lt;"&amp;Расход!$N$12)-SUM($F130:$N130)</f>
        <v>0</v>
      </c>
      <c r="P130" s="130">
        <f>SUMIFS(Расход!$G$4:$G$557,Расход!$C$4:$C$557,$A$112,Расход!$U$4:$U$557,Ростовка!$C130,Расход!$B$4:$B$557,"&lt;"&amp;Расход!$N$13)-SUM($F130:$O130)</f>
        <v>0</v>
      </c>
      <c r="Q130" s="130">
        <f>SUMIFS(Расход!$G$4:$G$557,Расход!$C$4:$C$557,$A$112,Расход!$U$4:$U$557,Ростовка!$C130,Расход!$B$4:$B$557,"&gt;="&amp;Расход!$N$14)</f>
        <v>0</v>
      </c>
    </row>
    <row r="131" spans="1:17" ht="15.75" hidden="1" customHeight="1" outlineLevel="1" x14ac:dyDescent="0.25">
      <c r="A131" s="128">
        <v>66</v>
      </c>
      <c r="B131" s="118"/>
      <c r="C131" s="118" t="str">
        <f t="shared" si="6"/>
        <v>66</v>
      </c>
      <c r="D131" s="129">
        <f t="shared" si="7"/>
        <v>0</v>
      </c>
      <c r="F131" s="130">
        <f>SUMIFS(Расход!$G$4:$G$557,Расход!$C$4:$C$557,$A$112,Расход!$U$4:$U$557,Ростовка!$C131,Расход!$B$4:$B$557,"&lt;"&amp;Расход!$N$5)</f>
        <v>0</v>
      </c>
      <c r="G131" s="130">
        <f>SUMIFS(Расход!$G$4:$G$557,Расход!$C$4:$C$557,$A$112,Расход!$U$4:$U$557,Ростовка!$C131,Расход!$B$4:$B$557,"&lt;"&amp;Расход!$N$6)-$F131</f>
        <v>0</v>
      </c>
      <c r="H131" s="130">
        <f>SUMIFS(Расход!$G$4:$G$557,Расход!$C$4:$C$557,$A$112,Расход!$U$4:$U$557,Ростовка!$C131,Расход!$B$4:$B$557,"&lt;"&amp;Расход!$N$7)-$G131-$F131</f>
        <v>0</v>
      </c>
      <c r="I131" s="130">
        <f>SUMIFS(Расход!$G$4:$G$557,Расход!$C$4:$C$557,$A$112,Расход!$U$4:$U$557,Ростовка!$C131,Расход!$B$4:$B$557,"&lt;"&amp;Расход!$N$8)-$H131-$G131-$F131</f>
        <v>0</v>
      </c>
      <c r="J131" s="130">
        <f>SUMIFS(Расход!$G$4:$G$557,Расход!$C$4:$C$557,$A$112,Расход!$U$4:$U$557,Ростовка!$C131,Расход!$B$4:$B$557,"&lt;"&amp;Расход!$N$9)-$H131-$G131-$F131-$I131</f>
        <v>0</v>
      </c>
      <c r="K131" s="130">
        <f>SUMIFS(Расход!$G$4:$G$557,Расход!$C$4:$C$557,$A$112,Расход!$U$4:$U$557,Ростовка!$C131,Расход!$B$4:$B$557,"&lt;"&amp;Расход!$N$9)-$J131-$I131-$H131-$G131-$F131</f>
        <v>0</v>
      </c>
      <c r="L131" s="130">
        <f>SUMIFS(Расход!$G$4:$G$557,Расход!$C$4:$C$557,$A$112,Расход!$U$4:$U$557,Ростовка!$C131,Расход!$B$4:$B$557,"&lt;"&amp;Расход!$N$10)-$K131-$J131-$I131-$H131-$G131-$F131</f>
        <v>0</v>
      </c>
      <c r="M131" s="130">
        <f>SUMIFS(Расход!$G$4:$G$557,Расход!$C$4:$C$557,$A$112,Расход!$U$4:$U$557,Ростовка!$C131,Расход!$B$4:$B$557,"&lt;"&amp;Расход!$N$11)-$L131-$K131-$J131-$I131-$H131-$G131-$F131</f>
        <v>0</v>
      </c>
      <c r="N131" s="130">
        <f>SUMIFS(Расход!$G$4:$G$557,Расход!$C$4:$C$557,$A$112,Расход!$U$4:$U$557,Ростовка!$C131,Расход!$B$4:$B$557,"&lt;"&amp;Расход!#REF!)-SUM($F131:$M131)</f>
        <v>0</v>
      </c>
      <c r="O131" s="130">
        <f>SUMIFS(Расход!$G$4:$G$557,Расход!$C$4:$C$557,$A$112,Расход!$U$4:$U$557,Ростовка!$C131,Расход!$B$4:$B$557,"&lt;"&amp;Расход!$N$12)-SUM($F131:$N131)</f>
        <v>0</v>
      </c>
      <c r="P131" s="130">
        <f>SUMIFS(Расход!$G$4:$G$557,Расход!$C$4:$C$557,$A$112,Расход!$U$4:$U$557,Ростовка!$C131,Расход!$B$4:$B$557,"&lt;"&amp;Расход!$N$13)-SUM($F131:$O131)</f>
        <v>0</v>
      </c>
      <c r="Q131" s="130">
        <f>SUMIFS(Расход!$G$4:$G$557,Расход!$C$4:$C$557,$A$112,Расход!$U$4:$U$557,Ростовка!$C131,Расход!$B$4:$B$557,"&gt;="&amp;Расход!$N$14)</f>
        <v>0</v>
      </c>
    </row>
    <row r="132" spans="1:17" ht="15.75" hidden="1" customHeight="1" outlineLevel="1" x14ac:dyDescent="0.25">
      <c r="A132" s="128">
        <v>66</v>
      </c>
      <c r="B132" s="118"/>
      <c r="C132" s="118" t="str">
        <f t="shared" si="6"/>
        <v>66</v>
      </c>
      <c r="D132" s="129">
        <f t="shared" si="7"/>
        <v>0</v>
      </c>
      <c r="F132" s="130">
        <f>SUMIFS(Расход!$G$4:$G$557,Расход!$C$4:$C$557,$A$112,Расход!$U$4:$U$557,Ростовка!$C132,Расход!$B$4:$B$557,"&lt;"&amp;Расход!$N$5)</f>
        <v>0</v>
      </c>
      <c r="G132" s="130">
        <f>SUMIFS(Расход!$G$4:$G$557,Расход!$C$4:$C$557,$A$112,Расход!$U$4:$U$557,Ростовка!$C132,Расход!$B$4:$B$557,"&lt;"&amp;Расход!$N$6)-$F132</f>
        <v>0</v>
      </c>
      <c r="H132" s="130">
        <f>SUMIFS(Расход!$G$4:$G$557,Расход!$C$4:$C$557,$A$112,Расход!$U$4:$U$557,Ростовка!$C132,Расход!$B$4:$B$557,"&lt;"&amp;Расход!$N$7)-$G132-$F132</f>
        <v>0</v>
      </c>
      <c r="I132" s="130">
        <f>SUMIFS(Расход!$G$4:$G$557,Расход!$C$4:$C$557,$A$112,Расход!$U$4:$U$557,Ростовка!$C132,Расход!$B$4:$B$557,"&lt;"&amp;Расход!$N$8)-$H132-$G132-$F132</f>
        <v>0</v>
      </c>
      <c r="J132" s="130">
        <f>SUMIFS(Расход!$G$4:$G$557,Расход!$C$4:$C$557,$A$112,Расход!$U$4:$U$557,Ростовка!$C132,Расход!$B$4:$B$557,"&lt;"&amp;Расход!$N$9)-$H132-$G132-$F132-$I132</f>
        <v>0</v>
      </c>
      <c r="K132" s="130">
        <f>SUMIFS(Расход!$G$4:$G$557,Расход!$C$4:$C$557,$A$112,Расход!$U$4:$U$557,Ростовка!$C132,Расход!$B$4:$B$557,"&lt;"&amp;Расход!$N$9)-$J132-$I132-$H132-$G132-$F132</f>
        <v>0</v>
      </c>
      <c r="L132" s="130">
        <f>SUMIFS(Расход!$G$4:$G$557,Расход!$C$4:$C$557,$A$112,Расход!$U$4:$U$557,Ростовка!$C132,Расход!$B$4:$B$557,"&lt;"&amp;Расход!$N$10)-$K132-$J132-$I132-$H132-$G132-$F132</f>
        <v>0</v>
      </c>
      <c r="M132" s="130">
        <f>SUMIFS(Расход!$G$4:$G$557,Расход!$C$4:$C$557,$A$112,Расход!$U$4:$U$557,Ростовка!$C132,Расход!$B$4:$B$557,"&lt;"&amp;Расход!$N$11)-$L132-$K132-$J132-$I132-$H132-$G132-$F132</f>
        <v>0</v>
      </c>
      <c r="N132" s="130">
        <f>SUMIFS(Расход!$G$4:$G$557,Расход!$C$4:$C$557,$A$112,Расход!$U$4:$U$557,Ростовка!$C132,Расход!$B$4:$B$557,"&lt;"&amp;Расход!#REF!)-SUM($F132:$M132)</f>
        <v>0</v>
      </c>
      <c r="O132" s="130">
        <f>SUMIFS(Расход!$G$4:$G$557,Расход!$C$4:$C$557,$A$112,Расход!$U$4:$U$557,Ростовка!$C132,Расход!$B$4:$B$557,"&lt;"&amp;Расход!$N$12)-SUM($F132:$N132)</f>
        <v>0</v>
      </c>
      <c r="P132" s="130">
        <f>SUMIFS(Расход!$G$4:$G$557,Расход!$C$4:$C$557,$A$112,Расход!$U$4:$U$557,Ростовка!$C132,Расход!$B$4:$B$557,"&lt;"&amp;Расход!$N$13)-SUM($F132:$O132)</f>
        <v>0</v>
      </c>
      <c r="Q132" s="130">
        <f>SUMIFS(Расход!$G$4:$G$557,Расход!$C$4:$C$557,$A$112,Расход!$U$4:$U$557,Ростовка!$C132,Расход!$B$4:$B$557,"&gt;="&amp;Расход!$N$14)</f>
        <v>0</v>
      </c>
    </row>
    <row r="133" spans="1:17" ht="15.75" hidden="1" customHeight="1" outlineLevel="1" thickBot="1" x14ac:dyDescent="0.3">
      <c r="A133" s="131"/>
      <c r="B133" s="139"/>
      <c r="C133" s="139"/>
      <c r="D133" s="133"/>
      <c r="E133" s="134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6"/>
    </row>
    <row r="134" spans="1:17" ht="15.75" customHeight="1" collapsed="1" thickBot="1" x14ac:dyDescent="0.3">
      <c r="A134" s="140" t="s">
        <v>91</v>
      </c>
      <c r="B134" s="141"/>
      <c r="C134" s="141"/>
      <c r="D134" s="119">
        <f>SUM(D135:D137)</f>
        <v>0</v>
      </c>
      <c r="E134" s="124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38"/>
    </row>
    <row r="135" spans="1:17" ht="15.75" hidden="1" customHeight="1" outlineLevel="1" x14ac:dyDescent="0.25">
      <c r="A135" s="143"/>
      <c r="D135" s="129">
        <f>SUM(F135:Q135)</f>
        <v>0</v>
      </c>
      <c r="F135" s="130">
        <f>SUMIFS(Расход!$G$4:$G$557,Расход!$C$4:$C$557,$A$134,Расход!$U$4:$U$557,Ростовка!$C135,Расход!$B$4:$B$557,"&lt;"&amp;Расход!$N$5)</f>
        <v>0</v>
      </c>
      <c r="G135" s="130">
        <f>SUMIFS(Расход!$G$4:$G$557,Расход!$C$4:$C$557,$A$134,Расход!$U$4:$U$557,Ростовка!$C135,Расход!$B$4:$B$557,"&lt;"&amp;Расход!$N$5)</f>
        <v>0</v>
      </c>
      <c r="H135" s="130">
        <f>SUMIFS(Расход!$G$4:$G$557,Расход!$C$4:$C$557,$A$134,Расход!$U$4:$U$557,Ростовка!$C135,Расход!$B$4:$B$557,"&lt;"&amp;Расход!$N$5)</f>
        <v>0</v>
      </c>
      <c r="I135" s="130">
        <f>SUMIFS(Расход!$G$4:$G$557,Расход!$C$4:$C$557,$A$134,Расход!$U$4:$U$557,Ростовка!$C135,Расход!$B$4:$B$557,"&lt;"&amp;Расход!$N$5)</f>
        <v>0</v>
      </c>
      <c r="J135" s="130">
        <f>SUMIFS(Расход!$G$4:$G$557,Расход!$C$4:$C$557,$A$134,Расход!$U$4:$U$557,Ростовка!$C135,Расход!$B$4:$B$557,"&lt;"&amp;Расход!$N$5)</f>
        <v>0</v>
      </c>
      <c r="K135" s="130">
        <f>SUMIFS(Расход!$G$4:$G$557,Расход!$C$4:$C$557,$A$134,Расход!$U$4:$U$557,Ростовка!$C135,Расход!$B$4:$B$557,"&lt;"&amp;Расход!$N$5)</f>
        <v>0</v>
      </c>
      <c r="L135" s="130">
        <f>SUMIFS(Расход!$G$4:$G$557,Расход!$C$4:$C$557,$A$134,Расход!$U$4:$U$557,Ростовка!$C135,Расход!$B$4:$B$557,"&lt;"&amp;Расход!$N$5)</f>
        <v>0</v>
      </c>
      <c r="M135" s="130">
        <f>SUMIFS(Расход!$G$4:$G$557,Расход!$C$4:$C$557,$A$134,Расход!$U$4:$U$557,Ростовка!$C135,Расход!$B$4:$B$557,"&lt;"&amp;Расход!$N$5)</f>
        <v>0</v>
      </c>
      <c r="N135" s="130">
        <f>SUMIFS(Расход!$G$4:$G$557,Расход!$C$4:$C$557,$A$134,Расход!$U$4:$U$557,Ростовка!$C135,Расход!$B$4:$B$557,"&lt;"&amp;Расход!$N$5)</f>
        <v>0</v>
      </c>
      <c r="O135" s="130">
        <f>SUMIFS(Расход!$G$4:$G$557,Расход!$C$4:$C$557,$A$134,Расход!$U$4:$U$557,Ростовка!$C135,Расход!$B$4:$B$557,"&lt;"&amp;Расход!$N$5)</f>
        <v>0</v>
      </c>
      <c r="P135" s="130">
        <f>SUMIFS(Расход!$G$4:$G$557,Расход!$C$4:$C$557,$A$134,Расход!$U$4:$U$557,Ростовка!$C135,Расход!$B$4:$B$557,"&lt;"&amp;Расход!$N$5)</f>
        <v>0</v>
      </c>
      <c r="Q135" s="130">
        <f>SUMIFS(Расход!$G$4:$G$557,Расход!$C$4:$C$557,$A$134,Расход!$U$4:$U$557,Ростовка!$C135,Расход!$B$4:$B$557,"&lt;"&amp;Расход!$N$5)</f>
        <v>0</v>
      </c>
    </row>
    <row r="136" spans="1:17" ht="15.75" hidden="1" customHeight="1" outlineLevel="1" x14ac:dyDescent="0.25">
      <c r="A136" s="143"/>
      <c r="D136" s="129">
        <f>SUM(F136:Q136)</f>
        <v>0</v>
      </c>
      <c r="F136" s="130">
        <f>SUMIFS(Расход!$G$4:$G$557,Расход!$C$4:$C$557,$A$134,Расход!$U$4:$U$557,Ростовка!$C136,Расход!$B$4:$B$557,"&lt;"&amp;Расход!$N$5)</f>
        <v>0</v>
      </c>
      <c r="G136" s="130">
        <f>SUMIFS(Расход!$G$4:$G$557,Расход!$C$4:$C$557,$A$134,Расход!$U$4:$U$557,Ростовка!$C136,Расход!$B$4:$B$557,"&lt;"&amp;Расход!$N$5)</f>
        <v>0</v>
      </c>
      <c r="H136" s="130">
        <f>SUMIFS(Расход!$G$4:$G$557,Расход!$C$4:$C$557,$A$134,Расход!$U$4:$U$557,Ростовка!$C136,Расход!$B$4:$B$557,"&lt;"&amp;Расход!$N$5)</f>
        <v>0</v>
      </c>
      <c r="I136" s="130">
        <f>SUMIFS(Расход!$G$4:$G$557,Расход!$C$4:$C$557,$A$134,Расход!$U$4:$U$557,Ростовка!$C136,Расход!$B$4:$B$557,"&lt;"&amp;Расход!$N$5)</f>
        <v>0</v>
      </c>
      <c r="J136" s="130">
        <f>SUMIFS(Расход!$G$4:$G$557,Расход!$C$4:$C$557,$A$134,Расход!$U$4:$U$557,Ростовка!$C136,Расход!$B$4:$B$557,"&lt;"&amp;Расход!$N$5)</f>
        <v>0</v>
      </c>
      <c r="K136" s="130">
        <f>SUMIFS(Расход!$G$4:$G$557,Расход!$C$4:$C$557,$A$134,Расход!$U$4:$U$557,Ростовка!$C136,Расход!$B$4:$B$557,"&lt;"&amp;Расход!$N$5)</f>
        <v>0</v>
      </c>
      <c r="L136" s="130">
        <f>SUMIFS(Расход!$G$4:$G$557,Расход!$C$4:$C$557,$A$134,Расход!$U$4:$U$557,Ростовка!$C136,Расход!$B$4:$B$557,"&lt;"&amp;Расход!$N$5)</f>
        <v>0</v>
      </c>
      <c r="M136" s="130">
        <f>SUMIFS(Расход!$G$4:$G$557,Расход!$C$4:$C$557,$A$134,Расход!$U$4:$U$557,Ростовка!$C136,Расход!$B$4:$B$557,"&lt;"&amp;Расход!$N$5)</f>
        <v>0</v>
      </c>
      <c r="N136" s="130">
        <f>SUMIFS(Расход!$G$4:$G$557,Расход!$C$4:$C$557,$A$134,Расход!$U$4:$U$557,Ростовка!$C136,Расход!$B$4:$B$557,"&lt;"&amp;Расход!$N$5)</f>
        <v>0</v>
      </c>
      <c r="O136" s="130">
        <f>SUMIFS(Расход!$G$4:$G$557,Расход!$C$4:$C$557,$A$134,Расход!$U$4:$U$557,Ростовка!$C136,Расход!$B$4:$B$557,"&lt;"&amp;Расход!$N$5)</f>
        <v>0</v>
      </c>
      <c r="P136" s="130">
        <f>SUMIFS(Расход!$G$4:$G$557,Расход!$C$4:$C$557,$A$134,Расход!$U$4:$U$557,Ростовка!$C136,Расход!$B$4:$B$557,"&lt;"&amp;Расход!$N$5)</f>
        <v>0</v>
      </c>
      <c r="Q136" s="130">
        <f>SUMIFS(Расход!$G$4:$G$557,Расход!$C$4:$C$557,$A$134,Расход!$U$4:$U$557,Ростовка!$C136,Расход!$B$4:$B$557,"&lt;"&amp;Расход!$N$5)</f>
        <v>0</v>
      </c>
    </row>
    <row r="137" spans="1:17" ht="15.75" hidden="1" customHeight="1" outlineLevel="1" thickBot="1" x14ac:dyDescent="0.3">
      <c r="A137" s="143"/>
      <c r="D137" s="129">
        <f>SUM(F137:Q137)</f>
        <v>0</v>
      </c>
      <c r="F137" s="130">
        <f>SUMIFS(Расход!$G$4:$G$557,Расход!$C$4:$C$557,$A$134,Расход!$U$4:$U$557,Ростовка!$C137,Расход!$B$4:$B$557,"&lt;"&amp;Расход!$N$5)</f>
        <v>0</v>
      </c>
      <c r="G137" s="130">
        <f>SUMIFS(Расход!$G$4:$G$557,Расход!$C$4:$C$557,$A$134,Расход!$U$4:$U$557,Ростовка!$C137,Расход!$B$4:$B$557,"&lt;"&amp;Расход!$N$5)</f>
        <v>0</v>
      </c>
      <c r="H137" s="130">
        <f>SUMIFS(Расход!$G$4:$G$557,Расход!$C$4:$C$557,$A$134,Расход!$U$4:$U$557,Ростовка!$C137,Расход!$B$4:$B$557,"&lt;"&amp;Расход!$N$5)</f>
        <v>0</v>
      </c>
      <c r="I137" s="130">
        <f>SUMIFS(Расход!$G$4:$G$557,Расход!$C$4:$C$557,$A$134,Расход!$U$4:$U$557,Ростовка!$C137,Расход!$B$4:$B$557,"&lt;"&amp;Расход!$N$5)</f>
        <v>0</v>
      </c>
      <c r="J137" s="130">
        <f>SUMIFS(Расход!$G$4:$G$557,Расход!$C$4:$C$557,$A$134,Расход!$U$4:$U$557,Ростовка!$C137,Расход!$B$4:$B$557,"&lt;"&amp;Расход!$N$5)</f>
        <v>0</v>
      </c>
      <c r="K137" s="130">
        <f>SUMIFS(Расход!$G$4:$G$557,Расход!$C$4:$C$557,$A$134,Расход!$U$4:$U$557,Ростовка!$C137,Расход!$B$4:$B$557,"&lt;"&amp;Расход!$N$5)</f>
        <v>0</v>
      </c>
      <c r="L137" s="130">
        <f>SUMIFS(Расход!$G$4:$G$557,Расход!$C$4:$C$557,$A$134,Расход!$U$4:$U$557,Ростовка!$C137,Расход!$B$4:$B$557,"&lt;"&amp;Расход!$N$5)</f>
        <v>0</v>
      </c>
      <c r="M137" s="130">
        <f>SUMIFS(Расход!$G$4:$G$557,Расход!$C$4:$C$557,$A$134,Расход!$U$4:$U$557,Ростовка!$C137,Расход!$B$4:$B$557,"&lt;"&amp;Расход!$N$5)</f>
        <v>0</v>
      </c>
      <c r="N137" s="130">
        <f>SUMIFS(Расход!$G$4:$G$557,Расход!$C$4:$C$557,$A$134,Расход!$U$4:$U$557,Ростовка!$C137,Расход!$B$4:$B$557,"&lt;"&amp;Расход!$N$5)</f>
        <v>0</v>
      </c>
      <c r="O137" s="130">
        <f>SUMIFS(Расход!$G$4:$G$557,Расход!$C$4:$C$557,$A$134,Расход!$U$4:$U$557,Ростовка!$C137,Расход!$B$4:$B$557,"&lt;"&amp;Расход!$N$5)</f>
        <v>0</v>
      </c>
      <c r="P137" s="130">
        <f>SUMIFS(Расход!$G$4:$G$557,Расход!$C$4:$C$557,$A$134,Расход!$U$4:$U$557,Ростовка!$C137,Расход!$B$4:$B$557,"&lt;"&amp;Расход!$N$5)</f>
        <v>0</v>
      </c>
      <c r="Q137" s="130">
        <f>SUMIFS(Расход!$G$4:$G$557,Расход!$C$4:$C$557,$A$134,Расход!$U$4:$U$557,Ростовка!$C137,Расход!$B$4:$B$557,"&lt;"&amp;Расход!$N$5)</f>
        <v>0</v>
      </c>
    </row>
    <row r="138" spans="1:17" ht="15.75" customHeight="1" collapsed="1" thickBot="1" x14ac:dyDescent="0.3">
      <c r="A138" s="140" t="s">
        <v>92</v>
      </c>
      <c r="B138" s="141"/>
      <c r="C138" s="141"/>
      <c r="D138" s="119">
        <f>SUM(D139:D141)</f>
        <v>230</v>
      </c>
      <c r="E138" s="124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38"/>
    </row>
    <row r="139" spans="1:17" ht="15.75" hidden="1" customHeight="1" outlineLevel="1" x14ac:dyDescent="0.25">
      <c r="A139" s="128"/>
      <c r="C139" s="118" t="str">
        <f>CONCATENATE(A139,B139)</f>
        <v/>
      </c>
      <c r="D139" s="129">
        <f>SUM(F139:Q139)</f>
        <v>230</v>
      </c>
      <c r="F139" s="130">
        <f>SUMIFS(Расход!$G$4:$G$557,Расход!$C$4:$C$557,$A$138,Расход!$U$4:$U$557,Ростовка!$C139,Расход!$B$4:$B$557,"&lt;"&amp;Расход!$N$5)</f>
        <v>65</v>
      </c>
      <c r="G139" s="130">
        <f>SUMIFS(Расход!$G$4:$G$557,Расход!$C$4:$C$557,$A$138,Расход!$U$4:$U$557,Ростовка!$C139,Расход!$B$4:$B$557,"&lt;"&amp;Расход!$N$6)-$F139</f>
        <v>73</v>
      </c>
      <c r="H139" s="130">
        <f>SUMIFS(Расход!$G$4:$G$557,Расход!$C$4:$C$557,$A$138,Расход!$U$4:$U$557,Ростовка!$C139,Расход!$B$4:$B$557,"&lt;"&amp;Расход!$N$7)-$G139-$F139</f>
        <v>46</v>
      </c>
      <c r="I139" s="130">
        <f>SUMIFS(Расход!$G$4:$G$557,Расход!$C$4:$C$557,$A$138,Расход!$U$4:$U$557,Ростовка!$C139,Расход!$B$4:$B$557,"&lt;"&amp;Расход!$N$8)-$H139-$G139-$F139</f>
        <v>38</v>
      </c>
      <c r="J139" s="130">
        <f>SUMIFS(Расход!$G$4:$G$557,Расход!$C$4:$C$557,$A$138,Расход!$U$4:$U$557,Ростовка!$C139,Расход!$B$4:$B$557,"&lt;"&amp;Расход!$N$9)-$H139-$G139-$F139-$I139</f>
        <v>8</v>
      </c>
      <c r="K139" s="130">
        <f>SUMIFS(Расход!$G$4:$G$557,Расход!$C$4:$C$557,$A$138,Расход!$U$4:$U$557,Ростовка!$C139,Расход!$B$4:$B$557,"&lt;"&amp;Расход!$N$9)-$J139-$I139-$H139-$G139-$F139</f>
        <v>0</v>
      </c>
      <c r="L139" s="130">
        <f>SUMIFS(Расход!$G$4:$G$557,Расход!$C$4:$C$557,$A$138,Расход!$U$4:$U$557,Ростовка!$C139,Расход!$B$4:$B$557,"&lt;"&amp;Расход!$N$10)-$K139-$J139-$I139-$H139-$G139-$F139</f>
        <v>0</v>
      </c>
      <c r="M139" s="130">
        <f>SUMIFS(Расход!$G$4:$G$557,Расход!$C$4:$C$557,$A$138,Расход!$U$4:$U$557,Ростовка!$C139,Расход!$B$4:$B$557,"&lt;"&amp;Расход!$N$11)-$L139-$K139-$J139-$I139-$H139-$G139-$F139</f>
        <v>0</v>
      </c>
      <c r="N139" s="130">
        <f>SUMIFS(Расход!$G$4:$G$557,Расход!$C$4:$C$557,$A$138,Расход!$U$4:$U$557,Ростовка!$C139,Расход!$B$4:$B$557,"&lt;"&amp;Расход!#REF!)-SUM($F139:$M139)</f>
        <v>-230</v>
      </c>
      <c r="O139" s="130">
        <f>SUMIFS(Расход!$G$4:$G$557,Расход!$C$4:$C$557,$A$138,Расход!$U$4:$U$557,Ростовка!$C139,Расход!$B$4:$B$557,"&lt;"&amp;Расход!$N$12)-SUM($F139:$N139)</f>
        <v>230</v>
      </c>
      <c r="P139" s="130">
        <f>SUMIFS(Расход!$G$4:$G$557,Расход!$C$4:$C$557,$A$138,Расход!$U$4:$U$557,Ростовка!$C139,Расход!$B$4:$B$557,"&lt;"&amp;Расход!$N$13)-SUM($F139:$O139)</f>
        <v>0</v>
      </c>
      <c r="Q139" s="130">
        <f>SUMIFS(Расход!$G$4:$G$557,Расход!$C$4:$C$557,$A$138,Расход!$U$4:$U$557,Ростовка!$C139,Расход!$B$4:$B$557,"&gt;="&amp;Расход!$N$14)</f>
        <v>0</v>
      </c>
    </row>
    <row r="140" spans="1:17" ht="15.75" hidden="1" customHeight="1" outlineLevel="1" x14ac:dyDescent="0.25">
      <c r="A140" s="128" t="s">
        <v>134</v>
      </c>
      <c r="C140" s="118" t="str">
        <f>CONCATENATE(A140,B140)</f>
        <v>XL</v>
      </c>
      <c r="D140" s="129">
        <f>SUM(F140:Q140)</f>
        <v>0</v>
      </c>
      <c r="F140" s="130">
        <f>SUMIFS(Расход!$G$4:$G$557,Расход!$C$4:$C$557,$A$138,Расход!$U$4:$U$557,Ростовка!$C140,Расход!$B$4:$B$557,"&lt;"&amp;Расход!$N$5)</f>
        <v>0</v>
      </c>
      <c r="G140" s="130">
        <f>SUMIFS(Расход!$G$4:$G$557,Расход!$C$4:$C$557,$A$138,Расход!$U$4:$U$557,Ростовка!$C140,Расход!$B$4:$B$557,"&lt;"&amp;Расход!$N$6)-$F140</f>
        <v>0</v>
      </c>
      <c r="H140" s="130">
        <f>SUMIFS(Расход!$G$4:$G$557,Расход!$C$4:$C$557,$A$138,Расход!$U$4:$U$557,Ростовка!$C140,Расход!$B$4:$B$557,"&lt;"&amp;Расход!$N$7)-$G140-$F140</f>
        <v>0</v>
      </c>
      <c r="I140" s="130">
        <f>SUMIFS(Расход!$G$4:$G$557,Расход!$C$4:$C$557,$A$138,Расход!$U$4:$U$557,Ростовка!$C140,Расход!$B$4:$B$557,"&lt;"&amp;Расход!$N$8)-$H140-$G140-$F140</f>
        <v>0</v>
      </c>
      <c r="J140" s="130">
        <f>SUMIFS(Расход!$G$4:$G$557,Расход!$C$4:$C$557,$A$138,Расход!$U$4:$U$557,Ростовка!$C140,Расход!$B$4:$B$557,"&lt;"&amp;Расход!$N$9)-$H140-$G140-$F140-$I140</f>
        <v>0</v>
      </c>
      <c r="K140" s="130">
        <f>SUMIFS(Расход!$G$4:$G$557,Расход!$C$4:$C$557,$A$138,Расход!$U$4:$U$557,Ростовка!$C140,Расход!$B$4:$B$557,"&lt;"&amp;Расход!$N$9)-$J140-$I140-$H140-$G140-$F140</f>
        <v>0</v>
      </c>
      <c r="L140" s="130">
        <f>SUMIFS(Расход!$G$4:$G$557,Расход!$C$4:$C$557,$A$138,Расход!$U$4:$U$557,Ростовка!$C140,Расход!$B$4:$B$557,"&lt;"&amp;Расход!$N$10)-$K140-$J140-$I140-$H140-$G140-$F140</f>
        <v>0</v>
      </c>
      <c r="M140" s="130">
        <f>SUMIFS(Расход!$G$4:$G$557,Расход!$C$4:$C$557,$A$138,Расход!$U$4:$U$557,Ростовка!$C140,Расход!$B$4:$B$557,"&lt;"&amp;Расход!$N$11)-$L140-$K140-$J140-$I140-$H140-$G140-$F140</f>
        <v>0</v>
      </c>
      <c r="N140" s="130">
        <f>SUMIFS(Расход!$G$4:$G$557,Расход!$C$4:$C$557,$A$138,Расход!$U$4:$U$557,Ростовка!$C140,Расход!$B$4:$B$557,"&lt;"&amp;Расход!#REF!)-SUM($F140:$M140)</f>
        <v>0</v>
      </c>
      <c r="O140" s="130">
        <f>SUMIFS(Расход!$G$4:$G$557,Расход!$C$4:$C$557,$A$138,Расход!$U$4:$U$557,Ростовка!$C140,Расход!$B$4:$B$557,"&lt;"&amp;Расход!$N$12)-SUM($F140:$N140)</f>
        <v>0</v>
      </c>
      <c r="P140" s="130">
        <f>SUMIFS(Расход!$G$4:$G$557,Расход!$C$4:$C$557,$A$138,Расход!$U$4:$U$557,Ростовка!$C140,Расход!$B$4:$B$557,"&lt;"&amp;Расход!$N$13)-SUM($F140:$O140)</f>
        <v>0</v>
      </c>
      <c r="Q140" s="130">
        <f>SUMIFS(Расход!$G$4:$G$557,Расход!$C$4:$C$557,$A$138,Расход!$U$4:$U$557,Ростовка!$C140,Расход!$B$4:$B$557,"&gt;="&amp;Расход!$N$14)</f>
        <v>0</v>
      </c>
    </row>
    <row r="141" spans="1:17" ht="15.75" hidden="1" customHeight="1" outlineLevel="1" thickBot="1" x14ac:dyDescent="0.3">
      <c r="A141" s="128" t="s">
        <v>134</v>
      </c>
      <c r="C141" s="118" t="str">
        <f>CONCATENATE(A141,B141)</f>
        <v>XL</v>
      </c>
      <c r="D141" s="129">
        <f>SUM(F141:Q141)</f>
        <v>0</v>
      </c>
      <c r="F141" s="130">
        <f>SUMIFS(Расход!$G$4:$G$557,Расход!$C$4:$C$557,$A$138,Расход!$U$4:$U$557,Ростовка!$C141,Расход!$B$4:$B$557,"&lt;"&amp;Расход!$N$5)</f>
        <v>0</v>
      </c>
      <c r="G141" s="130">
        <f>SUMIFS(Расход!$G$4:$G$557,Расход!$C$4:$C$557,$A$138,Расход!$U$4:$U$557,Ростовка!$C141,Расход!$B$4:$B$557,"&lt;"&amp;Расход!$N$6)-$F141</f>
        <v>0</v>
      </c>
      <c r="H141" s="130">
        <f>SUMIFS(Расход!$G$4:$G$557,Расход!$C$4:$C$557,$A$138,Расход!$U$4:$U$557,Ростовка!$C141,Расход!$B$4:$B$557,"&lt;"&amp;Расход!$N$7)-$G141-$F141</f>
        <v>0</v>
      </c>
      <c r="I141" s="130">
        <f>SUMIFS(Расход!$G$4:$G$557,Расход!$C$4:$C$557,$A$138,Расход!$U$4:$U$557,Ростовка!$C141,Расход!$B$4:$B$557,"&lt;"&amp;Расход!$N$8)-$H141-$G141-$F141</f>
        <v>0</v>
      </c>
      <c r="J141" s="130">
        <f>SUMIFS(Расход!$G$4:$G$557,Расход!$C$4:$C$557,$A$138,Расход!$U$4:$U$557,Ростовка!$C141,Расход!$B$4:$B$557,"&lt;"&amp;Расход!$N$9)-$H141-$G141-$F141-$I141</f>
        <v>0</v>
      </c>
      <c r="K141" s="130">
        <f>SUMIFS(Расход!$G$4:$G$557,Расход!$C$4:$C$557,$A$138,Расход!$U$4:$U$557,Ростовка!$C141,Расход!$B$4:$B$557,"&lt;"&amp;Расход!$N$9)-$J141-$I141-$H141-$G141-$F141</f>
        <v>0</v>
      </c>
      <c r="L141" s="130">
        <f>SUMIFS(Расход!$G$4:$G$557,Расход!$C$4:$C$557,$A$138,Расход!$U$4:$U$557,Ростовка!$C141,Расход!$B$4:$B$557,"&lt;"&amp;Расход!$N$10)-$K141-$J141-$I141-$H141-$G141-$F141</f>
        <v>0</v>
      </c>
      <c r="M141" s="130">
        <f>SUMIFS(Расход!$G$4:$G$557,Расход!$C$4:$C$557,$A$138,Расход!$U$4:$U$557,Ростовка!$C141,Расход!$B$4:$B$557,"&lt;"&amp;Расход!$N$11)-$L141-$K141-$J141-$I141-$H141-$G141-$F141</f>
        <v>0</v>
      </c>
      <c r="N141" s="130">
        <f>SUMIFS(Расход!$G$4:$G$557,Расход!$C$4:$C$557,$A$138,Расход!$U$4:$U$557,Ростовка!$C141,Расход!$B$4:$B$557,"&lt;"&amp;Расход!#REF!)-SUM($F141:$M141)</f>
        <v>0</v>
      </c>
      <c r="O141" s="130">
        <f>SUMIFS(Расход!$G$4:$G$557,Расход!$C$4:$C$557,$A$138,Расход!$U$4:$U$557,Ростовка!$C141,Расход!$B$4:$B$557,"&lt;"&amp;Расход!$N$12)-SUM($F141:$N141)</f>
        <v>0</v>
      </c>
      <c r="P141" s="130">
        <f>SUMIFS(Расход!$G$4:$G$557,Расход!$C$4:$C$557,$A$138,Расход!$U$4:$U$557,Ростовка!$C141,Расход!$B$4:$B$557,"&lt;"&amp;Расход!$N$13)-SUM($F141:$O141)</f>
        <v>0</v>
      </c>
      <c r="Q141" s="130">
        <f>SUMIFS(Расход!$G$4:$G$557,Расход!$C$4:$C$557,$A$138,Расход!$U$4:$U$557,Ростовка!$C141,Расход!$B$4:$B$557,"&gt;="&amp;Расход!$N$14)</f>
        <v>0</v>
      </c>
    </row>
    <row r="142" spans="1:17" ht="15.75" customHeight="1" collapsed="1" thickBot="1" x14ac:dyDescent="0.3">
      <c r="A142" s="140" t="s">
        <v>210</v>
      </c>
      <c r="B142" s="141"/>
      <c r="C142" s="141"/>
      <c r="D142" s="119">
        <f>SUM(D143:D155)</f>
        <v>151</v>
      </c>
      <c r="E142" s="124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38"/>
    </row>
    <row r="143" spans="1:17" ht="15.75" hidden="1" customHeight="1" outlineLevel="1" x14ac:dyDescent="0.25">
      <c r="A143" s="128"/>
      <c r="B143" s="118"/>
      <c r="C143" s="118" t="str">
        <f>CONCATENATE(A143,B143)</f>
        <v/>
      </c>
      <c r="D143" s="129">
        <f t="shared" ref="D143:D154" si="8">SUM(F143:Q143)</f>
        <v>151</v>
      </c>
      <c r="F143" s="130">
        <f>SUMIFS(Расход!$G$4:$G$557,Расход!$C$4:$C$557,$A$142,Расход!$U$4:$U$557,Ростовка!$C143,Расход!$B$4:$B$557,"&lt;"&amp;Расход!$N$5)</f>
        <v>44</v>
      </c>
      <c r="G143" s="130">
        <f>SUMIFS(Расход!$G$4:$G$557,Расход!$C$4:$C$557,$A$142,Расход!$U$4:$U$557,Ростовка!$C143,Расход!$B$4:$B$557,"&lt;"&amp;Расход!$N$6)-$F143</f>
        <v>40</v>
      </c>
      <c r="H143" s="130">
        <f>SUMIFS(Расход!$G$4:$G$557,Расход!$C$4:$C$557,$A$142,Расход!$U$4:$U$557,Ростовка!$C143,Расход!$B$4:$B$557,"&lt;"&amp;Расход!$N$7)-$G143-$F143</f>
        <v>35</v>
      </c>
      <c r="I143" s="130">
        <f>SUMIFS(Расход!$G$4:$G$557,Расход!$C$4:$C$557,$A$142,Расход!$U$4:$U$557,Ростовка!$C143,Расход!$B$4:$B$557,"&lt;"&amp;Расход!$N$8)-$H143-$G143-$F143</f>
        <v>16</v>
      </c>
      <c r="J143" s="130">
        <f>SUMIFS(Расход!$G$4:$G$557,Расход!$C$4:$C$557,$A$142,Расход!$U$4:$U$557,Ростовка!$C143,Расход!$B$4:$B$557,"&lt;"&amp;Расход!$N$9)-$H143-$G143-$F143-$I143</f>
        <v>16</v>
      </c>
      <c r="K143" s="130">
        <f>SUMIFS(Расход!$G$4:$G$557,Расход!$C$4:$C$557,$A$142,Расход!$U$4:$U$557,Ростовка!$C143,Расход!$B$4:$B$557,"&lt;"&amp;Расход!$N$9)-$J143-$I143-$H143-$G143-$F143</f>
        <v>0</v>
      </c>
      <c r="L143" s="130">
        <f>SUMIFS(Расход!$G$4:$G$557,Расход!$C$4:$C$557,$A$142,Расход!$U$4:$U$557,Ростовка!$C143,Расход!$B$4:$B$557,"&lt;"&amp;Расход!$N$10)-$K143-$J143-$I143-$H143-$G143-$F143</f>
        <v>0</v>
      </c>
      <c r="M143" s="130">
        <f>SUMIFS(Расход!$G$4:$G$557,Расход!$C$4:$C$557,$A$142,Расход!$U$4:$U$557,Ростовка!$C143,Расход!$B$4:$B$557,"&lt;"&amp;Расход!$N$11)-$L143-$K143-$J143-$I143-$H143-$G143-$F143</f>
        <v>0</v>
      </c>
      <c r="N143" s="130">
        <f>SUMIFS(Расход!$G$4:$G$557,Расход!$C$4:$C$557,$A$142,Расход!$U$4:$U$557,Ростовка!$C143,Расход!$B$4:$B$557,"&lt;"&amp;Расход!#REF!)-SUM($F143:$M143)</f>
        <v>-151</v>
      </c>
      <c r="O143" s="130">
        <f>SUMIFS(Расход!$G$4:$G$557,Расход!$C$4:$C$557,$A$142,Расход!$U$4:$U$557,Ростовка!$C143,Расход!$B$4:$B$557,"&lt;"&amp;Расход!$N$12)-SUM($F143:$N143)</f>
        <v>151</v>
      </c>
      <c r="P143" s="130">
        <f>SUMIFS(Расход!$G$4:$G$557,Расход!$C$4:$C$557,$A$142,Расход!$U$4:$U$557,Ростовка!$C143,Расход!$B$4:$B$557,"&lt;"&amp;Расход!$N$13)-SUM($F143:$O143)</f>
        <v>0</v>
      </c>
      <c r="Q143" s="130">
        <f>SUMIFS(Расход!$G$4:$G$557,Расход!$C$4:$C$557,$A$142,Расход!$U$4:$U$557,Ростовка!$C143,Расход!$B$4:$B$557,"&gt;="&amp;Расход!$N$14)</f>
        <v>0</v>
      </c>
    </row>
    <row r="144" spans="1:17" ht="15.75" hidden="1" customHeight="1" outlineLevel="1" x14ac:dyDescent="0.25">
      <c r="A144" s="128" t="s">
        <v>134</v>
      </c>
      <c r="B144" s="118"/>
      <c r="C144" s="118" t="str">
        <f t="shared" ref="C144:C154" si="9">CONCATENATE(A144,B144)</f>
        <v>XL</v>
      </c>
      <c r="D144" s="129">
        <f t="shared" si="8"/>
        <v>0</v>
      </c>
      <c r="F144" s="130">
        <f>SUMIFS(Расход!$G$4:$G$557,Расход!$C$4:$C$557,$A$142,Расход!$U$4:$U$557,Ростовка!$C144,Расход!$B$4:$B$557,"&lt;"&amp;Расход!$N$5)</f>
        <v>0</v>
      </c>
      <c r="G144" s="130">
        <f>SUMIFS(Расход!$G$4:$G$557,Расход!$C$4:$C$557,$A$142,Расход!$U$4:$U$557,Ростовка!$C144,Расход!$B$4:$B$557,"&lt;"&amp;Расход!$N$6)-$F144</f>
        <v>0</v>
      </c>
      <c r="H144" s="130">
        <f>SUMIFS(Расход!$G$4:$G$557,Расход!$C$4:$C$557,$A$142,Расход!$U$4:$U$557,Ростовка!$C144,Расход!$B$4:$B$557,"&lt;"&amp;Расход!$N$7)-$G144-$F144</f>
        <v>0</v>
      </c>
      <c r="I144" s="130">
        <f>SUMIFS(Расход!$G$4:$G$557,Расход!$C$4:$C$557,$A$142,Расход!$U$4:$U$557,Ростовка!$C144,Расход!$B$4:$B$557,"&lt;"&amp;Расход!$N$8)-$H144-$G144-$F144</f>
        <v>0</v>
      </c>
      <c r="J144" s="130">
        <f>SUMIFS(Расход!$G$4:$G$557,Расход!$C$4:$C$557,$A$142,Расход!$U$4:$U$557,Ростовка!$C144,Расход!$B$4:$B$557,"&lt;"&amp;Расход!$N$9)-$H144-$G144-$F144-$I144</f>
        <v>0</v>
      </c>
      <c r="K144" s="130">
        <f>SUMIFS(Расход!$G$4:$G$557,Расход!$C$4:$C$557,$A$142,Расход!$U$4:$U$557,Ростовка!$C144,Расход!$B$4:$B$557,"&lt;"&amp;Расход!$N$9)-$J144-$I144-$H144-$G144-$F144</f>
        <v>0</v>
      </c>
      <c r="L144" s="130">
        <f>SUMIFS(Расход!$G$4:$G$557,Расход!$C$4:$C$557,$A$142,Расход!$U$4:$U$557,Ростовка!$C144,Расход!$B$4:$B$557,"&lt;"&amp;Расход!$N$10)-$K144-$J144-$I144-$H144-$G144-$F144</f>
        <v>0</v>
      </c>
      <c r="M144" s="130">
        <f>SUMIFS(Расход!$G$4:$G$557,Расход!$C$4:$C$557,$A$142,Расход!$U$4:$U$557,Ростовка!$C144,Расход!$B$4:$B$557,"&lt;"&amp;Расход!$N$11)-$L144-$K144-$J144-$I144-$H144-$G144-$F144</f>
        <v>0</v>
      </c>
      <c r="N144" s="130">
        <f>SUMIFS(Расход!$G$4:$G$557,Расход!$C$4:$C$557,$A$142,Расход!$U$4:$U$557,Ростовка!$C144,Расход!$B$4:$B$557,"&lt;"&amp;Расход!#REF!)-SUM($F144:$M144)</f>
        <v>0</v>
      </c>
      <c r="O144" s="130">
        <f>SUMIFS(Расход!$G$4:$G$557,Расход!$C$4:$C$557,$A$142,Расход!$U$4:$U$557,Ростовка!$C144,Расход!$B$4:$B$557,"&lt;"&amp;Расход!$N$12)-SUM($F144:$N144)</f>
        <v>0</v>
      </c>
      <c r="P144" s="130">
        <f>SUMIFS(Расход!$G$4:$G$557,Расход!$C$4:$C$557,$A$142,Расход!$U$4:$U$557,Ростовка!$C144,Расход!$B$4:$B$557,"&lt;"&amp;Расход!$N$13)-SUM($F144:$O144)</f>
        <v>0</v>
      </c>
      <c r="Q144" s="130">
        <f>SUMIFS(Расход!$G$4:$G$557,Расход!$C$4:$C$557,$A$142,Расход!$U$4:$U$557,Ростовка!$C144,Расход!$B$4:$B$557,"&gt;="&amp;Расход!$N$14)</f>
        <v>0</v>
      </c>
    </row>
    <row r="145" spans="1:17" ht="15.75" hidden="1" customHeight="1" outlineLevel="1" x14ac:dyDescent="0.25">
      <c r="A145" s="128" t="s">
        <v>134</v>
      </c>
      <c r="B145" s="118"/>
      <c r="C145" s="118" t="str">
        <f t="shared" si="9"/>
        <v>XL</v>
      </c>
      <c r="D145" s="129">
        <f t="shared" si="8"/>
        <v>0</v>
      </c>
      <c r="F145" s="130">
        <f>SUMIFS(Расход!$G$4:$G$557,Расход!$C$4:$C$557,$A$142,Расход!$U$4:$U$557,Ростовка!$C145,Расход!$B$4:$B$557,"&lt;"&amp;Расход!$N$5)</f>
        <v>0</v>
      </c>
      <c r="G145" s="130">
        <f>SUMIFS(Расход!$G$4:$G$557,Расход!$C$4:$C$557,$A$142,Расход!$U$4:$U$557,Ростовка!$C145,Расход!$B$4:$B$557,"&lt;"&amp;Расход!$N$6)-$F145</f>
        <v>0</v>
      </c>
      <c r="H145" s="130">
        <f>SUMIFS(Расход!$G$4:$G$557,Расход!$C$4:$C$557,$A$142,Расход!$U$4:$U$557,Ростовка!$C145,Расход!$B$4:$B$557,"&lt;"&amp;Расход!$N$7)-$G145-$F145</f>
        <v>0</v>
      </c>
      <c r="I145" s="130">
        <f>SUMIFS(Расход!$G$4:$G$557,Расход!$C$4:$C$557,$A$142,Расход!$U$4:$U$557,Ростовка!$C145,Расход!$B$4:$B$557,"&lt;"&amp;Расход!$N$8)-$H145-$G145-$F145</f>
        <v>0</v>
      </c>
      <c r="J145" s="130">
        <f>SUMIFS(Расход!$G$4:$G$557,Расход!$C$4:$C$557,$A$142,Расход!$U$4:$U$557,Ростовка!$C145,Расход!$B$4:$B$557,"&lt;"&amp;Расход!$N$9)-$H145-$G145-$F145-$I145</f>
        <v>0</v>
      </c>
      <c r="K145" s="130">
        <f>SUMIFS(Расход!$G$4:$G$557,Расход!$C$4:$C$557,$A$142,Расход!$U$4:$U$557,Ростовка!$C145,Расход!$B$4:$B$557,"&lt;"&amp;Расход!$N$9)-$J145-$I145-$H145-$G145-$F145</f>
        <v>0</v>
      </c>
      <c r="L145" s="130">
        <f>SUMIFS(Расход!$G$4:$G$557,Расход!$C$4:$C$557,$A$142,Расход!$U$4:$U$557,Ростовка!$C145,Расход!$B$4:$B$557,"&lt;"&amp;Расход!$N$10)-$K145-$J145-$I145-$H145-$G145-$F145</f>
        <v>0</v>
      </c>
      <c r="M145" s="130">
        <f>SUMIFS(Расход!$G$4:$G$557,Расход!$C$4:$C$557,$A$142,Расход!$U$4:$U$557,Ростовка!$C145,Расход!$B$4:$B$557,"&lt;"&amp;Расход!$N$11)-$L145-$K145-$J145-$I145-$H145-$G145-$F145</f>
        <v>0</v>
      </c>
      <c r="N145" s="130">
        <f>SUMIFS(Расход!$G$4:$G$557,Расход!$C$4:$C$557,$A$142,Расход!$U$4:$U$557,Ростовка!$C145,Расход!$B$4:$B$557,"&lt;"&amp;Расход!#REF!)-SUM($F145:$M145)</f>
        <v>0</v>
      </c>
      <c r="O145" s="130">
        <f>SUMIFS(Расход!$G$4:$G$557,Расход!$C$4:$C$557,$A$142,Расход!$U$4:$U$557,Ростовка!$C145,Расход!$B$4:$B$557,"&lt;"&amp;Расход!$N$12)-SUM($F145:$N145)</f>
        <v>0</v>
      </c>
      <c r="P145" s="130">
        <f>SUMIFS(Расход!$G$4:$G$557,Расход!$C$4:$C$557,$A$142,Расход!$U$4:$U$557,Ростовка!$C145,Расход!$B$4:$B$557,"&lt;"&amp;Расход!$N$13)-SUM($F145:$O145)</f>
        <v>0</v>
      </c>
      <c r="Q145" s="130">
        <f>SUMIFS(Расход!$G$4:$G$557,Расход!$C$4:$C$557,$A$142,Расход!$U$4:$U$557,Ростовка!$C145,Расход!$B$4:$B$557,"&gt;="&amp;Расход!$N$14)</f>
        <v>0</v>
      </c>
    </row>
    <row r="146" spans="1:17" ht="15.75" hidden="1" customHeight="1" outlineLevel="1" x14ac:dyDescent="0.25">
      <c r="A146" s="128" t="s">
        <v>134</v>
      </c>
      <c r="B146" s="118"/>
      <c r="C146" s="118" t="str">
        <f t="shared" si="9"/>
        <v>XL</v>
      </c>
      <c r="D146" s="129">
        <f t="shared" si="8"/>
        <v>0</v>
      </c>
      <c r="F146" s="130">
        <f>SUMIFS(Расход!$G$4:$G$557,Расход!$C$4:$C$557,$A$142,Расход!$U$4:$U$557,Ростовка!$C146,Расход!$B$4:$B$557,"&lt;"&amp;Расход!$N$5)</f>
        <v>0</v>
      </c>
      <c r="G146" s="130">
        <f>SUMIFS(Расход!$G$4:$G$557,Расход!$C$4:$C$557,$A$142,Расход!$U$4:$U$557,Ростовка!$C146,Расход!$B$4:$B$557,"&lt;"&amp;Расход!$N$6)-$F146</f>
        <v>0</v>
      </c>
      <c r="H146" s="130">
        <f>SUMIFS(Расход!$G$4:$G$557,Расход!$C$4:$C$557,$A$142,Расход!$U$4:$U$557,Ростовка!$C146,Расход!$B$4:$B$557,"&lt;"&amp;Расход!$N$7)-$G146-$F146</f>
        <v>0</v>
      </c>
      <c r="I146" s="130">
        <f>SUMIFS(Расход!$G$4:$G$557,Расход!$C$4:$C$557,$A$142,Расход!$U$4:$U$557,Ростовка!$C146,Расход!$B$4:$B$557,"&lt;"&amp;Расход!$N$8)-$H146-$G146-$F146</f>
        <v>0</v>
      </c>
      <c r="J146" s="130">
        <f>SUMIFS(Расход!$G$4:$G$557,Расход!$C$4:$C$557,$A$142,Расход!$U$4:$U$557,Ростовка!$C146,Расход!$B$4:$B$557,"&lt;"&amp;Расход!$N$9)-$H146-$G146-$F146-$I146</f>
        <v>0</v>
      </c>
      <c r="K146" s="130">
        <f>SUMIFS(Расход!$G$4:$G$557,Расход!$C$4:$C$557,$A$142,Расход!$U$4:$U$557,Ростовка!$C146,Расход!$B$4:$B$557,"&lt;"&amp;Расход!$N$9)-$J146-$I146-$H146-$G146-$F146</f>
        <v>0</v>
      </c>
      <c r="L146" s="130">
        <f>SUMIFS(Расход!$G$4:$G$557,Расход!$C$4:$C$557,$A$142,Расход!$U$4:$U$557,Ростовка!$C146,Расход!$B$4:$B$557,"&lt;"&amp;Расход!$N$10)-$K146-$J146-$I146-$H146-$G146-$F146</f>
        <v>0</v>
      </c>
      <c r="M146" s="130">
        <f>SUMIFS(Расход!$G$4:$G$557,Расход!$C$4:$C$557,$A$142,Расход!$U$4:$U$557,Ростовка!$C146,Расход!$B$4:$B$557,"&lt;"&amp;Расход!$N$11)-$L146-$K146-$J146-$I146-$H146-$G146-$F146</f>
        <v>0</v>
      </c>
      <c r="N146" s="130">
        <f>SUMIFS(Расход!$G$4:$G$557,Расход!$C$4:$C$557,$A$142,Расход!$U$4:$U$557,Ростовка!$C146,Расход!$B$4:$B$557,"&lt;"&amp;Расход!#REF!)-SUM($F146:$M146)</f>
        <v>0</v>
      </c>
      <c r="O146" s="130">
        <f>SUMIFS(Расход!$G$4:$G$557,Расход!$C$4:$C$557,$A$142,Расход!$U$4:$U$557,Ростовка!$C146,Расход!$B$4:$B$557,"&lt;"&amp;Расход!$N$12)-SUM($F146:$N146)</f>
        <v>0</v>
      </c>
      <c r="P146" s="130">
        <f>SUMIFS(Расход!$G$4:$G$557,Расход!$C$4:$C$557,$A$142,Расход!$U$4:$U$557,Ростовка!$C146,Расход!$B$4:$B$557,"&lt;"&amp;Расход!$N$13)-SUM($F146:$O146)</f>
        <v>0</v>
      </c>
      <c r="Q146" s="130">
        <f>SUMIFS(Расход!$G$4:$G$557,Расход!$C$4:$C$557,$A$142,Расход!$U$4:$U$557,Ростовка!$C146,Расход!$B$4:$B$557,"&gt;="&amp;Расход!$N$14)</f>
        <v>0</v>
      </c>
    </row>
    <row r="147" spans="1:17" ht="15.75" hidden="1" customHeight="1" outlineLevel="1" x14ac:dyDescent="0.25">
      <c r="A147" s="128" t="s">
        <v>134</v>
      </c>
      <c r="B147" s="118"/>
      <c r="C147" s="118" t="str">
        <f t="shared" si="9"/>
        <v>XL</v>
      </c>
      <c r="D147" s="129">
        <f t="shared" si="8"/>
        <v>0</v>
      </c>
      <c r="F147" s="130">
        <f>SUMIFS(Расход!$G$4:$G$557,Расход!$C$4:$C$557,$A$142,Расход!$U$4:$U$557,Ростовка!$C147,Расход!$B$4:$B$557,"&lt;"&amp;Расход!$N$5)</f>
        <v>0</v>
      </c>
      <c r="G147" s="130">
        <f>SUMIFS(Расход!$G$4:$G$557,Расход!$C$4:$C$557,$A$142,Расход!$U$4:$U$557,Ростовка!$C147,Расход!$B$4:$B$557,"&lt;"&amp;Расход!$N$6)-$F147</f>
        <v>0</v>
      </c>
      <c r="H147" s="130">
        <f>SUMIFS(Расход!$G$4:$G$557,Расход!$C$4:$C$557,$A$142,Расход!$U$4:$U$557,Ростовка!$C147,Расход!$B$4:$B$557,"&lt;"&amp;Расход!$N$7)-$G147-$F147</f>
        <v>0</v>
      </c>
      <c r="I147" s="130">
        <f>SUMIFS(Расход!$G$4:$G$557,Расход!$C$4:$C$557,$A$142,Расход!$U$4:$U$557,Ростовка!$C147,Расход!$B$4:$B$557,"&lt;"&amp;Расход!$N$8)-$H147-$G147-$F147</f>
        <v>0</v>
      </c>
      <c r="J147" s="130">
        <f>SUMIFS(Расход!$G$4:$G$557,Расход!$C$4:$C$557,$A$142,Расход!$U$4:$U$557,Ростовка!$C147,Расход!$B$4:$B$557,"&lt;"&amp;Расход!$N$9)-$H147-$G147-$F147-$I147</f>
        <v>0</v>
      </c>
      <c r="K147" s="130">
        <f>SUMIFS(Расход!$G$4:$G$557,Расход!$C$4:$C$557,$A$142,Расход!$U$4:$U$557,Ростовка!$C147,Расход!$B$4:$B$557,"&lt;"&amp;Расход!$N$9)-$J147-$I147-$H147-$G147-$F147</f>
        <v>0</v>
      </c>
      <c r="L147" s="130">
        <f>SUMIFS(Расход!$G$4:$G$557,Расход!$C$4:$C$557,$A$142,Расход!$U$4:$U$557,Ростовка!$C147,Расход!$B$4:$B$557,"&lt;"&amp;Расход!$N$10)-$K147-$J147-$I147-$H147-$G147-$F147</f>
        <v>0</v>
      </c>
      <c r="M147" s="130">
        <f>SUMIFS(Расход!$G$4:$G$557,Расход!$C$4:$C$557,$A$142,Расход!$U$4:$U$557,Ростовка!$C147,Расход!$B$4:$B$557,"&lt;"&amp;Расход!$N$11)-$L147-$K147-$J147-$I147-$H147-$G147-$F147</f>
        <v>0</v>
      </c>
      <c r="N147" s="130">
        <f>SUMIFS(Расход!$G$4:$G$557,Расход!$C$4:$C$557,$A$142,Расход!$U$4:$U$557,Ростовка!$C147,Расход!$B$4:$B$557,"&lt;"&amp;Расход!#REF!)-SUM($F147:$M147)</f>
        <v>0</v>
      </c>
      <c r="O147" s="130">
        <f>SUMIFS(Расход!$G$4:$G$557,Расход!$C$4:$C$557,$A$142,Расход!$U$4:$U$557,Ростовка!$C147,Расход!$B$4:$B$557,"&lt;"&amp;Расход!$N$12)-SUM($F147:$N147)</f>
        <v>0</v>
      </c>
      <c r="P147" s="130">
        <f>SUMIFS(Расход!$G$4:$G$557,Расход!$C$4:$C$557,$A$142,Расход!$U$4:$U$557,Ростовка!$C147,Расход!$B$4:$B$557,"&lt;"&amp;Расход!$N$13)-SUM($F147:$O147)</f>
        <v>0</v>
      </c>
      <c r="Q147" s="130">
        <f>SUMIFS(Расход!$G$4:$G$557,Расход!$C$4:$C$557,$A$142,Расход!$U$4:$U$557,Ростовка!$C147,Расход!$B$4:$B$557,"&gt;="&amp;Расход!$N$14)</f>
        <v>0</v>
      </c>
    </row>
    <row r="148" spans="1:17" ht="15.75" hidden="1" customHeight="1" outlineLevel="1" x14ac:dyDescent="0.25">
      <c r="A148" s="128" t="s">
        <v>134</v>
      </c>
      <c r="B148" s="118"/>
      <c r="C148" s="118" t="str">
        <f t="shared" si="9"/>
        <v>XL</v>
      </c>
      <c r="D148" s="129">
        <f t="shared" si="8"/>
        <v>0</v>
      </c>
      <c r="F148" s="130">
        <f>SUMIFS(Расход!$G$4:$G$557,Расход!$C$4:$C$557,$A$142,Расход!$U$4:$U$557,Ростовка!$C148,Расход!$B$4:$B$557,"&lt;"&amp;Расход!$N$5)</f>
        <v>0</v>
      </c>
      <c r="G148" s="130">
        <f>SUMIFS(Расход!$G$4:$G$557,Расход!$C$4:$C$557,$A$142,Расход!$U$4:$U$557,Ростовка!$C148,Расход!$B$4:$B$557,"&lt;"&amp;Расход!$N$6)-$F148</f>
        <v>0</v>
      </c>
      <c r="H148" s="130">
        <f>SUMIFS(Расход!$G$4:$G$557,Расход!$C$4:$C$557,$A$142,Расход!$U$4:$U$557,Ростовка!$C148,Расход!$B$4:$B$557,"&lt;"&amp;Расход!$N$7)-$G148-$F148</f>
        <v>0</v>
      </c>
      <c r="I148" s="130">
        <f>SUMIFS(Расход!$G$4:$G$557,Расход!$C$4:$C$557,$A$142,Расход!$U$4:$U$557,Ростовка!$C148,Расход!$B$4:$B$557,"&lt;"&amp;Расход!$N$8)-$H148-$G148-$F148</f>
        <v>0</v>
      </c>
      <c r="J148" s="130">
        <f>SUMIFS(Расход!$G$4:$G$557,Расход!$C$4:$C$557,$A$142,Расход!$U$4:$U$557,Ростовка!$C148,Расход!$B$4:$B$557,"&lt;"&amp;Расход!$N$9)-$H148-$G148-$F148-$I148</f>
        <v>0</v>
      </c>
      <c r="K148" s="130">
        <f>SUMIFS(Расход!$G$4:$G$557,Расход!$C$4:$C$557,$A$142,Расход!$U$4:$U$557,Ростовка!$C148,Расход!$B$4:$B$557,"&lt;"&amp;Расход!$N$9)-$J148-$I148-$H148-$G148-$F148</f>
        <v>0</v>
      </c>
      <c r="L148" s="130">
        <f>SUMIFS(Расход!$G$4:$G$557,Расход!$C$4:$C$557,$A$142,Расход!$U$4:$U$557,Ростовка!$C148,Расход!$B$4:$B$557,"&lt;"&amp;Расход!$N$10)-$K148-$J148-$I148-$H148-$G148-$F148</f>
        <v>0</v>
      </c>
      <c r="M148" s="130">
        <f>SUMIFS(Расход!$G$4:$G$557,Расход!$C$4:$C$557,$A$142,Расход!$U$4:$U$557,Ростовка!$C148,Расход!$B$4:$B$557,"&lt;"&amp;Расход!$N$11)-$L148-$K148-$J148-$I148-$H148-$G148-$F148</f>
        <v>0</v>
      </c>
      <c r="N148" s="130">
        <f>SUMIFS(Расход!$G$4:$G$557,Расход!$C$4:$C$557,$A$142,Расход!$U$4:$U$557,Ростовка!$C148,Расход!$B$4:$B$557,"&lt;"&amp;Расход!#REF!)-SUM($F148:$M148)</f>
        <v>0</v>
      </c>
      <c r="O148" s="130">
        <f>SUMIFS(Расход!$G$4:$G$557,Расход!$C$4:$C$557,$A$142,Расход!$U$4:$U$557,Ростовка!$C148,Расход!$B$4:$B$557,"&lt;"&amp;Расход!$N$12)-SUM($F148:$N148)</f>
        <v>0</v>
      </c>
      <c r="P148" s="130">
        <f>SUMIFS(Расход!$G$4:$G$557,Расход!$C$4:$C$557,$A$142,Расход!$U$4:$U$557,Ростовка!$C148,Расход!$B$4:$B$557,"&lt;"&amp;Расход!$N$13)-SUM($F148:$O148)</f>
        <v>0</v>
      </c>
      <c r="Q148" s="130">
        <f>SUMIFS(Расход!$G$4:$G$557,Расход!$C$4:$C$557,$A$142,Расход!$U$4:$U$557,Ростовка!$C148,Расход!$B$4:$B$557,"&gt;="&amp;Расход!$N$14)</f>
        <v>0</v>
      </c>
    </row>
    <row r="149" spans="1:17" ht="15.75" hidden="1" customHeight="1" outlineLevel="1" x14ac:dyDescent="0.25">
      <c r="A149" s="128" t="s">
        <v>134</v>
      </c>
      <c r="B149" s="118"/>
      <c r="C149" s="118" t="str">
        <f t="shared" si="9"/>
        <v>XL</v>
      </c>
      <c r="D149" s="129">
        <f t="shared" si="8"/>
        <v>0</v>
      </c>
      <c r="F149" s="130">
        <f>SUMIFS(Расход!$G$4:$G$557,Расход!$C$4:$C$557,$A$142,Расход!$U$4:$U$557,Ростовка!$C149,Расход!$B$4:$B$557,"&lt;"&amp;Расход!$N$5)</f>
        <v>0</v>
      </c>
      <c r="G149" s="130">
        <f>SUMIFS(Расход!$G$4:$G$557,Расход!$C$4:$C$557,$A$142,Расход!$U$4:$U$557,Ростовка!$C149,Расход!$B$4:$B$557,"&lt;"&amp;Расход!$N$6)-$F149</f>
        <v>0</v>
      </c>
      <c r="H149" s="130">
        <f>SUMIFS(Расход!$G$4:$G$557,Расход!$C$4:$C$557,$A$142,Расход!$U$4:$U$557,Ростовка!$C149,Расход!$B$4:$B$557,"&lt;"&amp;Расход!$N$7)-$G149-$F149</f>
        <v>0</v>
      </c>
      <c r="I149" s="130">
        <f>SUMIFS(Расход!$G$4:$G$557,Расход!$C$4:$C$557,$A$142,Расход!$U$4:$U$557,Ростовка!$C149,Расход!$B$4:$B$557,"&lt;"&amp;Расход!$N$8)-$H149-$G149-$F149</f>
        <v>0</v>
      </c>
      <c r="J149" s="130">
        <f>SUMIFS(Расход!$G$4:$G$557,Расход!$C$4:$C$557,$A$142,Расход!$U$4:$U$557,Ростовка!$C149,Расход!$B$4:$B$557,"&lt;"&amp;Расход!$N$9)-$H149-$G149-$F149-$I149</f>
        <v>0</v>
      </c>
      <c r="K149" s="130">
        <f>SUMIFS(Расход!$G$4:$G$557,Расход!$C$4:$C$557,$A$142,Расход!$U$4:$U$557,Ростовка!$C149,Расход!$B$4:$B$557,"&lt;"&amp;Расход!$N$9)-$J149-$I149-$H149-$G149-$F149</f>
        <v>0</v>
      </c>
      <c r="L149" s="130">
        <f>SUMIFS(Расход!$G$4:$G$557,Расход!$C$4:$C$557,$A$142,Расход!$U$4:$U$557,Ростовка!$C149,Расход!$B$4:$B$557,"&lt;"&amp;Расход!$N$10)-$K149-$J149-$I149-$H149-$G149-$F149</f>
        <v>0</v>
      </c>
      <c r="M149" s="130">
        <f>SUMIFS(Расход!$G$4:$G$557,Расход!$C$4:$C$557,$A$142,Расход!$U$4:$U$557,Ростовка!$C149,Расход!$B$4:$B$557,"&lt;"&amp;Расход!$N$11)-$L149-$K149-$J149-$I149-$H149-$G149-$F149</f>
        <v>0</v>
      </c>
      <c r="N149" s="130">
        <f>SUMIFS(Расход!$G$4:$G$557,Расход!$C$4:$C$557,$A$142,Расход!$U$4:$U$557,Ростовка!$C149,Расход!$B$4:$B$557,"&lt;"&amp;Расход!#REF!)-SUM($F149:$M149)</f>
        <v>0</v>
      </c>
      <c r="O149" s="130">
        <f>SUMIFS(Расход!$G$4:$G$557,Расход!$C$4:$C$557,$A$142,Расход!$U$4:$U$557,Ростовка!$C149,Расход!$B$4:$B$557,"&lt;"&amp;Расход!$N$12)-SUM($F149:$N149)</f>
        <v>0</v>
      </c>
      <c r="P149" s="130">
        <f>SUMIFS(Расход!$G$4:$G$557,Расход!$C$4:$C$557,$A$142,Расход!$U$4:$U$557,Ростовка!$C149,Расход!$B$4:$B$557,"&lt;"&amp;Расход!$N$13)-SUM($F149:$O149)</f>
        <v>0</v>
      </c>
      <c r="Q149" s="130">
        <f>SUMIFS(Расход!$G$4:$G$557,Расход!$C$4:$C$557,$A$142,Расход!$U$4:$U$557,Ростовка!$C149,Расход!$B$4:$B$557,"&gt;="&amp;Расход!$N$14)</f>
        <v>0</v>
      </c>
    </row>
    <row r="150" spans="1:17" ht="15.75" hidden="1" customHeight="1" outlineLevel="1" x14ac:dyDescent="0.25">
      <c r="A150" s="128" t="s">
        <v>134</v>
      </c>
      <c r="B150" s="118"/>
      <c r="C150" s="118" t="str">
        <f t="shared" si="9"/>
        <v>XL</v>
      </c>
      <c r="D150" s="129">
        <f t="shared" si="8"/>
        <v>0</v>
      </c>
      <c r="F150" s="130">
        <f>SUMIFS(Расход!$G$4:$G$557,Расход!$C$4:$C$557,$A$142,Расход!$U$4:$U$557,Ростовка!$C150,Расход!$B$4:$B$557,"&lt;"&amp;Расход!$N$5)</f>
        <v>0</v>
      </c>
      <c r="G150" s="130">
        <f>SUMIFS(Расход!$G$4:$G$557,Расход!$C$4:$C$557,$A$142,Расход!$U$4:$U$557,Ростовка!$C150,Расход!$B$4:$B$557,"&lt;"&amp;Расход!$N$6)-$F150</f>
        <v>0</v>
      </c>
      <c r="H150" s="130">
        <f>SUMIFS(Расход!$G$4:$G$557,Расход!$C$4:$C$557,$A$142,Расход!$U$4:$U$557,Ростовка!$C150,Расход!$B$4:$B$557,"&lt;"&amp;Расход!$N$7)-$G150-$F150</f>
        <v>0</v>
      </c>
      <c r="I150" s="130">
        <f>SUMIFS(Расход!$G$4:$G$557,Расход!$C$4:$C$557,$A$142,Расход!$U$4:$U$557,Ростовка!$C150,Расход!$B$4:$B$557,"&lt;"&amp;Расход!$N$8)-$H150-$G150-$F150</f>
        <v>0</v>
      </c>
      <c r="J150" s="130">
        <f>SUMIFS(Расход!$G$4:$G$557,Расход!$C$4:$C$557,$A$142,Расход!$U$4:$U$557,Ростовка!$C150,Расход!$B$4:$B$557,"&lt;"&amp;Расход!$N$9)-$H150-$G150-$F150-$I150</f>
        <v>0</v>
      </c>
      <c r="K150" s="130">
        <f>SUMIFS(Расход!$G$4:$G$557,Расход!$C$4:$C$557,$A$142,Расход!$U$4:$U$557,Ростовка!$C150,Расход!$B$4:$B$557,"&lt;"&amp;Расход!$N$9)-$J150-$I150-$H150-$G150-$F150</f>
        <v>0</v>
      </c>
      <c r="L150" s="130">
        <f>SUMIFS(Расход!$G$4:$G$557,Расход!$C$4:$C$557,$A$142,Расход!$U$4:$U$557,Ростовка!$C150,Расход!$B$4:$B$557,"&lt;"&amp;Расход!$N$10)-$K150-$J150-$I150-$H150-$G150-$F150</f>
        <v>0</v>
      </c>
      <c r="M150" s="130">
        <f>SUMIFS(Расход!$G$4:$G$557,Расход!$C$4:$C$557,$A$142,Расход!$U$4:$U$557,Ростовка!$C150,Расход!$B$4:$B$557,"&lt;"&amp;Расход!$N$11)-$L150-$K150-$J150-$I150-$H150-$G150-$F150</f>
        <v>0</v>
      </c>
      <c r="N150" s="130">
        <f>SUMIFS(Расход!$G$4:$G$557,Расход!$C$4:$C$557,$A$142,Расход!$U$4:$U$557,Ростовка!$C150,Расход!$B$4:$B$557,"&lt;"&amp;Расход!#REF!)-SUM($F150:$M150)</f>
        <v>0</v>
      </c>
      <c r="O150" s="130">
        <f>SUMIFS(Расход!$G$4:$G$557,Расход!$C$4:$C$557,$A$142,Расход!$U$4:$U$557,Ростовка!$C150,Расход!$B$4:$B$557,"&lt;"&amp;Расход!$N$12)-SUM($F150:$N150)</f>
        <v>0</v>
      </c>
      <c r="P150" s="130">
        <f>SUMIFS(Расход!$G$4:$G$557,Расход!$C$4:$C$557,$A$142,Расход!$U$4:$U$557,Ростовка!$C150,Расход!$B$4:$B$557,"&lt;"&amp;Расход!$N$13)-SUM($F150:$O150)</f>
        <v>0</v>
      </c>
      <c r="Q150" s="130">
        <f>SUMIFS(Расход!$G$4:$G$557,Расход!$C$4:$C$557,$A$142,Расход!$U$4:$U$557,Ростовка!$C150,Расход!$B$4:$B$557,"&gt;="&amp;Расход!$N$14)</f>
        <v>0</v>
      </c>
    </row>
    <row r="151" spans="1:17" ht="15.75" hidden="1" customHeight="1" outlineLevel="1" x14ac:dyDescent="0.25">
      <c r="A151" s="128" t="s">
        <v>134</v>
      </c>
      <c r="B151" s="118"/>
      <c r="C151" s="118" t="str">
        <f t="shared" si="9"/>
        <v>XL</v>
      </c>
      <c r="D151" s="129">
        <f t="shared" si="8"/>
        <v>0</v>
      </c>
      <c r="F151" s="130">
        <f>SUMIFS(Расход!$G$4:$G$557,Расход!$C$4:$C$557,$A$142,Расход!$U$4:$U$557,Ростовка!$C151,Расход!$B$4:$B$557,"&lt;"&amp;Расход!$N$5)</f>
        <v>0</v>
      </c>
      <c r="G151" s="130">
        <f>SUMIFS(Расход!$G$4:$G$557,Расход!$C$4:$C$557,$A$142,Расход!$U$4:$U$557,Ростовка!$C151,Расход!$B$4:$B$557,"&lt;"&amp;Расход!$N$6)-$F151</f>
        <v>0</v>
      </c>
      <c r="H151" s="130">
        <f>SUMIFS(Расход!$G$4:$G$557,Расход!$C$4:$C$557,$A$142,Расход!$U$4:$U$557,Ростовка!$C151,Расход!$B$4:$B$557,"&lt;"&amp;Расход!$N$7)-$G151-$F151</f>
        <v>0</v>
      </c>
      <c r="I151" s="130">
        <f>SUMIFS(Расход!$G$4:$G$557,Расход!$C$4:$C$557,$A$142,Расход!$U$4:$U$557,Ростовка!$C151,Расход!$B$4:$B$557,"&lt;"&amp;Расход!$N$8)-$H151-$G151-$F151</f>
        <v>0</v>
      </c>
      <c r="J151" s="130">
        <f>SUMIFS(Расход!$G$4:$G$557,Расход!$C$4:$C$557,$A$142,Расход!$U$4:$U$557,Ростовка!$C151,Расход!$B$4:$B$557,"&lt;"&amp;Расход!$N$9)-$H151-$G151-$F151-$I151</f>
        <v>0</v>
      </c>
      <c r="K151" s="130">
        <f>SUMIFS(Расход!$G$4:$G$557,Расход!$C$4:$C$557,$A$142,Расход!$U$4:$U$557,Ростовка!$C151,Расход!$B$4:$B$557,"&lt;"&amp;Расход!$N$9)-$J151-$I151-$H151-$G151-$F151</f>
        <v>0</v>
      </c>
      <c r="L151" s="130">
        <f>SUMIFS(Расход!$G$4:$G$557,Расход!$C$4:$C$557,$A$142,Расход!$U$4:$U$557,Ростовка!$C151,Расход!$B$4:$B$557,"&lt;"&amp;Расход!$N$10)-$K151-$J151-$I151-$H151-$G151-$F151</f>
        <v>0</v>
      </c>
      <c r="M151" s="130">
        <f>SUMIFS(Расход!$G$4:$G$557,Расход!$C$4:$C$557,$A$142,Расход!$U$4:$U$557,Ростовка!$C151,Расход!$B$4:$B$557,"&lt;"&amp;Расход!$N$11)-$L151-$K151-$J151-$I151-$H151-$G151-$F151</f>
        <v>0</v>
      </c>
      <c r="N151" s="130">
        <f>SUMIFS(Расход!$G$4:$G$557,Расход!$C$4:$C$557,$A$142,Расход!$U$4:$U$557,Ростовка!$C151,Расход!$B$4:$B$557,"&lt;"&amp;Расход!#REF!)-SUM($F151:$M151)</f>
        <v>0</v>
      </c>
      <c r="O151" s="130">
        <f>SUMIFS(Расход!$G$4:$G$557,Расход!$C$4:$C$557,$A$142,Расход!$U$4:$U$557,Ростовка!$C151,Расход!$B$4:$B$557,"&lt;"&amp;Расход!$N$12)-SUM($F151:$N151)</f>
        <v>0</v>
      </c>
      <c r="P151" s="130">
        <f>SUMIFS(Расход!$G$4:$G$557,Расход!$C$4:$C$557,$A$142,Расход!$U$4:$U$557,Ростовка!$C151,Расход!$B$4:$B$557,"&lt;"&amp;Расход!$N$13)-SUM($F151:$O151)</f>
        <v>0</v>
      </c>
      <c r="Q151" s="130">
        <f>SUMIFS(Расход!$G$4:$G$557,Расход!$C$4:$C$557,$A$142,Расход!$U$4:$U$557,Ростовка!$C151,Расход!$B$4:$B$557,"&gt;="&amp;Расход!$N$14)</f>
        <v>0</v>
      </c>
    </row>
    <row r="152" spans="1:17" ht="15.75" hidden="1" customHeight="1" outlineLevel="1" x14ac:dyDescent="0.25">
      <c r="A152" s="128" t="s">
        <v>134</v>
      </c>
      <c r="B152" s="118"/>
      <c r="C152" s="118" t="str">
        <f t="shared" si="9"/>
        <v>XL</v>
      </c>
      <c r="D152" s="129">
        <f t="shared" si="8"/>
        <v>0</v>
      </c>
      <c r="F152" s="130">
        <f>SUMIFS(Расход!$G$4:$G$557,Расход!$C$4:$C$557,$A$142,Расход!$U$4:$U$557,Ростовка!$C152,Расход!$B$4:$B$557,"&lt;"&amp;Расход!$N$5)</f>
        <v>0</v>
      </c>
      <c r="G152" s="130">
        <f>SUMIFS(Расход!$G$4:$G$557,Расход!$C$4:$C$557,$A$142,Расход!$U$4:$U$557,Ростовка!$C152,Расход!$B$4:$B$557,"&lt;"&amp;Расход!$N$6)-$F152</f>
        <v>0</v>
      </c>
      <c r="H152" s="130">
        <f>SUMIFS(Расход!$G$4:$G$557,Расход!$C$4:$C$557,$A$142,Расход!$U$4:$U$557,Ростовка!$C152,Расход!$B$4:$B$557,"&lt;"&amp;Расход!$N$7)-$G152-$F152</f>
        <v>0</v>
      </c>
      <c r="I152" s="130">
        <f>SUMIFS(Расход!$G$4:$G$557,Расход!$C$4:$C$557,$A$142,Расход!$U$4:$U$557,Ростовка!$C152,Расход!$B$4:$B$557,"&lt;"&amp;Расход!$N$8)-$H152-$G152-$F152</f>
        <v>0</v>
      </c>
      <c r="J152" s="130">
        <f>SUMIFS(Расход!$G$4:$G$557,Расход!$C$4:$C$557,$A$142,Расход!$U$4:$U$557,Ростовка!$C152,Расход!$B$4:$B$557,"&lt;"&amp;Расход!$N$9)-$H152-$G152-$F152-$I152</f>
        <v>0</v>
      </c>
      <c r="K152" s="130">
        <f>SUMIFS(Расход!$G$4:$G$557,Расход!$C$4:$C$557,$A$142,Расход!$U$4:$U$557,Ростовка!$C152,Расход!$B$4:$B$557,"&lt;"&amp;Расход!$N$9)-$J152-$I152-$H152-$G152-$F152</f>
        <v>0</v>
      </c>
      <c r="L152" s="130">
        <f>SUMIFS(Расход!$G$4:$G$557,Расход!$C$4:$C$557,$A$142,Расход!$U$4:$U$557,Ростовка!$C152,Расход!$B$4:$B$557,"&lt;"&amp;Расход!$N$10)-$K152-$J152-$I152-$H152-$G152-$F152</f>
        <v>0</v>
      </c>
      <c r="M152" s="130">
        <f>SUMIFS(Расход!$G$4:$G$557,Расход!$C$4:$C$557,$A$142,Расход!$U$4:$U$557,Ростовка!$C152,Расход!$B$4:$B$557,"&lt;"&amp;Расход!$N$11)-$L152-$K152-$J152-$I152-$H152-$G152-$F152</f>
        <v>0</v>
      </c>
      <c r="N152" s="130">
        <f>SUMIFS(Расход!$G$4:$G$557,Расход!$C$4:$C$557,$A$142,Расход!$U$4:$U$557,Ростовка!$C152,Расход!$B$4:$B$557,"&lt;"&amp;Расход!#REF!)-SUM($F152:$M152)</f>
        <v>0</v>
      </c>
      <c r="O152" s="130">
        <f>SUMIFS(Расход!$G$4:$G$557,Расход!$C$4:$C$557,$A$142,Расход!$U$4:$U$557,Ростовка!$C152,Расход!$B$4:$B$557,"&lt;"&amp;Расход!$N$12)-SUM($F152:$N152)</f>
        <v>0</v>
      </c>
      <c r="P152" s="130">
        <f>SUMIFS(Расход!$G$4:$G$557,Расход!$C$4:$C$557,$A$142,Расход!$U$4:$U$557,Ростовка!$C152,Расход!$B$4:$B$557,"&lt;"&amp;Расход!$N$13)-SUM($F152:$O152)</f>
        <v>0</v>
      </c>
      <c r="Q152" s="130">
        <f>SUMIFS(Расход!$G$4:$G$557,Расход!$C$4:$C$557,$A$142,Расход!$U$4:$U$557,Ростовка!$C152,Расход!$B$4:$B$557,"&gt;="&amp;Расход!$N$14)</f>
        <v>0</v>
      </c>
    </row>
    <row r="153" spans="1:17" ht="15.75" hidden="1" customHeight="1" outlineLevel="1" x14ac:dyDescent="0.25">
      <c r="A153" s="128" t="s">
        <v>134</v>
      </c>
      <c r="B153" s="118"/>
      <c r="C153" s="118" t="str">
        <f t="shared" si="9"/>
        <v>XL</v>
      </c>
      <c r="D153" s="129">
        <f t="shared" si="8"/>
        <v>0</v>
      </c>
      <c r="F153" s="130">
        <f>SUMIFS(Расход!$G$4:$G$557,Расход!$C$4:$C$557,$A$142,Расход!$U$4:$U$557,Ростовка!$C153,Расход!$B$4:$B$557,"&lt;"&amp;Расход!$N$5)</f>
        <v>0</v>
      </c>
      <c r="G153" s="130">
        <f>SUMIFS(Расход!$G$4:$G$557,Расход!$C$4:$C$557,$A$142,Расход!$U$4:$U$557,Ростовка!$C153,Расход!$B$4:$B$557,"&lt;"&amp;Расход!$N$6)-$F153</f>
        <v>0</v>
      </c>
      <c r="H153" s="130">
        <f>SUMIFS(Расход!$G$4:$G$557,Расход!$C$4:$C$557,$A$142,Расход!$U$4:$U$557,Ростовка!$C153,Расход!$B$4:$B$557,"&lt;"&amp;Расход!$N$7)-$G153-$F153</f>
        <v>0</v>
      </c>
      <c r="I153" s="130">
        <f>SUMIFS(Расход!$G$4:$G$557,Расход!$C$4:$C$557,$A$142,Расход!$U$4:$U$557,Ростовка!$C153,Расход!$B$4:$B$557,"&lt;"&amp;Расход!$N$8)-$H153-$G153-$F153</f>
        <v>0</v>
      </c>
      <c r="J153" s="130">
        <f>SUMIFS(Расход!$G$4:$G$557,Расход!$C$4:$C$557,$A$142,Расход!$U$4:$U$557,Ростовка!$C153,Расход!$B$4:$B$557,"&lt;"&amp;Расход!$N$9)-$H153-$G153-$F153-$I153</f>
        <v>0</v>
      </c>
      <c r="K153" s="130">
        <f>SUMIFS(Расход!$G$4:$G$557,Расход!$C$4:$C$557,$A$142,Расход!$U$4:$U$557,Ростовка!$C153,Расход!$B$4:$B$557,"&lt;"&amp;Расход!$N$9)-$J153-$I153-$H153-$G153-$F153</f>
        <v>0</v>
      </c>
      <c r="L153" s="130">
        <f>SUMIFS(Расход!$G$4:$G$557,Расход!$C$4:$C$557,$A$142,Расход!$U$4:$U$557,Ростовка!$C153,Расход!$B$4:$B$557,"&lt;"&amp;Расход!$N$10)-$K153-$J153-$I153-$H153-$G153-$F153</f>
        <v>0</v>
      </c>
      <c r="M153" s="130">
        <f>SUMIFS(Расход!$G$4:$G$557,Расход!$C$4:$C$557,$A$142,Расход!$U$4:$U$557,Ростовка!$C153,Расход!$B$4:$B$557,"&lt;"&amp;Расход!$N$11)-$L153-$K153-$J153-$I153-$H153-$G153-$F153</f>
        <v>0</v>
      </c>
      <c r="N153" s="130">
        <f>SUMIFS(Расход!$G$4:$G$557,Расход!$C$4:$C$557,$A$142,Расход!$U$4:$U$557,Ростовка!$C153,Расход!$B$4:$B$557,"&lt;"&amp;Расход!#REF!)-SUM($F153:$M153)</f>
        <v>0</v>
      </c>
      <c r="O153" s="130">
        <f>SUMIFS(Расход!$G$4:$G$557,Расход!$C$4:$C$557,$A$142,Расход!$U$4:$U$557,Ростовка!$C153,Расход!$B$4:$B$557,"&lt;"&amp;Расход!$N$12)-SUM($F153:$N153)</f>
        <v>0</v>
      </c>
      <c r="P153" s="130">
        <f>SUMIFS(Расход!$G$4:$G$557,Расход!$C$4:$C$557,$A$142,Расход!$U$4:$U$557,Ростовка!$C153,Расход!$B$4:$B$557,"&lt;"&amp;Расход!$N$13)-SUM($F153:$O153)</f>
        <v>0</v>
      </c>
      <c r="Q153" s="130">
        <f>SUMIFS(Расход!$G$4:$G$557,Расход!$C$4:$C$557,$A$142,Расход!$U$4:$U$557,Ростовка!$C153,Расход!$B$4:$B$557,"&gt;="&amp;Расход!$N$14)</f>
        <v>0</v>
      </c>
    </row>
    <row r="154" spans="1:17" ht="15.75" hidden="1" customHeight="1" outlineLevel="1" x14ac:dyDescent="0.25">
      <c r="A154" s="128" t="s">
        <v>134</v>
      </c>
      <c r="B154" s="118"/>
      <c r="C154" s="118" t="str">
        <f t="shared" si="9"/>
        <v>XL</v>
      </c>
      <c r="D154" s="129">
        <f t="shared" si="8"/>
        <v>0</v>
      </c>
      <c r="F154" s="130">
        <f>SUMIFS(Расход!$G$4:$G$557,Расход!$C$4:$C$557,$A$142,Расход!$U$4:$U$557,Ростовка!$C154,Расход!$B$4:$B$557,"&lt;"&amp;Расход!$N$5)</f>
        <v>0</v>
      </c>
      <c r="G154" s="130">
        <f>SUMIFS(Расход!$G$4:$G$557,Расход!$C$4:$C$557,$A$142,Расход!$U$4:$U$557,Ростовка!$C154,Расход!$B$4:$B$557,"&lt;"&amp;Расход!$N$6)-$F154</f>
        <v>0</v>
      </c>
      <c r="H154" s="130">
        <f>SUMIFS(Расход!$G$4:$G$557,Расход!$C$4:$C$557,$A$142,Расход!$U$4:$U$557,Ростовка!$C154,Расход!$B$4:$B$557,"&lt;"&amp;Расход!$N$7)-$G154-$F154</f>
        <v>0</v>
      </c>
      <c r="I154" s="130">
        <f>SUMIFS(Расход!$G$4:$G$557,Расход!$C$4:$C$557,$A$142,Расход!$U$4:$U$557,Ростовка!$C154,Расход!$B$4:$B$557,"&lt;"&amp;Расход!$N$8)-$H154-$G154-$F154</f>
        <v>0</v>
      </c>
      <c r="J154" s="130">
        <f>SUMIFS(Расход!$G$4:$G$557,Расход!$C$4:$C$557,$A$142,Расход!$U$4:$U$557,Ростовка!$C154,Расход!$B$4:$B$557,"&lt;"&amp;Расход!$N$9)-$H154-$G154-$F154-$I154</f>
        <v>0</v>
      </c>
      <c r="K154" s="130">
        <f>SUMIFS(Расход!$G$4:$G$557,Расход!$C$4:$C$557,$A$142,Расход!$U$4:$U$557,Ростовка!$C154,Расход!$B$4:$B$557,"&lt;"&amp;Расход!$N$9)-$J154-$I154-$H154-$G154-$F154</f>
        <v>0</v>
      </c>
      <c r="L154" s="130">
        <f>SUMIFS(Расход!$G$4:$G$557,Расход!$C$4:$C$557,$A$142,Расход!$U$4:$U$557,Ростовка!$C154,Расход!$B$4:$B$557,"&lt;"&amp;Расход!$N$10)-$K154-$J154-$I154-$H154-$G154-$F154</f>
        <v>0</v>
      </c>
      <c r="M154" s="130">
        <f>SUMIFS(Расход!$G$4:$G$557,Расход!$C$4:$C$557,$A$142,Расход!$U$4:$U$557,Ростовка!$C154,Расход!$B$4:$B$557,"&lt;"&amp;Расход!$N$11)-$L154-$K154-$J154-$I154-$H154-$G154-$F154</f>
        <v>0</v>
      </c>
      <c r="N154" s="130">
        <f>SUMIFS(Расход!$G$4:$G$557,Расход!$C$4:$C$557,$A$142,Расход!$U$4:$U$557,Ростовка!$C154,Расход!$B$4:$B$557,"&lt;"&amp;Расход!#REF!)-SUM($F154:$M154)</f>
        <v>0</v>
      </c>
      <c r="O154" s="130">
        <f>SUMIFS(Расход!$G$4:$G$557,Расход!$C$4:$C$557,$A$142,Расход!$U$4:$U$557,Ростовка!$C154,Расход!$B$4:$B$557,"&lt;"&amp;Расход!$N$12)-SUM($F154:$N154)</f>
        <v>0</v>
      </c>
      <c r="P154" s="130">
        <f>SUMIFS(Расход!$G$4:$G$557,Расход!$C$4:$C$557,$A$142,Расход!$U$4:$U$557,Ростовка!$C154,Расход!$B$4:$B$557,"&lt;"&amp;Расход!$N$13)-SUM($F154:$O154)</f>
        <v>0</v>
      </c>
      <c r="Q154" s="130">
        <f>SUMIFS(Расход!$G$4:$G$557,Расход!$C$4:$C$557,$A$142,Расход!$U$4:$U$557,Ростовка!$C154,Расход!$B$4:$B$557,"&gt;="&amp;Расход!$N$14)</f>
        <v>0</v>
      </c>
    </row>
    <row r="155" spans="1:17" ht="15.75" hidden="1" customHeight="1" outlineLevel="1" thickBot="1" x14ac:dyDescent="0.3">
      <c r="A155" s="131"/>
      <c r="B155" s="139"/>
      <c r="C155" s="139"/>
      <c r="D155" s="133"/>
      <c r="E155" s="134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6"/>
    </row>
    <row r="156" spans="1:17" ht="15.75" customHeight="1" collapsed="1" thickBot="1" x14ac:dyDescent="0.3">
      <c r="A156" s="140" t="s">
        <v>211</v>
      </c>
      <c r="B156" s="141"/>
      <c r="C156" s="141"/>
      <c r="D156" s="119">
        <f>SUM(D157:D172)</f>
        <v>121</v>
      </c>
      <c r="E156" s="124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38"/>
    </row>
    <row r="157" spans="1:17" ht="15.75" hidden="1" customHeight="1" outlineLevel="1" x14ac:dyDescent="0.25">
      <c r="A157" s="128"/>
      <c r="B157" s="118"/>
      <c r="C157" s="118" t="str">
        <f t="shared" ref="C157:C172" si="10">CONCATENATE(A157,B157)</f>
        <v/>
      </c>
      <c r="D157" s="129">
        <f t="shared" ref="D157:D171" si="11">SUM(F157:Q157)</f>
        <v>121</v>
      </c>
      <c r="F157" s="130">
        <f>SUMIFS(Расход!$G$4:$G$557,Расход!$C$4:$C$557,$A$156,Расход!$U$4:$U$557,Ростовка!$C157,Расход!$B$4:$B$557,"&lt;"&amp;Расход!$N$5)</f>
        <v>35</v>
      </c>
      <c r="G157" s="130">
        <f>SUMIFS(Расход!$G$4:$G$557,Расход!$C$4:$C$557,$A$156,Расход!$U$4:$U$557,Ростовка!$C157,Расход!$B$4:$B$557,"&lt;"&amp;Расход!$N$6)-$F157</f>
        <v>42</v>
      </c>
      <c r="H157" s="130">
        <f>SUMIFS(Расход!$G$4:$G$557,Расход!$C$4:$C$557,$A$156,Расход!$U$4:$U$557,Ростовка!$C157,Расход!$B$4:$B$557,"&lt;"&amp;Расход!$N$7)-$G157-$F157</f>
        <v>27</v>
      </c>
      <c r="I157" s="130">
        <f>SUMIFS(Расход!$G$4:$G$557,Расход!$C$4:$C$557,$A$156,Расход!$U$4:$U$557,Ростовка!$C157,Расход!$B$4:$B$557,"&lt;"&amp;Расход!$N$8)-$H157-$G157-$F157</f>
        <v>6</v>
      </c>
      <c r="J157" s="130">
        <f>SUMIFS(Расход!$G$4:$G$557,Расход!$C$4:$C$557,$A$156,Расход!$U$4:$U$557,Ростовка!$C157,Расход!$B$4:$B$557,"&lt;"&amp;Расход!$N$9)-$H157-$G157-$F157-$I157</f>
        <v>11</v>
      </c>
      <c r="K157" s="130">
        <f>SUMIFS(Расход!$G$4:$G$557,Расход!$C$4:$C$557,$A$156,Расход!$U$4:$U$557,Ростовка!$C157,Расход!$B$4:$B$557,"&lt;"&amp;Расход!$N$9)-$J157-$I157-$H157-$G157-$F157</f>
        <v>0</v>
      </c>
      <c r="L157" s="130">
        <f>SUMIFS(Расход!$G$4:$G$557,Расход!$C$4:$C$557,$A$156,Расход!$U$4:$U$557,Ростовка!$C157,Расход!$B$4:$B$557,"&lt;"&amp;Расход!$N$10)-$K157-$J157-$I157-$H157-$G157-$F157</f>
        <v>0</v>
      </c>
      <c r="M157" s="130">
        <f>SUMIFS(Расход!$G$4:$G$557,Расход!$C$4:$C$557,$A$156,Расход!$U$4:$U$557,Ростовка!$C157,Расход!$B$4:$B$557,"&lt;"&amp;Расход!$N$11)-$L157-$K157-$J157-$I157-$H157-$G157-$F157</f>
        <v>0</v>
      </c>
      <c r="N157" s="130">
        <f>SUMIFS(Расход!$G$4:$G$557,Расход!$C$4:$C$557,$A$156,Расход!$U$4:$U$557,Ростовка!$C157,Расход!$B$4:$B$557,"&lt;"&amp;Расход!#REF!)-SUM($F157:$M157)</f>
        <v>-121</v>
      </c>
      <c r="O157" s="130">
        <f>SUMIFS(Расход!$G$4:$G$557,Расход!$C$4:$C$557,$A$156,Расход!$U$4:$U$557,Ростовка!$C157,Расход!$B$4:$B$557,"&lt;"&amp;Расход!$N$12)-SUM($F157:$N157)</f>
        <v>121</v>
      </c>
      <c r="P157" s="130">
        <f>SUMIFS(Расход!$G$4:$G$557,Расход!$C$4:$C$557,$A$156,Расход!$U$4:$U$557,Ростовка!$C157,Расход!$B$4:$B$557,"&lt;"&amp;Расход!$N$13)-SUM($F157:$O157)</f>
        <v>0</v>
      </c>
      <c r="Q157" s="130">
        <f>SUMIFS(Расход!$G$4:$G$557,Расход!$C$4:$C$557,$A$156,Расход!$U$4:$U$557,Ростовка!$C157,Расход!$B$4:$B$557,"&gt;="&amp;Расход!$N$14)</f>
        <v>0</v>
      </c>
    </row>
    <row r="158" spans="1:17" ht="15.75" hidden="1" customHeight="1" outlineLevel="1" x14ac:dyDescent="0.25">
      <c r="A158" s="128" t="s">
        <v>134</v>
      </c>
      <c r="B158" s="118"/>
      <c r="C158" s="118" t="str">
        <f t="shared" si="10"/>
        <v>XL</v>
      </c>
      <c r="D158" s="129">
        <f t="shared" si="11"/>
        <v>0</v>
      </c>
      <c r="F158" s="130">
        <f>SUMIFS(Расход!$G$4:$G$557,Расход!$C$4:$C$557,$A$156,Расход!$U$4:$U$557,Ростовка!$C158,Расход!$B$4:$B$557,"&lt;"&amp;Расход!$N$5)</f>
        <v>0</v>
      </c>
      <c r="G158" s="130">
        <f>SUMIFS(Расход!$G$4:$G$557,Расход!$C$4:$C$557,$A$156,Расход!$U$4:$U$557,Ростовка!$C158,Расход!$B$4:$B$557,"&lt;"&amp;Расход!$N$5)</f>
        <v>0</v>
      </c>
      <c r="H158" s="130">
        <f>SUMIFS(Расход!$G$4:$G$557,Расход!$C$4:$C$557,$A$156,Расход!$U$4:$U$557,Ростовка!$C158,Расход!$B$4:$B$557,"&lt;"&amp;Расход!$N$5)</f>
        <v>0</v>
      </c>
      <c r="I158" s="130">
        <f>SUMIFS(Расход!$G$4:$G$557,Расход!$C$4:$C$557,$A$156,Расход!$U$4:$U$557,Ростовка!$C158,Расход!$B$4:$B$557,"&lt;"&amp;Расход!$N$5)</f>
        <v>0</v>
      </c>
      <c r="J158" s="130">
        <f>SUMIFS(Расход!$G$4:$G$557,Расход!$C$4:$C$557,$A$156,Расход!$U$4:$U$557,Ростовка!$C158,Расход!$B$4:$B$557,"&lt;"&amp;Расход!$N$5)</f>
        <v>0</v>
      </c>
      <c r="K158" s="130">
        <f>SUMIFS(Расход!$G$4:$G$557,Расход!$C$4:$C$557,$A$156,Расход!$U$4:$U$557,Ростовка!$C158,Расход!$B$4:$B$557,"&lt;"&amp;Расход!$N$5)</f>
        <v>0</v>
      </c>
      <c r="L158" s="130">
        <f>SUMIFS(Расход!$G$4:$G$557,Расход!$C$4:$C$557,$A$156,Расход!$U$4:$U$557,Ростовка!$C158,Расход!$B$4:$B$557,"&lt;"&amp;Расход!$N$5)</f>
        <v>0</v>
      </c>
      <c r="M158" s="130">
        <f>SUMIFS(Расход!$G$4:$G$557,Расход!$C$4:$C$557,$A$156,Расход!$U$4:$U$557,Ростовка!$C158,Расход!$B$4:$B$557,"&lt;"&amp;Расход!$N$5)</f>
        <v>0</v>
      </c>
      <c r="N158" s="130">
        <f>SUMIFS(Расход!$G$4:$G$557,Расход!$C$4:$C$557,$A$156,Расход!$U$4:$U$557,Ростовка!$C158,Расход!$B$4:$B$557,"&lt;"&amp;Расход!$N$5)</f>
        <v>0</v>
      </c>
      <c r="O158" s="130">
        <f>SUMIFS(Расход!$G$4:$G$557,Расход!$C$4:$C$557,$A$156,Расход!$U$4:$U$557,Ростовка!$C158,Расход!$B$4:$B$557,"&lt;"&amp;Расход!$N$5)</f>
        <v>0</v>
      </c>
      <c r="P158" s="130">
        <f>SUMIFS(Расход!$G$4:$G$557,Расход!$C$4:$C$557,$A$156,Расход!$U$4:$U$557,Ростовка!$C158,Расход!$B$4:$B$557,"&lt;"&amp;Расход!$N$5)</f>
        <v>0</v>
      </c>
      <c r="Q158" s="130">
        <f>SUMIFS(Расход!$G$4:$G$557,Расход!$C$4:$C$557,$A$156,Расход!$U$4:$U$557,Ростовка!$C158,Расход!$B$4:$B$557,"&lt;"&amp;Расход!$N$5)</f>
        <v>0</v>
      </c>
    </row>
    <row r="159" spans="1:17" ht="15.75" hidden="1" customHeight="1" outlineLevel="1" x14ac:dyDescent="0.25">
      <c r="A159" s="128" t="s">
        <v>134</v>
      </c>
      <c r="B159" s="118"/>
      <c r="C159" s="118" t="str">
        <f t="shared" si="10"/>
        <v>XL</v>
      </c>
      <c r="D159" s="129">
        <f t="shared" si="11"/>
        <v>0</v>
      </c>
      <c r="F159" s="130">
        <f>SUMIFS(Расход!$G$4:$G$557,Расход!$C$4:$C$557,$A$156,Расход!$U$4:$U$557,Ростовка!$C159,Расход!$B$4:$B$557,"&lt;"&amp;Расход!$N$5)</f>
        <v>0</v>
      </c>
      <c r="G159" s="130">
        <f>SUMIFS(Расход!$G$4:$G$557,Расход!$C$4:$C$557,$A$156,Расход!$U$4:$U$557,Ростовка!$C159,Расход!$B$4:$B$557,"&lt;"&amp;Расход!$N$5)</f>
        <v>0</v>
      </c>
      <c r="H159" s="130">
        <f>SUMIFS(Расход!$G$4:$G$557,Расход!$C$4:$C$557,$A$156,Расход!$U$4:$U$557,Ростовка!$C159,Расход!$B$4:$B$557,"&lt;"&amp;Расход!$N$5)</f>
        <v>0</v>
      </c>
      <c r="I159" s="130">
        <f>SUMIFS(Расход!$G$4:$G$557,Расход!$C$4:$C$557,$A$156,Расход!$U$4:$U$557,Ростовка!$C159,Расход!$B$4:$B$557,"&lt;"&amp;Расход!$N$5)</f>
        <v>0</v>
      </c>
      <c r="J159" s="130">
        <f>SUMIFS(Расход!$G$4:$G$557,Расход!$C$4:$C$557,$A$156,Расход!$U$4:$U$557,Ростовка!$C159,Расход!$B$4:$B$557,"&lt;"&amp;Расход!$N$5)</f>
        <v>0</v>
      </c>
      <c r="K159" s="130">
        <f>SUMIFS(Расход!$G$4:$G$557,Расход!$C$4:$C$557,$A$156,Расход!$U$4:$U$557,Ростовка!$C159,Расход!$B$4:$B$557,"&lt;"&amp;Расход!$N$5)</f>
        <v>0</v>
      </c>
      <c r="L159" s="130">
        <f>SUMIFS(Расход!$G$4:$G$557,Расход!$C$4:$C$557,$A$156,Расход!$U$4:$U$557,Ростовка!$C159,Расход!$B$4:$B$557,"&lt;"&amp;Расход!$N$5)</f>
        <v>0</v>
      </c>
      <c r="M159" s="130">
        <f>SUMIFS(Расход!$G$4:$G$557,Расход!$C$4:$C$557,$A$156,Расход!$U$4:$U$557,Ростовка!$C159,Расход!$B$4:$B$557,"&lt;"&amp;Расход!$N$5)</f>
        <v>0</v>
      </c>
      <c r="N159" s="130">
        <f>SUMIFS(Расход!$G$4:$G$557,Расход!$C$4:$C$557,$A$156,Расход!$U$4:$U$557,Ростовка!$C159,Расход!$B$4:$B$557,"&lt;"&amp;Расход!$N$5)</f>
        <v>0</v>
      </c>
      <c r="O159" s="130">
        <f>SUMIFS(Расход!$G$4:$G$557,Расход!$C$4:$C$557,$A$156,Расход!$U$4:$U$557,Ростовка!$C159,Расход!$B$4:$B$557,"&lt;"&amp;Расход!$N$5)</f>
        <v>0</v>
      </c>
      <c r="P159" s="130">
        <f>SUMIFS(Расход!$G$4:$G$557,Расход!$C$4:$C$557,$A$156,Расход!$U$4:$U$557,Ростовка!$C159,Расход!$B$4:$B$557,"&lt;"&amp;Расход!$N$5)</f>
        <v>0</v>
      </c>
      <c r="Q159" s="130">
        <f>SUMIFS(Расход!$G$4:$G$557,Расход!$C$4:$C$557,$A$156,Расход!$U$4:$U$557,Ростовка!$C159,Расход!$B$4:$B$557,"&lt;"&amp;Расход!$N$5)</f>
        <v>0</v>
      </c>
    </row>
    <row r="160" spans="1:17" ht="15.75" hidden="1" customHeight="1" outlineLevel="1" x14ac:dyDescent="0.25">
      <c r="A160" s="128" t="s">
        <v>134</v>
      </c>
      <c r="B160" s="118"/>
      <c r="C160" s="118" t="str">
        <f t="shared" si="10"/>
        <v>XL</v>
      </c>
      <c r="D160" s="129">
        <f t="shared" si="11"/>
        <v>0</v>
      </c>
      <c r="F160" s="130">
        <f>SUMIFS(Расход!$G$4:$G$557,Расход!$C$4:$C$557,$A$156,Расход!$U$4:$U$557,Ростовка!$C160,Расход!$B$4:$B$557,"&lt;"&amp;Расход!$N$5)</f>
        <v>0</v>
      </c>
      <c r="G160" s="130">
        <f>SUMIFS(Расход!$G$4:$G$557,Расход!$C$4:$C$557,$A$156,Расход!$U$4:$U$557,Ростовка!$C160,Расход!$B$4:$B$557,"&lt;"&amp;Расход!$N$5)</f>
        <v>0</v>
      </c>
      <c r="H160" s="130">
        <f>SUMIFS(Расход!$G$4:$G$557,Расход!$C$4:$C$557,$A$156,Расход!$U$4:$U$557,Ростовка!$C160,Расход!$B$4:$B$557,"&lt;"&amp;Расход!$N$5)</f>
        <v>0</v>
      </c>
      <c r="I160" s="130">
        <f>SUMIFS(Расход!$G$4:$G$557,Расход!$C$4:$C$557,$A$156,Расход!$U$4:$U$557,Ростовка!$C160,Расход!$B$4:$B$557,"&lt;"&amp;Расход!$N$5)</f>
        <v>0</v>
      </c>
      <c r="J160" s="130">
        <f>SUMIFS(Расход!$G$4:$G$557,Расход!$C$4:$C$557,$A$156,Расход!$U$4:$U$557,Ростовка!$C160,Расход!$B$4:$B$557,"&lt;"&amp;Расход!$N$5)</f>
        <v>0</v>
      </c>
      <c r="K160" s="130">
        <f>SUMIFS(Расход!$G$4:$G$557,Расход!$C$4:$C$557,$A$156,Расход!$U$4:$U$557,Ростовка!$C160,Расход!$B$4:$B$557,"&lt;"&amp;Расход!$N$5)</f>
        <v>0</v>
      </c>
      <c r="L160" s="130">
        <f>SUMIFS(Расход!$G$4:$G$557,Расход!$C$4:$C$557,$A$156,Расход!$U$4:$U$557,Ростовка!$C160,Расход!$B$4:$B$557,"&lt;"&amp;Расход!$N$5)</f>
        <v>0</v>
      </c>
      <c r="M160" s="130">
        <f>SUMIFS(Расход!$G$4:$G$557,Расход!$C$4:$C$557,$A$156,Расход!$U$4:$U$557,Ростовка!$C160,Расход!$B$4:$B$557,"&lt;"&amp;Расход!$N$5)</f>
        <v>0</v>
      </c>
      <c r="N160" s="130">
        <f>SUMIFS(Расход!$G$4:$G$557,Расход!$C$4:$C$557,$A$156,Расход!$U$4:$U$557,Ростовка!$C160,Расход!$B$4:$B$557,"&lt;"&amp;Расход!$N$5)</f>
        <v>0</v>
      </c>
      <c r="O160" s="130">
        <f>SUMIFS(Расход!$G$4:$G$557,Расход!$C$4:$C$557,$A$156,Расход!$U$4:$U$557,Ростовка!$C160,Расход!$B$4:$B$557,"&lt;"&amp;Расход!$N$5)</f>
        <v>0</v>
      </c>
      <c r="P160" s="130">
        <f>SUMIFS(Расход!$G$4:$G$557,Расход!$C$4:$C$557,$A$156,Расход!$U$4:$U$557,Ростовка!$C160,Расход!$B$4:$B$557,"&lt;"&amp;Расход!$N$5)</f>
        <v>0</v>
      </c>
      <c r="Q160" s="130">
        <f>SUMIFS(Расход!$G$4:$G$557,Расход!$C$4:$C$557,$A$156,Расход!$U$4:$U$557,Ростовка!$C160,Расход!$B$4:$B$557,"&lt;"&amp;Расход!$N$5)</f>
        <v>0</v>
      </c>
    </row>
    <row r="161" spans="1:17" ht="15.75" hidden="1" customHeight="1" outlineLevel="1" x14ac:dyDescent="0.25">
      <c r="A161" s="128" t="s">
        <v>134</v>
      </c>
      <c r="B161" s="118"/>
      <c r="C161" s="118" t="str">
        <f t="shared" si="10"/>
        <v>XL</v>
      </c>
      <c r="D161" s="129">
        <f t="shared" si="11"/>
        <v>0</v>
      </c>
      <c r="F161" s="130">
        <f>SUMIFS(Расход!$G$4:$G$557,Расход!$C$4:$C$557,$A$156,Расход!$U$4:$U$557,Ростовка!$C161,Расход!$B$4:$B$557,"&lt;"&amp;Расход!$N$5)</f>
        <v>0</v>
      </c>
      <c r="G161" s="130">
        <f>SUMIFS(Расход!$G$4:$G$557,Расход!$C$4:$C$557,$A$156,Расход!$U$4:$U$557,Ростовка!$C161,Расход!$B$4:$B$557,"&lt;"&amp;Расход!$N$5)</f>
        <v>0</v>
      </c>
      <c r="H161" s="130">
        <f>SUMIFS(Расход!$G$4:$G$557,Расход!$C$4:$C$557,$A$156,Расход!$U$4:$U$557,Ростовка!$C161,Расход!$B$4:$B$557,"&lt;"&amp;Расход!$N$5)</f>
        <v>0</v>
      </c>
      <c r="I161" s="130">
        <f>SUMIFS(Расход!$G$4:$G$557,Расход!$C$4:$C$557,$A$156,Расход!$U$4:$U$557,Ростовка!$C161,Расход!$B$4:$B$557,"&lt;"&amp;Расход!$N$5)</f>
        <v>0</v>
      </c>
      <c r="J161" s="130">
        <f>SUMIFS(Расход!$G$4:$G$557,Расход!$C$4:$C$557,$A$156,Расход!$U$4:$U$557,Ростовка!$C161,Расход!$B$4:$B$557,"&lt;"&amp;Расход!$N$5)</f>
        <v>0</v>
      </c>
      <c r="K161" s="130">
        <f>SUMIFS(Расход!$G$4:$G$557,Расход!$C$4:$C$557,$A$156,Расход!$U$4:$U$557,Ростовка!$C161,Расход!$B$4:$B$557,"&lt;"&amp;Расход!$N$5)</f>
        <v>0</v>
      </c>
      <c r="L161" s="130">
        <f>SUMIFS(Расход!$G$4:$G$557,Расход!$C$4:$C$557,$A$156,Расход!$U$4:$U$557,Ростовка!$C161,Расход!$B$4:$B$557,"&lt;"&amp;Расход!$N$5)</f>
        <v>0</v>
      </c>
      <c r="M161" s="130">
        <f>SUMIFS(Расход!$G$4:$G$557,Расход!$C$4:$C$557,$A$156,Расход!$U$4:$U$557,Ростовка!$C161,Расход!$B$4:$B$557,"&lt;"&amp;Расход!$N$5)</f>
        <v>0</v>
      </c>
      <c r="N161" s="130">
        <f>SUMIFS(Расход!$G$4:$G$557,Расход!$C$4:$C$557,$A$156,Расход!$U$4:$U$557,Ростовка!$C161,Расход!$B$4:$B$557,"&lt;"&amp;Расход!$N$5)</f>
        <v>0</v>
      </c>
      <c r="O161" s="130">
        <f>SUMIFS(Расход!$G$4:$G$557,Расход!$C$4:$C$557,$A$156,Расход!$U$4:$U$557,Ростовка!$C161,Расход!$B$4:$B$557,"&lt;"&amp;Расход!$N$5)</f>
        <v>0</v>
      </c>
      <c r="P161" s="130">
        <f>SUMIFS(Расход!$G$4:$G$557,Расход!$C$4:$C$557,$A$156,Расход!$U$4:$U$557,Ростовка!$C161,Расход!$B$4:$B$557,"&lt;"&amp;Расход!$N$5)</f>
        <v>0</v>
      </c>
      <c r="Q161" s="130">
        <f>SUMIFS(Расход!$G$4:$G$557,Расход!$C$4:$C$557,$A$156,Расход!$U$4:$U$557,Ростовка!$C161,Расход!$B$4:$B$557,"&lt;"&amp;Расход!$N$5)</f>
        <v>0</v>
      </c>
    </row>
    <row r="162" spans="1:17" ht="15.75" hidden="1" customHeight="1" outlineLevel="1" x14ac:dyDescent="0.25">
      <c r="A162" s="128" t="s">
        <v>134</v>
      </c>
      <c r="B162" s="118"/>
      <c r="C162" s="118" t="str">
        <f t="shared" si="10"/>
        <v>XL</v>
      </c>
      <c r="D162" s="129">
        <f t="shared" si="11"/>
        <v>0</v>
      </c>
      <c r="F162" s="130">
        <f>SUMIFS(Расход!$G$4:$G$557,Расход!$C$4:$C$557,$A$156,Расход!$U$4:$U$557,Ростовка!$C162,Расход!$B$4:$B$557,"&lt;"&amp;Расход!$N$5)</f>
        <v>0</v>
      </c>
      <c r="G162" s="130">
        <f>SUMIFS(Расход!$G$4:$G$557,Расход!$C$4:$C$557,$A$156,Расход!$U$4:$U$557,Ростовка!$C162,Расход!$B$4:$B$557,"&lt;"&amp;Расход!$N$5)</f>
        <v>0</v>
      </c>
      <c r="H162" s="130">
        <f>SUMIFS(Расход!$G$4:$G$557,Расход!$C$4:$C$557,$A$156,Расход!$U$4:$U$557,Ростовка!$C162,Расход!$B$4:$B$557,"&lt;"&amp;Расход!$N$5)</f>
        <v>0</v>
      </c>
      <c r="I162" s="130">
        <f>SUMIFS(Расход!$G$4:$G$557,Расход!$C$4:$C$557,$A$156,Расход!$U$4:$U$557,Ростовка!$C162,Расход!$B$4:$B$557,"&lt;"&amp;Расход!$N$5)</f>
        <v>0</v>
      </c>
      <c r="J162" s="130">
        <f>SUMIFS(Расход!$G$4:$G$557,Расход!$C$4:$C$557,$A$156,Расход!$U$4:$U$557,Ростовка!$C162,Расход!$B$4:$B$557,"&lt;"&amp;Расход!$N$5)</f>
        <v>0</v>
      </c>
      <c r="K162" s="130">
        <f>SUMIFS(Расход!$G$4:$G$557,Расход!$C$4:$C$557,$A$156,Расход!$U$4:$U$557,Ростовка!$C162,Расход!$B$4:$B$557,"&lt;"&amp;Расход!$N$5)</f>
        <v>0</v>
      </c>
      <c r="L162" s="130">
        <f>SUMIFS(Расход!$G$4:$G$557,Расход!$C$4:$C$557,$A$156,Расход!$U$4:$U$557,Ростовка!$C162,Расход!$B$4:$B$557,"&lt;"&amp;Расход!$N$5)</f>
        <v>0</v>
      </c>
      <c r="M162" s="130">
        <f>SUMIFS(Расход!$G$4:$G$557,Расход!$C$4:$C$557,$A$156,Расход!$U$4:$U$557,Ростовка!$C162,Расход!$B$4:$B$557,"&lt;"&amp;Расход!$N$5)</f>
        <v>0</v>
      </c>
      <c r="N162" s="130">
        <f>SUMIFS(Расход!$G$4:$G$557,Расход!$C$4:$C$557,$A$156,Расход!$U$4:$U$557,Ростовка!$C162,Расход!$B$4:$B$557,"&lt;"&amp;Расход!$N$5)</f>
        <v>0</v>
      </c>
      <c r="O162" s="130">
        <f>SUMIFS(Расход!$G$4:$G$557,Расход!$C$4:$C$557,$A$156,Расход!$U$4:$U$557,Ростовка!$C162,Расход!$B$4:$B$557,"&lt;"&amp;Расход!$N$5)</f>
        <v>0</v>
      </c>
      <c r="P162" s="130">
        <f>SUMIFS(Расход!$G$4:$G$557,Расход!$C$4:$C$557,$A$156,Расход!$U$4:$U$557,Ростовка!$C162,Расход!$B$4:$B$557,"&lt;"&amp;Расход!$N$5)</f>
        <v>0</v>
      </c>
      <c r="Q162" s="130">
        <f>SUMIFS(Расход!$G$4:$G$557,Расход!$C$4:$C$557,$A$156,Расход!$U$4:$U$557,Ростовка!$C162,Расход!$B$4:$B$557,"&lt;"&amp;Расход!$N$5)</f>
        <v>0</v>
      </c>
    </row>
    <row r="163" spans="1:17" ht="15.75" hidden="1" customHeight="1" outlineLevel="1" x14ac:dyDescent="0.25">
      <c r="A163" s="128" t="s">
        <v>134</v>
      </c>
      <c r="B163" s="118"/>
      <c r="C163" s="118" t="str">
        <f t="shared" si="10"/>
        <v>XL</v>
      </c>
      <c r="D163" s="129">
        <f t="shared" si="11"/>
        <v>0</v>
      </c>
      <c r="F163" s="130">
        <f>SUMIFS(Расход!$G$4:$G$557,Расход!$C$4:$C$557,$A$156,Расход!$U$4:$U$557,Ростовка!$C163,Расход!$B$4:$B$557,"&lt;"&amp;Расход!$N$5)</f>
        <v>0</v>
      </c>
      <c r="G163" s="130">
        <f>SUMIFS(Расход!$G$4:$G$557,Расход!$C$4:$C$557,$A$156,Расход!$U$4:$U$557,Ростовка!$C163,Расход!$B$4:$B$557,"&lt;"&amp;Расход!$N$5)</f>
        <v>0</v>
      </c>
      <c r="H163" s="130">
        <f>SUMIFS(Расход!$G$4:$G$557,Расход!$C$4:$C$557,$A$156,Расход!$U$4:$U$557,Ростовка!$C163,Расход!$B$4:$B$557,"&lt;"&amp;Расход!$N$5)</f>
        <v>0</v>
      </c>
      <c r="I163" s="130">
        <f>SUMIFS(Расход!$G$4:$G$557,Расход!$C$4:$C$557,$A$156,Расход!$U$4:$U$557,Ростовка!$C163,Расход!$B$4:$B$557,"&lt;"&amp;Расход!$N$5)</f>
        <v>0</v>
      </c>
      <c r="J163" s="130">
        <f>SUMIFS(Расход!$G$4:$G$557,Расход!$C$4:$C$557,$A$156,Расход!$U$4:$U$557,Ростовка!$C163,Расход!$B$4:$B$557,"&lt;"&amp;Расход!$N$5)</f>
        <v>0</v>
      </c>
      <c r="K163" s="130">
        <f>SUMIFS(Расход!$G$4:$G$557,Расход!$C$4:$C$557,$A$156,Расход!$U$4:$U$557,Ростовка!$C163,Расход!$B$4:$B$557,"&lt;"&amp;Расход!$N$5)</f>
        <v>0</v>
      </c>
      <c r="L163" s="130">
        <f>SUMIFS(Расход!$G$4:$G$557,Расход!$C$4:$C$557,$A$156,Расход!$U$4:$U$557,Ростовка!$C163,Расход!$B$4:$B$557,"&lt;"&amp;Расход!$N$5)</f>
        <v>0</v>
      </c>
      <c r="M163" s="130">
        <f>SUMIFS(Расход!$G$4:$G$557,Расход!$C$4:$C$557,$A$156,Расход!$U$4:$U$557,Ростовка!$C163,Расход!$B$4:$B$557,"&lt;"&amp;Расход!$N$5)</f>
        <v>0</v>
      </c>
      <c r="N163" s="130">
        <f>SUMIFS(Расход!$G$4:$G$557,Расход!$C$4:$C$557,$A$156,Расход!$U$4:$U$557,Ростовка!$C163,Расход!$B$4:$B$557,"&lt;"&amp;Расход!$N$5)</f>
        <v>0</v>
      </c>
      <c r="O163" s="130">
        <f>SUMIFS(Расход!$G$4:$G$557,Расход!$C$4:$C$557,$A$156,Расход!$U$4:$U$557,Ростовка!$C163,Расход!$B$4:$B$557,"&lt;"&amp;Расход!$N$5)</f>
        <v>0</v>
      </c>
      <c r="P163" s="130">
        <f>SUMIFS(Расход!$G$4:$G$557,Расход!$C$4:$C$557,$A$156,Расход!$U$4:$U$557,Ростовка!$C163,Расход!$B$4:$B$557,"&lt;"&amp;Расход!$N$5)</f>
        <v>0</v>
      </c>
      <c r="Q163" s="130">
        <f>SUMIFS(Расход!$G$4:$G$557,Расход!$C$4:$C$557,$A$156,Расход!$U$4:$U$557,Ростовка!$C163,Расход!$B$4:$B$557,"&lt;"&amp;Расход!$N$5)</f>
        <v>0</v>
      </c>
    </row>
    <row r="164" spans="1:17" ht="15.75" hidden="1" customHeight="1" outlineLevel="1" x14ac:dyDescent="0.25">
      <c r="A164" s="128" t="s">
        <v>134</v>
      </c>
      <c r="B164" s="118"/>
      <c r="C164" s="118" t="str">
        <f t="shared" si="10"/>
        <v>XL</v>
      </c>
      <c r="D164" s="129">
        <f t="shared" si="11"/>
        <v>0</v>
      </c>
      <c r="F164" s="130">
        <f>SUMIFS(Расход!$G$4:$G$557,Расход!$C$4:$C$557,$A$156,Расход!$U$4:$U$557,Ростовка!$C164,Расход!$B$4:$B$557,"&lt;"&amp;Расход!$N$5)</f>
        <v>0</v>
      </c>
      <c r="G164" s="130">
        <f>SUMIFS(Расход!$G$4:$G$557,Расход!$C$4:$C$557,$A$156,Расход!$U$4:$U$557,Ростовка!$C164,Расход!$B$4:$B$557,"&lt;"&amp;Расход!$N$5)</f>
        <v>0</v>
      </c>
      <c r="H164" s="130">
        <f>SUMIFS(Расход!$G$4:$G$557,Расход!$C$4:$C$557,$A$156,Расход!$U$4:$U$557,Ростовка!$C164,Расход!$B$4:$B$557,"&lt;"&amp;Расход!$N$5)</f>
        <v>0</v>
      </c>
      <c r="I164" s="130">
        <f>SUMIFS(Расход!$G$4:$G$557,Расход!$C$4:$C$557,$A$156,Расход!$U$4:$U$557,Ростовка!$C164,Расход!$B$4:$B$557,"&lt;"&amp;Расход!$N$5)</f>
        <v>0</v>
      </c>
      <c r="J164" s="130">
        <f>SUMIFS(Расход!$G$4:$G$557,Расход!$C$4:$C$557,$A$156,Расход!$U$4:$U$557,Ростовка!$C164,Расход!$B$4:$B$557,"&lt;"&amp;Расход!$N$5)</f>
        <v>0</v>
      </c>
      <c r="K164" s="130">
        <f>SUMIFS(Расход!$G$4:$G$557,Расход!$C$4:$C$557,$A$156,Расход!$U$4:$U$557,Ростовка!$C164,Расход!$B$4:$B$557,"&lt;"&amp;Расход!$N$5)</f>
        <v>0</v>
      </c>
      <c r="L164" s="130">
        <f>SUMIFS(Расход!$G$4:$G$557,Расход!$C$4:$C$557,$A$156,Расход!$U$4:$U$557,Ростовка!$C164,Расход!$B$4:$B$557,"&lt;"&amp;Расход!$N$5)</f>
        <v>0</v>
      </c>
      <c r="M164" s="130">
        <f>SUMIFS(Расход!$G$4:$G$557,Расход!$C$4:$C$557,$A$156,Расход!$U$4:$U$557,Ростовка!$C164,Расход!$B$4:$B$557,"&lt;"&amp;Расход!$N$5)</f>
        <v>0</v>
      </c>
      <c r="N164" s="130">
        <f>SUMIFS(Расход!$G$4:$G$557,Расход!$C$4:$C$557,$A$156,Расход!$U$4:$U$557,Ростовка!$C164,Расход!$B$4:$B$557,"&lt;"&amp;Расход!$N$5)</f>
        <v>0</v>
      </c>
      <c r="O164" s="130">
        <f>SUMIFS(Расход!$G$4:$G$557,Расход!$C$4:$C$557,$A$156,Расход!$U$4:$U$557,Ростовка!$C164,Расход!$B$4:$B$557,"&lt;"&amp;Расход!$N$5)</f>
        <v>0</v>
      </c>
      <c r="P164" s="130">
        <f>SUMIFS(Расход!$G$4:$G$557,Расход!$C$4:$C$557,$A$156,Расход!$U$4:$U$557,Ростовка!$C164,Расход!$B$4:$B$557,"&lt;"&amp;Расход!$N$5)</f>
        <v>0</v>
      </c>
      <c r="Q164" s="130">
        <f>SUMIFS(Расход!$G$4:$G$557,Расход!$C$4:$C$557,$A$156,Расход!$U$4:$U$557,Ростовка!$C164,Расход!$B$4:$B$557,"&lt;"&amp;Расход!$N$5)</f>
        <v>0</v>
      </c>
    </row>
    <row r="165" spans="1:17" ht="15.75" hidden="1" customHeight="1" outlineLevel="1" x14ac:dyDescent="0.25">
      <c r="A165" s="128" t="s">
        <v>134</v>
      </c>
      <c r="B165" s="118"/>
      <c r="C165" s="118" t="str">
        <f t="shared" si="10"/>
        <v>XL</v>
      </c>
      <c r="D165" s="129">
        <f t="shared" si="11"/>
        <v>0</v>
      </c>
      <c r="F165" s="130">
        <f>SUMIFS(Расход!$G$4:$G$557,Расход!$C$4:$C$557,$A$156,Расход!$U$4:$U$557,Ростовка!$C165,Расход!$B$4:$B$557,"&lt;"&amp;Расход!$N$5)</f>
        <v>0</v>
      </c>
      <c r="G165" s="130">
        <f>SUMIFS(Расход!$G$4:$G$557,Расход!$C$4:$C$557,$A$156,Расход!$U$4:$U$557,Ростовка!$C165,Расход!$B$4:$B$557,"&lt;"&amp;Расход!$N$5)</f>
        <v>0</v>
      </c>
      <c r="H165" s="130">
        <f>SUMIFS(Расход!$G$4:$G$557,Расход!$C$4:$C$557,$A$156,Расход!$U$4:$U$557,Ростовка!$C165,Расход!$B$4:$B$557,"&lt;"&amp;Расход!$N$5)</f>
        <v>0</v>
      </c>
      <c r="I165" s="130">
        <f>SUMIFS(Расход!$G$4:$G$557,Расход!$C$4:$C$557,$A$156,Расход!$U$4:$U$557,Ростовка!$C165,Расход!$B$4:$B$557,"&lt;"&amp;Расход!$N$5)</f>
        <v>0</v>
      </c>
      <c r="J165" s="130">
        <f>SUMIFS(Расход!$G$4:$G$557,Расход!$C$4:$C$557,$A$156,Расход!$U$4:$U$557,Ростовка!$C165,Расход!$B$4:$B$557,"&lt;"&amp;Расход!$N$5)</f>
        <v>0</v>
      </c>
      <c r="K165" s="130">
        <f>SUMIFS(Расход!$G$4:$G$557,Расход!$C$4:$C$557,$A$156,Расход!$U$4:$U$557,Ростовка!$C165,Расход!$B$4:$B$557,"&lt;"&amp;Расход!$N$5)</f>
        <v>0</v>
      </c>
      <c r="L165" s="130">
        <f>SUMIFS(Расход!$G$4:$G$557,Расход!$C$4:$C$557,$A$156,Расход!$U$4:$U$557,Ростовка!$C165,Расход!$B$4:$B$557,"&lt;"&amp;Расход!$N$5)</f>
        <v>0</v>
      </c>
      <c r="M165" s="130">
        <f>SUMIFS(Расход!$G$4:$G$557,Расход!$C$4:$C$557,$A$156,Расход!$U$4:$U$557,Ростовка!$C165,Расход!$B$4:$B$557,"&lt;"&amp;Расход!$N$5)</f>
        <v>0</v>
      </c>
      <c r="N165" s="130">
        <f>SUMIFS(Расход!$G$4:$G$557,Расход!$C$4:$C$557,$A$156,Расход!$U$4:$U$557,Ростовка!$C165,Расход!$B$4:$B$557,"&lt;"&amp;Расход!$N$5)</f>
        <v>0</v>
      </c>
      <c r="O165" s="130">
        <f>SUMIFS(Расход!$G$4:$G$557,Расход!$C$4:$C$557,$A$156,Расход!$U$4:$U$557,Ростовка!$C165,Расход!$B$4:$B$557,"&lt;"&amp;Расход!$N$5)</f>
        <v>0</v>
      </c>
      <c r="P165" s="130">
        <f>SUMIFS(Расход!$G$4:$G$557,Расход!$C$4:$C$557,$A$156,Расход!$U$4:$U$557,Ростовка!$C165,Расход!$B$4:$B$557,"&lt;"&amp;Расход!$N$5)</f>
        <v>0</v>
      </c>
      <c r="Q165" s="130">
        <f>SUMIFS(Расход!$G$4:$G$557,Расход!$C$4:$C$557,$A$156,Расход!$U$4:$U$557,Ростовка!$C165,Расход!$B$4:$B$557,"&lt;"&amp;Расход!$N$5)</f>
        <v>0</v>
      </c>
    </row>
    <row r="166" spans="1:17" ht="15.75" hidden="1" customHeight="1" outlineLevel="1" x14ac:dyDescent="0.25">
      <c r="A166" s="128" t="s">
        <v>134</v>
      </c>
      <c r="B166" s="118"/>
      <c r="C166" s="118" t="str">
        <f t="shared" si="10"/>
        <v>XL</v>
      </c>
      <c r="D166" s="129">
        <f t="shared" si="11"/>
        <v>0</v>
      </c>
      <c r="F166" s="130">
        <f>SUMIFS(Расход!$G$4:$G$557,Расход!$C$4:$C$557,$A$156,Расход!$U$4:$U$557,Ростовка!$C166,Расход!$B$4:$B$557,"&lt;"&amp;Расход!$N$5)</f>
        <v>0</v>
      </c>
      <c r="G166" s="130">
        <f>SUMIFS(Расход!$G$4:$G$557,Расход!$C$4:$C$557,$A$156,Расход!$U$4:$U$557,Ростовка!$C166,Расход!$B$4:$B$557,"&lt;"&amp;Расход!$N$5)</f>
        <v>0</v>
      </c>
      <c r="H166" s="130">
        <f>SUMIFS(Расход!$G$4:$G$557,Расход!$C$4:$C$557,$A$156,Расход!$U$4:$U$557,Ростовка!$C166,Расход!$B$4:$B$557,"&lt;"&amp;Расход!$N$5)</f>
        <v>0</v>
      </c>
      <c r="I166" s="130">
        <f>SUMIFS(Расход!$G$4:$G$557,Расход!$C$4:$C$557,$A$156,Расход!$U$4:$U$557,Ростовка!$C166,Расход!$B$4:$B$557,"&lt;"&amp;Расход!$N$5)</f>
        <v>0</v>
      </c>
      <c r="J166" s="130">
        <f>SUMIFS(Расход!$G$4:$G$557,Расход!$C$4:$C$557,$A$156,Расход!$U$4:$U$557,Ростовка!$C166,Расход!$B$4:$B$557,"&lt;"&amp;Расход!$N$5)</f>
        <v>0</v>
      </c>
      <c r="K166" s="130">
        <f>SUMIFS(Расход!$G$4:$G$557,Расход!$C$4:$C$557,$A$156,Расход!$U$4:$U$557,Ростовка!$C166,Расход!$B$4:$B$557,"&lt;"&amp;Расход!$N$5)</f>
        <v>0</v>
      </c>
      <c r="L166" s="130">
        <f>SUMIFS(Расход!$G$4:$G$557,Расход!$C$4:$C$557,$A$156,Расход!$U$4:$U$557,Ростовка!$C166,Расход!$B$4:$B$557,"&lt;"&amp;Расход!$N$5)</f>
        <v>0</v>
      </c>
      <c r="M166" s="130">
        <f>SUMIFS(Расход!$G$4:$G$557,Расход!$C$4:$C$557,$A$156,Расход!$U$4:$U$557,Ростовка!$C166,Расход!$B$4:$B$557,"&lt;"&amp;Расход!$N$5)</f>
        <v>0</v>
      </c>
      <c r="N166" s="130">
        <f>SUMIFS(Расход!$G$4:$G$557,Расход!$C$4:$C$557,$A$156,Расход!$U$4:$U$557,Ростовка!$C166,Расход!$B$4:$B$557,"&lt;"&amp;Расход!$N$5)</f>
        <v>0</v>
      </c>
      <c r="O166" s="130">
        <f>SUMIFS(Расход!$G$4:$G$557,Расход!$C$4:$C$557,$A$156,Расход!$U$4:$U$557,Ростовка!$C166,Расход!$B$4:$B$557,"&lt;"&amp;Расход!$N$5)</f>
        <v>0</v>
      </c>
      <c r="P166" s="130">
        <f>SUMIFS(Расход!$G$4:$G$557,Расход!$C$4:$C$557,$A$156,Расход!$U$4:$U$557,Ростовка!$C166,Расход!$B$4:$B$557,"&lt;"&amp;Расход!$N$5)</f>
        <v>0</v>
      </c>
      <c r="Q166" s="130">
        <f>SUMIFS(Расход!$G$4:$G$557,Расход!$C$4:$C$557,$A$156,Расход!$U$4:$U$557,Ростовка!$C166,Расход!$B$4:$B$557,"&lt;"&amp;Расход!$N$5)</f>
        <v>0</v>
      </c>
    </row>
    <row r="167" spans="1:17" ht="15.75" hidden="1" customHeight="1" outlineLevel="1" x14ac:dyDescent="0.25">
      <c r="A167" s="128" t="s">
        <v>134</v>
      </c>
      <c r="B167" s="118"/>
      <c r="C167" s="118" t="str">
        <f t="shared" si="10"/>
        <v>XL</v>
      </c>
      <c r="D167" s="129">
        <f t="shared" si="11"/>
        <v>0</v>
      </c>
      <c r="F167" s="130">
        <f>SUMIFS(Расход!$G$4:$G$557,Расход!$C$4:$C$557,$A$156,Расход!$U$4:$U$557,Ростовка!$C167,Расход!$B$4:$B$557,"&lt;"&amp;Расход!$N$5)</f>
        <v>0</v>
      </c>
      <c r="G167" s="130">
        <f>SUMIFS(Расход!$G$4:$G$557,Расход!$C$4:$C$557,$A$156,Расход!$U$4:$U$557,Ростовка!$C167,Расход!$B$4:$B$557,"&lt;"&amp;Расход!$N$5)</f>
        <v>0</v>
      </c>
      <c r="H167" s="130">
        <f>SUMIFS(Расход!$G$4:$G$557,Расход!$C$4:$C$557,$A$156,Расход!$U$4:$U$557,Ростовка!$C167,Расход!$B$4:$B$557,"&lt;"&amp;Расход!$N$5)</f>
        <v>0</v>
      </c>
      <c r="I167" s="130">
        <f>SUMIFS(Расход!$G$4:$G$557,Расход!$C$4:$C$557,$A$156,Расход!$U$4:$U$557,Ростовка!$C167,Расход!$B$4:$B$557,"&lt;"&amp;Расход!$N$5)</f>
        <v>0</v>
      </c>
      <c r="J167" s="130">
        <f>SUMIFS(Расход!$G$4:$G$557,Расход!$C$4:$C$557,$A$156,Расход!$U$4:$U$557,Ростовка!$C167,Расход!$B$4:$B$557,"&lt;"&amp;Расход!$N$5)</f>
        <v>0</v>
      </c>
      <c r="K167" s="130">
        <f>SUMIFS(Расход!$G$4:$G$557,Расход!$C$4:$C$557,$A$156,Расход!$U$4:$U$557,Ростовка!$C167,Расход!$B$4:$B$557,"&lt;"&amp;Расход!$N$5)</f>
        <v>0</v>
      </c>
      <c r="L167" s="130">
        <f>SUMIFS(Расход!$G$4:$G$557,Расход!$C$4:$C$557,$A$156,Расход!$U$4:$U$557,Ростовка!$C167,Расход!$B$4:$B$557,"&lt;"&amp;Расход!$N$5)</f>
        <v>0</v>
      </c>
      <c r="M167" s="130">
        <f>SUMIFS(Расход!$G$4:$G$557,Расход!$C$4:$C$557,$A$156,Расход!$U$4:$U$557,Ростовка!$C167,Расход!$B$4:$B$557,"&lt;"&amp;Расход!$N$5)</f>
        <v>0</v>
      </c>
      <c r="N167" s="130">
        <f>SUMIFS(Расход!$G$4:$G$557,Расход!$C$4:$C$557,$A$156,Расход!$U$4:$U$557,Ростовка!$C167,Расход!$B$4:$B$557,"&lt;"&amp;Расход!$N$5)</f>
        <v>0</v>
      </c>
      <c r="O167" s="130">
        <f>SUMIFS(Расход!$G$4:$G$557,Расход!$C$4:$C$557,$A$156,Расход!$U$4:$U$557,Ростовка!$C167,Расход!$B$4:$B$557,"&lt;"&amp;Расход!$N$5)</f>
        <v>0</v>
      </c>
      <c r="P167" s="130">
        <f>SUMIFS(Расход!$G$4:$G$557,Расход!$C$4:$C$557,$A$156,Расход!$U$4:$U$557,Ростовка!$C167,Расход!$B$4:$B$557,"&lt;"&amp;Расход!$N$5)</f>
        <v>0</v>
      </c>
      <c r="Q167" s="130">
        <f>SUMIFS(Расход!$G$4:$G$557,Расход!$C$4:$C$557,$A$156,Расход!$U$4:$U$557,Ростовка!$C167,Расход!$B$4:$B$557,"&lt;"&amp;Расход!$N$5)</f>
        <v>0</v>
      </c>
    </row>
    <row r="168" spans="1:17" ht="15.75" hidden="1" customHeight="1" outlineLevel="1" x14ac:dyDescent="0.25">
      <c r="A168" s="128" t="s">
        <v>134</v>
      </c>
      <c r="B168" s="118"/>
      <c r="C168" s="118" t="str">
        <f t="shared" si="10"/>
        <v>XL</v>
      </c>
      <c r="D168" s="129">
        <f t="shared" si="11"/>
        <v>0</v>
      </c>
      <c r="F168" s="130">
        <f>SUMIFS(Расход!$G$4:$G$557,Расход!$C$4:$C$557,$A$156,Расход!$U$4:$U$557,Ростовка!$C168,Расход!$B$4:$B$557,"&lt;"&amp;Расход!$N$5)</f>
        <v>0</v>
      </c>
      <c r="G168" s="130">
        <f>SUMIFS(Расход!$G$4:$G$557,Расход!$C$4:$C$557,$A$156,Расход!$U$4:$U$557,Ростовка!$C168,Расход!$B$4:$B$557,"&lt;"&amp;Расход!$N$5)</f>
        <v>0</v>
      </c>
      <c r="H168" s="130">
        <f>SUMIFS(Расход!$G$4:$G$557,Расход!$C$4:$C$557,$A$156,Расход!$U$4:$U$557,Ростовка!$C168,Расход!$B$4:$B$557,"&lt;"&amp;Расход!$N$5)</f>
        <v>0</v>
      </c>
      <c r="I168" s="130">
        <f>SUMIFS(Расход!$G$4:$G$557,Расход!$C$4:$C$557,$A$156,Расход!$U$4:$U$557,Ростовка!$C168,Расход!$B$4:$B$557,"&lt;"&amp;Расход!$N$5)</f>
        <v>0</v>
      </c>
      <c r="J168" s="130">
        <f>SUMIFS(Расход!$G$4:$G$557,Расход!$C$4:$C$557,$A$156,Расход!$U$4:$U$557,Ростовка!$C168,Расход!$B$4:$B$557,"&lt;"&amp;Расход!$N$5)</f>
        <v>0</v>
      </c>
      <c r="K168" s="130">
        <f>SUMIFS(Расход!$G$4:$G$557,Расход!$C$4:$C$557,$A$156,Расход!$U$4:$U$557,Ростовка!$C168,Расход!$B$4:$B$557,"&lt;"&amp;Расход!$N$5)</f>
        <v>0</v>
      </c>
      <c r="L168" s="130">
        <f>SUMIFS(Расход!$G$4:$G$557,Расход!$C$4:$C$557,$A$156,Расход!$U$4:$U$557,Ростовка!$C168,Расход!$B$4:$B$557,"&lt;"&amp;Расход!$N$5)</f>
        <v>0</v>
      </c>
      <c r="M168" s="130">
        <f>SUMIFS(Расход!$G$4:$G$557,Расход!$C$4:$C$557,$A$156,Расход!$U$4:$U$557,Ростовка!$C168,Расход!$B$4:$B$557,"&lt;"&amp;Расход!$N$5)</f>
        <v>0</v>
      </c>
      <c r="N168" s="130">
        <f>SUMIFS(Расход!$G$4:$G$557,Расход!$C$4:$C$557,$A$156,Расход!$U$4:$U$557,Ростовка!$C168,Расход!$B$4:$B$557,"&lt;"&amp;Расход!$N$5)</f>
        <v>0</v>
      </c>
      <c r="O168" s="130">
        <f>SUMIFS(Расход!$G$4:$G$557,Расход!$C$4:$C$557,$A$156,Расход!$U$4:$U$557,Ростовка!$C168,Расход!$B$4:$B$557,"&lt;"&amp;Расход!$N$5)</f>
        <v>0</v>
      </c>
      <c r="P168" s="130">
        <f>SUMIFS(Расход!$G$4:$G$557,Расход!$C$4:$C$557,$A$156,Расход!$U$4:$U$557,Ростовка!$C168,Расход!$B$4:$B$557,"&lt;"&amp;Расход!$N$5)</f>
        <v>0</v>
      </c>
      <c r="Q168" s="130">
        <f>SUMIFS(Расход!$G$4:$G$557,Расход!$C$4:$C$557,$A$156,Расход!$U$4:$U$557,Ростовка!$C168,Расход!$B$4:$B$557,"&lt;"&amp;Расход!$N$5)</f>
        <v>0</v>
      </c>
    </row>
    <row r="169" spans="1:17" ht="15.75" hidden="1" customHeight="1" outlineLevel="1" x14ac:dyDescent="0.25">
      <c r="A169" s="128" t="s">
        <v>134</v>
      </c>
      <c r="B169" s="118"/>
      <c r="C169" s="118" t="str">
        <f t="shared" si="10"/>
        <v>XL</v>
      </c>
      <c r="D169" s="129">
        <f t="shared" si="11"/>
        <v>0</v>
      </c>
      <c r="F169" s="130">
        <f>SUMIFS(Расход!$G$4:$G$557,Расход!$C$4:$C$557,$A$156,Расход!$U$4:$U$557,Ростовка!$C169,Расход!$B$4:$B$557,"&lt;"&amp;Расход!$N$5)</f>
        <v>0</v>
      </c>
      <c r="G169" s="130">
        <f>SUMIFS(Расход!$G$4:$G$557,Расход!$C$4:$C$557,$A$156,Расход!$U$4:$U$557,Ростовка!$C169,Расход!$B$4:$B$557,"&lt;"&amp;Расход!$N$5)</f>
        <v>0</v>
      </c>
      <c r="H169" s="130">
        <f>SUMIFS(Расход!$G$4:$G$557,Расход!$C$4:$C$557,$A$156,Расход!$U$4:$U$557,Ростовка!$C169,Расход!$B$4:$B$557,"&lt;"&amp;Расход!$N$5)</f>
        <v>0</v>
      </c>
      <c r="I169" s="130">
        <f>SUMIFS(Расход!$G$4:$G$557,Расход!$C$4:$C$557,$A$156,Расход!$U$4:$U$557,Ростовка!$C169,Расход!$B$4:$B$557,"&lt;"&amp;Расход!$N$5)</f>
        <v>0</v>
      </c>
      <c r="J169" s="130">
        <f>SUMIFS(Расход!$G$4:$G$557,Расход!$C$4:$C$557,$A$156,Расход!$U$4:$U$557,Ростовка!$C169,Расход!$B$4:$B$557,"&lt;"&amp;Расход!$N$5)</f>
        <v>0</v>
      </c>
      <c r="K169" s="130">
        <f>SUMIFS(Расход!$G$4:$G$557,Расход!$C$4:$C$557,$A$156,Расход!$U$4:$U$557,Ростовка!$C169,Расход!$B$4:$B$557,"&lt;"&amp;Расход!$N$5)</f>
        <v>0</v>
      </c>
      <c r="L169" s="130">
        <f>SUMIFS(Расход!$G$4:$G$557,Расход!$C$4:$C$557,$A$156,Расход!$U$4:$U$557,Ростовка!$C169,Расход!$B$4:$B$557,"&lt;"&amp;Расход!$N$5)</f>
        <v>0</v>
      </c>
      <c r="M169" s="130">
        <f>SUMIFS(Расход!$G$4:$G$557,Расход!$C$4:$C$557,$A$156,Расход!$U$4:$U$557,Ростовка!$C169,Расход!$B$4:$B$557,"&lt;"&amp;Расход!$N$5)</f>
        <v>0</v>
      </c>
      <c r="N169" s="130">
        <f>SUMIFS(Расход!$G$4:$G$557,Расход!$C$4:$C$557,$A$156,Расход!$U$4:$U$557,Ростовка!$C169,Расход!$B$4:$B$557,"&lt;"&amp;Расход!$N$5)</f>
        <v>0</v>
      </c>
      <c r="O169" s="130">
        <f>SUMIFS(Расход!$G$4:$G$557,Расход!$C$4:$C$557,$A$156,Расход!$U$4:$U$557,Ростовка!$C169,Расход!$B$4:$B$557,"&lt;"&amp;Расход!$N$5)</f>
        <v>0</v>
      </c>
      <c r="P169" s="130">
        <f>SUMIFS(Расход!$G$4:$G$557,Расход!$C$4:$C$557,$A$156,Расход!$U$4:$U$557,Ростовка!$C169,Расход!$B$4:$B$557,"&lt;"&amp;Расход!$N$5)</f>
        <v>0</v>
      </c>
      <c r="Q169" s="130">
        <f>SUMIFS(Расход!$G$4:$G$557,Расход!$C$4:$C$557,$A$156,Расход!$U$4:$U$557,Ростовка!$C169,Расход!$B$4:$B$557,"&lt;"&amp;Расход!$N$5)</f>
        <v>0</v>
      </c>
    </row>
    <row r="170" spans="1:17" ht="15.75" hidden="1" customHeight="1" outlineLevel="1" x14ac:dyDescent="0.25">
      <c r="A170" s="128" t="s">
        <v>134</v>
      </c>
      <c r="B170" s="118"/>
      <c r="C170" s="118" t="str">
        <f t="shared" si="10"/>
        <v>XL</v>
      </c>
      <c r="D170" s="129">
        <f t="shared" si="11"/>
        <v>0</v>
      </c>
      <c r="F170" s="130">
        <f>SUMIFS(Расход!$G$4:$G$557,Расход!$C$4:$C$557,$A$156,Расход!$U$4:$U$557,Ростовка!$C170,Расход!$B$4:$B$557,"&lt;"&amp;Расход!$N$5)</f>
        <v>0</v>
      </c>
      <c r="G170" s="130">
        <f>SUMIFS(Расход!$G$4:$G$557,Расход!$C$4:$C$557,$A$156,Расход!$U$4:$U$557,Ростовка!$C170,Расход!$B$4:$B$557,"&lt;"&amp;Расход!$N$5)</f>
        <v>0</v>
      </c>
      <c r="H170" s="130">
        <f>SUMIFS(Расход!$G$4:$G$557,Расход!$C$4:$C$557,$A$156,Расход!$U$4:$U$557,Ростовка!$C170,Расход!$B$4:$B$557,"&lt;"&amp;Расход!$N$5)</f>
        <v>0</v>
      </c>
      <c r="I170" s="130">
        <f>SUMIFS(Расход!$G$4:$G$557,Расход!$C$4:$C$557,$A$156,Расход!$U$4:$U$557,Ростовка!$C170,Расход!$B$4:$B$557,"&lt;"&amp;Расход!$N$5)</f>
        <v>0</v>
      </c>
      <c r="J170" s="130">
        <f>SUMIFS(Расход!$G$4:$G$557,Расход!$C$4:$C$557,$A$156,Расход!$U$4:$U$557,Ростовка!$C170,Расход!$B$4:$B$557,"&lt;"&amp;Расход!$N$5)</f>
        <v>0</v>
      </c>
      <c r="K170" s="130">
        <f>SUMIFS(Расход!$G$4:$G$557,Расход!$C$4:$C$557,$A$156,Расход!$U$4:$U$557,Ростовка!$C170,Расход!$B$4:$B$557,"&lt;"&amp;Расход!$N$5)</f>
        <v>0</v>
      </c>
      <c r="L170" s="130">
        <f>SUMIFS(Расход!$G$4:$G$557,Расход!$C$4:$C$557,$A$156,Расход!$U$4:$U$557,Ростовка!$C170,Расход!$B$4:$B$557,"&lt;"&amp;Расход!$N$5)</f>
        <v>0</v>
      </c>
      <c r="M170" s="130">
        <f>SUMIFS(Расход!$G$4:$G$557,Расход!$C$4:$C$557,$A$156,Расход!$U$4:$U$557,Ростовка!$C170,Расход!$B$4:$B$557,"&lt;"&amp;Расход!$N$5)</f>
        <v>0</v>
      </c>
      <c r="N170" s="130">
        <f>SUMIFS(Расход!$G$4:$G$557,Расход!$C$4:$C$557,$A$156,Расход!$U$4:$U$557,Ростовка!$C170,Расход!$B$4:$B$557,"&lt;"&amp;Расход!$N$5)</f>
        <v>0</v>
      </c>
      <c r="O170" s="130">
        <f>SUMIFS(Расход!$G$4:$G$557,Расход!$C$4:$C$557,$A$156,Расход!$U$4:$U$557,Ростовка!$C170,Расход!$B$4:$B$557,"&lt;"&amp;Расход!$N$5)</f>
        <v>0</v>
      </c>
      <c r="P170" s="130">
        <f>SUMIFS(Расход!$G$4:$G$557,Расход!$C$4:$C$557,$A$156,Расход!$U$4:$U$557,Ростовка!$C170,Расход!$B$4:$B$557,"&lt;"&amp;Расход!$N$5)</f>
        <v>0</v>
      </c>
      <c r="Q170" s="130">
        <f>SUMIFS(Расход!$G$4:$G$557,Расход!$C$4:$C$557,$A$156,Расход!$U$4:$U$557,Ростовка!$C170,Расход!$B$4:$B$557,"&lt;"&amp;Расход!$N$5)</f>
        <v>0</v>
      </c>
    </row>
    <row r="171" spans="1:17" ht="15.75" hidden="1" customHeight="1" outlineLevel="1" x14ac:dyDescent="0.25">
      <c r="A171" s="128" t="s">
        <v>134</v>
      </c>
      <c r="B171" s="118"/>
      <c r="C171" s="118" t="str">
        <f t="shared" si="10"/>
        <v>XL</v>
      </c>
      <c r="D171" s="129">
        <f t="shared" si="11"/>
        <v>0</v>
      </c>
      <c r="F171" s="130">
        <f>SUMIFS(Расход!$G$4:$G$557,Расход!$C$4:$C$557,$A$156,Расход!$U$4:$U$557,Ростовка!$C171,Расход!$B$4:$B$557,"&lt;"&amp;Расход!$N$5)</f>
        <v>0</v>
      </c>
      <c r="G171" s="130">
        <f>SUMIFS(Расход!$G$4:$G$557,Расход!$C$4:$C$557,$A$156,Расход!$U$4:$U$557,Ростовка!$C171,Расход!$B$4:$B$557,"&lt;"&amp;Расход!$N$5)</f>
        <v>0</v>
      </c>
      <c r="H171" s="130">
        <f>SUMIFS(Расход!$G$4:$G$557,Расход!$C$4:$C$557,$A$156,Расход!$U$4:$U$557,Ростовка!$C171,Расход!$B$4:$B$557,"&lt;"&amp;Расход!$N$5)</f>
        <v>0</v>
      </c>
      <c r="I171" s="130">
        <f>SUMIFS(Расход!$G$4:$G$557,Расход!$C$4:$C$557,$A$156,Расход!$U$4:$U$557,Ростовка!$C171,Расход!$B$4:$B$557,"&lt;"&amp;Расход!$N$5)</f>
        <v>0</v>
      </c>
      <c r="J171" s="130">
        <f>SUMIFS(Расход!$G$4:$G$557,Расход!$C$4:$C$557,$A$156,Расход!$U$4:$U$557,Ростовка!$C171,Расход!$B$4:$B$557,"&lt;"&amp;Расход!$N$5)</f>
        <v>0</v>
      </c>
      <c r="K171" s="130">
        <f>SUMIFS(Расход!$G$4:$G$557,Расход!$C$4:$C$557,$A$156,Расход!$U$4:$U$557,Ростовка!$C171,Расход!$B$4:$B$557,"&lt;"&amp;Расход!$N$5)</f>
        <v>0</v>
      </c>
      <c r="L171" s="130">
        <f>SUMIFS(Расход!$G$4:$G$557,Расход!$C$4:$C$557,$A$156,Расход!$U$4:$U$557,Ростовка!$C171,Расход!$B$4:$B$557,"&lt;"&amp;Расход!$N$5)</f>
        <v>0</v>
      </c>
      <c r="M171" s="130">
        <f>SUMIFS(Расход!$G$4:$G$557,Расход!$C$4:$C$557,$A$156,Расход!$U$4:$U$557,Ростовка!$C171,Расход!$B$4:$B$557,"&lt;"&amp;Расход!$N$5)</f>
        <v>0</v>
      </c>
      <c r="N171" s="130">
        <f>SUMIFS(Расход!$G$4:$G$557,Расход!$C$4:$C$557,$A$156,Расход!$U$4:$U$557,Ростовка!$C171,Расход!$B$4:$B$557,"&lt;"&amp;Расход!$N$5)</f>
        <v>0</v>
      </c>
      <c r="O171" s="130">
        <f>SUMIFS(Расход!$G$4:$G$557,Расход!$C$4:$C$557,$A$156,Расход!$U$4:$U$557,Ростовка!$C171,Расход!$B$4:$B$557,"&lt;"&amp;Расход!$N$5)</f>
        <v>0</v>
      </c>
      <c r="P171" s="130">
        <f>SUMIFS(Расход!$G$4:$G$557,Расход!$C$4:$C$557,$A$156,Расход!$U$4:$U$557,Ростовка!$C171,Расход!$B$4:$B$557,"&lt;"&amp;Расход!$N$5)</f>
        <v>0</v>
      </c>
      <c r="Q171" s="130">
        <f>SUMIFS(Расход!$G$4:$G$557,Расход!$C$4:$C$557,$A$156,Расход!$U$4:$U$557,Ростовка!$C171,Расход!$B$4:$B$557,"&lt;"&amp;Расход!$N$5)</f>
        <v>0</v>
      </c>
    </row>
    <row r="172" spans="1:17" ht="15.75" hidden="1" customHeight="1" outlineLevel="1" thickBot="1" x14ac:dyDescent="0.3">
      <c r="A172" s="128"/>
      <c r="B172" s="118"/>
      <c r="C172" s="118" t="str">
        <f t="shared" si="10"/>
        <v/>
      </c>
      <c r="D172" s="129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5"/>
    </row>
    <row r="173" spans="1:17" ht="15.75" customHeight="1" collapsed="1" thickBot="1" x14ac:dyDescent="0.3">
      <c r="A173" s="140" t="s">
        <v>212</v>
      </c>
      <c r="B173" s="141"/>
      <c r="C173" s="141"/>
      <c r="D173" s="119">
        <f>SUM(D174:D199)</f>
        <v>151</v>
      </c>
      <c r="E173" s="124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38"/>
    </row>
    <row r="174" spans="1:17" ht="15.75" hidden="1" customHeight="1" outlineLevel="1" x14ac:dyDescent="0.25">
      <c r="A174" s="128"/>
      <c r="B174" s="118"/>
      <c r="C174" s="118" t="str">
        <f t="shared" ref="C174:C198" si="12">CONCATENATE(A174,B174)</f>
        <v/>
      </c>
      <c r="D174" s="129">
        <f t="shared" ref="D174:D198" si="13">SUM(F174:Q174)</f>
        <v>151</v>
      </c>
      <c r="F174" s="130">
        <f>SUMIFS(Расход!$G$4:$G$557,Расход!$C$4:$C$557,$A$173,Расход!$U$4:$U$557,Ростовка!$C174,Расход!$B$4:$B$557,"&lt;"&amp;Расход!$N$5)</f>
        <v>61</v>
      </c>
      <c r="G174" s="130">
        <f>SUMIFS(Расход!$G$4:$G$557,Расход!$C$4:$C$557,$A$173,Расход!$U$4:$U$557,Ростовка!$C174,Расход!$B$4:$B$557,"&lt;"&amp;Расход!$N$6)-$F174</f>
        <v>43</v>
      </c>
      <c r="H174" s="130">
        <f>SUMIFS(Расход!$G$4:$G$557,Расход!$C$4:$C$557,$A$173,Расход!$U$4:$U$557,Ростовка!$C174,Расход!$B$4:$B$557,"&lt;"&amp;Расход!$N$7)-$G174-$F174</f>
        <v>19</v>
      </c>
      <c r="I174" s="130">
        <f>SUMIFS(Расход!$G$4:$G$557,Расход!$C$4:$C$557,$A$173,Расход!$U$4:$U$557,Ростовка!$C174,Расход!$B$4:$B$557,"&lt;"&amp;Расход!$N$8)-$H174-$G174-$F174</f>
        <v>17</v>
      </c>
      <c r="J174" s="130">
        <f>SUMIFS(Расход!$G$4:$G$557,Расход!$C$4:$C$557,$A$173,Расход!$U$4:$U$557,Ростовка!$C174,Расход!$B$4:$B$557,"&lt;"&amp;Расход!$N$9)-$H174-$G174-$F174-$I174</f>
        <v>11</v>
      </c>
      <c r="K174" s="130">
        <f>SUMIFS(Расход!$G$4:$G$557,Расход!$C$4:$C$557,$A$173,Расход!$U$4:$U$557,Ростовка!$C174,Расход!$B$4:$B$557,"&lt;"&amp;Расход!$N$9)-$J174-$I174-$H174-$G174-$F174</f>
        <v>0</v>
      </c>
      <c r="L174" s="130">
        <f>SUMIFS(Расход!$G$4:$G$557,Расход!$C$4:$C$557,$A$173,Расход!$U$4:$U$557,Ростовка!$C174,Расход!$B$4:$B$557,"&lt;"&amp;Расход!$N$10)-$K174-$J174-$I174-$H174-$G174-$F174</f>
        <v>0</v>
      </c>
      <c r="M174" s="130">
        <f>SUMIFS(Расход!$G$4:$G$557,Расход!$C$4:$C$557,$A$173,Расход!$U$4:$U$557,Ростовка!$C174,Расход!$B$4:$B$557,"&lt;"&amp;Расход!$N$11)-$L174-$K174-$J174-$I174-$H174-$G174-$F174</f>
        <v>0</v>
      </c>
      <c r="N174" s="130">
        <f>SUMIFS(Расход!$G$4:$G$557,Расход!$C$4:$C$557,$A$173,Расход!$U$4:$U$557,Ростовка!$C174,Расход!$B$4:$B$557,"&lt;"&amp;Расход!#REF!)-SUM($F174:$M174)</f>
        <v>-151</v>
      </c>
      <c r="O174" s="130">
        <f>SUMIFS(Расход!$G$4:$G$557,Расход!$C$4:$C$557,$A$173,Расход!$U$4:$U$557,Ростовка!$C174,Расход!$B$4:$B$557,"&lt;"&amp;Расход!$N$12)-SUM($F174:$N174)</f>
        <v>151</v>
      </c>
      <c r="P174" s="130">
        <f>SUMIFS(Расход!$G$4:$G$557,Расход!$C$4:$C$557,$A$173,Расход!$U$4:$U$557,Ростовка!$C174,Расход!$B$4:$B$557,"&lt;"&amp;Расход!$N$13)-SUM($F174:$O174)</f>
        <v>0</v>
      </c>
      <c r="Q174" s="130">
        <f>SUMIFS(Расход!$G$4:$G$557,Расход!$C$4:$C$557,$A$173,Расход!$U$4:$U$557,Ростовка!$C174,Расход!$B$4:$B$557,"&gt;="&amp;Расход!$N$14)</f>
        <v>0</v>
      </c>
    </row>
    <row r="175" spans="1:17" ht="15.75" hidden="1" customHeight="1" outlineLevel="1" x14ac:dyDescent="0.25">
      <c r="A175" s="128">
        <v>66</v>
      </c>
      <c r="B175" s="118"/>
      <c r="C175" s="118" t="str">
        <f t="shared" si="12"/>
        <v>66</v>
      </c>
      <c r="D175" s="129">
        <f t="shared" si="13"/>
        <v>0</v>
      </c>
      <c r="F175" s="130">
        <f>SUMIFS(Расход!$G$4:$G$557,Расход!$C$4:$C$557,$A$173,Расход!$U$4:$U$557,Ростовка!$C175,Расход!$B$4:$B$557,"&lt;"&amp;Расход!$N$5)</f>
        <v>0</v>
      </c>
      <c r="G175" s="130">
        <f>SUMIFS(Расход!$G$4:$G$557,Расход!$C$4:$C$557,$A$173,Расход!$U$4:$U$557,Ростовка!$C175,Расход!$B$4:$B$557,"&lt;"&amp;Расход!$N$6)-$F175</f>
        <v>0</v>
      </c>
      <c r="H175" s="130">
        <f>SUMIFS(Расход!$G$4:$G$557,Расход!$C$4:$C$557,$A$173,Расход!$U$4:$U$557,Ростовка!$C175,Расход!$B$4:$B$557,"&lt;"&amp;Расход!$N$7)-$G175-$F175</f>
        <v>0</v>
      </c>
      <c r="I175" s="130">
        <f>SUMIFS(Расход!$G$4:$G$557,Расход!$C$4:$C$557,$A$173,Расход!$U$4:$U$557,Ростовка!$C175,Расход!$B$4:$B$557,"&lt;"&amp;Расход!$N$8)-$H175-$G175-$F175</f>
        <v>0</v>
      </c>
      <c r="J175" s="130">
        <f>SUMIFS(Расход!$G$4:$G$557,Расход!$C$4:$C$557,$A$173,Расход!$U$4:$U$557,Ростовка!$C175,Расход!$B$4:$B$557,"&lt;"&amp;Расход!$N$9)-$H175-$G175-$F175-$I175</f>
        <v>0</v>
      </c>
      <c r="K175" s="130">
        <f>SUMIFS(Расход!$G$4:$G$557,Расход!$C$4:$C$557,$A$173,Расход!$U$4:$U$557,Ростовка!$C175,Расход!$B$4:$B$557,"&lt;"&amp;Расход!$N$9)-$J175-$I175-$H175-$G175-$F175</f>
        <v>0</v>
      </c>
      <c r="L175" s="130">
        <f>SUMIFS(Расход!$G$4:$G$557,Расход!$C$4:$C$557,$A$173,Расход!$U$4:$U$557,Ростовка!$C175,Расход!$B$4:$B$557,"&lt;"&amp;Расход!$N$10)-$K175-$J175-$I175-$H175-$G175-$F175</f>
        <v>0</v>
      </c>
      <c r="M175" s="130">
        <f>SUMIFS(Расход!$G$4:$G$557,Расход!$C$4:$C$557,$A$173,Расход!$U$4:$U$557,Ростовка!$C175,Расход!$B$4:$B$557,"&lt;"&amp;Расход!$N$11)-$L175-$K175-$J175-$I175-$H175-$G175-$F175</f>
        <v>0</v>
      </c>
      <c r="N175" s="130">
        <f>SUMIFS(Расход!$G$4:$G$557,Расход!$C$4:$C$557,$A$173,Расход!$U$4:$U$557,Ростовка!$C175,Расход!$B$4:$B$557,"&lt;"&amp;Расход!#REF!)-SUM($F175:$M175)</f>
        <v>0</v>
      </c>
      <c r="O175" s="130">
        <f>SUMIFS(Расход!$G$4:$G$557,Расход!$C$4:$C$557,$A$173,Расход!$U$4:$U$557,Ростовка!$C175,Расход!$B$4:$B$557,"&lt;"&amp;Расход!$N$12)-SUM($F175:$N175)</f>
        <v>0</v>
      </c>
      <c r="P175" s="130">
        <f>SUMIFS(Расход!$G$4:$G$557,Расход!$C$4:$C$557,$A$173,Расход!$U$4:$U$557,Ростовка!$C175,Расход!$B$4:$B$557,"&lt;"&amp;Расход!$N$13)-SUM($F175:$O175)</f>
        <v>0</v>
      </c>
      <c r="Q175" s="130">
        <f>SUMIFS(Расход!$G$4:$G$557,Расход!$C$4:$C$557,$A$173,Расход!$U$4:$U$557,Ростовка!$C175,Расход!$B$4:$B$557,"&gt;="&amp;Расход!$N$14)</f>
        <v>0</v>
      </c>
    </row>
    <row r="176" spans="1:17" ht="15.75" hidden="1" customHeight="1" outlineLevel="1" x14ac:dyDescent="0.25">
      <c r="A176" s="128">
        <v>66</v>
      </c>
      <c r="B176" s="118"/>
      <c r="C176" s="118" t="str">
        <f t="shared" si="12"/>
        <v>66</v>
      </c>
      <c r="D176" s="129">
        <f t="shared" si="13"/>
        <v>0</v>
      </c>
      <c r="F176" s="130">
        <f>SUMIFS(Расход!$G$4:$G$557,Расход!$C$4:$C$557,$A$173,Расход!$U$4:$U$557,Ростовка!$C176,Расход!$B$4:$B$557,"&lt;"&amp;Расход!$N$5)</f>
        <v>0</v>
      </c>
      <c r="G176" s="130">
        <f>SUMIFS(Расход!$G$4:$G$557,Расход!$C$4:$C$557,$A$173,Расход!$U$4:$U$557,Ростовка!$C176,Расход!$B$4:$B$557,"&lt;"&amp;Расход!$N$6)-$F176</f>
        <v>0</v>
      </c>
      <c r="H176" s="130">
        <f>SUMIFS(Расход!$G$4:$G$557,Расход!$C$4:$C$557,$A$173,Расход!$U$4:$U$557,Ростовка!$C176,Расход!$B$4:$B$557,"&lt;"&amp;Расход!$N$7)-$G176-$F176</f>
        <v>0</v>
      </c>
      <c r="I176" s="130">
        <f>SUMIFS(Расход!$G$4:$G$557,Расход!$C$4:$C$557,$A$173,Расход!$U$4:$U$557,Ростовка!$C176,Расход!$B$4:$B$557,"&lt;"&amp;Расход!$N$8)-$H176-$G176-$F176</f>
        <v>0</v>
      </c>
      <c r="J176" s="130">
        <f>SUMIFS(Расход!$G$4:$G$557,Расход!$C$4:$C$557,$A$173,Расход!$U$4:$U$557,Ростовка!$C176,Расход!$B$4:$B$557,"&lt;"&amp;Расход!$N$9)-$H176-$G176-$F176-$I176</f>
        <v>0</v>
      </c>
      <c r="K176" s="130">
        <f>SUMIFS(Расход!$G$4:$G$557,Расход!$C$4:$C$557,$A$173,Расход!$U$4:$U$557,Ростовка!$C176,Расход!$B$4:$B$557,"&lt;"&amp;Расход!$N$9)-$J176-$I176-$H176-$G176-$F176</f>
        <v>0</v>
      </c>
      <c r="L176" s="130">
        <f>SUMIFS(Расход!$G$4:$G$557,Расход!$C$4:$C$557,$A$173,Расход!$U$4:$U$557,Ростовка!$C176,Расход!$B$4:$B$557,"&lt;"&amp;Расход!$N$10)-$K176-$J176-$I176-$H176-$G176-$F176</f>
        <v>0</v>
      </c>
      <c r="M176" s="130">
        <f>SUMIFS(Расход!$G$4:$G$557,Расход!$C$4:$C$557,$A$173,Расход!$U$4:$U$557,Ростовка!$C176,Расход!$B$4:$B$557,"&lt;"&amp;Расход!$N$11)-$L176-$K176-$J176-$I176-$H176-$G176-$F176</f>
        <v>0</v>
      </c>
      <c r="N176" s="130">
        <f>SUMIFS(Расход!$G$4:$G$557,Расход!$C$4:$C$557,$A$173,Расход!$U$4:$U$557,Ростовка!$C176,Расход!$B$4:$B$557,"&lt;"&amp;Расход!#REF!)-SUM($F176:$M176)</f>
        <v>0</v>
      </c>
      <c r="O176" s="130">
        <f>SUMIFS(Расход!$G$4:$G$557,Расход!$C$4:$C$557,$A$173,Расход!$U$4:$U$557,Ростовка!$C176,Расход!$B$4:$B$557,"&lt;"&amp;Расход!$N$12)-SUM($F176:$N176)</f>
        <v>0</v>
      </c>
      <c r="P176" s="130">
        <f>SUMIFS(Расход!$G$4:$G$557,Расход!$C$4:$C$557,$A$173,Расход!$U$4:$U$557,Ростовка!$C176,Расход!$B$4:$B$557,"&lt;"&amp;Расход!$N$13)-SUM($F176:$O176)</f>
        <v>0</v>
      </c>
      <c r="Q176" s="130">
        <f>SUMIFS(Расход!$G$4:$G$557,Расход!$C$4:$C$557,$A$173,Расход!$U$4:$U$557,Ростовка!$C176,Расход!$B$4:$B$557,"&gt;="&amp;Расход!$N$14)</f>
        <v>0</v>
      </c>
    </row>
    <row r="177" spans="1:17" ht="15.75" hidden="1" customHeight="1" outlineLevel="1" x14ac:dyDescent="0.25">
      <c r="A177" s="128">
        <v>66</v>
      </c>
      <c r="B177" s="118"/>
      <c r="C177" s="118" t="str">
        <f t="shared" si="12"/>
        <v>66</v>
      </c>
      <c r="D177" s="129">
        <f t="shared" si="13"/>
        <v>0</v>
      </c>
      <c r="F177" s="130">
        <f>SUMIFS(Расход!$G$4:$G$557,Расход!$C$4:$C$557,$A$173,Расход!$U$4:$U$557,Ростовка!$C177,Расход!$B$4:$B$557,"&lt;"&amp;Расход!$N$5)</f>
        <v>0</v>
      </c>
      <c r="G177" s="130">
        <f>SUMIFS(Расход!$G$4:$G$557,Расход!$C$4:$C$557,$A$173,Расход!$U$4:$U$557,Ростовка!$C177,Расход!$B$4:$B$557,"&lt;"&amp;Расход!$N$6)-$F177</f>
        <v>0</v>
      </c>
      <c r="H177" s="130">
        <f>SUMIFS(Расход!$G$4:$G$557,Расход!$C$4:$C$557,$A$173,Расход!$U$4:$U$557,Ростовка!$C177,Расход!$B$4:$B$557,"&lt;"&amp;Расход!$N$7)-$G177-$F177</f>
        <v>0</v>
      </c>
      <c r="I177" s="130">
        <f>SUMIFS(Расход!$G$4:$G$557,Расход!$C$4:$C$557,$A$173,Расход!$U$4:$U$557,Ростовка!$C177,Расход!$B$4:$B$557,"&lt;"&amp;Расход!$N$8)-$H177-$G177-$F177</f>
        <v>0</v>
      </c>
      <c r="J177" s="130">
        <f>SUMIFS(Расход!$G$4:$G$557,Расход!$C$4:$C$557,$A$173,Расход!$U$4:$U$557,Ростовка!$C177,Расход!$B$4:$B$557,"&lt;"&amp;Расход!$N$9)-$H177-$G177-$F177-$I177</f>
        <v>0</v>
      </c>
      <c r="K177" s="130">
        <f>SUMIFS(Расход!$G$4:$G$557,Расход!$C$4:$C$557,$A$173,Расход!$U$4:$U$557,Ростовка!$C177,Расход!$B$4:$B$557,"&lt;"&amp;Расход!$N$9)-$J177-$I177-$H177-$G177-$F177</f>
        <v>0</v>
      </c>
      <c r="L177" s="130">
        <f>SUMIFS(Расход!$G$4:$G$557,Расход!$C$4:$C$557,$A$173,Расход!$U$4:$U$557,Ростовка!$C177,Расход!$B$4:$B$557,"&lt;"&amp;Расход!$N$10)-$K177-$J177-$I177-$H177-$G177-$F177</f>
        <v>0</v>
      </c>
      <c r="M177" s="130">
        <f>SUMIFS(Расход!$G$4:$G$557,Расход!$C$4:$C$557,$A$173,Расход!$U$4:$U$557,Ростовка!$C177,Расход!$B$4:$B$557,"&lt;"&amp;Расход!$N$11)-$L177-$K177-$J177-$I177-$H177-$G177-$F177</f>
        <v>0</v>
      </c>
      <c r="N177" s="130">
        <f>SUMIFS(Расход!$G$4:$G$557,Расход!$C$4:$C$557,$A$173,Расход!$U$4:$U$557,Ростовка!$C177,Расход!$B$4:$B$557,"&lt;"&amp;Расход!#REF!)-SUM($F177:$M177)</f>
        <v>0</v>
      </c>
      <c r="O177" s="130">
        <f>SUMIFS(Расход!$G$4:$G$557,Расход!$C$4:$C$557,$A$173,Расход!$U$4:$U$557,Ростовка!$C177,Расход!$B$4:$B$557,"&lt;"&amp;Расход!$N$12)-SUM($F177:$N177)</f>
        <v>0</v>
      </c>
      <c r="P177" s="130">
        <f>SUMIFS(Расход!$G$4:$G$557,Расход!$C$4:$C$557,$A$173,Расход!$U$4:$U$557,Ростовка!$C177,Расход!$B$4:$B$557,"&lt;"&amp;Расход!$N$13)-SUM($F177:$O177)</f>
        <v>0</v>
      </c>
      <c r="Q177" s="130">
        <f>SUMIFS(Расход!$G$4:$G$557,Расход!$C$4:$C$557,$A$173,Расход!$U$4:$U$557,Ростовка!$C177,Расход!$B$4:$B$557,"&gt;="&amp;Расход!$N$14)</f>
        <v>0</v>
      </c>
    </row>
    <row r="178" spans="1:17" ht="15.75" hidden="1" customHeight="1" outlineLevel="1" x14ac:dyDescent="0.25">
      <c r="A178" s="128">
        <v>66</v>
      </c>
      <c r="B178" s="118"/>
      <c r="C178" s="118" t="str">
        <f t="shared" si="12"/>
        <v>66</v>
      </c>
      <c r="D178" s="129">
        <f t="shared" si="13"/>
        <v>0</v>
      </c>
      <c r="F178" s="130">
        <f>SUMIFS(Расход!$G$4:$G$557,Расход!$C$4:$C$557,$A$173,Расход!$U$4:$U$557,Ростовка!$C178,Расход!$B$4:$B$557,"&lt;"&amp;Расход!$N$5)</f>
        <v>0</v>
      </c>
      <c r="G178" s="130">
        <f>SUMIFS(Расход!$G$4:$G$557,Расход!$C$4:$C$557,$A$173,Расход!$U$4:$U$557,Ростовка!$C178,Расход!$B$4:$B$557,"&lt;"&amp;Расход!$N$6)-$F178</f>
        <v>0</v>
      </c>
      <c r="H178" s="130">
        <f>SUMIFS(Расход!$G$4:$G$557,Расход!$C$4:$C$557,$A$173,Расход!$U$4:$U$557,Ростовка!$C178,Расход!$B$4:$B$557,"&lt;"&amp;Расход!$N$7)-$G178-$F178</f>
        <v>0</v>
      </c>
      <c r="I178" s="130">
        <f>SUMIFS(Расход!$G$4:$G$557,Расход!$C$4:$C$557,$A$173,Расход!$U$4:$U$557,Ростовка!$C178,Расход!$B$4:$B$557,"&lt;"&amp;Расход!$N$8)-$H178-$G178-$F178</f>
        <v>0</v>
      </c>
      <c r="J178" s="130">
        <f>SUMIFS(Расход!$G$4:$G$557,Расход!$C$4:$C$557,$A$173,Расход!$U$4:$U$557,Ростовка!$C178,Расход!$B$4:$B$557,"&lt;"&amp;Расход!$N$9)-$H178-$G178-$F178-$I178</f>
        <v>0</v>
      </c>
      <c r="K178" s="130">
        <f>SUMIFS(Расход!$G$4:$G$557,Расход!$C$4:$C$557,$A$173,Расход!$U$4:$U$557,Ростовка!$C178,Расход!$B$4:$B$557,"&lt;"&amp;Расход!$N$9)-$J178-$I178-$H178-$G178-$F178</f>
        <v>0</v>
      </c>
      <c r="L178" s="130">
        <f>SUMIFS(Расход!$G$4:$G$557,Расход!$C$4:$C$557,$A$173,Расход!$U$4:$U$557,Ростовка!$C178,Расход!$B$4:$B$557,"&lt;"&amp;Расход!$N$10)-$K178-$J178-$I178-$H178-$G178-$F178</f>
        <v>0</v>
      </c>
      <c r="M178" s="130">
        <f>SUMIFS(Расход!$G$4:$G$557,Расход!$C$4:$C$557,$A$173,Расход!$U$4:$U$557,Ростовка!$C178,Расход!$B$4:$B$557,"&lt;"&amp;Расход!$N$11)-$L178-$K178-$J178-$I178-$H178-$G178-$F178</f>
        <v>0</v>
      </c>
      <c r="N178" s="130">
        <f>SUMIFS(Расход!$G$4:$G$557,Расход!$C$4:$C$557,$A$173,Расход!$U$4:$U$557,Ростовка!$C178,Расход!$B$4:$B$557,"&lt;"&amp;Расход!#REF!)-SUM($F178:$M178)</f>
        <v>0</v>
      </c>
      <c r="O178" s="130">
        <f>SUMIFS(Расход!$G$4:$G$557,Расход!$C$4:$C$557,$A$173,Расход!$U$4:$U$557,Ростовка!$C178,Расход!$B$4:$B$557,"&lt;"&amp;Расход!$N$12)-SUM($F178:$N178)</f>
        <v>0</v>
      </c>
      <c r="P178" s="130">
        <f>SUMIFS(Расход!$G$4:$G$557,Расход!$C$4:$C$557,$A$173,Расход!$U$4:$U$557,Ростовка!$C178,Расход!$B$4:$B$557,"&lt;"&amp;Расход!$N$13)-SUM($F178:$O178)</f>
        <v>0</v>
      </c>
      <c r="Q178" s="130">
        <f>SUMIFS(Расход!$G$4:$G$557,Расход!$C$4:$C$557,$A$173,Расход!$U$4:$U$557,Ростовка!$C178,Расход!$B$4:$B$557,"&gt;="&amp;Расход!$N$14)</f>
        <v>0</v>
      </c>
    </row>
    <row r="179" spans="1:17" ht="15.75" hidden="1" customHeight="1" outlineLevel="1" x14ac:dyDescent="0.25">
      <c r="A179" s="128">
        <v>66</v>
      </c>
      <c r="B179" s="118"/>
      <c r="C179" s="118" t="str">
        <f t="shared" si="12"/>
        <v>66</v>
      </c>
      <c r="D179" s="129">
        <f t="shared" si="13"/>
        <v>0</v>
      </c>
      <c r="F179" s="130">
        <f>SUMIFS(Расход!$G$4:$G$557,Расход!$C$4:$C$557,$A$173,Расход!$U$4:$U$557,Ростовка!$C179,Расход!$B$4:$B$557,"&lt;"&amp;Расход!$N$5)</f>
        <v>0</v>
      </c>
      <c r="G179" s="130">
        <f>SUMIFS(Расход!$G$4:$G$557,Расход!$C$4:$C$557,$A$173,Расход!$U$4:$U$557,Ростовка!$C179,Расход!$B$4:$B$557,"&lt;"&amp;Расход!$N$6)-$F179</f>
        <v>0</v>
      </c>
      <c r="H179" s="130">
        <f>SUMIFS(Расход!$G$4:$G$557,Расход!$C$4:$C$557,$A$173,Расход!$U$4:$U$557,Ростовка!$C179,Расход!$B$4:$B$557,"&lt;"&amp;Расход!$N$7)-$G179-$F179</f>
        <v>0</v>
      </c>
      <c r="I179" s="130">
        <f>SUMIFS(Расход!$G$4:$G$557,Расход!$C$4:$C$557,$A$173,Расход!$U$4:$U$557,Ростовка!$C179,Расход!$B$4:$B$557,"&lt;"&amp;Расход!$N$8)-$H179-$G179-$F179</f>
        <v>0</v>
      </c>
      <c r="J179" s="130">
        <f>SUMIFS(Расход!$G$4:$G$557,Расход!$C$4:$C$557,$A$173,Расход!$U$4:$U$557,Ростовка!$C179,Расход!$B$4:$B$557,"&lt;"&amp;Расход!$N$9)-$H179-$G179-$F179-$I179</f>
        <v>0</v>
      </c>
      <c r="K179" s="130">
        <f>SUMIFS(Расход!$G$4:$G$557,Расход!$C$4:$C$557,$A$173,Расход!$U$4:$U$557,Ростовка!$C179,Расход!$B$4:$B$557,"&lt;"&amp;Расход!$N$9)-$J179-$I179-$H179-$G179-$F179</f>
        <v>0</v>
      </c>
      <c r="L179" s="130">
        <f>SUMIFS(Расход!$G$4:$G$557,Расход!$C$4:$C$557,$A$173,Расход!$U$4:$U$557,Ростовка!$C179,Расход!$B$4:$B$557,"&lt;"&amp;Расход!$N$10)-$K179-$J179-$I179-$H179-$G179-$F179</f>
        <v>0</v>
      </c>
      <c r="M179" s="130">
        <f>SUMIFS(Расход!$G$4:$G$557,Расход!$C$4:$C$557,$A$173,Расход!$U$4:$U$557,Ростовка!$C179,Расход!$B$4:$B$557,"&lt;"&amp;Расход!$N$11)-$L179-$K179-$J179-$I179-$H179-$G179-$F179</f>
        <v>0</v>
      </c>
      <c r="N179" s="130">
        <f>SUMIFS(Расход!$G$4:$G$557,Расход!$C$4:$C$557,$A$173,Расход!$U$4:$U$557,Ростовка!$C179,Расход!$B$4:$B$557,"&lt;"&amp;Расход!#REF!)-SUM($F179:$M179)</f>
        <v>0</v>
      </c>
      <c r="O179" s="130">
        <f>SUMIFS(Расход!$G$4:$G$557,Расход!$C$4:$C$557,$A$173,Расход!$U$4:$U$557,Ростовка!$C179,Расход!$B$4:$B$557,"&lt;"&amp;Расход!$N$12)-SUM($F179:$N179)</f>
        <v>0</v>
      </c>
      <c r="P179" s="130">
        <f>SUMIFS(Расход!$G$4:$G$557,Расход!$C$4:$C$557,$A$173,Расход!$U$4:$U$557,Ростовка!$C179,Расход!$B$4:$B$557,"&lt;"&amp;Расход!$N$13)-SUM($F179:$O179)</f>
        <v>0</v>
      </c>
      <c r="Q179" s="130">
        <f>SUMIFS(Расход!$G$4:$G$557,Расход!$C$4:$C$557,$A$173,Расход!$U$4:$U$557,Ростовка!$C179,Расход!$B$4:$B$557,"&gt;="&amp;Расход!$N$14)</f>
        <v>0</v>
      </c>
    </row>
    <row r="180" spans="1:17" ht="15.75" hidden="1" customHeight="1" outlineLevel="1" x14ac:dyDescent="0.25">
      <c r="A180" s="128">
        <v>66</v>
      </c>
      <c r="B180" s="118"/>
      <c r="C180" s="118" t="str">
        <f t="shared" si="12"/>
        <v>66</v>
      </c>
      <c r="D180" s="129">
        <f t="shared" si="13"/>
        <v>0</v>
      </c>
      <c r="F180" s="130">
        <f>SUMIFS(Расход!$G$4:$G$557,Расход!$C$4:$C$557,$A$173,Расход!$U$4:$U$557,Ростовка!$C180,Расход!$B$4:$B$557,"&lt;"&amp;Расход!$N$5)</f>
        <v>0</v>
      </c>
      <c r="G180" s="130">
        <f>SUMIFS(Расход!$G$4:$G$557,Расход!$C$4:$C$557,$A$173,Расход!$U$4:$U$557,Ростовка!$C180,Расход!$B$4:$B$557,"&lt;"&amp;Расход!$N$6)-$F180</f>
        <v>0</v>
      </c>
      <c r="H180" s="130">
        <f>SUMIFS(Расход!$G$4:$G$557,Расход!$C$4:$C$557,$A$173,Расход!$U$4:$U$557,Ростовка!$C180,Расход!$B$4:$B$557,"&lt;"&amp;Расход!$N$7)-$G180-$F180</f>
        <v>0</v>
      </c>
      <c r="I180" s="130">
        <f>SUMIFS(Расход!$G$4:$G$557,Расход!$C$4:$C$557,$A$173,Расход!$U$4:$U$557,Ростовка!$C180,Расход!$B$4:$B$557,"&lt;"&amp;Расход!$N$8)-$H180-$G180-$F180</f>
        <v>0</v>
      </c>
      <c r="J180" s="130">
        <f>SUMIFS(Расход!$G$4:$G$557,Расход!$C$4:$C$557,$A$173,Расход!$U$4:$U$557,Ростовка!$C180,Расход!$B$4:$B$557,"&lt;"&amp;Расход!$N$9)-$H180-$G180-$F180-$I180</f>
        <v>0</v>
      </c>
      <c r="K180" s="130">
        <f>SUMIFS(Расход!$G$4:$G$557,Расход!$C$4:$C$557,$A$173,Расход!$U$4:$U$557,Ростовка!$C180,Расход!$B$4:$B$557,"&lt;"&amp;Расход!$N$9)-$J180-$I180-$H180-$G180-$F180</f>
        <v>0</v>
      </c>
      <c r="L180" s="130">
        <f>SUMIFS(Расход!$G$4:$G$557,Расход!$C$4:$C$557,$A$173,Расход!$U$4:$U$557,Ростовка!$C180,Расход!$B$4:$B$557,"&lt;"&amp;Расход!$N$10)-$K180-$J180-$I180-$H180-$G180-$F180</f>
        <v>0</v>
      </c>
      <c r="M180" s="130">
        <f>SUMIFS(Расход!$G$4:$G$557,Расход!$C$4:$C$557,$A$173,Расход!$U$4:$U$557,Ростовка!$C180,Расход!$B$4:$B$557,"&lt;"&amp;Расход!$N$11)-$L180-$K180-$J180-$I180-$H180-$G180-$F180</f>
        <v>0</v>
      </c>
      <c r="N180" s="130">
        <f>SUMIFS(Расход!$G$4:$G$557,Расход!$C$4:$C$557,$A$173,Расход!$U$4:$U$557,Ростовка!$C180,Расход!$B$4:$B$557,"&lt;"&amp;Расход!#REF!)-SUM($F180:$M180)</f>
        <v>0</v>
      </c>
      <c r="O180" s="130">
        <f>SUMIFS(Расход!$G$4:$G$557,Расход!$C$4:$C$557,$A$173,Расход!$U$4:$U$557,Ростовка!$C180,Расход!$B$4:$B$557,"&lt;"&amp;Расход!$N$12)-SUM($F180:$N180)</f>
        <v>0</v>
      </c>
      <c r="P180" s="130">
        <f>SUMIFS(Расход!$G$4:$G$557,Расход!$C$4:$C$557,$A$173,Расход!$U$4:$U$557,Ростовка!$C180,Расход!$B$4:$B$557,"&lt;"&amp;Расход!$N$13)-SUM($F180:$O180)</f>
        <v>0</v>
      </c>
      <c r="Q180" s="130">
        <f>SUMIFS(Расход!$G$4:$G$557,Расход!$C$4:$C$557,$A$173,Расход!$U$4:$U$557,Ростовка!$C180,Расход!$B$4:$B$557,"&gt;="&amp;Расход!$N$14)</f>
        <v>0</v>
      </c>
    </row>
    <row r="181" spans="1:17" ht="15.75" hidden="1" customHeight="1" outlineLevel="1" x14ac:dyDescent="0.25">
      <c r="A181" s="128">
        <v>66</v>
      </c>
      <c r="B181" s="118"/>
      <c r="C181" s="118" t="str">
        <f t="shared" si="12"/>
        <v>66</v>
      </c>
      <c r="D181" s="129">
        <f t="shared" si="13"/>
        <v>0</v>
      </c>
      <c r="F181" s="130">
        <f>SUMIFS(Расход!$G$4:$G$557,Расход!$C$4:$C$557,$A$173,Расход!$U$4:$U$557,Ростовка!$C181,Расход!$B$4:$B$557,"&lt;"&amp;Расход!$N$5)</f>
        <v>0</v>
      </c>
      <c r="G181" s="130">
        <f>SUMIFS(Расход!$G$4:$G$557,Расход!$C$4:$C$557,$A$173,Расход!$U$4:$U$557,Ростовка!$C181,Расход!$B$4:$B$557,"&lt;"&amp;Расход!$N$6)-$F181</f>
        <v>0</v>
      </c>
      <c r="H181" s="130">
        <f>SUMIFS(Расход!$G$4:$G$557,Расход!$C$4:$C$557,$A$173,Расход!$U$4:$U$557,Ростовка!$C181,Расход!$B$4:$B$557,"&lt;"&amp;Расход!$N$7)-$G181-$F181</f>
        <v>0</v>
      </c>
      <c r="I181" s="130">
        <f>SUMIFS(Расход!$G$4:$G$557,Расход!$C$4:$C$557,$A$173,Расход!$U$4:$U$557,Ростовка!$C181,Расход!$B$4:$B$557,"&lt;"&amp;Расход!$N$8)-$H181-$G181-$F181</f>
        <v>0</v>
      </c>
      <c r="J181" s="130">
        <f>SUMIFS(Расход!$G$4:$G$557,Расход!$C$4:$C$557,$A$173,Расход!$U$4:$U$557,Ростовка!$C181,Расход!$B$4:$B$557,"&lt;"&amp;Расход!$N$9)-$H181-$G181-$F181-$I181</f>
        <v>0</v>
      </c>
      <c r="K181" s="130">
        <f>SUMIFS(Расход!$G$4:$G$557,Расход!$C$4:$C$557,$A$173,Расход!$U$4:$U$557,Ростовка!$C181,Расход!$B$4:$B$557,"&lt;"&amp;Расход!$N$9)-$J181-$I181-$H181-$G181-$F181</f>
        <v>0</v>
      </c>
      <c r="L181" s="130">
        <f>SUMIFS(Расход!$G$4:$G$557,Расход!$C$4:$C$557,$A$173,Расход!$U$4:$U$557,Ростовка!$C181,Расход!$B$4:$B$557,"&lt;"&amp;Расход!$N$10)-$K181-$J181-$I181-$H181-$G181-$F181</f>
        <v>0</v>
      </c>
      <c r="M181" s="130">
        <f>SUMIFS(Расход!$G$4:$G$557,Расход!$C$4:$C$557,$A$173,Расход!$U$4:$U$557,Ростовка!$C181,Расход!$B$4:$B$557,"&lt;"&amp;Расход!$N$11)-$L181-$K181-$J181-$I181-$H181-$G181-$F181</f>
        <v>0</v>
      </c>
      <c r="N181" s="130">
        <f>SUMIFS(Расход!$G$4:$G$557,Расход!$C$4:$C$557,$A$173,Расход!$U$4:$U$557,Ростовка!$C181,Расход!$B$4:$B$557,"&lt;"&amp;Расход!#REF!)-SUM($F181:$M181)</f>
        <v>0</v>
      </c>
      <c r="O181" s="130">
        <f>SUMIFS(Расход!$G$4:$G$557,Расход!$C$4:$C$557,$A$173,Расход!$U$4:$U$557,Ростовка!$C181,Расход!$B$4:$B$557,"&lt;"&amp;Расход!$N$12)-SUM($F181:$N181)</f>
        <v>0</v>
      </c>
      <c r="P181" s="130">
        <f>SUMIFS(Расход!$G$4:$G$557,Расход!$C$4:$C$557,$A$173,Расход!$U$4:$U$557,Ростовка!$C181,Расход!$B$4:$B$557,"&lt;"&amp;Расход!$N$13)-SUM($F181:$O181)</f>
        <v>0</v>
      </c>
      <c r="Q181" s="130">
        <f>SUMIFS(Расход!$G$4:$G$557,Расход!$C$4:$C$557,$A$173,Расход!$U$4:$U$557,Ростовка!$C181,Расход!$B$4:$B$557,"&gt;="&amp;Расход!$N$14)</f>
        <v>0</v>
      </c>
    </row>
    <row r="182" spans="1:17" ht="15.75" hidden="1" customHeight="1" outlineLevel="1" x14ac:dyDescent="0.25">
      <c r="A182" s="128">
        <v>66</v>
      </c>
      <c r="B182" s="118"/>
      <c r="C182" s="118" t="str">
        <f t="shared" si="12"/>
        <v>66</v>
      </c>
      <c r="D182" s="129">
        <f t="shared" si="13"/>
        <v>0</v>
      </c>
      <c r="F182" s="130">
        <f>SUMIFS(Расход!$G$4:$G$557,Расход!$C$4:$C$557,$A$173,Расход!$U$4:$U$557,Ростовка!$C182,Расход!$B$4:$B$557,"&lt;"&amp;Расход!$N$5)</f>
        <v>0</v>
      </c>
      <c r="G182" s="130">
        <f>SUMIFS(Расход!$G$4:$G$557,Расход!$C$4:$C$557,$A$173,Расход!$U$4:$U$557,Ростовка!$C182,Расход!$B$4:$B$557,"&lt;"&amp;Расход!$N$6)-$F182</f>
        <v>0</v>
      </c>
      <c r="H182" s="130">
        <f>SUMIFS(Расход!$G$4:$G$557,Расход!$C$4:$C$557,$A$173,Расход!$U$4:$U$557,Ростовка!$C182,Расход!$B$4:$B$557,"&lt;"&amp;Расход!$N$7)-$G182-$F182</f>
        <v>0</v>
      </c>
      <c r="I182" s="130">
        <f>SUMIFS(Расход!$G$4:$G$557,Расход!$C$4:$C$557,$A$173,Расход!$U$4:$U$557,Ростовка!$C182,Расход!$B$4:$B$557,"&lt;"&amp;Расход!$N$8)-$H182-$G182-$F182</f>
        <v>0</v>
      </c>
      <c r="J182" s="130">
        <f>SUMIFS(Расход!$G$4:$G$557,Расход!$C$4:$C$557,$A$173,Расход!$U$4:$U$557,Ростовка!$C182,Расход!$B$4:$B$557,"&lt;"&amp;Расход!$N$9)-$H182-$G182-$F182-$I182</f>
        <v>0</v>
      </c>
      <c r="K182" s="130">
        <f>SUMIFS(Расход!$G$4:$G$557,Расход!$C$4:$C$557,$A$173,Расход!$U$4:$U$557,Ростовка!$C182,Расход!$B$4:$B$557,"&lt;"&amp;Расход!$N$9)-$J182-$I182-$H182-$G182-$F182</f>
        <v>0</v>
      </c>
      <c r="L182" s="130">
        <f>SUMIFS(Расход!$G$4:$G$557,Расход!$C$4:$C$557,$A$173,Расход!$U$4:$U$557,Ростовка!$C182,Расход!$B$4:$B$557,"&lt;"&amp;Расход!$N$10)-$K182-$J182-$I182-$H182-$G182-$F182</f>
        <v>0</v>
      </c>
      <c r="M182" s="130">
        <f>SUMIFS(Расход!$G$4:$G$557,Расход!$C$4:$C$557,$A$173,Расход!$U$4:$U$557,Ростовка!$C182,Расход!$B$4:$B$557,"&lt;"&amp;Расход!$N$11)-$L182-$K182-$J182-$I182-$H182-$G182-$F182</f>
        <v>0</v>
      </c>
      <c r="N182" s="130">
        <f>SUMIFS(Расход!$G$4:$G$557,Расход!$C$4:$C$557,$A$173,Расход!$U$4:$U$557,Ростовка!$C182,Расход!$B$4:$B$557,"&lt;"&amp;Расход!#REF!)-SUM($F182:$M182)</f>
        <v>0</v>
      </c>
      <c r="O182" s="130">
        <f>SUMIFS(Расход!$G$4:$G$557,Расход!$C$4:$C$557,$A$173,Расход!$U$4:$U$557,Ростовка!$C182,Расход!$B$4:$B$557,"&lt;"&amp;Расход!$N$12)-SUM($F182:$N182)</f>
        <v>0</v>
      </c>
      <c r="P182" s="130">
        <f>SUMIFS(Расход!$G$4:$G$557,Расход!$C$4:$C$557,$A$173,Расход!$U$4:$U$557,Ростовка!$C182,Расход!$B$4:$B$557,"&lt;"&amp;Расход!$N$13)-SUM($F182:$O182)</f>
        <v>0</v>
      </c>
      <c r="Q182" s="130">
        <f>SUMIFS(Расход!$G$4:$G$557,Расход!$C$4:$C$557,$A$173,Расход!$U$4:$U$557,Ростовка!$C182,Расход!$B$4:$B$557,"&gt;="&amp;Расход!$N$14)</f>
        <v>0</v>
      </c>
    </row>
    <row r="183" spans="1:17" ht="15.75" hidden="1" customHeight="1" outlineLevel="1" x14ac:dyDescent="0.25">
      <c r="A183" s="128">
        <v>66</v>
      </c>
      <c r="B183" s="118"/>
      <c r="C183" s="118" t="str">
        <f t="shared" si="12"/>
        <v>66</v>
      </c>
      <c r="D183" s="129">
        <f t="shared" si="13"/>
        <v>0</v>
      </c>
      <c r="F183" s="130">
        <f>SUMIFS(Расход!$G$4:$G$557,Расход!$C$4:$C$557,$A$173,Расход!$U$4:$U$557,Ростовка!$C183,Расход!$B$4:$B$557,"&lt;"&amp;Расход!$N$5)</f>
        <v>0</v>
      </c>
      <c r="G183" s="130">
        <f>SUMIFS(Расход!$G$4:$G$557,Расход!$C$4:$C$557,$A$173,Расход!$U$4:$U$557,Ростовка!$C183,Расход!$B$4:$B$557,"&lt;"&amp;Расход!$N$6)-$F183</f>
        <v>0</v>
      </c>
      <c r="H183" s="130">
        <f>SUMIFS(Расход!$G$4:$G$557,Расход!$C$4:$C$557,$A$173,Расход!$U$4:$U$557,Ростовка!$C183,Расход!$B$4:$B$557,"&lt;"&amp;Расход!$N$7)-$G183-$F183</f>
        <v>0</v>
      </c>
      <c r="I183" s="130">
        <f>SUMIFS(Расход!$G$4:$G$557,Расход!$C$4:$C$557,$A$173,Расход!$U$4:$U$557,Ростовка!$C183,Расход!$B$4:$B$557,"&lt;"&amp;Расход!$N$8)-$H183-$G183-$F183</f>
        <v>0</v>
      </c>
      <c r="J183" s="130">
        <f>SUMIFS(Расход!$G$4:$G$557,Расход!$C$4:$C$557,$A$173,Расход!$U$4:$U$557,Ростовка!$C183,Расход!$B$4:$B$557,"&lt;"&amp;Расход!$N$9)-$H183-$G183-$F183-$I183</f>
        <v>0</v>
      </c>
      <c r="K183" s="130">
        <f>SUMIFS(Расход!$G$4:$G$557,Расход!$C$4:$C$557,$A$173,Расход!$U$4:$U$557,Ростовка!$C183,Расход!$B$4:$B$557,"&lt;"&amp;Расход!$N$9)-$J183-$I183-$H183-$G183-$F183</f>
        <v>0</v>
      </c>
      <c r="L183" s="130">
        <f>SUMIFS(Расход!$G$4:$G$557,Расход!$C$4:$C$557,$A$173,Расход!$U$4:$U$557,Ростовка!$C183,Расход!$B$4:$B$557,"&lt;"&amp;Расход!$N$10)-$K183-$J183-$I183-$H183-$G183-$F183</f>
        <v>0</v>
      </c>
      <c r="M183" s="130">
        <f>SUMIFS(Расход!$G$4:$G$557,Расход!$C$4:$C$557,$A$173,Расход!$U$4:$U$557,Ростовка!$C183,Расход!$B$4:$B$557,"&lt;"&amp;Расход!$N$11)-$L183-$K183-$J183-$I183-$H183-$G183-$F183</f>
        <v>0</v>
      </c>
      <c r="N183" s="130">
        <f>SUMIFS(Расход!$G$4:$G$557,Расход!$C$4:$C$557,$A$173,Расход!$U$4:$U$557,Ростовка!$C183,Расход!$B$4:$B$557,"&lt;"&amp;Расход!#REF!)-SUM($F183:$M183)</f>
        <v>0</v>
      </c>
      <c r="O183" s="130">
        <f>SUMIFS(Расход!$G$4:$G$557,Расход!$C$4:$C$557,$A$173,Расход!$U$4:$U$557,Ростовка!$C183,Расход!$B$4:$B$557,"&lt;"&amp;Расход!$N$12)-SUM($F183:$N183)</f>
        <v>0</v>
      </c>
      <c r="P183" s="130">
        <f>SUMIFS(Расход!$G$4:$G$557,Расход!$C$4:$C$557,$A$173,Расход!$U$4:$U$557,Ростовка!$C183,Расход!$B$4:$B$557,"&lt;"&amp;Расход!$N$13)-SUM($F183:$O183)</f>
        <v>0</v>
      </c>
      <c r="Q183" s="130">
        <f>SUMIFS(Расход!$G$4:$G$557,Расход!$C$4:$C$557,$A$173,Расход!$U$4:$U$557,Ростовка!$C183,Расход!$B$4:$B$557,"&gt;="&amp;Расход!$N$14)</f>
        <v>0</v>
      </c>
    </row>
    <row r="184" spans="1:17" ht="15.75" hidden="1" customHeight="1" outlineLevel="1" x14ac:dyDescent="0.25">
      <c r="A184" s="128">
        <v>66</v>
      </c>
      <c r="B184" s="118"/>
      <c r="C184" s="118" t="str">
        <f t="shared" si="12"/>
        <v>66</v>
      </c>
      <c r="D184" s="129">
        <f t="shared" si="13"/>
        <v>0</v>
      </c>
      <c r="F184" s="130">
        <f>SUMIFS(Расход!$G$4:$G$557,Расход!$C$4:$C$557,$A$173,Расход!$U$4:$U$557,Ростовка!$C184,Расход!$B$4:$B$557,"&lt;"&amp;Расход!$N$5)</f>
        <v>0</v>
      </c>
      <c r="G184" s="130">
        <f>SUMIFS(Расход!$G$4:$G$557,Расход!$C$4:$C$557,$A$173,Расход!$U$4:$U$557,Ростовка!$C184,Расход!$B$4:$B$557,"&lt;"&amp;Расход!$N$6)-$F184</f>
        <v>0</v>
      </c>
      <c r="H184" s="130">
        <f>SUMIFS(Расход!$G$4:$G$557,Расход!$C$4:$C$557,$A$173,Расход!$U$4:$U$557,Ростовка!$C184,Расход!$B$4:$B$557,"&lt;"&amp;Расход!$N$7)-$G184-$F184</f>
        <v>0</v>
      </c>
      <c r="I184" s="130">
        <f>SUMIFS(Расход!$G$4:$G$557,Расход!$C$4:$C$557,$A$173,Расход!$U$4:$U$557,Ростовка!$C184,Расход!$B$4:$B$557,"&lt;"&amp;Расход!$N$8)-$H184-$G184-$F184</f>
        <v>0</v>
      </c>
      <c r="J184" s="130">
        <f>SUMIFS(Расход!$G$4:$G$557,Расход!$C$4:$C$557,$A$173,Расход!$U$4:$U$557,Ростовка!$C184,Расход!$B$4:$B$557,"&lt;"&amp;Расход!$N$9)-$H184-$G184-$F184-$I184</f>
        <v>0</v>
      </c>
      <c r="K184" s="130">
        <f>SUMIFS(Расход!$G$4:$G$557,Расход!$C$4:$C$557,$A$173,Расход!$U$4:$U$557,Ростовка!$C184,Расход!$B$4:$B$557,"&lt;"&amp;Расход!$N$9)-$J184-$I184-$H184-$G184-$F184</f>
        <v>0</v>
      </c>
      <c r="L184" s="130">
        <f>SUMIFS(Расход!$G$4:$G$557,Расход!$C$4:$C$557,$A$173,Расход!$U$4:$U$557,Ростовка!$C184,Расход!$B$4:$B$557,"&lt;"&amp;Расход!$N$10)-$K184-$J184-$I184-$H184-$G184-$F184</f>
        <v>0</v>
      </c>
      <c r="M184" s="130">
        <f>SUMIFS(Расход!$G$4:$G$557,Расход!$C$4:$C$557,$A$173,Расход!$U$4:$U$557,Ростовка!$C184,Расход!$B$4:$B$557,"&lt;"&amp;Расход!$N$11)-$L184-$K184-$J184-$I184-$H184-$G184-$F184</f>
        <v>0</v>
      </c>
      <c r="N184" s="130">
        <f>SUMIFS(Расход!$G$4:$G$557,Расход!$C$4:$C$557,$A$173,Расход!$U$4:$U$557,Ростовка!$C184,Расход!$B$4:$B$557,"&lt;"&amp;Расход!#REF!)-SUM($F184:$M184)</f>
        <v>0</v>
      </c>
      <c r="O184" s="130">
        <f>SUMIFS(Расход!$G$4:$G$557,Расход!$C$4:$C$557,$A$173,Расход!$U$4:$U$557,Ростовка!$C184,Расход!$B$4:$B$557,"&lt;"&amp;Расход!$N$12)-SUM($F184:$N184)</f>
        <v>0</v>
      </c>
      <c r="P184" s="130">
        <f>SUMIFS(Расход!$G$4:$G$557,Расход!$C$4:$C$557,$A$173,Расход!$U$4:$U$557,Ростовка!$C184,Расход!$B$4:$B$557,"&lt;"&amp;Расход!$N$13)-SUM($F184:$O184)</f>
        <v>0</v>
      </c>
      <c r="Q184" s="130">
        <f>SUMIFS(Расход!$G$4:$G$557,Расход!$C$4:$C$557,$A$173,Расход!$U$4:$U$557,Ростовка!$C184,Расход!$B$4:$B$557,"&gt;="&amp;Расход!$N$14)</f>
        <v>0</v>
      </c>
    </row>
    <row r="185" spans="1:17" ht="15.75" hidden="1" customHeight="1" outlineLevel="1" x14ac:dyDescent="0.25">
      <c r="A185" s="128">
        <v>66</v>
      </c>
      <c r="B185" s="118"/>
      <c r="C185" s="118" t="str">
        <f t="shared" si="12"/>
        <v>66</v>
      </c>
      <c r="D185" s="129">
        <f t="shared" si="13"/>
        <v>0</v>
      </c>
      <c r="F185" s="130">
        <f>SUMIFS(Расход!$G$4:$G$557,Расход!$C$4:$C$557,$A$173,Расход!$U$4:$U$557,Ростовка!$C185,Расход!$B$4:$B$557,"&lt;"&amp;Расход!$N$5)</f>
        <v>0</v>
      </c>
      <c r="G185" s="130">
        <f>SUMIFS(Расход!$G$4:$G$557,Расход!$C$4:$C$557,$A$173,Расход!$U$4:$U$557,Ростовка!$C185,Расход!$B$4:$B$557,"&lt;"&amp;Расход!$N$6)-$F185</f>
        <v>0</v>
      </c>
      <c r="H185" s="130">
        <f>SUMIFS(Расход!$G$4:$G$557,Расход!$C$4:$C$557,$A$173,Расход!$U$4:$U$557,Ростовка!$C185,Расход!$B$4:$B$557,"&lt;"&amp;Расход!$N$7)-$G185-$F185</f>
        <v>0</v>
      </c>
      <c r="I185" s="130">
        <f>SUMIFS(Расход!$G$4:$G$557,Расход!$C$4:$C$557,$A$173,Расход!$U$4:$U$557,Ростовка!$C185,Расход!$B$4:$B$557,"&lt;"&amp;Расход!$N$8)-$H185-$G185-$F185</f>
        <v>0</v>
      </c>
      <c r="J185" s="130">
        <f>SUMIFS(Расход!$G$4:$G$557,Расход!$C$4:$C$557,$A$173,Расход!$U$4:$U$557,Ростовка!$C185,Расход!$B$4:$B$557,"&lt;"&amp;Расход!$N$9)-$H185-$G185-$F185-$I185</f>
        <v>0</v>
      </c>
      <c r="K185" s="130">
        <f>SUMIFS(Расход!$G$4:$G$557,Расход!$C$4:$C$557,$A$173,Расход!$U$4:$U$557,Ростовка!$C185,Расход!$B$4:$B$557,"&lt;"&amp;Расход!$N$9)-$J185-$I185-$H185-$G185-$F185</f>
        <v>0</v>
      </c>
      <c r="L185" s="130">
        <f>SUMIFS(Расход!$G$4:$G$557,Расход!$C$4:$C$557,$A$173,Расход!$U$4:$U$557,Ростовка!$C185,Расход!$B$4:$B$557,"&lt;"&amp;Расход!$N$10)-$K185-$J185-$I185-$H185-$G185-$F185</f>
        <v>0</v>
      </c>
      <c r="M185" s="130">
        <f>SUMIFS(Расход!$G$4:$G$557,Расход!$C$4:$C$557,$A$173,Расход!$U$4:$U$557,Ростовка!$C185,Расход!$B$4:$B$557,"&lt;"&amp;Расход!$N$11)-$L185-$K185-$J185-$I185-$H185-$G185-$F185</f>
        <v>0</v>
      </c>
      <c r="N185" s="130">
        <f>SUMIFS(Расход!$G$4:$G$557,Расход!$C$4:$C$557,$A$173,Расход!$U$4:$U$557,Ростовка!$C185,Расход!$B$4:$B$557,"&lt;"&amp;Расход!#REF!)-SUM($F185:$M185)</f>
        <v>0</v>
      </c>
      <c r="O185" s="130">
        <f>SUMIFS(Расход!$G$4:$G$557,Расход!$C$4:$C$557,$A$173,Расход!$U$4:$U$557,Ростовка!$C185,Расход!$B$4:$B$557,"&lt;"&amp;Расход!$N$12)-SUM($F185:$N185)</f>
        <v>0</v>
      </c>
      <c r="P185" s="130">
        <f>SUMIFS(Расход!$G$4:$G$557,Расход!$C$4:$C$557,$A$173,Расход!$U$4:$U$557,Ростовка!$C185,Расход!$B$4:$B$557,"&lt;"&amp;Расход!$N$13)-SUM($F185:$O185)</f>
        <v>0</v>
      </c>
      <c r="Q185" s="130">
        <f>SUMIFS(Расход!$G$4:$G$557,Расход!$C$4:$C$557,$A$173,Расход!$U$4:$U$557,Ростовка!$C185,Расход!$B$4:$B$557,"&gt;="&amp;Расход!$N$14)</f>
        <v>0</v>
      </c>
    </row>
    <row r="186" spans="1:17" ht="15.75" hidden="1" customHeight="1" outlineLevel="1" x14ac:dyDescent="0.25">
      <c r="A186" s="128">
        <v>66</v>
      </c>
      <c r="B186" s="118"/>
      <c r="C186" s="118" t="str">
        <f t="shared" si="12"/>
        <v>66</v>
      </c>
      <c r="D186" s="129">
        <f t="shared" si="13"/>
        <v>0</v>
      </c>
      <c r="F186" s="130">
        <f>SUMIFS(Расход!$G$4:$G$557,Расход!$C$4:$C$557,$A$173,Расход!$U$4:$U$557,Ростовка!$C186,Расход!$B$4:$B$557,"&lt;"&amp;Расход!$N$5)</f>
        <v>0</v>
      </c>
      <c r="G186" s="130">
        <f>SUMIFS(Расход!$G$4:$G$557,Расход!$C$4:$C$557,$A$173,Расход!$U$4:$U$557,Ростовка!$C186,Расход!$B$4:$B$557,"&lt;"&amp;Расход!$N$6)-$F186</f>
        <v>0</v>
      </c>
      <c r="H186" s="130">
        <f>SUMIFS(Расход!$G$4:$G$557,Расход!$C$4:$C$557,$A$173,Расход!$U$4:$U$557,Ростовка!$C186,Расход!$B$4:$B$557,"&lt;"&amp;Расход!$N$7)-$G186-$F186</f>
        <v>0</v>
      </c>
      <c r="I186" s="130">
        <f>SUMIFS(Расход!$G$4:$G$557,Расход!$C$4:$C$557,$A$173,Расход!$U$4:$U$557,Ростовка!$C186,Расход!$B$4:$B$557,"&lt;"&amp;Расход!$N$8)-$H186-$G186-$F186</f>
        <v>0</v>
      </c>
      <c r="J186" s="130">
        <f>SUMIFS(Расход!$G$4:$G$557,Расход!$C$4:$C$557,$A$173,Расход!$U$4:$U$557,Ростовка!$C186,Расход!$B$4:$B$557,"&lt;"&amp;Расход!$N$9)-$H186-$G186-$F186-$I186</f>
        <v>0</v>
      </c>
      <c r="K186" s="130">
        <f>SUMIFS(Расход!$G$4:$G$557,Расход!$C$4:$C$557,$A$173,Расход!$U$4:$U$557,Ростовка!$C186,Расход!$B$4:$B$557,"&lt;"&amp;Расход!$N$9)-$J186-$I186-$H186-$G186-$F186</f>
        <v>0</v>
      </c>
      <c r="L186" s="130">
        <f>SUMIFS(Расход!$G$4:$G$557,Расход!$C$4:$C$557,$A$173,Расход!$U$4:$U$557,Ростовка!$C186,Расход!$B$4:$B$557,"&lt;"&amp;Расход!$N$10)-$K186-$J186-$I186-$H186-$G186-$F186</f>
        <v>0</v>
      </c>
      <c r="M186" s="130">
        <f>SUMIFS(Расход!$G$4:$G$557,Расход!$C$4:$C$557,$A$173,Расход!$U$4:$U$557,Ростовка!$C186,Расход!$B$4:$B$557,"&lt;"&amp;Расход!$N$11)-$L186-$K186-$J186-$I186-$H186-$G186-$F186</f>
        <v>0</v>
      </c>
      <c r="N186" s="130">
        <f>SUMIFS(Расход!$G$4:$G$557,Расход!$C$4:$C$557,$A$173,Расход!$U$4:$U$557,Ростовка!$C186,Расход!$B$4:$B$557,"&lt;"&amp;Расход!#REF!)-SUM($F186:$M186)</f>
        <v>0</v>
      </c>
      <c r="O186" s="130">
        <f>SUMIFS(Расход!$G$4:$G$557,Расход!$C$4:$C$557,$A$173,Расход!$U$4:$U$557,Ростовка!$C186,Расход!$B$4:$B$557,"&lt;"&amp;Расход!$N$12)-SUM($F186:$N186)</f>
        <v>0</v>
      </c>
      <c r="P186" s="130">
        <f>SUMIFS(Расход!$G$4:$G$557,Расход!$C$4:$C$557,$A$173,Расход!$U$4:$U$557,Ростовка!$C186,Расход!$B$4:$B$557,"&lt;"&amp;Расход!$N$13)-SUM($F186:$O186)</f>
        <v>0</v>
      </c>
      <c r="Q186" s="130">
        <f>SUMIFS(Расход!$G$4:$G$557,Расход!$C$4:$C$557,$A$173,Расход!$U$4:$U$557,Ростовка!$C186,Расход!$B$4:$B$557,"&gt;="&amp;Расход!$N$14)</f>
        <v>0</v>
      </c>
    </row>
    <row r="187" spans="1:17" ht="15.75" hidden="1" customHeight="1" outlineLevel="1" x14ac:dyDescent="0.25">
      <c r="A187" s="128">
        <v>66</v>
      </c>
      <c r="B187" s="118"/>
      <c r="C187" s="118" t="str">
        <f t="shared" si="12"/>
        <v>66</v>
      </c>
      <c r="D187" s="129">
        <f t="shared" si="13"/>
        <v>0</v>
      </c>
      <c r="F187" s="130">
        <f>SUMIFS(Расход!$G$4:$G$557,Расход!$C$4:$C$557,$A$173,Расход!$U$4:$U$557,Ростовка!$C187,Расход!$B$4:$B$557,"&lt;"&amp;Расход!$N$5)</f>
        <v>0</v>
      </c>
      <c r="G187" s="130">
        <f>SUMIFS(Расход!$G$4:$G$557,Расход!$C$4:$C$557,$A$173,Расход!$U$4:$U$557,Ростовка!$C187,Расход!$B$4:$B$557,"&lt;"&amp;Расход!$N$6)-$F187</f>
        <v>0</v>
      </c>
      <c r="H187" s="130">
        <f>SUMIFS(Расход!$G$4:$G$557,Расход!$C$4:$C$557,$A$173,Расход!$U$4:$U$557,Ростовка!$C187,Расход!$B$4:$B$557,"&lt;"&amp;Расход!$N$7)-$G187-$F187</f>
        <v>0</v>
      </c>
      <c r="I187" s="130">
        <f>SUMIFS(Расход!$G$4:$G$557,Расход!$C$4:$C$557,$A$173,Расход!$U$4:$U$557,Ростовка!$C187,Расход!$B$4:$B$557,"&lt;"&amp;Расход!$N$8)-$H187-$G187-$F187</f>
        <v>0</v>
      </c>
      <c r="J187" s="130">
        <f>SUMIFS(Расход!$G$4:$G$557,Расход!$C$4:$C$557,$A$173,Расход!$U$4:$U$557,Ростовка!$C187,Расход!$B$4:$B$557,"&lt;"&amp;Расход!$N$9)-$H187-$G187-$F187-$I187</f>
        <v>0</v>
      </c>
      <c r="K187" s="130">
        <f>SUMIFS(Расход!$G$4:$G$557,Расход!$C$4:$C$557,$A$173,Расход!$U$4:$U$557,Ростовка!$C187,Расход!$B$4:$B$557,"&lt;"&amp;Расход!$N$9)-$J187-$I187-$H187-$G187-$F187</f>
        <v>0</v>
      </c>
      <c r="L187" s="130">
        <f>SUMIFS(Расход!$G$4:$G$557,Расход!$C$4:$C$557,$A$173,Расход!$U$4:$U$557,Ростовка!$C187,Расход!$B$4:$B$557,"&lt;"&amp;Расход!$N$10)-$K187-$J187-$I187-$H187-$G187-$F187</f>
        <v>0</v>
      </c>
      <c r="M187" s="130">
        <f>SUMIFS(Расход!$G$4:$G$557,Расход!$C$4:$C$557,$A$173,Расход!$U$4:$U$557,Ростовка!$C187,Расход!$B$4:$B$557,"&lt;"&amp;Расход!$N$11)-$L187-$K187-$J187-$I187-$H187-$G187-$F187</f>
        <v>0</v>
      </c>
      <c r="N187" s="130">
        <f>SUMIFS(Расход!$G$4:$G$557,Расход!$C$4:$C$557,$A$173,Расход!$U$4:$U$557,Ростовка!$C187,Расход!$B$4:$B$557,"&lt;"&amp;Расход!#REF!)-SUM($F187:$M187)</f>
        <v>0</v>
      </c>
      <c r="O187" s="130">
        <f>SUMIFS(Расход!$G$4:$G$557,Расход!$C$4:$C$557,$A$173,Расход!$U$4:$U$557,Ростовка!$C187,Расход!$B$4:$B$557,"&lt;"&amp;Расход!$N$12)-SUM($F187:$N187)</f>
        <v>0</v>
      </c>
      <c r="P187" s="130">
        <f>SUMIFS(Расход!$G$4:$G$557,Расход!$C$4:$C$557,$A$173,Расход!$U$4:$U$557,Ростовка!$C187,Расход!$B$4:$B$557,"&lt;"&amp;Расход!$N$13)-SUM($F187:$O187)</f>
        <v>0</v>
      </c>
      <c r="Q187" s="130">
        <f>SUMIFS(Расход!$G$4:$G$557,Расход!$C$4:$C$557,$A$173,Расход!$U$4:$U$557,Ростовка!$C187,Расход!$B$4:$B$557,"&gt;="&amp;Расход!$N$14)</f>
        <v>0</v>
      </c>
    </row>
    <row r="188" spans="1:17" ht="15.75" hidden="1" customHeight="1" outlineLevel="1" x14ac:dyDescent="0.25">
      <c r="A188" s="128">
        <v>66</v>
      </c>
      <c r="B188" s="118"/>
      <c r="C188" s="118" t="str">
        <f t="shared" si="12"/>
        <v>66</v>
      </c>
      <c r="D188" s="129">
        <f t="shared" si="13"/>
        <v>0</v>
      </c>
      <c r="F188" s="130">
        <f>SUMIFS(Расход!$G$4:$G$557,Расход!$C$4:$C$557,$A$173,Расход!$U$4:$U$557,Ростовка!$C188,Расход!$B$4:$B$557,"&lt;"&amp;Расход!$N$5)</f>
        <v>0</v>
      </c>
      <c r="G188" s="130">
        <f>SUMIFS(Расход!$G$4:$G$557,Расход!$C$4:$C$557,$A$173,Расход!$U$4:$U$557,Ростовка!$C188,Расход!$B$4:$B$557,"&lt;"&amp;Расход!$N$6)-$F188</f>
        <v>0</v>
      </c>
      <c r="H188" s="130">
        <f>SUMIFS(Расход!$G$4:$G$557,Расход!$C$4:$C$557,$A$173,Расход!$U$4:$U$557,Ростовка!$C188,Расход!$B$4:$B$557,"&lt;"&amp;Расход!$N$7)-$G188-$F188</f>
        <v>0</v>
      </c>
      <c r="I188" s="130">
        <f>SUMIFS(Расход!$G$4:$G$557,Расход!$C$4:$C$557,$A$173,Расход!$U$4:$U$557,Ростовка!$C188,Расход!$B$4:$B$557,"&lt;"&amp;Расход!$N$8)-$H188-$G188-$F188</f>
        <v>0</v>
      </c>
      <c r="J188" s="130">
        <f>SUMIFS(Расход!$G$4:$G$557,Расход!$C$4:$C$557,$A$173,Расход!$U$4:$U$557,Ростовка!$C188,Расход!$B$4:$B$557,"&lt;"&amp;Расход!$N$9)-$H188-$G188-$F188-$I188</f>
        <v>0</v>
      </c>
      <c r="K188" s="130">
        <f>SUMIFS(Расход!$G$4:$G$557,Расход!$C$4:$C$557,$A$173,Расход!$U$4:$U$557,Ростовка!$C188,Расход!$B$4:$B$557,"&lt;"&amp;Расход!$N$9)-$J188-$I188-$H188-$G188-$F188</f>
        <v>0</v>
      </c>
      <c r="L188" s="130">
        <f>SUMIFS(Расход!$G$4:$G$557,Расход!$C$4:$C$557,$A$173,Расход!$U$4:$U$557,Ростовка!$C188,Расход!$B$4:$B$557,"&lt;"&amp;Расход!$N$10)-$K188-$J188-$I188-$H188-$G188-$F188</f>
        <v>0</v>
      </c>
      <c r="M188" s="130">
        <f>SUMIFS(Расход!$G$4:$G$557,Расход!$C$4:$C$557,$A$173,Расход!$U$4:$U$557,Ростовка!$C188,Расход!$B$4:$B$557,"&lt;"&amp;Расход!$N$11)-$L188-$K188-$J188-$I188-$H188-$G188-$F188</f>
        <v>0</v>
      </c>
      <c r="N188" s="130">
        <f>SUMIFS(Расход!$G$4:$G$557,Расход!$C$4:$C$557,$A$173,Расход!$U$4:$U$557,Ростовка!$C188,Расход!$B$4:$B$557,"&lt;"&amp;Расход!#REF!)-SUM($F188:$M188)</f>
        <v>0</v>
      </c>
      <c r="O188" s="130">
        <f>SUMIFS(Расход!$G$4:$G$557,Расход!$C$4:$C$557,$A$173,Расход!$U$4:$U$557,Ростовка!$C188,Расход!$B$4:$B$557,"&lt;"&amp;Расход!$N$12)-SUM($F188:$N188)</f>
        <v>0</v>
      </c>
      <c r="P188" s="130">
        <f>SUMIFS(Расход!$G$4:$G$557,Расход!$C$4:$C$557,$A$173,Расход!$U$4:$U$557,Ростовка!$C188,Расход!$B$4:$B$557,"&lt;"&amp;Расход!$N$13)-SUM($F188:$O188)</f>
        <v>0</v>
      </c>
      <c r="Q188" s="130">
        <f>SUMIFS(Расход!$G$4:$G$557,Расход!$C$4:$C$557,$A$173,Расход!$U$4:$U$557,Ростовка!$C188,Расход!$B$4:$B$557,"&gt;="&amp;Расход!$N$14)</f>
        <v>0</v>
      </c>
    </row>
    <row r="189" spans="1:17" ht="15.75" hidden="1" customHeight="1" outlineLevel="1" x14ac:dyDescent="0.25">
      <c r="A189" s="128">
        <v>66</v>
      </c>
      <c r="B189" s="118"/>
      <c r="C189" s="118" t="str">
        <f t="shared" si="12"/>
        <v>66</v>
      </c>
      <c r="D189" s="129">
        <f t="shared" si="13"/>
        <v>0</v>
      </c>
      <c r="F189" s="130">
        <f>SUMIFS(Расход!$G$4:$G$557,Расход!$C$4:$C$557,$A$173,Расход!$U$4:$U$557,Ростовка!$C189,Расход!$B$4:$B$557,"&lt;"&amp;Расход!$N$5)</f>
        <v>0</v>
      </c>
      <c r="G189" s="130">
        <f>SUMIFS(Расход!$G$4:$G$557,Расход!$C$4:$C$557,$A$173,Расход!$U$4:$U$557,Ростовка!$C189,Расход!$B$4:$B$557,"&lt;"&amp;Расход!$N$6)-$F189</f>
        <v>0</v>
      </c>
      <c r="H189" s="130">
        <f>SUMIFS(Расход!$G$4:$G$557,Расход!$C$4:$C$557,$A$173,Расход!$U$4:$U$557,Ростовка!$C189,Расход!$B$4:$B$557,"&lt;"&amp;Расход!$N$7)-$G189-$F189</f>
        <v>0</v>
      </c>
      <c r="I189" s="130">
        <f>SUMIFS(Расход!$G$4:$G$557,Расход!$C$4:$C$557,$A$173,Расход!$U$4:$U$557,Ростовка!$C189,Расход!$B$4:$B$557,"&lt;"&amp;Расход!$N$8)-$H189-$G189-$F189</f>
        <v>0</v>
      </c>
      <c r="J189" s="130">
        <f>SUMIFS(Расход!$G$4:$G$557,Расход!$C$4:$C$557,$A$173,Расход!$U$4:$U$557,Ростовка!$C189,Расход!$B$4:$B$557,"&lt;"&amp;Расход!$N$9)-$H189-$G189-$F189-$I189</f>
        <v>0</v>
      </c>
      <c r="K189" s="130">
        <f>SUMIFS(Расход!$G$4:$G$557,Расход!$C$4:$C$557,$A$173,Расход!$U$4:$U$557,Ростовка!$C189,Расход!$B$4:$B$557,"&lt;"&amp;Расход!$N$9)-$J189-$I189-$H189-$G189-$F189</f>
        <v>0</v>
      </c>
      <c r="L189" s="130">
        <f>SUMIFS(Расход!$G$4:$G$557,Расход!$C$4:$C$557,$A$173,Расход!$U$4:$U$557,Ростовка!$C189,Расход!$B$4:$B$557,"&lt;"&amp;Расход!$N$10)-$K189-$J189-$I189-$H189-$G189-$F189</f>
        <v>0</v>
      </c>
      <c r="M189" s="130">
        <f>SUMIFS(Расход!$G$4:$G$557,Расход!$C$4:$C$557,$A$173,Расход!$U$4:$U$557,Ростовка!$C189,Расход!$B$4:$B$557,"&lt;"&amp;Расход!$N$11)-$L189-$K189-$J189-$I189-$H189-$G189-$F189</f>
        <v>0</v>
      </c>
      <c r="N189" s="130">
        <f>SUMIFS(Расход!$G$4:$G$557,Расход!$C$4:$C$557,$A$173,Расход!$U$4:$U$557,Ростовка!$C189,Расход!$B$4:$B$557,"&lt;"&amp;Расход!#REF!)-SUM($F189:$M189)</f>
        <v>0</v>
      </c>
      <c r="O189" s="130">
        <f>SUMIFS(Расход!$G$4:$G$557,Расход!$C$4:$C$557,$A$173,Расход!$U$4:$U$557,Ростовка!$C189,Расход!$B$4:$B$557,"&lt;"&amp;Расход!$N$12)-SUM($F189:$N189)</f>
        <v>0</v>
      </c>
      <c r="P189" s="130">
        <f>SUMIFS(Расход!$G$4:$G$557,Расход!$C$4:$C$557,$A$173,Расход!$U$4:$U$557,Ростовка!$C189,Расход!$B$4:$B$557,"&lt;"&amp;Расход!$N$13)-SUM($F189:$O189)</f>
        <v>0</v>
      </c>
      <c r="Q189" s="130">
        <f>SUMIFS(Расход!$G$4:$G$557,Расход!$C$4:$C$557,$A$173,Расход!$U$4:$U$557,Ростовка!$C189,Расход!$B$4:$B$557,"&gt;="&amp;Расход!$N$14)</f>
        <v>0</v>
      </c>
    </row>
    <row r="190" spans="1:17" ht="15.75" hidden="1" customHeight="1" outlineLevel="1" x14ac:dyDescent="0.25">
      <c r="A190" s="128">
        <v>66</v>
      </c>
      <c r="B190" s="118"/>
      <c r="C190" s="118" t="str">
        <f t="shared" si="12"/>
        <v>66</v>
      </c>
      <c r="D190" s="129">
        <f t="shared" si="13"/>
        <v>0</v>
      </c>
      <c r="F190" s="130">
        <f>SUMIFS(Расход!$G$4:$G$557,Расход!$C$4:$C$557,$A$173,Расход!$U$4:$U$557,Ростовка!$C190,Расход!$B$4:$B$557,"&lt;"&amp;Расход!$N$5)</f>
        <v>0</v>
      </c>
      <c r="G190" s="130">
        <f>SUMIFS(Расход!$G$4:$G$557,Расход!$C$4:$C$557,$A$173,Расход!$U$4:$U$557,Ростовка!$C190,Расход!$B$4:$B$557,"&lt;"&amp;Расход!$N$6)-$F190</f>
        <v>0</v>
      </c>
      <c r="H190" s="130">
        <f>SUMIFS(Расход!$G$4:$G$557,Расход!$C$4:$C$557,$A$173,Расход!$U$4:$U$557,Ростовка!$C190,Расход!$B$4:$B$557,"&lt;"&amp;Расход!$N$7)-$G190-$F190</f>
        <v>0</v>
      </c>
      <c r="I190" s="130">
        <f>SUMIFS(Расход!$G$4:$G$557,Расход!$C$4:$C$557,$A$173,Расход!$U$4:$U$557,Ростовка!$C190,Расход!$B$4:$B$557,"&lt;"&amp;Расход!$N$8)-$H190-$G190-$F190</f>
        <v>0</v>
      </c>
      <c r="J190" s="130">
        <f>SUMIFS(Расход!$G$4:$G$557,Расход!$C$4:$C$557,$A$173,Расход!$U$4:$U$557,Ростовка!$C190,Расход!$B$4:$B$557,"&lt;"&amp;Расход!$N$9)-$H190-$G190-$F190-$I190</f>
        <v>0</v>
      </c>
      <c r="K190" s="130">
        <f>SUMIFS(Расход!$G$4:$G$557,Расход!$C$4:$C$557,$A$173,Расход!$U$4:$U$557,Ростовка!$C190,Расход!$B$4:$B$557,"&lt;"&amp;Расход!$N$9)-$J190-$I190-$H190-$G190-$F190</f>
        <v>0</v>
      </c>
      <c r="L190" s="130">
        <f>SUMIFS(Расход!$G$4:$G$557,Расход!$C$4:$C$557,$A$173,Расход!$U$4:$U$557,Ростовка!$C190,Расход!$B$4:$B$557,"&lt;"&amp;Расход!$N$10)-$K190-$J190-$I190-$H190-$G190-$F190</f>
        <v>0</v>
      </c>
      <c r="M190" s="130">
        <f>SUMIFS(Расход!$G$4:$G$557,Расход!$C$4:$C$557,$A$173,Расход!$U$4:$U$557,Ростовка!$C190,Расход!$B$4:$B$557,"&lt;"&amp;Расход!$N$11)-$L190-$K190-$J190-$I190-$H190-$G190-$F190</f>
        <v>0</v>
      </c>
      <c r="N190" s="130">
        <f>SUMIFS(Расход!$G$4:$G$557,Расход!$C$4:$C$557,$A$173,Расход!$U$4:$U$557,Ростовка!$C190,Расход!$B$4:$B$557,"&lt;"&amp;Расход!#REF!)-SUM($F190:$M190)</f>
        <v>0</v>
      </c>
      <c r="O190" s="130">
        <f>SUMIFS(Расход!$G$4:$G$557,Расход!$C$4:$C$557,$A$173,Расход!$U$4:$U$557,Ростовка!$C190,Расход!$B$4:$B$557,"&lt;"&amp;Расход!$N$12)-SUM($F190:$N190)</f>
        <v>0</v>
      </c>
      <c r="P190" s="130">
        <f>SUMIFS(Расход!$G$4:$G$557,Расход!$C$4:$C$557,$A$173,Расход!$U$4:$U$557,Ростовка!$C190,Расход!$B$4:$B$557,"&lt;"&amp;Расход!$N$13)-SUM($F190:$O190)</f>
        <v>0</v>
      </c>
      <c r="Q190" s="130">
        <f>SUMIFS(Расход!$G$4:$G$557,Расход!$C$4:$C$557,$A$173,Расход!$U$4:$U$557,Ростовка!$C190,Расход!$B$4:$B$557,"&gt;="&amp;Расход!$N$14)</f>
        <v>0</v>
      </c>
    </row>
    <row r="191" spans="1:17" ht="15.75" hidden="1" customHeight="1" outlineLevel="1" x14ac:dyDescent="0.25">
      <c r="A191" s="128">
        <v>66</v>
      </c>
      <c r="B191" s="118"/>
      <c r="C191" s="118" t="str">
        <f t="shared" si="12"/>
        <v>66</v>
      </c>
      <c r="D191" s="129">
        <f t="shared" si="13"/>
        <v>0</v>
      </c>
      <c r="F191" s="130">
        <f>SUMIFS(Расход!$G$4:$G$557,Расход!$C$4:$C$557,$A$173,Расход!$U$4:$U$557,Ростовка!$C191,Расход!$B$4:$B$557,"&lt;"&amp;Расход!$N$5)</f>
        <v>0</v>
      </c>
      <c r="G191" s="130">
        <f>SUMIFS(Расход!$G$4:$G$557,Расход!$C$4:$C$557,$A$173,Расход!$U$4:$U$557,Ростовка!$C191,Расход!$B$4:$B$557,"&lt;"&amp;Расход!$N$6)-$F191</f>
        <v>0</v>
      </c>
      <c r="H191" s="130">
        <f>SUMIFS(Расход!$G$4:$G$557,Расход!$C$4:$C$557,$A$173,Расход!$U$4:$U$557,Ростовка!$C191,Расход!$B$4:$B$557,"&lt;"&amp;Расход!$N$7)-$G191-$F191</f>
        <v>0</v>
      </c>
      <c r="I191" s="130">
        <f>SUMIFS(Расход!$G$4:$G$557,Расход!$C$4:$C$557,$A$173,Расход!$U$4:$U$557,Ростовка!$C191,Расход!$B$4:$B$557,"&lt;"&amp;Расход!$N$8)-$H191-$G191-$F191</f>
        <v>0</v>
      </c>
      <c r="J191" s="130">
        <f>SUMIFS(Расход!$G$4:$G$557,Расход!$C$4:$C$557,$A$173,Расход!$U$4:$U$557,Ростовка!$C191,Расход!$B$4:$B$557,"&lt;"&amp;Расход!$N$9)-$H191-$G191-$F191-$I191</f>
        <v>0</v>
      </c>
      <c r="K191" s="130">
        <f>SUMIFS(Расход!$G$4:$G$557,Расход!$C$4:$C$557,$A$173,Расход!$U$4:$U$557,Ростовка!$C191,Расход!$B$4:$B$557,"&lt;"&amp;Расход!$N$9)-$J191-$I191-$H191-$G191-$F191</f>
        <v>0</v>
      </c>
      <c r="L191" s="130">
        <f>SUMIFS(Расход!$G$4:$G$557,Расход!$C$4:$C$557,$A$173,Расход!$U$4:$U$557,Ростовка!$C191,Расход!$B$4:$B$557,"&lt;"&amp;Расход!$N$10)-$K191-$J191-$I191-$H191-$G191-$F191</f>
        <v>0</v>
      </c>
      <c r="M191" s="130">
        <f>SUMIFS(Расход!$G$4:$G$557,Расход!$C$4:$C$557,$A$173,Расход!$U$4:$U$557,Ростовка!$C191,Расход!$B$4:$B$557,"&lt;"&amp;Расход!$N$11)-$L191-$K191-$J191-$I191-$H191-$G191-$F191</f>
        <v>0</v>
      </c>
      <c r="N191" s="130">
        <f>SUMIFS(Расход!$G$4:$G$557,Расход!$C$4:$C$557,$A$173,Расход!$U$4:$U$557,Ростовка!$C191,Расход!$B$4:$B$557,"&lt;"&amp;Расход!#REF!)-SUM($F191:$M191)</f>
        <v>0</v>
      </c>
      <c r="O191" s="130">
        <f>SUMIFS(Расход!$G$4:$G$557,Расход!$C$4:$C$557,$A$173,Расход!$U$4:$U$557,Ростовка!$C191,Расход!$B$4:$B$557,"&lt;"&amp;Расход!$N$12)-SUM($F191:$N191)</f>
        <v>0</v>
      </c>
      <c r="P191" s="130">
        <f>SUMIFS(Расход!$G$4:$G$557,Расход!$C$4:$C$557,$A$173,Расход!$U$4:$U$557,Ростовка!$C191,Расход!$B$4:$B$557,"&lt;"&amp;Расход!$N$13)-SUM($F191:$O191)</f>
        <v>0</v>
      </c>
      <c r="Q191" s="130">
        <f>SUMIFS(Расход!$G$4:$G$557,Расход!$C$4:$C$557,$A$173,Расход!$U$4:$U$557,Ростовка!$C191,Расход!$B$4:$B$557,"&gt;="&amp;Расход!$N$14)</f>
        <v>0</v>
      </c>
    </row>
    <row r="192" spans="1:17" ht="15.75" hidden="1" customHeight="1" outlineLevel="1" x14ac:dyDescent="0.25">
      <c r="A192" s="128">
        <v>66</v>
      </c>
      <c r="B192" s="118"/>
      <c r="C192" s="118" t="str">
        <f t="shared" si="12"/>
        <v>66</v>
      </c>
      <c r="D192" s="129">
        <f t="shared" si="13"/>
        <v>0</v>
      </c>
      <c r="F192" s="130">
        <f>SUMIFS(Расход!$G$4:$G$557,Расход!$C$4:$C$557,$A$173,Расход!$U$4:$U$557,Ростовка!$C192,Расход!$B$4:$B$557,"&lt;"&amp;Расход!$N$5)</f>
        <v>0</v>
      </c>
      <c r="G192" s="130">
        <f>SUMIFS(Расход!$G$4:$G$557,Расход!$C$4:$C$557,$A$173,Расход!$U$4:$U$557,Ростовка!$C192,Расход!$B$4:$B$557,"&lt;"&amp;Расход!$N$6)-$F192</f>
        <v>0</v>
      </c>
      <c r="H192" s="130">
        <f>SUMIFS(Расход!$G$4:$G$557,Расход!$C$4:$C$557,$A$173,Расход!$U$4:$U$557,Ростовка!$C192,Расход!$B$4:$B$557,"&lt;"&amp;Расход!$N$7)-$G192-$F192</f>
        <v>0</v>
      </c>
      <c r="I192" s="130">
        <f>SUMIFS(Расход!$G$4:$G$557,Расход!$C$4:$C$557,$A$173,Расход!$U$4:$U$557,Ростовка!$C192,Расход!$B$4:$B$557,"&lt;"&amp;Расход!$N$8)-$H192-$G192-$F192</f>
        <v>0</v>
      </c>
      <c r="J192" s="130">
        <f>SUMIFS(Расход!$G$4:$G$557,Расход!$C$4:$C$557,$A$173,Расход!$U$4:$U$557,Ростовка!$C192,Расход!$B$4:$B$557,"&lt;"&amp;Расход!$N$9)-$H192-$G192-$F192-$I192</f>
        <v>0</v>
      </c>
      <c r="K192" s="130">
        <f>SUMIFS(Расход!$G$4:$G$557,Расход!$C$4:$C$557,$A$173,Расход!$U$4:$U$557,Ростовка!$C192,Расход!$B$4:$B$557,"&lt;"&amp;Расход!$N$9)-$J192-$I192-$H192-$G192-$F192</f>
        <v>0</v>
      </c>
      <c r="L192" s="130">
        <f>SUMIFS(Расход!$G$4:$G$557,Расход!$C$4:$C$557,$A$173,Расход!$U$4:$U$557,Ростовка!$C192,Расход!$B$4:$B$557,"&lt;"&amp;Расход!$N$10)-$K192-$J192-$I192-$H192-$G192-$F192</f>
        <v>0</v>
      </c>
      <c r="M192" s="130">
        <f>SUMIFS(Расход!$G$4:$G$557,Расход!$C$4:$C$557,$A$173,Расход!$U$4:$U$557,Ростовка!$C192,Расход!$B$4:$B$557,"&lt;"&amp;Расход!$N$11)-$L192-$K192-$J192-$I192-$H192-$G192-$F192</f>
        <v>0</v>
      </c>
      <c r="N192" s="130">
        <f>SUMIFS(Расход!$G$4:$G$557,Расход!$C$4:$C$557,$A$173,Расход!$U$4:$U$557,Ростовка!$C192,Расход!$B$4:$B$557,"&lt;"&amp;Расход!#REF!)-SUM($F192:$M192)</f>
        <v>0</v>
      </c>
      <c r="O192" s="130">
        <f>SUMIFS(Расход!$G$4:$G$557,Расход!$C$4:$C$557,$A$173,Расход!$U$4:$U$557,Ростовка!$C192,Расход!$B$4:$B$557,"&lt;"&amp;Расход!$N$12)-SUM($F192:$N192)</f>
        <v>0</v>
      </c>
      <c r="P192" s="130">
        <f>SUMIFS(Расход!$G$4:$G$557,Расход!$C$4:$C$557,$A$173,Расход!$U$4:$U$557,Ростовка!$C192,Расход!$B$4:$B$557,"&lt;"&amp;Расход!$N$13)-SUM($F192:$O192)</f>
        <v>0</v>
      </c>
      <c r="Q192" s="130">
        <f>SUMIFS(Расход!$G$4:$G$557,Расход!$C$4:$C$557,$A$173,Расход!$U$4:$U$557,Ростовка!$C192,Расход!$B$4:$B$557,"&gt;="&amp;Расход!$N$14)</f>
        <v>0</v>
      </c>
    </row>
    <row r="193" spans="1:17" ht="15.75" hidden="1" customHeight="1" outlineLevel="1" x14ac:dyDescent="0.25">
      <c r="A193" s="128">
        <v>66</v>
      </c>
      <c r="B193" s="118"/>
      <c r="C193" s="118" t="str">
        <f t="shared" si="12"/>
        <v>66</v>
      </c>
      <c r="D193" s="129">
        <f t="shared" si="13"/>
        <v>0</v>
      </c>
      <c r="F193" s="130">
        <f>SUMIFS(Расход!$G$4:$G$557,Расход!$C$4:$C$557,$A$173,Расход!$U$4:$U$557,Ростовка!$C193,Расход!$B$4:$B$557,"&lt;"&amp;Расход!$N$5)</f>
        <v>0</v>
      </c>
      <c r="G193" s="130">
        <f>SUMIFS(Расход!$G$4:$G$557,Расход!$C$4:$C$557,$A$173,Расход!$U$4:$U$557,Ростовка!$C193,Расход!$B$4:$B$557,"&lt;"&amp;Расход!$N$6)-$F193</f>
        <v>0</v>
      </c>
      <c r="H193" s="130">
        <f>SUMIFS(Расход!$G$4:$G$557,Расход!$C$4:$C$557,$A$173,Расход!$U$4:$U$557,Ростовка!$C193,Расход!$B$4:$B$557,"&lt;"&amp;Расход!$N$7)-$G193-$F193</f>
        <v>0</v>
      </c>
      <c r="I193" s="130">
        <f>SUMIFS(Расход!$G$4:$G$557,Расход!$C$4:$C$557,$A$173,Расход!$U$4:$U$557,Ростовка!$C193,Расход!$B$4:$B$557,"&lt;"&amp;Расход!$N$8)-$H193-$G193-$F193</f>
        <v>0</v>
      </c>
      <c r="J193" s="130">
        <f>SUMIFS(Расход!$G$4:$G$557,Расход!$C$4:$C$557,$A$173,Расход!$U$4:$U$557,Ростовка!$C193,Расход!$B$4:$B$557,"&lt;"&amp;Расход!$N$9)-$H193-$G193-$F193-$I193</f>
        <v>0</v>
      </c>
      <c r="K193" s="130">
        <f>SUMIFS(Расход!$G$4:$G$557,Расход!$C$4:$C$557,$A$173,Расход!$U$4:$U$557,Ростовка!$C193,Расход!$B$4:$B$557,"&lt;"&amp;Расход!$N$9)-$J193-$I193-$H193-$G193-$F193</f>
        <v>0</v>
      </c>
      <c r="L193" s="130">
        <f>SUMIFS(Расход!$G$4:$G$557,Расход!$C$4:$C$557,$A$173,Расход!$U$4:$U$557,Ростовка!$C193,Расход!$B$4:$B$557,"&lt;"&amp;Расход!$N$10)-$K193-$J193-$I193-$H193-$G193-$F193</f>
        <v>0</v>
      </c>
      <c r="M193" s="130">
        <f>SUMIFS(Расход!$G$4:$G$557,Расход!$C$4:$C$557,$A$173,Расход!$U$4:$U$557,Ростовка!$C193,Расход!$B$4:$B$557,"&lt;"&amp;Расход!$N$11)-$L193-$K193-$J193-$I193-$H193-$G193-$F193</f>
        <v>0</v>
      </c>
      <c r="N193" s="130">
        <f>SUMIFS(Расход!$G$4:$G$557,Расход!$C$4:$C$557,$A$173,Расход!$U$4:$U$557,Ростовка!$C193,Расход!$B$4:$B$557,"&lt;"&amp;Расход!#REF!)-SUM($F193:$M193)</f>
        <v>0</v>
      </c>
      <c r="O193" s="130">
        <f>SUMIFS(Расход!$G$4:$G$557,Расход!$C$4:$C$557,$A$173,Расход!$U$4:$U$557,Ростовка!$C193,Расход!$B$4:$B$557,"&lt;"&amp;Расход!$N$12)-SUM($F193:$N193)</f>
        <v>0</v>
      </c>
      <c r="P193" s="130">
        <f>SUMIFS(Расход!$G$4:$G$557,Расход!$C$4:$C$557,$A$173,Расход!$U$4:$U$557,Ростовка!$C193,Расход!$B$4:$B$557,"&lt;"&amp;Расход!$N$13)-SUM($F193:$O193)</f>
        <v>0</v>
      </c>
      <c r="Q193" s="130">
        <f>SUMIFS(Расход!$G$4:$G$557,Расход!$C$4:$C$557,$A$173,Расход!$U$4:$U$557,Ростовка!$C193,Расход!$B$4:$B$557,"&gt;="&amp;Расход!$N$14)</f>
        <v>0</v>
      </c>
    </row>
    <row r="194" spans="1:17" ht="15.75" hidden="1" customHeight="1" outlineLevel="1" x14ac:dyDescent="0.25">
      <c r="A194" s="128">
        <v>66</v>
      </c>
      <c r="B194" s="118"/>
      <c r="C194" s="118" t="str">
        <f t="shared" si="12"/>
        <v>66</v>
      </c>
      <c r="D194" s="129">
        <f t="shared" si="13"/>
        <v>0</v>
      </c>
      <c r="F194" s="130">
        <f>SUMIFS(Расход!$G$4:$G$557,Расход!$C$4:$C$557,$A$173,Расход!$U$4:$U$557,Ростовка!$C194,Расход!$B$4:$B$557,"&lt;"&amp;Расход!$N$5)</f>
        <v>0</v>
      </c>
      <c r="G194" s="130">
        <f>SUMIFS(Расход!$G$4:$G$557,Расход!$C$4:$C$557,$A$173,Расход!$U$4:$U$557,Ростовка!$C194,Расход!$B$4:$B$557,"&lt;"&amp;Расход!$N$6)-$F194</f>
        <v>0</v>
      </c>
      <c r="H194" s="130">
        <f>SUMIFS(Расход!$G$4:$G$557,Расход!$C$4:$C$557,$A$173,Расход!$U$4:$U$557,Ростовка!$C194,Расход!$B$4:$B$557,"&lt;"&amp;Расход!$N$7)-$G194-$F194</f>
        <v>0</v>
      </c>
      <c r="I194" s="130">
        <f>SUMIFS(Расход!$G$4:$G$557,Расход!$C$4:$C$557,$A$173,Расход!$U$4:$U$557,Ростовка!$C194,Расход!$B$4:$B$557,"&lt;"&amp;Расход!$N$8)-$H194-$G194-$F194</f>
        <v>0</v>
      </c>
      <c r="J194" s="130">
        <f>SUMIFS(Расход!$G$4:$G$557,Расход!$C$4:$C$557,$A$173,Расход!$U$4:$U$557,Ростовка!$C194,Расход!$B$4:$B$557,"&lt;"&amp;Расход!$N$9)-$H194-$G194-$F194-$I194</f>
        <v>0</v>
      </c>
      <c r="K194" s="130">
        <f>SUMIFS(Расход!$G$4:$G$557,Расход!$C$4:$C$557,$A$173,Расход!$U$4:$U$557,Ростовка!$C194,Расход!$B$4:$B$557,"&lt;"&amp;Расход!$N$9)-$J194-$I194-$H194-$G194-$F194</f>
        <v>0</v>
      </c>
      <c r="L194" s="130">
        <f>SUMIFS(Расход!$G$4:$G$557,Расход!$C$4:$C$557,$A$173,Расход!$U$4:$U$557,Ростовка!$C194,Расход!$B$4:$B$557,"&lt;"&amp;Расход!$N$10)-$K194-$J194-$I194-$H194-$G194-$F194</f>
        <v>0</v>
      </c>
      <c r="M194" s="130">
        <f>SUMIFS(Расход!$G$4:$G$557,Расход!$C$4:$C$557,$A$173,Расход!$U$4:$U$557,Ростовка!$C194,Расход!$B$4:$B$557,"&lt;"&amp;Расход!$N$11)-$L194-$K194-$J194-$I194-$H194-$G194-$F194</f>
        <v>0</v>
      </c>
      <c r="N194" s="130">
        <f>SUMIFS(Расход!$G$4:$G$557,Расход!$C$4:$C$557,$A$173,Расход!$U$4:$U$557,Ростовка!$C194,Расход!$B$4:$B$557,"&lt;"&amp;Расход!#REF!)-SUM($F194:$M194)</f>
        <v>0</v>
      </c>
      <c r="O194" s="130">
        <f>SUMIFS(Расход!$G$4:$G$557,Расход!$C$4:$C$557,$A$173,Расход!$U$4:$U$557,Ростовка!$C194,Расход!$B$4:$B$557,"&lt;"&amp;Расход!$N$12)-SUM($F194:$N194)</f>
        <v>0</v>
      </c>
      <c r="P194" s="130">
        <f>SUMIFS(Расход!$G$4:$G$557,Расход!$C$4:$C$557,$A$173,Расход!$U$4:$U$557,Ростовка!$C194,Расход!$B$4:$B$557,"&lt;"&amp;Расход!$N$13)-SUM($F194:$O194)</f>
        <v>0</v>
      </c>
      <c r="Q194" s="130">
        <f>SUMIFS(Расход!$G$4:$G$557,Расход!$C$4:$C$557,$A$173,Расход!$U$4:$U$557,Ростовка!$C194,Расход!$B$4:$B$557,"&gt;="&amp;Расход!$N$14)</f>
        <v>0</v>
      </c>
    </row>
    <row r="195" spans="1:17" ht="15.75" hidden="1" customHeight="1" outlineLevel="1" x14ac:dyDescent="0.25">
      <c r="A195" s="128">
        <v>66</v>
      </c>
      <c r="B195" s="118"/>
      <c r="C195" s="118" t="str">
        <f t="shared" si="12"/>
        <v>66</v>
      </c>
      <c r="D195" s="129">
        <f t="shared" si="13"/>
        <v>0</v>
      </c>
      <c r="F195" s="130">
        <f>SUMIFS(Расход!$G$4:$G$557,Расход!$C$4:$C$557,$A$173,Расход!$U$4:$U$557,Ростовка!$C195,Расход!$B$4:$B$557,"&lt;"&amp;Расход!$N$5)</f>
        <v>0</v>
      </c>
      <c r="G195" s="130">
        <f>SUMIFS(Расход!$G$4:$G$557,Расход!$C$4:$C$557,$A$173,Расход!$U$4:$U$557,Ростовка!$C195,Расход!$B$4:$B$557,"&lt;"&amp;Расход!$N$6)-$F195</f>
        <v>0</v>
      </c>
      <c r="H195" s="130">
        <f>SUMIFS(Расход!$G$4:$G$557,Расход!$C$4:$C$557,$A$173,Расход!$U$4:$U$557,Ростовка!$C195,Расход!$B$4:$B$557,"&lt;"&amp;Расход!$N$7)-$G195-$F195</f>
        <v>0</v>
      </c>
      <c r="I195" s="130">
        <f>SUMIFS(Расход!$G$4:$G$557,Расход!$C$4:$C$557,$A$173,Расход!$U$4:$U$557,Ростовка!$C195,Расход!$B$4:$B$557,"&lt;"&amp;Расход!$N$8)-$H195-$G195-$F195</f>
        <v>0</v>
      </c>
      <c r="J195" s="130">
        <f>SUMIFS(Расход!$G$4:$G$557,Расход!$C$4:$C$557,$A$173,Расход!$U$4:$U$557,Ростовка!$C195,Расход!$B$4:$B$557,"&lt;"&amp;Расход!$N$9)-$H195-$G195-$F195-$I195</f>
        <v>0</v>
      </c>
      <c r="K195" s="130">
        <f>SUMIFS(Расход!$G$4:$G$557,Расход!$C$4:$C$557,$A$173,Расход!$U$4:$U$557,Ростовка!$C195,Расход!$B$4:$B$557,"&lt;"&amp;Расход!$N$9)-$J195-$I195-$H195-$G195-$F195</f>
        <v>0</v>
      </c>
      <c r="L195" s="130">
        <f>SUMIFS(Расход!$G$4:$G$557,Расход!$C$4:$C$557,$A$173,Расход!$U$4:$U$557,Ростовка!$C195,Расход!$B$4:$B$557,"&lt;"&amp;Расход!$N$10)-$K195-$J195-$I195-$H195-$G195-$F195</f>
        <v>0</v>
      </c>
      <c r="M195" s="130">
        <f>SUMIFS(Расход!$G$4:$G$557,Расход!$C$4:$C$557,$A$173,Расход!$U$4:$U$557,Ростовка!$C195,Расход!$B$4:$B$557,"&lt;"&amp;Расход!$N$11)-$L195-$K195-$J195-$I195-$H195-$G195-$F195</f>
        <v>0</v>
      </c>
      <c r="N195" s="130">
        <f>SUMIFS(Расход!$G$4:$G$557,Расход!$C$4:$C$557,$A$173,Расход!$U$4:$U$557,Ростовка!$C195,Расход!$B$4:$B$557,"&lt;"&amp;Расход!#REF!)-SUM($F195:$M195)</f>
        <v>0</v>
      </c>
      <c r="O195" s="130">
        <f>SUMIFS(Расход!$G$4:$G$557,Расход!$C$4:$C$557,$A$173,Расход!$U$4:$U$557,Ростовка!$C195,Расход!$B$4:$B$557,"&lt;"&amp;Расход!$N$12)-SUM($F195:$N195)</f>
        <v>0</v>
      </c>
      <c r="P195" s="130">
        <f>SUMIFS(Расход!$G$4:$G$557,Расход!$C$4:$C$557,$A$173,Расход!$U$4:$U$557,Ростовка!$C195,Расход!$B$4:$B$557,"&lt;"&amp;Расход!$N$13)-SUM($F195:$O195)</f>
        <v>0</v>
      </c>
      <c r="Q195" s="130">
        <f>SUMIFS(Расход!$G$4:$G$557,Расход!$C$4:$C$557,$A$173,Расход!$U$4:$U$557,Ростовка!$C195,Расход!$B$4:$B$557,"&gt;="&amp;Расход!$N$14)</f>
        <v>0</v>
      </c>
    </row>
    <row r="196" spans="1:17" ht="15.75" hidden="1" customHeight="1" outlineLevel="1" x14ac:dyDescent="0.25">
      <c r="A196" s="128">
        <v>66</v>
      </c>
      <c r="B196" s="118"/>
      <c r="C196" s="118" t="str">
        <f t="shared" si="12"/>
        <v>66</v>
      </c>
      <c r="D196" s="129">
        <f t="shared" si="13"/>
        <v>0</v>
      </c>
      <c r="F196" s="130">
        <f>SUMIFS(Расход!$G$4:$G$557,Расход!$C$4:$C$557,$A$173,Расход!$U$4:$U$557,Ростовка!$C196,Расход!$B$4:$B$557,"&lt;"&amp;Расход!$N$5)</f>
        <v>0</v>
      </c>
      <c r="G196" s="130">
        <f>SUMIFS(Расход!$G$4:$G$557,Расход!$C$4:$C$557,$A$173,Расход!$U$4:$U$557,Ростовка!$C196,Расход!$B$4:$B$557,"&lt;"&amp;Расход!$N$6)-$F196</f>
        <v>0</v>
      </c>
      <c r="H196" s="130">
        <f>SUMIFS(Расход!$G$4:$G$557,Расход!$C$4:$C$557,$A$173,Расход!$U$4:$U$557,Ростовка!$C196,Расход!$B$4:$B$557,"&lt;"&amp;Расход!$N$7)-$G196-$F196</f>
        <v>0</v>
      </c>
      <c r="I196" s="130">
        <f>SUMIFS(Расход!$G$4:$G$557,Расход!$C$4:$C$557,$A$173,Расход!$U$4:$U$557,Ростовка!$C196,Расход!$B$4:$B$557,"&lt;"&amp;Расход!$N$8)-$H196-$G196-$F196</f>
        <v>0</v>
      </c>
      <c r="J196" s="130">
        <f>SUMIFS(Расход!$G$4:$G$557,Расход!$C$4:$C$557,$A$173,Расход!$U$4:$U$557,Ростовка!$C196,Расход!$B$4:$B$557,"&lt;"&amp;Расход!$N$9)-$H196-$G196-$F196-$I196</f>
        <v>0</v>
      </c>
      <c r="K196" s="130">
        <f>SUMIFS(Расход!$G$4:$G$557,Расход!$C$4:$C$557,$A$173,Расход!$U$4:$U$557,Ростовка!$C196,Расход!$B$4:$B$557,"&lt;"&amp;Расход!$N$9)-$J196-$I196-$H196-$G196-$F196</f>
        <v>0</v>
      </c>
      <c r="L196" s="130">
        <f>SUMIFS(Расход!$G$4:$G$557,Расход!$C$4:$C$557,$A$173,Расход!$U$4:$U$557,Ростовка!$C196,Расход!$B$4:$B$557,"&lt;"&amp;Расход!$N$10)-$K196-$J196-$I196-$H196-$G196-$F196</f>
        <v>0</v>
      </c>
      <c r="M196" s="130">
        <f>SUMIFS(Расход!$G$4:$G$557,Расход!$C$4:$C$557,$A$173,Расход!$U$4:$U$557,Ростовка!$C196,Расход!$B$4:$B$557,"&lt;"&amp;Расход!$N$11)-$L196-$K196-$J196-$I196-$H196-$G196-$F196</f>
        <v>0</v>
      </c>
      <c r="N196" s="130">
        <f>SUMIFS(Расход!$G$4:$G$557,Расход!$C$4:$C$557,$A$173,Расход!$U$4:$U$557,Ростовка!$C196,Расход!$B$4:$B$557,"&lt;"&amp;Расход!#REF!)-SUM($F196:$M196)</f>
        <v>0</v>
      </c>
      <c r="O196" s="130">
        <f>SUMIFS(Расход!$G$4:$G$557,Расход!$C$4:$C$557,$A$173,Расход!$U$4:$U$557,Ростовка!$C196,Расход!$B$4:$B$557,"&lt;"&amp;Расход!$N$12)-SUM($F196:$N196)</f>
        <v>0</v>
      </c>
      <c r="P196" s="130">
        <f>SUMIFS(Расход!$G$4:$G$557,Расход!$C$4:$C$557,$A$173,Расход!$U$4:$U$557,Ростовка!$C196,Расход!$B$4:$B$557,"&lt;"&amp;Расход!$N$13)-SUM($F196:$O196)</f>
        <v>0</v>
      </c>
      <c r="Q196" s="130">
        <f>SUMIFS(Расход!$G$4:$G$557,Расход!$C$4:$C$557,$A$173,Расход!$U$4:$U$557,Ростовка!$C196,Расход!$B$4:$B$557,"&gt;="&amp;Расход!$N$14)</f>
        <v>0</v>
      </c>
    </row>
    <row r="197" spans="1:17" ht="15.75" hidden="1" customHeight="1" outlineLevel="1" x14ac:dyDescent="0.25">
      <c r="A197" s="128">
        <v>66</v>
      </c>
      <c r="B197" s="118"/>
      <c r="C197" s="118" t="str">
        <f t="shared" si="12"/>
        <v>66</v>
      </c>
      <c r="D197" s="129">
        <f t="shared" si="13"/>
        <v>0</v>
      </c>
      <c r="F197" s="130">
        <f>SUMIFS(Расход!$G$4:$G$557,Расход!$C$4:$C$557,$A$173,Расход!$U$4:$U$557,Ростовка!$C197,Расход!$B$4:$B$557,"&lt;"&amp;Расход!$N$5)</f>
        <v>0</v>
      </c>
      <c r="G197" s="130">
        <f>SUMIFS(Расход!$G$4:$G$557,Расход!$C$4:$C$557,$A$173,Расход!$U$4:$U$557,Ростовка!$C197,Расход!$B$4:$B$557,"&lt;"&amp;Расход!$N$6)-$F197</f>
        <v>0</v>
      </c>
      <c r="H197" s="130">
        <f>SUMIFS(Расход!$G$4:$G$557,Расход!$C$4:$C$557,$A$173,Расход!$U$4:$U$557,Ростовка!$C197,Расход!$B$4:$B$557,"&lt;"&amp;Расход!$N$7)-$G197-$F197</f>
        <v>0</v>
      </c>
      <c r="I197" s="130">
        <f>SUMIFS(Расход!$G$4:$G$557,Расход!$C$4:$C$557,$A$173,Расход!$U$4:$U$557,Ростовка!$C197,Расход!$B$4:$B$557,"&lt;"&amp;Расход!$N$8)-$H197-$G197-$F197</f>
        <v>0</v>
      </c>
      <c r="J197" s="130">
        <f>SUMIFS(Расход!$G$4:$G$557,Расход!$C$4:$C$557,$A$173,Расход!$U$4:$U$557,Ростовка!$C197,Расход!$B$4:$B$557,"&lt;"&amp;Расход!$N$9)-$H197-$G197-$F197-$I197</f>
        <v>0</v>
      </c>
      <c r="K197" s="130">
        <f>SUMIFS(Расход!$G$4:$G$557,Расход!$C$4:$C$557,$A$173,Расход!$U$4:$U$557,Ростовка!$C197,Расход!$B$4:$B$557,"&lt;"&amp;Расход!$N$9)-$J197-$I197-$H197-$G197-$F197</f>
        <v>0</v>
      </c>
      <c r="L197" s="130">
        <f>SUMIFS(Расход!$G$4:$G$557,Расход!$C$4:$C$557,$A$173,Расход!$U$4:$U$557,Ростовка!$C197,Расход!$B$4:$B$557,"&lt;"&amp;Расход!$N$10)-$K197-$J197-$I197-$H197-$G197-$F197</f>
        <v>0</v>
      </c>
      <c r="M197" s="130">
        <f>SUMIFS(Расход!$G$4:$G$557,Расход!$C$4:$C$557,$A$173,Расход!$U$4:$U$557,Ростовка!$C197,Расход!$B$4:$B$557,"&lt;"&amp;Расход!$N$11)-$L197-$K197-$J197-$I197-$H197-$G197-$F197</f>
        <v>0</v>
      </c>
      <c r="N197" s="130">
        <f>SUMIFS(Расход!$G$4:$G$557,Расход!$C$4:$C$557,$A$173,Расход!$U$4:$U$557,Ростовка!$C197,Расход!$B$4:$B$557,"&lt;"&amp;Расход!#REF!)-SUM($F197:$M197)</f>
        <v>0</v>
      </c>
      <c r="O197" s="130">
        <f>SUMIFS(Расход!$G$4:$G$557,Расход!$C$4:$C$557,$A$173,Расход!$U$4:$U$557,Ростовка!$C197,Расход!$B$4:$B$557,"&lt;"&amp;Расход!$N$12)-SUM($F197:$N197)</f>
        <v>0</v>
      </c>
      <c r="P197" s="130">
        <f>SUMIFS(Расход!$G$4:$G$557,Расход!$C$4:$C$557,$A$173,Расход!$U$4:$U$557,Ростовка!$C197,Расход!$B$4:$B$557,"&lt;"&amp;Расход!$N$13)-SUM($F197:$O197)</f>
        <v>0</v>
      </c>
      <c r="Q197" s="130">
        <f>SUMIFS(Расход!$G$4:$G$557,Расход!$C$4:$C$557,$A$173,Расход!$U$4:$U$557,Ростовка!$C197,Расход!$B$4:$B$557,"&gt;="&amp;Расход!$N$14)</f>
        <v>0</v>
      </c>
    </row>
    <row r="198" spans="1:17" ht="15.75" hidden="1" customHeight="1" outlineLevel="1" x14ac:dyDescent="0.25">
      <c r="A198" s="128">
        <v>66</v>
      </c>
      <c r="B198" s="118"/>
      <c r="C198" s="118" t="str">
        <f t="shared" si="12"/>
        <v>66</v>
      </c>
      <c r="D198" s="129">
        <f t="shared" si="13"/>
        <v>0</v>
      </c>
      <c r="F198" s="130">
        <f>SUMIFS(Расход!$G$4:$G$557,Расход!$C$4:$C$557,$A$173,Расход!$U$4:$U$557,Ростовка!$C198,Расход!$B$4:$B$557,"&lt;"&amp;Расход!$N$5)</f>
        <v>0</v>
      </c>
      <c r="G198" s="130">
        <f>SUMIFS(Расход!$G$4:$G$557,Расход!$C$4:$C$557,$A$173,Расход!$U$4:$U$557,Ростовка!$C198,Расход!$B$4:$B$557,"&lt;"&amp;Расход!$N$6)-$F198</f>
        <v>0</v>
      </c>
      <c r="H198" s="130">
        <f>SUMIFS(Расход!$G$4:$G$557,Расход!$C$4:$C$557,$A$173,Расход!$U$4:$U$557,Ростовка!$C198,Расход!$B$4:$B$557,"&lt;"&amp;Расход!$N$7)-$G198-$F198</f>
        <v>0</v>
      </c>
      <c r="I198" s="130">
        <f>SUMIFS(Расход!$G$4:$G$557,Расход!$C$4:$C$557,$A$173,Расход!$U$4:$U$557,Ростовка!$C198,Расход!$B$4:$B$557,"&lt;"&amp;Расход!$N$8)-$H198-$G198-$F198</f>
        <v>0</v>
      </c>
      <c r="J198" s="130">
        <f>SUMIFS(Расход!$G$4:$G$557,Расход!$C$4:$C$557,$A$173,Расход!$U$4:$U$557,Ростовка!$C198,Расход!$B$4:$B$557,"&lt;"&amp;Расход!$N$9)-$H198-$G198-$F198-$I198</f>
        <v>0</v>
      </c>
      <c r="K198" s="130">
        <f>SUMIFS(Расход!$G$4:$G$557,Расход!$C$4:$C$557,$A$173,Расход!$U$4:$U$557,Ростовка!$C198,Расход!$B$4:$B$557,"&lt;"&amp;Расход!$N$9)-$J198-$I198-$H198-$G198-$F198</f>
        <v>0</v>
      </c>
      <c r="L198" s="130">
        <f>SUMIFS(Расход!$G$4:$G$557,Расход!$C$4:$C$557,$A$173,Расход!$U$4:$U$557,Ростовка!$C198,Расход!$B$4:$B$557,"&lt;"&amp;Расход!$N$10)-$K198-$J198-$I198-$H198-$G198-$F198</f>
        <v>0</v>
      </c>
      <c r="M198" s="130">
        <f>SUMIFS(Расход!$G$4:$G$557,Расход!$C$4:$C$557,$A$173,Расход!$U$4:$U$557,Ростовка!$C198,Расход!$B$4:$B$557,"&lt;"&amp;Расход!$N$11)-$L198-$K198-$J198-$I198-$H198-$G198-$F198</f>
        <v>0</v>
      </c>
      <c r="N198" s="130">
        <f>SUMIFS(Расход!$G$4:$G$557,Расход!$C$4:$C$557,$A$173,Расход!$U$4:$U$557,Ростовка!$C198,Расход!$B$4:$B$557,"&lt;"&amp;Расход!#REF!)-SUM($F198:$M198)</f>
        <v>0</v>
      </c>
      <c r="O198" s="130">
        <f>SUMIFS(Расход!$G$4:$G$557,Расход!$C$4:$C$557,$A$173,Расход!$U$4:$U$557,Ростовка!$C198,Расход!$B$4:$B$557,"&lt;"&amp;Расход!$N$12)-SUM($F198:$N198)</f>
        <v>0</v>
      </c>
      <c r="P198" s="130">
        <f>SUMIFS(Расход!$G$4:$G$557,Расход!$C$4:$C$557,$A$173,Расход!$U$4:$U$557,Ростовка!$C198,Расход!$B$4:$B$557,"&lt;"&amp;Расход!$N$13)-SUM($F198:$O198)</f>
        <v>0</v>
      </c>
      <c r="Q198" s="130">
        <f>SUMIFS(Расход!$G$4:$G$557,Расход!$C$4:$C$557,$A$173,Расход!$U$4:$U$557,Ростовка!$C198,Расход!$B$4:$B$557,"&gt;="&amp;Расход!$N$14)</f>
        <v>0</v>
      </c>
    </row>
    <row r="199" spans="1:17" ht="15.75" hidden="1" customHeight="1" outlineLevel="1" thickBot="1" x14ac:dyDescent="0.3">
      <c r="A199" s="128"/>
      <c r="B199" s="118"/>
      <c r="C199" s="118"/>
      <c r="D199" s="129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46"/>
    </row>
    <row r="200" spans="1:17" ht="15.75" customHeight="1" thickBot="1" x14ac:dyDescent="0.3">
      <c r="A200" s="147" t="s">
        <v>95</v>
      </c>
      <c r="B200" s="141"/>
      <c r="C200" s="141"/>
      <c r="D200" s="119"/>
      <c r="E200" s="124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38"/>
    </row>
    <row r="201" spans="1:17" ht="15.75" customHeight="1" collapsed="1" thickBot="1" x14ac:dyDescent="0.3">
      <c r="A201" s="140" t="s">
        <v>96</v>
      </c>
      <c r="B201" s="141"/>
      <c r="C201" s="141"/>
      <c r="D201" s="119">
        <f>SUM(D202:D213)</f>
        <v>213</v>
      </c>
      <c r="E201" s="124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38"/>
    </row>
    <row r="202" spans="1:17" ht="15.75" hidden="1" customHeight="1" outlineLevel="1" x14ac:dyDescent="0.25">
      <c r="A202" s="128"/>
      <c r="B202" s="118"/>
      <c r="C202" s="118" t="str">
        <f>CONCATENATE(A202,B202)</f>
        <v/>
      </c>
      <c r="D202" s="129">
        <f t="shared" ref="D202:D212" si="14">SUM(F202:Q202)</f>
        <v>213</v>
      </c>
      <c r="F202" s="130">
        <f>SUMIFS(Расход!$G$4:$G$557,Расход!$C$4:$C$557,$A$201,Расход!$U$4:$U$557,Ростовка!$C202,Расход!$B$4:$B$557,"&lt;"&amp;Расход!$N$5)</f>
        <v>58</v>
      </c>
      <c r="G202" s="130">
        <f>SUMIFS(Расход!$G$4:$G$557,Расход!$C$4:$C$557,$A$201,Расход!$U$4:$U$557,Ростовка!$C202,Расход!$B$4:$B$557,"&lt;"&amp;Расход!$N$6)-$F202</f>
        <v>60</v>
      </c>
      <c r="H202" s="130">
        <f>SUMIFS(Расход!$G$4:$G$557,Расход!$C$4:$C$557,$A$201,Расход!$U$4:$U$557,Ростовка!$C202,Расход!$B$4:$B$557,"&lt;"&amp;Расход!$N$7)-$G202-$F202</f>
        <v>41</v>
      </c>
      <c r="I202" s="130">
        <f>SUMIFS(Расход!$G$4:$G$557,Расход!$C$4:$C$557,$A$201,Расход!$U$4:$U$557,Ростовка!$C202,Расход!$B$4:$B$557,"&lt;"&amp;Расход!$N$8)-$H202-$G202-$F202</f>
        <v>37</v>
      </c>
      <c r="J202" s="130">
        <f>SUMIFS(Расход!$G$4:$G$557,Расход!$C$4:$C$557,$A$201,Расход!$U$4:$U$557,Ростовка!$C202,Расход!$B$4:$B$557,"&lt;"&amp;Расход!$N$9)-$H202-$G202-$F202-$I202</f>
        <v>17</v>
      </c>
      <c r="K202" s="130">
        <f>SUMIFS(Расход!$G$4:$G$557,Расход!$C$4:$C$557,$A$201,Расход!$U$4:$U$557,Ростовка!$C202,Расход!$B$4:$B$557,"&lt;"&amp;Расход!$N$9)-$J202-$I202-$H202-$G202-$F202</f>
        <v>0</v>
      </c>
      <c r="L202" s="130">
        <f>SUMIFS(Расход!$G$4:$G$557,Расход!$C$4:$C$557,$A$201,Расход!$U$4:$U$557,Ростовка!$C202,Расход!$B$4:$B$557,"&lt;"&amp;Расход!$N$10)-$K202-$J202-$I202-$H202-$G202-$F202</f>
        <v>0</v>
      </c>
      <c r="M202" s="130">
        <f>SUMIFS(Расход!$G$4:$G$557,Расход!$C$4:$C$557,$A$201,Расход!$U$4:$U$557,Ростовка!$C202,Расход!$B$4:$B$557,"&lt;"&amp;Расход!$N$11)-$L202-$K202-$J202-$I202-$H202-$G202-$F202</f>
        <v>0</v>
      </c>
      <c r="N202" s="130">
        <f>SUMIFS(Расход!$G$4:$G$557,Расход!$C$4:$C$557,$A$201,Расход!$U$4:$U$557,Ростовка!$C202,Расход!$B$4:$B$557,"&lt;"&amp;Расход!#REF!)-SUM($F202:$M202)</f>
        <v>-213</v>
      </c>
      <c r="O202" s="130">
        <f>SUMIFS(Расход!$G$4:$G$557,Расход!$C$4:$C$557,$A$201,Расход!$U$4:$U$557,Ростовка!$C202,Расход!$B$4:$B$557,"&lt;"&amp;Расход!$N$12)-SUM($F202:$N202)</f>
        <v>213</v>
      </c>
      <c r="P202" s="130">
        <f>SUMIFS(Расход!$G$4:$G$557,Расход!$C$4:$C$557,$A$201,Расход!$U$4:$U$557,Ростовка!$C202,Расход!$B$4:$B$557,"&lt;"&amp;Расход!$N$13)-SUM($F202:$O202)</f>
        <v>0</v>
      </c>
      <c r="Q202" s="130">
        <f>SUMIFS(Расход!$G$4:$G$557,Расход!$C$4:$C$557,$A$201,Расход!$U$4:$U$557,Ростовка!$C202,Расход!$B$4:$B$557,"&gt;="&amp;Расход!$N$14)</f>
        <v>0</v>
      </c>
    </row>
    <row r="203" spans="1:17" ht="15.75" hidden="1" customHeight="1" outlineLevel="1" x14ac:dyDescent="0.25">
      <c r="A203" s="128" t="s">
        <v>134</v>
      </c>
      <c r="B203" s="118"/>
      <c r="C203" s="118" t="str">
        <f t="shared" ref="C203:C212" si="15">CONCATENATE(A203,B203)</f>
        <v>XL</v>
      </c>
      <c r="D203" s="129">
        <f t="shared" si="14"/>
        <v>0</v>
      </c>
      <c r="F203" s="130">
        <f>SUMIFS(Расход!$G$4:$G$557,Расход!$C$4:$C$557,$A$201,Расход!$U$4:$U$557,Ростовка!$C203,Расход!$B$4:$B$557,"&lt;"&amp;Расход!$N$5)</f>
        <v>0</v>
      </c>
      <c r="G203" s="130">
        <f>SUMIFS(Расход!$G$4:$G$557,Расход!$C$4:$C$557,$A$201,Расход!$U$4:$U$557,Ростовка!$C203,Расход!$B$4:$B$557,"&lt;"&amp;Расход!$N$6)-$F203</f>
        <v>0</v>
      </c>
      <c r="H203" s="130">
        <f>SUMIFS(Расход!$G$4:$G$557,Расход!$C$4:$C$557,$A$201,Расход!$U$4:$U$557,Ростовка!$C203,Расход!$B$4:$B$557,"&lt;"&amp;Расход!$N$7)-$G203-$F203</f>
        <v>0</v>
      </c>
      <c r="I203" s="130">
        <f>SUMIFS(Расход!$G$4:$G$557,Расход!$C$4:$C$557,$A$201,Расход!$U$4:$U$557,Ростовка!$C203,Расход!$B$4:$B$557,"&lt;"&amp;Расход!$N$8)-$H203-$G203-$F203</f>
        <v>0</v>
      </c>
      <c r="J203" s="130">
        <f>SUMIFS(Расход!$G$4:$G$557,Расход!$C$4:$C$557,$A$201,Расход!$U$4:$U$557,Ростовка!$C203,Расход!$B$4:$B$557,"&lt;"&amp;Расход!$N$9)-$H203-$G203-$F203-$I203</f>
        <v>0</v>
      </c>
      <c r="K203" s="130">
        <f>SUMIFS(Расход!$G$4:$G$557,Расход!$C$4:$C$557,$A$201,Расход!$U$4:$U$557,Ростовка!$C203,Расход!$B$4:$B$557,"&lt;"&amp;Расход!$N$9)-$J203-$I203-$H203-$G203-$F203</f>
        <v>0</v>
      </c>
      <c r="L203" s="130">
        <f>SUMIFS(Расход!$G$4:$G$557,Расход!$C$4:$C$557,$A$201,Расход!$U$4:$U$557,Ростовка!$C203,Расход!$B$4:$B$557,"&lt;"&amp;Расход!$N$10)-$K203-$J203-$I203-$H203-$G203-$F203</f>
        <v>0</v>
      </c>
      <c r="M203" s="130">
        <f>SUMIFS(Расход!$G$4:$G$557,Расход!$C$4:$C$557,$A$201,Расход!$U$4:$U$557,Ростовка!$C203,Расход!$B$4:$B$557,"&lt;"&amp;Расход!$N$11)-$L203-$K203-$J203-$I203-$H203-$G203-$F203</f>
        <v>0</v>
      </c>
      <c r="N203" s="130">
        <f>SUMIFS(Расход!$G$4:$G$557,Расход!$C$4:$C$557,$A$201,Расход!$U$4:$U$557,Ростовка!$C203,Расход!$B$4:$B$557,"&lt;"&amp;Расход!#REF!)-SUM($F203:$M203)</f>
        <v>0</v>
      </c>
      <c r="O203" s="130">
        <f>SUMIFS(Расход!$G$4:$G$557,Расход!$C$4:$C$557,$A$201,Расход!$U$4:$U$557,Ростовка!$C203,Расход!$B$4:$B$557,"&lt;"&amp;Расход!$N$12)-SUM($F203:$N203)</f>
        <v>0</v>
      </c>
      <c r="P203" s="130">
        <f>SUMIFS(Расход!$G$4:$G$557,Расход!$C$4:$C$557,$A$201,Расход!$U$4:$U$557,Ростовка!$C203,Расход!$B$4:$B$557,"&lt;"&amp;Расход!$N$13)-SUM($F203:$O203)</f>
        <v>0</v>
      </c>
      <c r="Q203" s="130">
        <f>SUMIFS(Расход!$G$4:$G$557,Расход!$C$4:$C$557,$A$201,Расход!$U$4:$U$557,Ростовка!$C203,Расход!$B$4:$B$557,"&gt;="&amp;Расход!$N$14)</f>
        <v>0</v>
      </c>
    </row>
    <row r="204" spans="1:17" ht="15.75" hidden="1" customHeight="1" outlineLevel="1" x14ac:dyDescent="0.25">
      <c r="A204" s="128" t="s">
        <v>134</v>
      </c>
      <c r="B204" s="118"/>
      <c r="C204" s="118" t="str">
        <f t="shared" si="15"/>
        <v>XL</v>
      </c>
      <c r="D204" s="129">
        <f t="shared" si="14"/>
        <v>0</v>
      </c>
      <c r="F204" s="130">
        <f>SUMIFS(Расход!$G$4:$G$557,Расход!$C$4:$C$557,$A$201,Расход!$U$4:$U$557,Ростовка!$C204,Расход!$B$4:$B$557,"&lt;"&amp;Расход!$N$5)</f>
        <v>0</v>
      </c>
      <c r="G204" s="130">
        <f>SUMIFS(Расход!$G$4:$G$557,Расход!$C$4:$C$557,$A$201,Расход!$U$4:$U$557,Ростовка!$C204,Расход!$B$4:$B$557,"&lt;"&amp;Расход!$N$6)-$F204</f>
        <v>0</v>
      </c>
      <c r="H204" s="130">
        <f>SUMIFS(Расход!$G$4:$G$557,Расход!$C$4:$C$557,$A$201,Расход!$U$4:$U$557,Ростовка!$C204,Расход!$B$4:$B$557,"&lt;"&amp;Расход!$N$7)-$G204-$F204</f>
        <v>0</v>
      </c>
      <c r="I204" s="130">
        <f>SUMIFS(Расход!$G$4:$G$557,Расход!$C$4:$C$557,$A$201,Расход!$U$4:$U$557,Ростовка!$C204,Расход!$B$4:$B$557,"&lt;"&amp;Расход!$N$8)-$H204-$G204-$F204</f>
        <v>0</v>
      </c>
      <c r="J204" s="130">
        <f>SUMIFS(Расход!$G$4:$G$557,Расход!$C$4:$C$557,$A$201,Расход!$U$4:$U$557,Ростовка!$C204,Расход!$B$4:$B$557,"&lt;"&amp;Расход!$N$9)-$H204-$G204-$F204-$I204</f>
        <v>0</v>
      </c>
      <c r="K204" s="130">
        <f>SUMIFS(Расход!$G$4:$G$557,Расход!$C$4:$C$557,$A$201,Расход!$U$4:$U$557,Ростовка!$C204,Расход!$B$4:$B$557,"&lt;"&amp;Расход!$N$9)-$J204-$I204-$H204-$G204-$F204</f>
        <v>0</v>
      </c>
      <c r="L204" s="130">
        <f>SUMIFS(Расход!$G$4:$G$557,Расход!$C$4:$C$557,$A$201,Расход!$U$4:$U$557,Ростовка!$C204,Расход!$B$4:$B$557,"&lt;"&amp;Расход!$N$10)-$K204-$J204-$I204-$H204-$G204-$F204</f>
        <v>0</v>
      </c>
      <c r="M204" s="130">
        <f>SUMIFS(Расход!$G$4:$G$557,Расход!$C$4:$C$557,$A$201,Расход!$U$4:$U$557,Ростовка!$C204,Расход!$B$4:$B$557,"&lt;"&amp;Расход!$N$11)-$L204-$K204-$J204-$I204-$H204-$G204-$F204</f>
        <v>0</v>
      </c>
      <c r="N204" s="130">
        <f>SUMIFS(Расход!$G$4:$G$557,Расход!$C$4:$C$557,$A$201,Расход!$U$4:$U$557,Ростовка!$C204,Расход!$B$4:$B$557,"&lt;"&amp;Расход!#REF!)-SUM($F204:$M204)</f>
        <v>0</v>
      </c>
      <c r="O204" s="130">
        <f>SUMIFS(Расход!$G$4:$G$557,Расход!$C$4:$C$557,$A$201,Расход!$U$4:$U$557,Ростовка!$C204,Расход!$B$4:$B$557,"&lt;"&amp;Расход!$N$12)-SUM($F204:$N204)</f>
        <v>0</v>
      </c>
      <c r="P204" s="130">
        <f>SUMIFS(Расход!$G$4:$G$557,Расход!$C$4:$C$557,$A$201,Расход!$U$4:$U$557,Ростовка!$C204,Расход!$B$4:$B$557,"&lt;"&amp;Расход!$N$13)-SUM($F204:$O204)</f>
        <v>0</v>
      </c>
      <c r="Q204" s="130">
        <f>SUMIFS(Расход!$G$4:$G$557,Расход!$C$4:$C$557,$A$201,Расход!$U$4:$U$557,Ростовка!$C204,Расход!$B$4:$B$557,"&gt;="&amp;Расход!$N$14)</f>
        <v>0</v>
      </c>
    </row>
    <row r="205" spans="1:17" ht="15.75" hidden="1" customHeight="1" outlineLevel="1" x14ac:dyDescent="0.25">
      <c r="A205" s="128" t="s">
        <v>134</v>
      </c>
      <c r="B205" s="118"/>
      <c r="C205" s="118" t="str">
        <f t="shared" si="15"/>
        <v>XL</v>
      </c>
      <c r="D205" s="129">
        <f t="shared" si="14"/>
        <v>0</v>
      </c>
      <c r="F205" s="130">
        <f>SUMIFS(Расход!$G$4:$G$557,Расход!$C$4:$C$557,$A$201,Расход!$U$4:$U$557,Ростовка!$C205,Расход!$B$4:$B$557,"&lt;"&amp;Расход!$N$5)</f>
        <v>0</v>
      </c>
      <c r="G205" s="130">
        <f>SUMIFS(Расход!$G$4:$G$557,Расход!$C$4:$C$557,$A$201,Расход!$U$4:$U$557,Ростовка!$C205,Расход!$B$4:$B$557,"&lt;"&amp;Расход!$N$6)-$F205</f>
        <v>0</v>
      </c>
      <c r="H205" s="130">
        <f>SUMIFS(Расход!$G$4:$G$557,Расход!$C$4:$C$557,$A$201,Расход!$U$4:$U$557,Ростовка!$C205,Расход!$B$4:$B$557,"&lt;"&amp;Расход!$N$7)-$G205-$F205</f>
        <v>0</v>
      </c>
      <c r="I205" s="130">
        <f>SUMIFS(Расход!$G$4:$G$557,Расход!$C$4:$C$557,$A$201,Расход!$U$4:$U$557,Ростовка!$C205,Расход!$B$4:$B$557,"&lt;"&amp;Расход!$N$8)-$H205-$G205-$F205</f>
        <v>0</v>
      </c>
      <c r="J205" s="130">
        <f>SUMIFS(Расход!$G$4:$G$557,Расход!$C$4:$C$557,$A$201,Расход!$U$4:$U$557,Ростовка!$C205,Расход!$B$4:$B$557,"&lt;"&amp;Расход!$N$9)-$H205-$G205-$F205-$I205</f>
        <v>0</v>
      </c>
      <c r="K205" s="130">
        <f>SUMIFS(Расход!$G$4:$G$557,Расход!$C$4:$C$557,$A$201,Расход!$U$4:$U$557,Ростовка!$C205,Расход!$B$4:$B$557,"&lt;"&amp;Расход!$N$9)-$J205-$I205-$H205-$G205-$F205</f>
        <v>0</v>
      </c>
      <c r="L205" s="130">
        <f>SUMIFS(Расход!$G$4:$G$557,Расход!$C$4:$C$557,$A$201,Расход!$U$4:$U$557,Ростовка!$C205,Расход!$B$4:$B$557,"&lt;"&amp;Расход!$N$10)-$K205-$J205-$I205-$H205-$G205-$F205</f>
        <v>0</v>
      </c>
      <c r="M205" s="130">
        <f>SUMIFS(Расход!$G$4:$G$557,Расход!$C$4:$C$557,$A$201,Расход!$U$4:$U$557,Ростовка!$C205,Расход!$B$4:$B$557,"&lt;"&amp;Расход!$N$11)-$L205-$K205-$J205-$I205-$H205-$G205-$F205</f>
        <v>0</v>
      </c>
      <c r="N205" s="130">
        <f>SUMIFS(Расход!$G$4:$G$557,Расход!$C$4:$C$557,$A$201,Расход!$U$4:$U$557,Ростовка!$C205,Расход!$B$4:$B$557,"&lt;"&amp;Расход!#REF!)-SUM($F205:$M205)</f>
        <v>0</v>
      </c>
      <c r="O205" s="130">
        <f>SUMIFS(Расход!$G$4:$G$557,Расход!$C$4:$C$557,$A$201,Расход!$U$4:$U$557,Ростовка!$C205,Расход!$B$4:$B$557,"&lt;"&amp;Расход!$N$12)-SUM($F205:$N205)</f>
        <v>0</v>
      </c>
      <c r="P205" s="130">
        <f>SUMIFS(Расход!$G$4:$G$557,Расход!$C$4:$C$557,$A$201,Расход!$U$4:$U$557,Ростовка!$C205,Расход!$B$4:$B$557,"&lt;"&amp;Расход!$N$13)-SUM($F205:$O205)</f>
        <v>0</v>
      </c>
      <c r="Q205" s="130">
        <f>SUMIFS(Расход!$G$4:$G$557,Расход!$C$4:$C$557,$A$201,Расход!$U$4:$U$557,Ростовка!$C205,Расход!$B$4:$B$557,"&gt;="&amp;Расход!$N$14)</f>
        <v>0</v>
      </c>
    </row>
    <row r="206" spans="1:17" ht="15.75" hidden="1" customHeight="1" outlineLevel="1" x14ac:dyDescent="0.25">
      <c r="A206" s="128" t="s">
        <v>134</v>
      </c>
      <c r="B206" s="118"/>
      <c r="C206" s="118" t="str">
        <f t="shared" si="15"/>
        <v>XL</v>
      </c>
      <c r="D206" s="129">
        <f t="shared" si="14"/>
        <v>0</v>
      </c>
      <c r="F206" s="130">
        <f>SUMIFS(Расход!$G$4:$G$557,Расход!$C$4:$C$557,$A$201,Расход!$U$4:$U$557,Ростовка!$C206,Расход!$B$4:$B$557,"&lt;"&amp;Расход!$N$5)</f>
        <v>0</v>
      </c>
      <c r="G206" s="130">
        <f>SUMIFS(Расход!$G$4:$G$557,Расход!$C$4:$C$557,$A$201,Расход!$U$4:$U$557,Ростовка!$C206,Расход!$B$4:$B$557,"&lt;"&amp;Расход!$N$6)-$F206</f>
        <v>0</v>
      </c>
      <c r="H206" s="130">
        <f>SUMIFS(Расход!$G$4:$G$557,Расход!$C$4:$C$557,$A$201,Расход!$U$4:$U$557,Ростовка!$C206,Расход!$B$4:$B$557,"&lt;"&amp;Расход!$N$7)-$G206-$F206</f>
        <v>0</v>
      </c>
      <c r="I206" s="130">
        <f>SUMIFS(Расход!$G$4:$G$557,Расход!$C$4:$C$557,$A$201,Расход!$U$4:$U$557,Ростовка!$C206,Расход!$B$4:$B$557,"&lt;"&amp;Расход!$N$8)-$H206-$G206-$F206</f>
        <v>0</v>
      </c>
      <c r="J206" s="130">
        <f>SUMIFS(Расход!$G$4:$G$557,Расход!$C$4:$C$557,$A$201,Расход!$U$4:$U$557,Ростовка!$C206,Расход!$B$4:$B$557,"&lt;"&amp;Расход!$N$9)-$H206-$G206-$F206-$I206</f>
        <v>0</v>
      </c>
      <c r="K206" s="130">
        <f>SUMIFS(Расход!$G$4:$G$557,Расход!$C$4:$C$557,$A$201,Расход!$U$4:$U$557,Ростовка!$C206,Расход!$B$4:$B$557,"&lt;"&amp;Расход!$N$9)-$J206-$I206-$H206-$G206-$F206</f>
        <v>0</v>
      </c>
      <c r="L206" s="130">
        <f>SUMIFS(Расход!$G$4:$G$557,Расход!$C$4:$C$557,$A$201,Расход!$U$4:$U$557,Ростовка!$C206,Расход!$B$4:$B$557,"&lt;"&amp;Расход!$N$10)-$K206-$J206-$I206-$H206-$G206-$F206</f>
        <v>0</v>
      </c>
      <c r="M206" s="130">
        <f>SUMIFS(Расход!$G$4:$G$557,Расход!$C$4:$C$557,$A$201,Расход!$U$4:$U$557,Ростовка!$C206,Расход!$B$4:$B$557,"&lt;"&amp;Расход!$N$11)-$L206-$K206-$J206-$I206-$H206-$G206-$F206</f>
        <v>0</v>
      </c>
      <c r="N206" s="130">
        <f>SUMIFS(Расход!$G$4:$G$557,Расход!$C$4:$C$557,$A$201,Расход!$U$4:$U$557,Ростовка!$C206,Расход!$B$4:$B$557,"&lt;"&amp;Расход!#REF!)-SUM($F206:$M206)</f>
        <v>0</v>
      </c>
      <c r="O206" s="130">
        <f>SUMIFS(Расход!$G$4:$G$557,Расход!$C$4:$C$557,$A$201,Расход!$U$4:$U$557,Ростовка!$C206,Расход!$B$4:$B$557,"&lt;"&amp;Расход!$N$12)-SUM($F206:$N206)</f>
        <v>0</v>
      </c>
      <c r="P206" s="130">
        <f>SUMIFS(Расход!$G$4:$G$557,Расход!$C$4:$C$557,$A$201,Расход!$U$4:$U$557,Ростовка!$C206,Расход!$B$4:$B$557,"&lt;"&amp;Расход!$N$13)-SUM($F206:$O206)</f>
        <v>0</v>
      </c>
      <c r="Q206" s="130">
        <f>SUMIFS(Расход!$G$4:$G$557,Расход!$C$4:$C$557,$A$201,Расход!$U$4:$U$557,Ростовка!$C206,Расход!$B$4:$B$557,"&gt;="&amp;Расход!$N$14)</f>
        <v>0</v>
      </c>
    </row>
    <row r="207" spans="1:17" ht="15.75" hidden="1" customHeight="1" outlineLevel="1" x14ac:dyDescent="0.25">
      <c r="A207" s="128" t="s">
        <v>134</v>
      </c>
      <c r="B207" s="118"/>
      <c r="C207" s="118" t="str">
        <f t="shared" si="15"/>
        <v>XL</v>
      </c>
      <c r="D207" s="129">
        <f t="shared" si="14"/>
        <v>0</v>
      </c>
      <c r="F207" s="130">
        <f>SUMIFS(Расход!$G$4:$G$557,Расход!$C$4:$C$557,$A$201,Расход!$U$4:$U$557,Ростовка!$C207,Расход!$B$4:$B$557,"&lt;"&amp;Расход!$N$5)</f>
        <v>0</v>
      </c>
      <c r="G207" s="130">
        <f>SUMIFS(Расход!$G$4:$G$557,Расход!$C$4:$C$557,$A$201,Расход!$U$4:$U$557,Ростовка!$C207,Расход!$B$4:$B$557,"&lt;"&amp;Расход!$N$6)-$F207</f>
        <v>0</v>
      </c>
      <c r="H207" s="130">
        <f>SUMIFS(Расход!$G$4:$G$557,Расход!$C$4:$C$557,$A$201,Расход!$U$4:$U$557,Ростовка!$C207,Расход!$B$4:$B$557,"&lt;"&amp;Расход!$N$7)-$G207-$F207</f>
        <v>0</v>
      </c>
      <c r="I207" s="130">
        <f>SUMIFS(Расход!$G$4:$G$557,Расход!$C$4:$C$557,$A$201,Расход!$U$4:$U$557,Ростовка!$C207,Расход!$B$4:$B$557,"&lt;"&amp;Расход!$N$8)-$H207-$G207-$F207</f>
        <v>0</v>
      </c>
      <c r="J207" s="130">
        <f>SUMIFS(Расход!$G$4:$G$557,Расход!$C$4:$C$557,$A$201,Расход!$U$4:$U$557,Ростовка!$C207,Расход!$B$4:$B$557,"&lt;"&amp;Расход!$N$9)-$H207-$G207-$F207-$I207</f>
        <v>0</v>
      </c>
      <c r="K207" s="130">
        <f>SUMIFS(Расход!$G$4:$G$557,Расход!$C$4:$C$557,$A$201,Расход!$U$4:$U$557,Ростовка!$C207,Расход!$B$4:$B$557,"&lt;"&amp;Расход!$N$9)-$J207-$I207-$H207-$G207-$F207</f>
        <v>0</v>
      </c>
      <c r="L207" s="130">
        <f>SUMIFS(Расход!$G$4:$G$557,Расход!$C$4:$C$557,$A$201,Расход!$U$4:$U$557,Ростовка!$C207,Расход!$B$4:$B$557,"&lt;"&amp;Расход!$N$10)-$K207-$J207-$I207-$H207-$G207-$F207</f>
        <v>0</v>
      </c>
      <c r="M207" s="130">
        <f>SUMIFS(Расход!$G$4:$G$557,Расход!$C$4:$C$557,$A$201,Расход!$U$4:$U$557,Ростовка!$C207,Расход!$B$4:$B$557,"&lt;"&amp;Расход!$N$11)-$L207-$K207-$J207-$I207-$H207-$G207-$F207</f>
        <v>0</v>
      </c>
      <c r="N207" s="130">
        <f>SUMIFS(Расход!$G$4:$G$557,Расход!$C$4:$C$557,$A$201,Расход!$U$4:$U$557,Ростовка!$C207,Расход!$B$4:$B$557,"&lt;"&amp;Расход!#REF!)-SUM($F207:$M207)</f>
        <v>0</v>
      </c>
      <c r="O207" s="130">
        <f>SUMIFS(Расход!$G$4:$G$557,Расход!$C$4:$C$557,$A$201,Расход!$U$4:$U$557,Ростовка!$C207,Расход!$B$4:$B$557,"&lt;"&amp;Расход!$N$12)-SUM($F207:$N207)</f>
        <v>0</v>
      </c>
      <c r="P207" s="130">
        <f>SUMIFS(Расход!$G$4:$G$557,Расход!$C$4:$C$557,$A$201,Расход!$U$4:$U$557,Ростовка!$C207,Расход!$B$4:$B$557,"&lt;"&amp;Расход!$N$13)-SUM($F207:$O207)</f>
        <v>0</v>
      </c>
      <c r="Q207" s="130">
        <f>SUMIFS(Расход!$G$4:$G$557,Расход!$C$4:$C$557,$A$201,Расход!$U$4:$U$557,Ростовка!$C207,Расход!$B$4:$B$557,"&gt;="&amp;Расход!$N$14)</f>
        <v>0</v>
      </c>
    </row>
    <row r="208" spans="1:17" ht="15.75" hidden="1" customHeight="1" outlineLevel="1" x14ac:dyDescent="0.25">
      <c r="A208" s="128" t="s">
        <v>134</v>
      </c>
      <c r="B208" s="118"/>
      <c r="C208" s="118" t="str">
        <f t="shared" si="15"/>
        <v>XL</v>
      </c>
      <c r="D208" s="129">
        <f t="shared" si="14"/>
        <v>0</v>
      </c>
      <c r="F208" s="130">
        <f>SUMIFS(Расход!$G$4:$G$557,Расход!$C$4:$C$557,$A$201,Расход!$U$4:$U$557,Ростовка!$C208,Расход!$B$4:$B$557,"&lt;"&amp;Расход!$N$5)</f>
        <v>0</v>
      </c>
      <c r="G208" s="130">
        <f>SUMIFS(Расход!$G$4:$G$557,Расход!$C$4:$C$557,$A$201,Расход!$U$4:$U$557,Ростовка!$C208,Расход!$B$4:$B$557,"&lt;"&amp;Расход!$N$6)-$F208</f>
        <v>0</v>
      </c>
      <c r="H208" s="130">
        <f>SUMIFS(Расход!$G$4:$G$557,Расход!$C$4:$C$557,$A$201,Расход!$U$4:$U$557,Ростовка!$C208,Расход!$B$4:$B$557,"&lt;"&amp;Расход!$N$7)-$G208-$F208</f>
        <v>0</v>
      </c>
      <c r="I208" s="130">
        <f>SUMIFS(Расход!$G$4:$G$557,Расход!$C$4:$C$557,$A$201,Расход!$U$4:$U$557,Ростовка!$C208,Расход!$B$4:$B$557,"&lt;"&amp;Расход!$N$8)-$H208-$G208-$F208</f>
        <v>0</v>
      </c>
      <c r="J208" s="130">
        <f>SUMIFS(Расход!$G$4:$G$557,Расход!$C$4:$C$557,$A$201,Расход!$U$4:$U$557,Ростовка!$C208,Расход!$B$4:$B$557,"&lt;"&amp;Расход!$N$9)-$H208-$G208-$F208-$I208</f>
        <v>0</v>
      </c>
      <c r="K208" s="130">
        <f>SUMIFS(Расход!$G$4:$G$557,Расход!$C$4:$C$557,$A$201,Расход!$U$4:$U$557,Ростовка!$C208,Расход!$B$4:$B$557,"&lt;"&amp;Расход!$N$9)-$J208-$I208-$H208-$G208-$F208</f>
        <v>0</v>
      </c>
      <c r="L208" s="130">
        <f>SUMIFS(Расход!$G$4:$G$557,Расход!$C$4:$C$557,$A$201,Расход!$U$4:$U$557,Ростовка!$C208,Расход!$B$4:$B$557,"&lt;"&amp;Расход!$N$10)-$K208-$J208-$I208-$H208-$G208-$F208</f>
        <v>0</v>
      </c>
      <c r="M208" s="130">
        <f>SUMIFS(Расход!$G$4:$G$557,Расход!$C$4:$C$557,$A$201,Расход!$U$4:$U$557,Ростовка!$C208,Расход!$B$4:$B$557,"&lt;"&amp;Расход!$N$11)-$L208-$K208-$J208-$I208-$H208-$G208-$F208</f>
        <v>0</v>
      </c>
      <c r="N208" s="130">
        <f>SUMIFS(Расход!$G$4:$G$557,Расход!$C$4:$C$557,$A$201,Расход!$U$4:$U$557,Ростовка!$C208,Расход!$B$4:$B$557,"&lt;"&amp;Расход!#REF!)-SUM($F208:$M208)</f>
        <v>0</v>
      </c>
      <c r="O208" s="130">
        <f>SUMIFS(Расход!$G$4:$G$557,Расход!$C$4:$C$557,$A$201,Расход!$U$4:$U$557,Ростовка!$C208,Расход!$B$4:$B$557,"&lt;"&amp;Расход!$N$12)-SUM($F208:$N208)</f>
        <v>0</v>
      </c>
      <c r="P208" s="130">
        <f>SUMIFS(Расход!$G$4:$G$557,Расход!$C$4:$C$557,$A$201,Расход!$U$4:$U$557,Ростовка!$C208,Расход!$B$4:$B$557,"&lt;"&amp;Расход!$N$13)-SUM($F208:$O208)</f>
        <v>0</v>
      </c>
      <c r="Q208" s="130">
        <f>SUMIFS(Расход!$G$4:$G$557,Расход!$C$4:$C$557,$A$201,Расход!$U$4:$U$557,Ростовка!$C208,Расход!$B$4:$B$557,"&gt;="&amp;Расход!$N$14)</f>
        <v>0</v>
      </c>
    </row>
    <row r="209" spans="1:17" ht="15.75" hidden="1" customHeight="1" outlineLevel="1" x14ac:dyDescent="0.25">
      <c r="A209" s="128" t="s">
        <v>134</v>
      </c>
      <c r="B209" s="118"/>
      <c r="C209" s="118" t="str">
        <f t="shared" si="15"/>
        <v>XL</v>
      </c>
      <c r="D209" s="129">
        <f t="shared" si="14"/>
        <v>0</v>
      </c>
      <c r="F209" s="130">
        <f>SUMIFS(Расход!$G$4:$G$557,Расход!$C$4:$C$557,$A$201,Расход!$U$4:$U$557,Ростовка!$C209,Расход!$B$4:$B$557,"&lt;"&amp;Расход!$N$5)</f>
        <v>0</v>
      </c>
      <c r="G209" s="130">
        <f>SUMIFS(Расход!$G$4:$G$557,Расход!$C$4:$C$557,$A$201,Расход!$U$4:$U$557,Ростовка!$C209,Расход!$B$4:$B$557,"&lt;"&amp;Расход!$N$6)-$F209</f>
        <v>0</v>
      </c>
      <c r="H209" s="130">
        <f>SUMIFS(Расход!$G$4:$G$557,Расход!$C$4:$C$557,$A$201,Расход!$U$4:$U$557,Ростовка!$C209,Расход!$B$4:$B$557,"&lt;"&amp;Расход!$N$7)-$G209-$F209</f>
        <v>0</v>
      </c>
      <c r="I209" s="130">
        <f>SUMIFS(Расход!$G$4:$G$557,Расход!$C$4:$C$557,$A$201,Расход!$U$4:$U$557,Ростовка!$C209,Расход!$B$4:$B$557,"&lt;"&amp;Расход!$N$8)-$H209-$G209-$F209</f>
        <v>0</v>
      </c>
      <c r="J209" s="130">
        <f>SUMIFS(Расход!$G$4:$G$557,Расход!$C$4:$C$557,$A$201,Расход!$U$4:$U$557,Ростовка!$C209,Расход!$B$4:$B$557,"&lt;"&amp;Расход!$N$9)-$H209-$G209-$F209-$I209</f>
        <v>0</v>
      </c>
      <c r="K209" s="130">
        <f>SUMIFS(Расход!$G$4:$G$557,Расход!$C$4:$C$557,$A$201,Расход!$U$4:$U$557,Ростовка!$C209,Расход!$B$4:$B$557,"&lt;"&amp;Расход!$N$9)-$J209-$I209-$H209-$G209-$F209</f>
        <v>0</v>
      </c>
      <c r="L209" s="130">
        <f>SUMIFS(Расход!$G$4:$G$557,Расход!$C$4:$C$557,$A$201,Расход!$U$4:$U$557,Ростовка!$C209,Расход!$B$4:$B$557,"&lt;"&amp;Расход!$N$10)-$K209-$J209-$I209-$H209-$G209-$F209</f>
        <v>0</v>
      </c>
      <c r="M209" s="130">
        <f>SUMIFS(Расход!$G$4:$G$557,Расход!$C$4:$C$557,$A$201,Расход!$U$4:$U$557,Ростовка!$C209,Расход!$B$4:$B$557,"&lt;"&amp;Расход!$N$11)-$L209-$K209-$J209-$I209-$H209-$G209-$F209</f>
        <v>0</v>
      </c>
      <c r="N209" s="130">
        <f>SUMIFS(Расход!$G$4:$G$557,Расход!$C$4:$C$557,$A$201,Расход!$U$4:$U$557,Ростовка!$C209,Расход!$B$4:$B$557,"&lt;"&amp;Расход!#REF!)-SUM($F209:$M209)</f>
        <v>0</v>
      </c>
      <c r="O209" s="130">
        <f>SUMIFS(Расход!$G$4:$G$557,Расход!$C$4:$C$557,$A$201,Расход!$U$4:$U$557,Ростовка!$C209,Расход!$B$4:$B$557,"&lt;"&amp;Расход!$N$12)-SUM($F209:$N209)</f>
        <v>0</v>
      </c>
      <c r="P209" s="130">
        <f>SUMIFS(Расход!$G$4:$G$557,Расход!$C$4:$C$557,$A$201,Расход!$U$4:$U$557,Ростовка!$C209,Расход!$B$4:$B$557,"&lt;"&amp;Расход!$N$13)-SUM($F209:$O209)</f>
        <v>0</v>
      </c>
      <c r="Q209" s="130">
        <f>SUMIFS(Расход!$G$4:$G$557,Расход!$C$4:$C$557,$A$201,Расход!$U$4:$U$557,Ростовка!$C209,Расход!$B$4:$B$557,"&gt;="&amp;Расход!$N$14)</f>
        <v>0</v>
      </c>
    </row>
    <row r="210" spans="1:17" ht="15.75" hidden="1" customHeight="1" outlineLevel="1" x14ac:dyDescent="0.25">
      <c r="A210" s="128" t="s">
        <v>134</v>
      </c>
      <c r="B210" s="118"/>
      <c r="C210" s="118" t="str">
        <f t="shared" si="15"/>
        <v>XL</v>
      </c>
      <c r="D210" s="129">
        <f t="shared" si="14"/>
        <v>0</v>
      </c>
      <c r="F210" s="130">
        <f>SUMIFS(Расход!$G$4:$G$557,Расход!$C$4:$C$557,$A$201,Расход!$U$4:$U$557,Ростовка!$C210,Расход!$B$4:$B$557,"&lt;"&amp;Расход!$N$5)</f>
        <v>0</v>
      </c>
      <c r="G210" s="130">
        <f>SUMIFS(Расход!$G$4:$G$557,Расход!$C$4:$C$557,$A$201,Расход!$U$4:$U$557,Ростовка!$C210,Расход!$B$4:$B$557,"&lt;"&amp;Расход!$N$6)-$F210</f>
        <v>0</v>
      </c>
      <c r="H210" s="130">
        <f>SUMIFS(Расход!$G$4:$G$557,Расход!$C$4:$C$557,$A$201,Расход!$U$4:$U$557,Ростовка!$C210,Расход!$B$4:$B$557,"&lt;"&amp;Расход!$N$7)-$G210-$F210</f>
        <v>0</v>
      </c>
      <c r="I210" s="130">
        <f>SUMIFS(Расход!$G$4:$G$557,Расход!$C$4:$C$557,$A$201,Расход!$U$4:$U$557,Ростовка!$C210,Расход!$B$4:$B$557,"&lt;"&amp;Расход!$N$8)-$H210-$G210-$F210</f>
        <v>0</v>
      </c>
      <c r="J210" s="130">
        <f>SUMIFS(Расход!$G$4:$G$557,Расход!$C$4:$C$557,$A$201,Расход!$U$4:$U$557,Ростовка!$C210,Расход!$B$4:$B$557,"&lt;"&amp;Расход!$N$9)-$H210-$G210-$F210-$I210</f>
        <v>0</v>
      </c>
      <c r="K210" s="130">
        <f>SUMIFS(Расход!$G$4:$G$557,Расход!$C$4:$C$557,$A$201,Расход!$U$4:$U$557,Ростовка!$C210,Расход!$B$4:$B$557,"&lt;"&amp;Расход!$N$9)-$J210-$I210-$H210-$G210-$F210</f>
        <v>0</v>
      </c>
      <c r="L210" s="130">
        <f>SUMIFS(Расход!$G$4:$G$557,Расход!$C$4:$C$557,$A$201,Расход!$U$4:$U$557,Ростовка!$C210,Расход!$B$4:$B$557,"&lt;"&amp;Расход!$N$10)-$K210-$J210-$I210-$H210-$G210-$F210</f>
        <v>0</v>
      </c>
      <c r="M210" s="130">
        <f>SUMIFS(Расход!$G$4:$G$557,Расход!$C$4:$C$557,$A$201,Расход!$U$4:$U$557,Ростовка!$C210,Расход!$B$4:$B$557,"&lt;"&amp;Расход!$N$11)-$L210-$K210-$J210-$I210-$H210-$G210-$F210</f>
        <v>0</v>
      </c>
      <c r="N210" s="130">
        <f>SUMIFS(Расход!$G$4:$G$557,Расход!$C$4:$C$557,$A$201,Расход!$U$4:$U$557,Ростовка!$C210,Расход!$B$4:$B$557,"&lt;"&amp;Расход!#REF!)-SUM($F210:$M210)</f>
        <v>0</v>
      </c>
      <c r="O210" s="130">
        <f>SUMIFS(Расход!$G$4:$G$557,Расход!$C$4:$C$557,$A$201,Расход!$U$4:$U$557,Ростовка!$C210,Расход!$B$4:$B$557,"&lt;"&amp;Расход!$N$12)-SUM($F210:$N210)</f>
        <v>0</v>
      </c>
      <c r="P210" s="130">
        <f>SUMIFS(Расход!$G$4:$G$557,Расход!$C$4:$C$557,$A$201,Расход!$U$4:$U$557,Ростовка!$C210,Расход!$B$4:$B$557,"&lt;"&amp;Расход!$N$13)-SUM($F210:$O210)</f>
        <v>0</v>
      </c>
      <c r="Q210" s="130">
        <f>SUMIFS(Расход!$G$4:$G$557,Расход!$C$4:$C$557,$A$201,Расход!$U$4:$U$557,Ростовка!$C210,Расход!$B$4:$B$557,"&gt;="&amp;Расход!$N$14)</f>
        <v>0</v>
      </c>
    </row>
    <row r="211" spans="1:17" ht="15.75" hidden="1" customHeight="1" outlineLevel="1" x14ac:dyDescent="0.25">
      <c r="A211" s="128" t="s">
        <v>134</v>
      </c>
      <c r="B211" s="118"/>
      <c r="C211" s="118" t="str">
        <f t="shared" si="15"/>
        <v>XL</v>
      </c>
      <c r="D211" s="129">
        <f t="shared" si="14"/>
        <v>0</v>
      </c>
      <c r="F211" s="130">
        <f>SUMIFS(Расход!$G$4:$G$557,Расход!$C$4:$C$557,$A$201,Расход!$U$4:$U$557,Ростовка!$C211,Расход!$B$4:$B$557,"&lt;"&amp;Расход!$N$5)</f>
        <v>0</v>
      </c>
      <c r="G211" s="130">
        <f>SUMIFS(Расход!$G$4:$G$557,Расход!$C$4:$C$557,$A$201,Расход!$U$4:$U$557,Ростовка!$C211,Расход!$B$4:$B$557,"&lt;"&amp;Расход!$N$6)-$F211</f>
        <v>0</v>
      </c>
      <c r="H211" s="130">
        <f>SUMIFS(Расход!$G$4:$G$557,Расход!$C$4:$C$557,$A$201,Расход!$U$4:$U$557,Ростовка!$C211,Расход!$B$4:$B$557,"&lt;"&amp;Расход!$N$7)-$G211-$F211</f>
        <v>0</v>
      </c>
      <c r="I211" s="130">
        <f>SUMIFS(Расход!$G$4:$G$557,Расход!$C$4:$C$557,$A$201,Расход!$U$4:$U$557,Ростовка!$C211,Расход!$B$4:$B$557,"&lt;"&amp;Расход!$N$8)-$H211-$G211-$F211</f>
        <v>0</v>
      </c>
      <c r="J211" s="130">
        <f>SUMIFS(Расход!$G$4:$G$557,Расход!$C$4:$C$557,$A$201,Расход!$U$4:$U$557,Ростовка!$C211,Расход!$B$4:$B$557,"&lt;"&amp;Расход!$N$9)-$H211-$G211-$F211-$I211</f>
        <v>0</v>
      </c>
      <c r="K211" s="130">
        <f>SUMIFS(Расход!$G$4:$G$557,Расход!$C$4:$C$557,$A$201,Расход!$U$4:$U$557,Ростовка!$C211,Расход!$B$4:$B$557,"&lt;"&amp;Расход!$N$9)-$J211-$I211-$H211-$G211-$F211</f>
        <v>0</v>
      </c>
      <c r="L211" s="130">
        <f>SUMIFS(Расход!$G$4:$G$557,Расход!$C$4:$C$557,$A$201,Расход!$U$4:$U$557,Ростовка!$C211,Расход!$B$4:$B$557,"&lt;"&amp;Расход!$N$10)-$K211-$J211-$I211-$H211-$G211-$F211</f>
        <v>0</v>
      </c>
      <c r="M211" s="130">
        <f>SUMIFS(Расход!$G$4:$G$557,Расход!$C$4:$C$557,$A$201,Расход!$U$4:$U$557,Ростовка!$C211,Расход!$B$4:$B$557,"&lt;"&amp;Расход!$N$11)-$L211-$K211-$J211-$I211-$H211-$G211-$F211</f>
        <v>0</v>
      </c>
      <c r="N211" s="130">
        <f>SUMIFS(Расход!$G$4:$G$557,Расход!$C$4:$C$557,$A$201,Расход!$U$4:$U$557,Ростовка!$C211,Расход!$B$4:$B$557,"&lt;"&amp;Расход!#REF!)-SUM($F211:$M211)</f>
        <v>0</v>
      </c>
      <c r="O211" s="130">
        <f>SUMIFS(Расход!$G$4:$G$557,Расход!$C$4:$C$557,$A$201,Расход!$U$4:$U$557,Ростовка!$C211,Расход!$B$4:$B$557,"&lt;"&amp;Расход!$N$12)-SUM($F211:$N211)</f>
        <v>0</v>
      </c>
      <c r="P211" s="130">
        <f>SUMIFS(Расход!$G$4:$G$557,Расход!$C$4:$C$557,$A$201,Расход!$U$4:$U$557,Ростовка!$C211,Расход!$B$4:$B$557,"&lt;"&amp;Расход!$N$13)-SUM($F211:$O211)</f>
        <v>0</v>
      </c>
      <c r="Q211" s="130">
        <f>SUMIFS(Расход!$G$4:$G$557,Расход!$C$4:$C$557,$A$201,Расход!$U$4:$U$557,Ростовка!$C211,Расход!$B$4:$B$557,"&gt;="&amp;Расход!$N$14)</f>
        <v>0</v>
      </c>
    </row>
    <row r="212" spans="1:17" ht="15.75" hidden="1" customHeight="1" outlineLevel="1" x14ac:dyDescent="0.25">
      <c r="A212" s="128" t="s">
        <v>134</v>
      </c>
      <c r="B212" s="118"/>
      <c r="C212" s="118" t="str">
        <f t="shared" si="15"/>
        <v>XL</v>
      </c>
      <c r="D212" s="129">
        <f t="shared" si="14"/>
        <v>0</v>
      </c>
      <c r="F212" s="130">
        <f>SUMIFS(Расход!$G$4:$G$557,Расход!$C$4:$C$557,$A$201,Расход!$U$4:$U$557,Ростовка!$C212,Расход!$B$4:$B$557,"&lt;"&amp;Расход!$N$5)</f>
        <v>0</v>
      </c>
      <c r="G212" s="130">
        <f>SUMIFS(Расход!$G$4:$G$557,Расход!$C$4:$C$557,$A$201,Расход!$U$4:$U$557,Ростовка!$C212,Расход!$B$4:$B$557,"&lt;"&amp;Расход!$N$6)-$F212</f>
        <v>0</v>
      </c>
      <c r="H212" s="130">
        <f>SUMIFS(Расход!$G$4:$G$557,Расход!$C$4:$C$557,$A$201,Расход!$U$4:$U$557,Ростовка!$C212,Расход!$B$4:$B$557,"&lt;"&amp;Расход!$N$7)-$G212-$F212</f>
        <v>0</v>
      </c>
      <c r="I212" s="130">
        <f>SUMIFS(Расход!$G$4:$G$557,Расход!$C$4:$C$557,$A$201,Расход!$U$4:$U$557,Ростовка!$C212,Расход!$B$4:$B$557,"&lt;"&amp;Расход!$N$8)-$H212-$G212-$F212</f>
        <v>0</v>
      </c>
      <c r="J212" s="130">
        <f>SUMIFS(Расход!$G$4:$G$557,Расход!$C$4:$C$557,$A$201,Расход!$U$4:$U$557,Ростовка!$C212,Расход!$B$4:$B$557,"&lt;"&amp;Расход!$N$9)-$H212-$G212-$F212-$I212</f>
        <v>0</v>
      </c>
      <c r="K212" s="130">
        <f>SUMIFS(Расход!$G$4:$G$557,Расход!$C$4:$C$557,$A$201,Расход!$U$4:$U$557,Ростовка!$C212,Расход!$B$4:$B$557,"&lt;"&amp;Расход!$N$9)-$J212-$I212-$H212-$G212-$F212</f>
        <v>0</v>
      </c>
      <c r="L212" s="130">
        <f>SUMIFS(Расход!$G$4:$G$557,Расход!$C$4:$C$557,$A$201,Расход!$U$4:$U$557,Ростовка!$C212,Расход!$B$4:$B$557,"&lt;"&amp;Расход!$N$10)-$K212-$J212-$I212-$H212-$G212-$F212</f>
        <v>0</v>
      </c>
      <c r="M212" s="130">
        <f>SUMIFS(Расход!$G$4:$G$557,Расход!$C$4:$C$557,$A$201,Расход!$U$4:$U$557,Ростовка!$C212,Расход!$B$4:$B$557,"&lt;"&amp;Расход!$N$11)-$L212-$K212-$J212-$I212-$H212-$G212-$F212</f>
        <v>0</v>
      </c>
      <c r="N212" s="130">
        <f>SUMIFS(Расход!$G$4:$G$557,Расход!$C$4:$C$557,$A$201,Расход!$U$4:$U$557,Ростовка!$C212,Расход!$B$4:$B$557,"&lt;"&amp;Расход!#REF!)-SUM($F212:$M212)</f>
        <v>0</v>
      </c>
      <c r="O212" s="130">
        <f>SUMIFS(Расход!$G$4:$G$557,Расход!$C$4:$C$557,$A$201,Расход!$U$4:$U$557,Ростовка!$C212,Расход!$B$4:$B$557,"&lt;"&amp;Расход!$N$12)-SUM($F212:$N212)</f>
        <v>0</v>
      </c>
      <c r="P212" s="130">
        <f>SUMIFS(Расход!$G$4:$G$557,Расход!$C$4:$C$557,$A$201,Расход!$U$4:$U$557,Ростовка!$C212,Расход!$B$4:$B$557,"&lt;"&amp;Расход!$N$13)-SUM($F212:$O212)</f>
        <v>0</v>
      </c>
      <c r="Q212" s="130">
        <f>SUMIFS(Расход!$G$4:$G$557,Расход!$C$4:$C$557,$A$201,Расход!$U$4:$U$557,Ростовка!$C212,Расход!$B$4:$B$557,"&gt;="&amp;Расход!$N$14)</f>
        <v>0</v>
      </c>
    </row>
    <row r="213" spans="1:17" ht="15.75" hidden="1" customHeight="1" outlineLevel="1" thickBot="1" x14ac:dyDescent="0.3">
      <c r="A213" s="128"/>
      <c r="B213" s="118"/>
      <c r="C213" s="118"/>
      <c r="D213" s="129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46"/>
    </row>
    <row r="214" spans="1:17" ht="15.75" customHeight="1" collapsed="1" thickBot="1" x14ac:dyDescent="0.3">
      <c r="A214" s="140" t="s">
        <v>97</v>
      </c>
      <c r="B214" s="141"/>
      <c r="C214" s="141"/>
      <c r="D214" s="119">
        <f>SUM(D215:D227)</f>
        <v>123</v>
      </c>
      <c r="E214" s="124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38"/>
    </row>
    <row r="215" spans="1:17" ht="15.75" hidden="1" customHeight="1" outlineLevel="1" x14ac:dyDescent="0.25">
      <c r="A215" s="128"/>
      <c r="B215" s="118"/>
      <c r="C215" s="118" t="str">
        <f>CONCATENATE(A215,B215)</f>
        <v/>
      </c>
      <c r="D215" s="129">
        <f t="shared" ref="D215:D226" si="16">SUM(F215:Q215)</f>
        <v>123</v>
      </c>
      <c r="F215" s="130">
        <f>SUMIFS(Расход!$G$4:$G$557,Расход!$C$4:$C$557,$A$214,Расход!$U$4:$U$557,Ростовка!$C215,Расход!$B$4:$B$557,"&lt;"&amp;Расход!$N$5)</f>
        <v>44</v>
      </c>
      <c r="G215" s="130">
        <f>SUMIFS(Расход!$G$4:$G$557,Расход!$C$4:$C$557,$A$214,Расход!$U$4:$U$557,Ростовка!$C215,Расход!$B$4:$B$557,"&lt;"&amp;Расход!$N$6)-$F215</f>
        <v>34</v>
      </c>
      <c r="H215" s="130">
        <f>SUMIFS(Расход!$G$4:$G$557,Расход!$C$4:$C$557,$A$214,Расход!$U$4:$U$557,Ростовка!$C215,Расход!$B$4:$B$557,"&lt;"&amp;Расход!$N$7)-$G215-$F215</f>
        <v>26</v>
      </c>
      <c r="I215" s="130">
        <f>SUMIFS(Расход!$G$4:$G$557,Расход!$C$4:$C$557,$A$214,Расход!$U$4:$U$557,Ростовка!$C215,Расход!$B$4:$B$557,"&lt;"&amp;Расход!$N$8)-$H215-$G215-$F215</f>
        <v>9</v>
      </c>
      <c r="J215" s="130">
        <f>SUMIFS(Расход!$G$4:$G$557,Расход!$C$4:$C$557,$A$214,Расход!$U$4:$U$557,Ростовка!$C215,Расход!$B$4:$B$557,"&lt;"&amp;Расход!$N$9)-$H215-$G215-$F215-$I215</f>
        <v>10</v>
      </c>
      <c r="K215" s="130">
        <f>SUMIFS(Расход!$G$4:$G$557,Расход!$C$4:$C$557,$A$214,Расход!$U$4:$U$557,Ростовка!$C215,Расход!$B$4:$B$557,"&lt;"&amp;Расход!$N$9)-$J215-$I215-$H215-$G215-$F215</f>
        <v>0</v>
      </c>
      <c r="L215" s="130">
        <f>SUMIFS(Расход!$G$4:$G$557,Расход!$C$4:$C$557,$A$214,Расход!$U$4:$U$557,Ростовка!$C215,Расход!$B$4:$B$557,"&lt;"&amp;Расход!$N$10)-$K215-$J215-$I215-$H215-$G215-$F215</f>
        <v>0</v>
      </c>
      <c r="M215" s="130">
        <f>SUMIFS(Расход!$G$4:$G$557,Расход!$C$4:$C$557,$A$214,Расход!$U$4:$U$557,Ростовка!$C215,Расход!$B$4:$B$557,"&lt;"&amp;Расход!$N$11)-$L215-$K215-$J215-$I215-$H215-$G215-$F215</f>
        <v>0</v>
      </c>
      <c r="N215" s="130">
        <f>SUMIFS(Расход!$G$4:$G$557,Расход!$C$4:$C$557,$A$214,Расход!$U$4:$U$557,Ростовка!$C215,Расход!$B$4:$B$557,"&lt;"&amp;Расход!#REF!)-SUM($F215:$M215)</f>
        <v>-123</v>
      </c>
      <c r="O215" s="130">
        <f>SUMIFS(Расход!$G$4:$G$557,Расход!$C$4:$C$557,$A$214,Расход!$U$4:$U$557,Ростовка!$C215,Расход!$B$4:$B$557,"&lt;"&amp;Расход!$N$12)-SUM($F215:$N215)</f>
        <v>123</v>
      </c>
      <c r="P215" s="130">
        <f>SUMIFS(Расход!$G$4:$G$557,Расход!$C$4:$C$557,$A$214,Расход!$U$4:$U$557,Ростовка!$C215,Расход!$B$4:$B$557,"&lt;"&amp;Расход!$N$13)-SUM($F215:$O215)</f>
        <v>0</v>
      </c>
      <c r="Q215" s="130">
        <f>SUMIFS(Расход!$G$4:$G$557,Расход!$C$4:$C$557,$A$214,Расход!$U$4:$U$557,Ростовка!$C215,Расход!$B$4:$B$557,"&gt;="&amp;Расход!$N$14)</f>
        <v>0</v>
      </c>
    </row>
    <row r="216" spans="1:17" ht="15.75" hidden="1" customHeight="1" outlineLevel="1" x14ac:dyDescent="0.25">
      <c r="A216" s="128" t="s">
        <v>134</v>
      </c>
      <c r="B216" s="118"/>
      <c r="C216" s="118" t="str">
        <f t="shared" ref="C216:C226" si="17">CONCATENATE(A216,B216)</f>
        <v>XL</v>
      </c>
      <c r="D216" s="129">
        <f t="shared" si="16"/>
        <v>0</v>
      </c>
      <c r="F216" s="130">
        <f>SUMIFS(Расход!$G$4:$G$557,Расход!$C$4:$C$557,$A$214,Расход!$U$4:$U$557,Ростовка!$C216,Расход!$B$4:$B$557,"&lt;"&amp;Расход!$N$5)</f>
        <v>0</v>
      </c>
      <c r="G216" s="130">
        <f>SUMIFS(Расход!$G$4:$G$557,Расход!$C$4:$C$557,$A$214,Расход!$U$4:$U$557,Ростовка!$C216,Расход!$B$4:$B$557,"&lt;"&amp;Расход!$N$6)-$F216</f>
        <v>0</v>
      </c>
      <c r="H216" s="130">
        <f>SUMIFS(Расход!$G$4:$G$557,Расход!$C$4:$C$557,$A$214,Расход!$U$4:$U$557,Ростовка!$C216,Расход!$B$4:$B$557,"&lt;"&amp;Расход!$N$7)-$G216-$F216</f>
        <v>0</v>
      </c>
      <c r="I216" s="130">
        <f>SUMIFS(Расход!$G$4:$G$557,Расход!$C$4:$C$557,$A$214,Расход!$U$4:$U$557,Ростовка!$C216,Расход!$B$4:$B$557,"&lt;"&amp;Расход!$N$8)-$H216-$G216-$F216</f>
        <v>0</v>
      </c>
      <c r="J216" s="130">
        <f>SUMIFS(Расход!$G$4:$G$557,Расход!$C$4:$C$557,$A$214,Расход!$U$4:$U$557,Ростовка!$C216,Расход!$B$4:$B$557,"&lt;"&amp;Расход!$N$9)-$H216-$G216-$F216-$I216</f>
        <v>0</v>
      </c>
      <c r="K216" s="130">
        <f>SUMIFS(Расход!$G$4:$G$557,Расход!$C$4:$C$557,$A$214,Расход!$U$4:$U$557,Ростовка!$C216,Расход!$B$4:$B$557,"&lt;"&amp;Расход!$N$9)-$J216-$I216-$H216-$G216-$F216</f>
        <v>0</v>
      </c>
      <c r="L216" s="130">
        <f>SUMIFS(Расход!$G$4:$G$557,Расход!$C$4:$C$557,$A$214,Расход!$U$4:$U$557,Ростовка!$C216,Расход!$B$4:$B$557,"&lt;"&amp;Расход!$N$10)-$K216-$J216-$I216-$H216-$G216-$F216</f>
        <v>0</v>
      </c>
      <c r="M216" s="130">
        <f>SUMIFS(Расход!$G$4:$G$557,Расход!$C$4:$C$557,$A$214,Расход!$U$4:$U$557,Ростовка!$C216,Расход!$B$4:$B$557,"&lt;"&amp;Расход!$N$11)-$L216-$K216-$J216-$I216-$H216-$G216-$F216</f>
        <v>0</v>
      </c>
      <c r="N216" s="130">
        <f>SUMIFS(Расход!$G$4:$G$557,Расход!$C$4:$C$557,$A$214,Расход!$U$4:$U$557,Ростовка!$C216,Расход!$B$4:$B$557,"&lt;"&amp;Расход!#REF!)-SUM($F216:$M216)</f>
        <v>0</v>
      </c>
      <c r="O216" s="130">
        <f>SUMIFS(Расход!$G$4:$G$557,Расход!$C$4:$C$557,$A$214,Расход!$U$4:$U$557,Ростовка!$C216,Расход!$B$4:$B$557,"&lt;"&amp;Расход!$N$12)-SUM($F216:$N216)</f>
        <v>0</v>
      </c>
      <c r="P216" s="130">
        <f>SUMIFS(Расход!$G$4:$G$557,Расход!$C$4:$C$557,$A$214,Расход!$U$4:$U$557,Ростовка!$C216,Расход!$B$4:$B$557,"&lt;"&amp;Расход!$N$13)-SUM($F216:$O216)</f>
        <v>0</v>
      </c>
      <c r="Q216" s="130">
        <f>SUMIFS(Расход!$G$4:$G$557,Расход!$C$4:$C$557,$A$214,Расход!$U$4:$U$557,Ростовка!$C216,Расход!$B$4:$B$557,"&gt;="&amp;Расход!$N$14)</f>
        <v>0</v>
      </c>
    </row>
    <row r="217" spans="1:17" ht="15.75" hidden="1" customHeight="1" outlineLevel="1" x14ac:dyDescent="0.25">
      <c r="A217" s="128" t="s">
        <v>134</v>
      </c>
      <c r="B217" s="118"/>
      <c r="C217" s="118" t="str">
        <f t="shared" si="17"/>
        <v>XL</v>
      </c>
      <c r="D217" s="129">
        <f t="shared" si="16"/>
        <v>0</v>
      </c>
      <c r="F217" s="130">
        <f>SUMIFS(Расход!$G$4:$G$557,Расход!$C$4:$C$557,$A$214,Расход!$U$4:$U$557,Ростовка!$C217,Расход!$B$4:$B$557,"&lt;"&amp;Расход!$N$5)</f>
        <v>0</v>
      </c>
      <c r="G217" s="130">
        <f>SUMIFS(Расход!$G$4:$G$557,Расход!$C$4:$C$557,$A$214,Расход!$U$4:$U$557,Ростовка!$C217,Расход!$B$4:$B$557,"&lt;"&amp;Расход!$N$6)-$F217</f>
        <v>0</v>
      </c>
      <c r="H217" s="130">
        <f>SUMIFS(Расход!$G$4:$G$557,Расход!$C$4:$C$557,$A$214,Расход!$U$4:$U$557,Ростовка!$C217,Расход!$B$4:$B$557,"&lt;"&amp;Расход!$N$7)-$G217-$F217</f>
        <v>0</v>
      </c>
      <c r="I217" s="130">
        <f>SUMIFS(Расход!$G$4:$G$557,Расход!$C$4:$C$557,$A$214,Расход!$U$4:$U$557,Ростовка!$C217,Расход!$B$4:$B$557,"&lt;"&amp;Расход!$N$8)-$H217-$G217-$F217</f>
        <v>0</v>
      </c>
      <c r="J217" s="130">
        <f>SUMIFS(Расход!$G$4:$G$557,Расход!$C$4:$C$557,$A$214,Расход!$U$4:$U$557,Ростовка!$C217,Расход!$B$4:$B$557,"&lt;"&amp;Расход!$N$9)-$H217-$G217-$F217-$I217</f>
        <v>0</v>
      </c>
      <c r="K217" s="130">
        <f>SUMIFS(Расход!$G$4:$G$557,Расход!$C$4:$C$557,$A$214,Расход!$U$4:$U$557,Ростовка!$C217,Расход!$B$4:$B$557,"&lt;"&amp;Расход!$N$9)-$J217-$I217-$H217-$G217-$F217</f>
        <v>0</v>
      </c>
      <c r="L217" s="130">
        <f>SUMIFS(Расход!$G$4:$G$557,Расход!$C$4:$C$557,$A$214,Расход!$U$4:$U$557,Ростовка!$C217,Расход!$B$4:$B$557,"&lt;"&amp;Расход!$N$10)-$K217-$J217-$I217-$H217-$G217-$F217</f>
        <v>0</v>
      </c>
      <c r="M217" s="130">
        <f>SUMIFS(Расход!$G$4:$G$557,Расход!$C$4:$C$557,$A$214,Расход!$U$4:$U$557,Ростовка!$C217,Расход!$B$4:$B$557,"&lt;"&amp;Расход!$N$11)-$L217-$K217-$J217-$I217-$H217-$G217-$F217</f>
        <v>0</v>
      </c>
      <c r="N217" s="130">
        <f>SUMIFS(Расход!$G$4:$G$557,Расход!$C$4:$C$557,$A$214,Расход!$U$4:$U$557,Ростовка!$C217,Расход!$B$4:$B$557,"&lt;"&amp;Расход!#REF!)-SUM($F217:$M217)</f>
        <v>0</v>
      </c>
      <c r="O217" s="130">
        <f>SUMIFS(Расход!$G$4:$G$557,Расход!$C$4:$C$557,$A$214,Расход!$U$4:$U$557,Ростовка!$C217,Расход!$B$4:$B$557,"&lt;"&amp;Расход!$N$12)-SUM($F217:$N217)</f>
        <v>0</v>
      </c>
      <c r="P217" s="130">
        <f>SUMIFS(Расход!$G$4:$G$557,Расход!$C$4:$C$557,$A$214,Расход!$U$4:$U$557,Ростовка!$C217,Расход!$B$4:$B$557,"&lt;"&amp;Расход!$N$13)-SUM($F217:$O217)</f>
        <v>0</v>
      </c>
      <c r="Q217" s="130">
        <f>SUMIFS(Расход!$G$4:$G$557,Расход!$C$4:$C$557,$A$214,Расход!$U$4:$U$557,Ростовка!$C217,Расход!$B$4:$B$557,"&gt;="&amp;Расход!$N$14)</f>
        <v>0</v>
      </c>
    </row>
    <row r="218" spans="1:17" ht="15.75" hidden="1" customHeight="1" outlineLevel="1" x14ac:dyDescent="0.25">
      <c r="A218" s="128" t="s">
        <v>134</v>
      </c>
      <c r="B218" s="118"/>
      <c r="C218" s="118" t="str">
        <f t="shared" si="17"/>
        <v>XL</v>
      </c>
      <c r="D218" s="129">
        <f t="shared" si="16"/>
        <v>0</v>
      </c>
      <c r="F218" s="130">
        <f>SUMIFS(Расход!$G$4:$G$557,Расход!$C$4:$C$557,$A$214,Расход!$U$4:$U$557,Ростовка!$C218,Расход!$B$4:$B$557,"&lt;"&amp;Расход!$N$5)</f>
        <v>0</v>
      </c>
      <c r="G218" s="130">
        <f>SUMIFS(Расход!$G$4:$G$557,Расход!$C$4:$C$557,$A$214,Расход!$U$4:$U$557,Ростовка!$C218,Расход!$B$4:$B$557,"&lt;"&amp;Расход!$N$6)-$F218</f>
        <v>0</v>
      </c>
      <c r="H218" s="130">
        <f>SUMIFS(Расход!$G$4:$G$557,Расход!$C$4:$C$557,$A$214,Расход!$U$4:$U$557,Ростовка!$C218,Расход!$B$4:$B$557,"&lt;"&amp;Расход!$N$7)-$G218-$F218</f>
        <v>0</v>
      </c>
      <c r="I218" s="130">
        <f>SUMIFS(Расход!$G$4:$G$557,Расход!$C$4:$C$557,$A$214,Расход!$U$4:$U$557,Ростовка!$C218,Расход!$B$4:$B$557,"&lt;"&amp;Расход!$N$8)-$H218-$G218-$F218</f>
        <v>0</v>
      </c>
      <c r="J218" s="130">
        <f>SUMIFS(Расход!$G$4:$G$557,Расход!$C$4:$C$557,$A$214,Расход!$U$4:$U$557,Ростовка!$C218,Расход!$B$4:$B$557,"&lt;"&amp;Расход!$N$9)-$H218-$G218-$F218-$I218</f>
        <v>0</v>
      </c>
      <c r="K218" s="130">
        <f>SUMIFS(Расход!$G$4:$G$557,Расход!$C$4:$C$557,$A$214,Расход!$U$4:$U$557,Ростовка!$C218,Расход!$B$4:$B$557,"&lt;"&amp;Расход!$N$9)-$J218-$I218-$H218-$G218-$F218</f>
        <v>0</v>
      </c>
      <c r="L218" s="130">
        <f>SUMIFS(Расход!$G$4:$G$557,Расход!$C$4:$C$557,$A$214,Расход!$U$4:$U$557,Ростовка!$C218,Расход!$B$4:$B$557,"&lt;"&amp;Расход!$N$10)-$K218-$J218-$I218-$H218-$G218-$F218</f>
        <v>0</v>
      </c>
      <c r="M218" s="130">
        <f>SUMIFS(Расход!$G$4:$G$557,Расход!$C$4:$C$557,$A$214,Расход!$U$4:$U$557,Ростовка!$C218,Расход!$B$4:$B$557,"&lt;"&amp;Расход!$N$11)-$L218-$K218-$J218-$I218-$H218-$G218-$F218</f>
        <v>0</v>
      </c>
      <c r="N218" s="130">
        <f>SUMIFS(Расход!$G$4:$G$557,Расход!$C$4:$C$557,$A$214,Расход!$U$4:$U$557,Ростовка!$C218,Расход!$B$4:$B$557,"&lt;"&amp;Расход!#REF!)-SUM($F218:$M218)</f>
        <v>0</v>
      </c>
      <c r="O218" s="130">
        <f>SUMIFS(Расход!$G$4:$G$557,Расход!$C$4:$C$557,$A$214,Расход!$U$4:$U$557,Ростовка!$C218,Расход!$B$4:$B$557,"&lt;"&amp;Расход!$N$12)-SUM($F218:$N218)</f>
        <v>0</v>
      </c>
      <c r="P218" s="130">
        <f>SUMIFS(Расход!$G$4:$G$557,Расход!$C$4:$C$557,$A$214,Расход!$U$4:$U$557,Ростовка!$C218,Расход!$B$4:$B$557,"&lt;"&amp;Расход!$N$13)-SUM($F218:$O218)</f>
        <v>0</v>
      </c>
      <c r="Q218" s="130">
        <f>SUMIFS(Расход!$G$4:$G$557,Расход!$C$4:$C$557,$A$214,Расход!$U$4:$U$557,Ростовка!$C218,Расход!$B$4:$B$557,"&gt;="&amp;Расход!$N$14)</f>
        <v>0</v>
      </c>
    </row>
    <row r="219" spans="1:17" ht="15.75" hidden="1" customHeight="1" outlineLevel="1" x14ac:dyDescent="0.25">
      <c r="A219" s="128" t="s">
        <v>134</v>
      </c>
      <c r="B219" s="118"/>
      <c r="C219" s="118" t="str">
        <f t="shared" si="17"/>
        <v>XL</v>
      </c>
      <c r="D219" s="129">
        <f t="shared" si="16"/>
        <v>0</v>
      </c>
      <c r="F219" s="130">
        <f>SUMIFS(Расход!$G$4:$G$557,Расход!$C$4:$C$557,$A$214,Расход!$U$4:$U$557,Ростовка!$C219,Расход!$B$4:$B$557,"&lt;"&amp;Расход!$N$5)</f>
        <v>0</v>
      </c>
      <c r="G219" s="130">
        <f>SUMIFS(Расход!$G$4:$G$557,Расход!$C$4:$C$557,$A$214,Расход!$U$4:$U$557,Ростовка!$C219,Расход!$B$4:$B$557,"&lt;"&amp;Расход!$N$6)-$F219</f>
        <v>0</v>
      </c>
      <c r="H219" s="130">
        <f>SUMIFS(Расход!$G$4:$G$557,Расход!$C$4:$C$557,$A$214,Расход!$U$4:$U$557,Ростовка!$C219,Расход!$B$4:$B$557,"&lt;"&amp;Расход!$N$7)-$G219-$F219</f>
        <v>0</v>
      </c>
      <c r="I219" s="130">
        <f>SUMIFS(Расход!$G$4:$G$557,Расход!$C$4:$C$557,$A$214,Расход!$U$4:$U$557,Ростовка!$C219,Расход!$B$4:$B$557,"&lt;"&amp;Расход!$N$8)-$H219-$G219-$F219</f>
        <v>0</v>
      </c>
      <c r="J219" s="130">
        <f>SUMIFS(Расход!$G$4:$G$557,Расход!$C$4:$C$557,$A$214,Расход!$U$4:$U$557,Ростовка!$C219,Расход!$B$4:$B$557,"&lt;"&amp;Расход!$N$9)-$H219-$G219-$F219-$I219</f>
        <v>0</v>
      </c>
      <c r="K219" s="130">
        <f>SUMIFS(Расход!$G$4:$G$557,Расход!$C$4:$C$557,$A$214,Расход!$U$4:$U$557,Ростовка!$C219,Расход!$B$4:$B$557,"&lt;"&amp;Расход!$N$9)-$J219-$I219-$H219-$G219-$F219</f>
        <v>0</v>
      </c>
      <c r="L219" s="130">
        <f>SUMIFS(Расход!$G$4:$G$557,Расход!$C$4:$C$557,$A$214,Расход!$U$4:$U$557,Ростовка!$C219,Расход!$B$4:$B$557,"&lt;"&amp;Расход!$N$10)-$K219-$J219-$I219-$H219-$G219-$F219</f>
        <v>0</v>
      </c>
      <c r="M219" s="130">
        <f>SUMIFS(Расход!$G$4:$G$557,Расход!$C$4:$C$557,$A$214,Расход!$U$4:$U$557,Ростовка!$C219,Расход!$B$4:$B$557,"&lt;"&amp;Расход!$N$11)-$L219-$K219-$J219-$I219-$H219-$G219-$F219</f>
        <v>0</v>
      </c>
      <c r="N219" s="130">
        <f>SUMIFS(Расход!$G$4:$G$557,Расход!$C$4:$C$557,$A$214,Расход!$U$4:$U$557,Ростовка!$C219,Расход!$B$4:$B$557,"&lt;"&amp;Расход!#REF!)-SUM($F219:$M219)</f>
        <v>0</v>
      </c>
      <c r="O219" s="130">
        <f>SUMIFS(Расход!$G$4:$G$557,Расход!$C$4:$C$557,$A$214,Расход!$U$4:$U$557,Ростовка!$C219,Расход!$B$4:$B$557,"&lt;"&amp;Расход!$N$12)-SUM($F219:$N219)</f>
        <v>0</v>
      </c>
      <c r="P219" s="130">
        <f>SUMIFS(Расход!$G$4:$G$557,Расход!$C$4:$C$557,$A$214,Расход!$U$4:$U$557,Ростовка!$C219,Расход!$B$4:$B$557,"&lt;"&amp;Расход!$N$13)-SUM($F219:$O219)</f>
        <v>0</v>
      </c>
      <c r="Q219" s="130">
        <f>SUMIFS(Расход!$G$4:$G$557,Расход!$C$4:$C$557,$A$214,Расход!$U$4:$U$557,Ростовка!$C219,Расход!$B$4:$B$557,"&gt;="&amp;Расход!$N$14)</f>
        <v>0</v>
      </c>
    </row>
    <row r="220" spans="1:17" ht="15.75" hidden="1" customHeight="1" outlineLevel="1" x14ac:dyDescent="0.25">
      <c r="A220" s="128" t="s">
        <v>134</v>
      </c>
      <c r="B220" s="118"/>
      <c r="C220" s="118" t="str">
        <f t="shared" si="17"/>
        <v>XL</v>
      </c>
      <c r="D220" s="129">
        <f t="shared" si="16"/>
        <v>0</v>
      </c>
      <c r="F220" s="130">
        <f>SUMIFS(Расход!$G$4:$G$557,Расход!$C$4:$C$557,$A$214,Расход!$U$4:$U$557,Ростовка!$C220,Расход!$B$4:$B$557,"&lt;"&amp;Расход!$N$5)</f>
        <v>0</v>
      </c>
      <c r="G220" s="130">
        <f>SUMIFS(Расход!$G$4:$G$557,Расход!$C$4:$C$557,$A$214,Расход!$U$4:$U$557,Ростовка!$C220,Расход!$B$4:$B$557,"&lt;"&amp;Расход!$N$6)-$F220</f>
        <v>0</v>
      </c>
      <c r="H220" s="130">
        <f>SUMIFS(Расход!$G$4:$G$557,Расход!$C$4:$C$557,$A$214,Расход!$U$4:$U$557,Ростовка!$C220,Расход!$B$4:$B$557,"&lt;"&amp;Расход!$N$7)-$G220-$F220</f>
        <v>0</v>
      </c>
      <c r="I220" s="130">
        <f>SUMIFS(Расход!$G$4:$G$557,Расход!$C$4:$C$557,$A$214,Расход!$U$4:$U$557,Ростовка!$C220,Расход!$B$4:$B$557,"&lt;"&amp;Расход!$N$8)-$H220-$G220-$F220</f>
        <v>0</v>
      </c>
      <c r="J220" s="130">
        <f>SUMIFS(Расход!$G$4:$G$557,Расход!$C$4:$C$557,$A$214,Расход!$U$4:$U$557,Ростовка!$C220,Расход!$B$4:$B$557,"&lt;"&amp;Расход!$N$9)-$H220-$G220-$F220-$I220</f>
        <v>0</v>
      </c>
      <c r="K220" s="130">
        <f>SUMIFS(Расход!$G$4:$G$557,Расход!$C$4:$C$557,$A$214,Расход!$U$4:$U$557,Ростовка!$C220,Расход!$B$4:$B$557,"&lt;"&amp;Расход!$N$9)-$J220-$I220-$H220-$G220-$F220</f>
        <v>0</v>
      </c>
      <c r="L220" s="130">
        <f>SUMIFS(Расход!$G$4:$G$557,Расход!$C$4:$C$557,$A$214,Расход!$U$4:$U$557,Ростовка!$C220,Расход!$B$4:$B$557,"&lt;"&amp;Расход!$N$10)-$K220-$J220-$I220-$H220-$G220-$F220</f>
        <v>0</v>
      </c>
      <c r="M220" s="130">
        <f>SUMIFS(Расход!$G$4:$G$557,Расход!$C$4:$C$557,$A$214,Расход!$U$4:$U$557,Ростовка!$C220,Расход!$B$4:$B$557,"&lt;"&amp;Расход!$N$11)-$L220-$K220-$J220-$I220-$H220-$G220-$F220</f>
        <v>0</v>
      </c>
      <c r="N220" s="130">
        <f>SUMIFS(Расход!$G$4:$G$557,Расход!$C$4:$C$557,$A$214,Расход!$U$4:$U$557,Ростовка!$C220,Расход!$B$4:$B$557,"&lt;"&amp;Расход!#REF!)-SUM($F220:$M220)</f>
        <v>0</v>
      </c>
      <c r="O220" s="130">
        <f>SUMIFS(Расход!$G$4:$G$557,Расход!$C$4:$C$557,$A$214,Расход!$U$4:$U$557,Ростовка!$C220,Расход!$B$4:$B$557,"&lt;"&amp;Расход!$N$12)-SUM($F220:$N220)</f>
        <v>0</v>
      </c>
      <c r="P220" s="130">
        <f>SUMIFS(Расход!$G$4:$G$557,Расход!$C$4:$C$557,$A$214,Расход!$U$4:$U$557,Ростовка!$C220,Расход!$B$4:$B$557,"&lt;"&amp;Расход!$N$13)-SUM($F220:$O220)</f>
        <v>0</v>
      </c>
      <c r="Q220" s="130">
        <f>SUMIFS(Расход!$G$4:$G$557,Расход!$C$4:$C$557,$A$214,Расход!$U$4:$U$557,Ростовка!$C220,Расход!$B$4:$B$557,"&gt;="&amp;Расход!$N$14)</f>
        <v>0</v>
      </c>
    </row>
    <row r="221" spans="1:17" ht="15.75" hidden="1" customHeight="1" outlineLevel="1" x14ac:dyDescent="0.25">
      <c r="A221" s="128" t="s">
        <v>134</v>
      </c>
      <c r="B221" s="118"/>
      <c r="C221" s="118" t="str">
        <f t="shared" si="17"/>
        <v>XL</v>
      </c>
      <c r="D221" s="129">
        <f t="shared" si="16"/>
        <v>0</v>
      </c>
      <c r="F221" s="130">
        <f>SUMIFS(Расход!$G$4:$G$557,Расход!$C$4:$C$557,$A$214,Расход!$U$4:$U$557,Ростовка!$C221,Расход!$B$4:$B$557,"&lt;"&amp;Расход!$N$5)</f>
        <v>0</v>
      </c>
      <c r="G221" s="130">
        <f>SUMIFS(Расход!$G$4:$G$557,Расход!$C$4:$C$557,$A$214,Расход!$U$4:$U$557,Ростовка!$C221,Расход!$B$4:$B$557,"&lt;"&amp;Расход!$N$6)-$F221</f>
        <v>0</v>
      </c>
      <c r="H221" s="130">
        <f>SUMIFS(Расход!$G$4:$G$557,Расход!$C$4:$C$557,$A$214,Расход!$U$4:$U$557,Ростовка!$C221,Расход!$B$4:$B$557,"&lt;"&amp;Расход!$N$7)-$G221-$F221</f>
        <v>0</v>
      </c>
      <c r="I221" s="130">
        <f>SUMIFS(Расход!$G$4:$G$557,Расход!$C$4:$C$557,$A$214,Расход!$U$4:$U$557,Ростовка!$C221,Расход!$B$4:$B$557,"&lt;"&amp;Расход!$N$8)-$H221-$G221-$F221</f>
        <v>0</v>
      </c>
      <c r="J221" s="130">
        <f>SUMIFS(Расход!$G$4:$G$557,Расход!$C$4:$C$557,$A$214,Расход!$U$4:$U$557,Ростовка!$C221,Расход!$B$4:$B$557,"&lt;"&amp;Расход!$N$9)-$H221-$G221-$F221-$I221</f>
        <v>0</v>
      </c>
      <c r="K221" s="130">
        <f>SUMIFS(Расход!$G$4:$G$557,Расход!$C$4:$C$557,$A$214,Расход!$U$4:$U$557,Ростовка!$C221,Расход!$B$4:$B$557,"&lt;"&amp;Расход!$N$9)-$J221-$I221-$H221-$G221-$F221</f>
        <v>0</v>
      </c>
      <c r="L221" s="130">
        <f>SUMIFS(Расход!$G$4:$G$557,Расход!$C$4:$C$557,$A$214,Расход!$U$4:$U$557,Ростовка!$C221,Расход!$B$4:$B$557,"&lt;"&amp;Расход!$N$10)-$K221-$J221-$I221-$H221-$G221-$F221</f>
        <v>0</v>
      </c>
      <c r="M221" s="130">
        <f>SUMIFS(Расход!$G$4:$G$557,Расход!$C$4:$C$557,$A$214,Расход!$U$4:$U$557,Ростовка!$C221,Расход!$B$4:$B$557,"&lt;"&amp;Расход!$N$11)-$L221-$K221-$J221-$I221-$H221-$G221-$F221</f>
        <v>0</v>
      </c>
      <c r="N221" s="130">
        <f>SUMIFS(Расход!$G$4:$G$557,Расход!$C$4:$C$557,$A$214,Расход!$U$4:$U$557,Ростовка!$C221,Расход!$B$4:$B$557,"&lt;"&amp;Расход!#REF!)-SUM($F221:$M221)</f>
        <v>0</v>
      </c>
      <c r="O221" s="130">
        <f>SUMIFS(Расход!$G$4:$G$557,Расход!$C$4:$C$557,$A$214,Расход!$U$4:$U$557,Ростовка!$C221,Расход!$B$4:$B$557,"&lt;"&amp;Расход!$N$12)-SUM($F221:$N221)</f>
        <v>0</v>
      </c>
      <c r="P221" s="130">
        <f>SUMIFS(Расход!$G$4:$G$557,Расход!$C$4:$C$557,$A$214,Расход!$U$4:$U$557,Ростовка!$C221,Расход!$B$4:$B$557,"&lt;"&amp;Расход!$N$13)-SUM($F221:$O221)</f>
        <v>0</v>
      </c>
      <c r="Q221" s="130">
        <f>SUMIFS(Расход!$G$4:$G$557,Расход!$C$4:$C$557,$A$214,Расход!$U$4:$U$557,Ростовка!$C221,Расход!$B$4:$B$557,"&gt;="&amp;Расход!$N$14)</f>
        <v>0</v>
      </c>
    </row>
    <row r="222" spans="1:17" ht="15.75" hidden="1" customHeight="1" outlineLevel="1" x14ac:dyDescent="0.25">
      <c r="A222" s="128" t="s">
        <v>134</v>
      </c>
      <c r="B222" s="118"/>
      <c r="C222" s="118" t="str">
        <f t="shared" si="17"/>
        <v>XL</v>
      </c>
      <c r="D222" s="129">
        <f t="shared" si="16"/>
        <v>0</v>
      </c>
      <c r="F222" s="130">
        <f>SUMIFS(Расход!$G$4:$G$557,Расход!$C$4:$C$557,$A$214,Расход!$U$4:$U$557,Ростовка!$C222,Расход!$B$4:$B$557,"&lt;"&amp;Расход!$N$5)</f>
        <v>0</v>
      </c>
      <c r="G222" s="130">
        <f>SUMIFS(Расход!$G$4:$G$557,Расход!$C$4:$C$557,$A$214,Расход!$U$4:$U$557,Ростовка!$C222,Расход!$B$4:$B$557,"&lt;"&amp;Расход!$N$6)-$F222</f>
        <v>0</v>
      </c>
      <c r="H222" s="130">
        <f>SUMIFS(Расход!$G$4:$G$557,Расход!$C$4:$C$557,$A$214,Расход!$U$4:$U$557,Ростовка!$C222,Расход!$B$4:$B$557,"&lt;"&amp;Расход!$N$7)-$G222-$F222</f>
        <v>0</v>
      </c>
      <c r="I222" s="130">
        <f>SUMIFS(Расход!$G$4:$G$557,Расход!$C$4:$C$557,$A$214,Расход!$U$4:$U$557,Ростовка!$C222,Расход!$B$4:$B$557,"&lt;"&amp;Расход!$N$8)-$H222-$G222-$F222</f>
        <v>0</v>
      </c>
      <c r="J222" s="130">
        <f>SUMIFS(Расход!$G$4:$G$557,Расход!$C$4:$C$557,$A$214,Расход!$U$4:$U$557,Ростовка!$C222,Расход!$B$4:$B$557,"&lt;"&amp;Расход!$N$9)-$H222-$G222-$F222-$I222</f>
        <v>0</v>
      </c>
      <c r="K222" s="130">
        <f>SUMIFS(Расход!$G$4:$G$557,Расход!$C$4:$C$557,$A$214,Расход!$U$4:$U$557,Ростовка!$C222,Расход!$B$4:$B$557,"&lt;"&amp;Расход!$N$9)-$J222-$I222-$H222-$G222-$F222</f>
        <v>0</v>
      </c>
      <c r="L222" s="130">
        <f>SUMIFS(Расход!$G$4:$G$557,Расход!$C$4:$C$557,$A$214,Расход!$U$4:$U$557,Ростовка!$C222,Расход!$B$4:$B$557,"&lt;"&amp;Расход!$N$10)-$K222-$J222-$I222-$H222-$G222-$F222</f>
        <v>0</v>
      </c>
      <c r="M222" s="130">
        <f>SUMIFS(Расход!$G$4:$G$557,Расход!$C$4:$C$557,$A$214,Расход!$U$4:$U$557,Ростовка!$C222,Расход!$B$4:$B$557,"&lt;"&amp;Расход!$N$11)-$L222-$K222-$J222-$I222-$H222-$G222-$F222</f>
        <v>0</v>
      </c>
      <c r="N222" s="130">
        <f>SUMIFS(Расход!$G$4:$G$557,Расход!$C$4:$C$557,$A$214,Расход!$U$4:$U$557,Ростовка!$C222,Расход!$B$4:$B$557,"&lt;"&amp;Расход!#REF!)-SUM($F222:$M222)</f>
        <v>0</v>
      </c>
      <c r="O222" s="130">
        <f>SUMIFS(Расход!$G$4:$G$557,Расход!$C$4:$C$557,$A$214,Расход!$U$4:$U$557,Ростовка!$C222,Расход!$B$4:$B$557,"&lt;"&amp;Расход!$N$12)-SUM($F222:$N222)</f>
        <v>0</v>
      </c>
      <c r="P222" s="130">
        <f>SUMIFS(Расход!$G$4:$G$557,Расход!$C$4:$C$557,$A$214,Расход!$U$4:$U$557,Ростовка!$C222,Расход!$B$4:$B$557,"&lt;"&amp;Расход!$N$13)-SUM($F222:$O222)</f>
        <v>0</v>
      </c>
      <c r="Q222" s="130">
        <f>SUMIFS(Расход!$G$4:$G$557,Расход!$C$4:$C$557,$A$214,Расход!$U$4:$U$557,Ростовка!$C222,Расход!$B$4:$B$557,"&gt;="&amp;Расход!$N$14)</f>
        <v>0</v>
      </c>
    </row>
    <row r="223" spans="1:17" ht="15.75" hidden="1" customHeight="1" outlineLevel="1" x14ac:dyDescent="0.25">
      <c r="A223" s="128" t="s">
        <v>134</v>
      </c>
      <c r="B223" s="118"/>
      <c r="C223" s="118" t="str">
        <f t="shared" si="17"/>
        <v>XL</v>
      </c>
      <c r="D223" s="129">
        <f t="shared" si="16"/>
        <v>0</v>
      </c>
      <c r="F223" s="130">
        <f>SUMIFS(Расход!$G$4:$G$557,Расход!$C$4:$C$557,$A$214,Расход!$U$4:$U$557,Ростовка!$C223,Расход!$B$4:$B$557,"&lt;"&amp;Расход!$N$5)</f>
        <v>0</v>
      </c>
      <c r="G223" s="130">
        <f>SUMIFS(Расход!$G$4:$G$557,Расход!$C$4:$C$557,$A$214,Расход!$U$4:$U$557,Ростовка!$C223,Расход!$B$4:$B$557,"&lt;"&amp;Расход!$N$6)-$F223</f>
        <v>0</v>
      </c>
      <c r="H223" s="130">
        <f>SUMIFS(Расход!$G$4:$G$557,Расход!$C$4:$C$557,$A$214,Расход!$U$4:$U$557,Ростовка!$C223,Расход!$B$4:$B$557,"&lt;"&amp;Расход!$N$7)-$G223-$F223</f>
        <v>0</v>
      </c>
      <c r="I223" s="130">
        <f>SUMIFS(Расход!$G$4:$G$557,Расход!$C$4:$C$557,$A$214,Расход!$U$4:$U$557,Ростовка!$C223,Расход!$B$4:$B$557,"&lt;"&amp;Расход!$N$8)-$H223-$G223-$F223</f>
        <v>0</v>
      </c>
      <c r="J223" s="130">
        <f>SUMIFS(Расход!$G$4:$G$557,Расход!$C$4:$C$557,$A$214,Расход!$U$4:$U$557,Ростовка!$C223,Расход!$B$4:$B$557,"&lt;"&amp;Расход!$N$9)-$H223-$G223-$F223-$I223</f>
        <v>0</v>
      </c>
      <c r="K223" s="130">
        <f>SUMIFS(Расход!$G$4:$G$557,Расход!$C$4:$C$557,$A$214,Расход!$U$4:$U$557,Ростовка!$C223,Расход!$B$4:$B$557,"&lt;"&amp;Расход!$N$9)-$J223-$I223-$H223-$G223-$F223</f>
        <v>0</v>
      </c>
      <c r="L223" s="130">
        <f>SUMIFS(Расход!$G$4:$G$557,Расход!$C$4:$C$557,$A$214,Расход!$U$4:$U$557,Ростовка!$C223,Расход!$B$4:$B$557,"&lt;"&amp;Расход!$N$10)-$K223-$J223-$I223-$H223-$G223-$F223</f>
        <v>0</v>
      </c>
      <c r="M223" s="130">
        <f>SUMIFS(Расход!$G$4:$G$557,Расход!$C$4:$C$557,$A$214,Расход!$U$4:$U$557,Ростовка!$C223,Расход!$B$4:$B$557,"&lt;"&amp;Расход!$N$11)-$L223-$K223-$J223-$I223-$H223-$G223-$F223</f>
        <v>0</v>
      </c>
      <c r="N223" s="130">
        <f>SUMIFS(Расход!$G$4:$G$557,Расход!$C$4:$C$557,$A$214,Расход!$U$4:$U$557,Ростовка!$C223,Расход!$B$4:$B$557,"&lt;"&amp;Расход!#REF!)-SUM($F223:$M223)</f>
        <v>0</v>
      </c>
      <c r="O223" s="130">
        <f>SUMIFS(Расход!$G$4:$G$557,Расход!$C$4:$C$557,$A$214,Расход!$U$4:$U$557,Ростовка!$C223,Расход!$B$4:$B$557,"&lt;"&amp;Расход!$N$12)-SUM($F223:$N223)</f>
        <v>0</v>
      </c>
      <c r="P223" s="130">
        <f>SUMIFS(Расход!$G$4:$G$557,Расход!$C$4:$C$557,$A$214,Расход!$U$4:$U$557,Ростовка!$C223,Расход!$B$4:$B$557,"&lt;"&amp;Расход!$N$13)-SUM($F223:$O223)</f>
        <v>0</v>
      </c>
      <c r="Q223" s="130">
        <f>SUMIFS(Расход!$G$4:$G$557,Расход!$C$4:$C$557,$A$214,Расход!$U$4:$U$557,Ростовка!$C223,Расход!$B$4:$B$557,"&gt;="&amp;Расход!$N$14)</f>
        <v>0</v>
      </c>
    </row>
    <row r="224" spans="1:17" ht="15.75" hidden="1" customHeight="1" outlineLevel="1" x14ac:dyDescent="0.25">
      <c r="A224" s="128" t="s">
        <v>134</v>
      </c>
      <c r="B224" s="118"/>
      <c r="C224" s="118" t="str">
        <f t="shared" si="17"/>
        <v>XL</v>
      </c>
      <c r="D224" s="129">
        <f t="shared" si="16"/>
        <v>0</v>
      </c>
      <c r="F224" s="130">
        <f>SUMIFS(Расход!$G$4:$G$557,Расход!$C$4:$C$557,$A$214,Расход!$U$4:$U$557,Ростовка!$C224,Расход!$B$4:$B$557,"&lt;"&amp;Расход!$N$5)</f>
        <v>0</v>
      </c>
      <c r="G224" s="130">
        <f>SUMIFS(Расход!$G$4:$G$557,Расход!$C$4:$C$557,$A$214,Расход!$U$4:$U$557,Ростовка!$C224,Расход!$B$4:$B$557,"&lt;"&amp;Расход!$N$6)-$F224</f>
        <v>0</v>
      </c>
      <c r="H224" s="130">
        <f>SUMIFS(Расход!$G$4:$G$557,Расход!$C$4:$C$557,$A$214,Расход!$U$4:$U$557,Ростовка!$C224,Расход!$B$4:$B$557,"&lt;"&amp;Расход!$N$7)-$G224-$F224</f>
        <v>0</v>
      </c>
      <c r="I224" s="130">
        <f>SUMIFS(Расход!$G$4:$G$557,Расход!$C$4:$C$557,$A$214,Расход!$U$4:$U$557,Ростовка!$C224,Расход!$B$4:$B$557,"&lt;"&amp;Расход!$N$8)-$H224-$G224-$F224</f>
        <v>0</v>
      </c>
      <c r="J224" s="130">
        <f>SUMIFS(Расход!$G$4:$G$557,Расход!$C$4:$C$557,$A$214,Расход!$U$4:$U$557,Ростовка!$C224,Расход!$B$4:$B$557,"&lt;"&amp;Расход!$N$9)-$H224-$G224-$F224-$I224</f>
        <v>0</v>
      </c>
      <c r="K224" s="130">
        <f>SUMIFS(Расход!$G$4:$G$557,Расход!$C$4:$C$557,$A$214,Расход!$U$4:$U$557,Ростовка!$C224,Расход!$B$4:$B$557,"&lt;"&amp;Расход!$N$9)-$J224-$I224-$H224-$G224-$F224</f>
        <v>0</v>
      </c>
      <c r="L224" s="130">
        <f>SUMIFS(Расход!$G$4:$G$557,Расход!$C$4:$C$557,$A$214,Расход!$U$4:$U$557,Ростовка!$C224,Расход!$B$4:$B$557,"&lt;"&amp;Расход!$N$10)-$K224-$J224-$I224-$H224-$G224-$F224</f>
        <v>0</v>
      </c>
      <c r="M224" s="130">
        <f>SUMIFS(Расход!$G$4:$G$557,Расход!$C$4:$C$557,$A$214,Расход!$U$4:$U$557,Ростовка!$C224,Расход!$B$4:$B$557,"&lt;"&amp;Расход!$N$11)-$L224-$K224-$J224-$I224-$H224-$G224-$F224</f>
        <v>0</v>
      </c>
      <c r="N224" s="130">
        <f>SUMIFS(Расход!$G$4:$G$557,Расход!$C$4:$C$557,$A$214,Расход!$U$4:$U$557,Ростовка!$C224,Расход!$B$4:$B$557,"&lt;"&amp;Расход!#REF!)-SUM($F224:$M224)</f>
        <v>0</v>
      </c>
      <c r="O224" s="130">
        <f>SUMIFS(Расход!$G$4:$G$557,Расход!$C$4:$C$557,$A$214,Расход!$U$4:$U$557,Ростовка!$C224,Расход!$B$4:$B$557,"&lt;"&amp;Расход!$N$12)-SUM($F224:$N224)</f>
        <v>0</v>
      </c>
      <c r="P224" s="130">
        <f>SUMIFS(Расход!$G$4:$G$557,Расход!$C$4:$C$557,$A$214,Расход!$U$4:$U$557,Ростовка!$C224,Расход!$B$4:$B$557,"&lt;"&amp;Расход!$N$13)-SUM($F224:$O224)</f>
        <v>0</v>
      </c>
      <c r="Q224" s="130">
        <f>SUMIFS(Расход!$G$4:$G$557,Расход!$C$4:$C$557,$A$214,Расход!$U$4:$U$557,Ростовка!$C224,Расход!$B$4:$B$557,"&gt;="&amp;Расход!$N$14)</f>
        <v>0</v>
      </c>
    </row>
    <row r="225" spans="1:17" ht="15.75" hidden="1" customHeight="1" outlineLevel="1" x14ac:dyDescent="0.25">
      <c r="A225" s="128" t="s">
        <v>134</v>
      </c>
      <c r="B225" s="118"/>
      <c r="C225" s="118" t="str">
        <f t="shared" si="17"/>
        <v>XL</v>
      </c>
      <c r="D225" s="129">
        <f t="shared" si="16"/>
        <v>0</v>
      </c>
      <c r="F225" s="130">
        <f>SUMIFS(Расход!$G$4:$G$557,Расход!$C$4:$C$557,$A$214,Расход!$U$4:$U$557,Ростовка!$C225,Расход!$B$4:$B$557,"&lt;"&amp;Расход!$N$5)</f>
        <v>0</v>
      </c>
      <c r="G225" s="130">
        <f>SUMIFS(Расход!$G$4:$G$557,Расход!$C$4:$C$557,$A$214,Расход!$U$4:$U$557,Ростовка!$C225,Расход!$B$4:$B$557,"&lt;"&amp;Расход!$N$6)-$F225</f>
        <v>0</v>
      </c>
      <c r="H225" s="130">
        <f>SUMIFS(Расход!$G$4:$G$557,Расход!$C$4:$C$557,$A$214,Расход!$U$4:$U$557,Ростовка!$C225,Расход!$B$4:$B$557,"&lt;"&amp;Расход!$N$7)-$G225-$F225</f>
        <v>0</v>
      </c>
      <c r="I225" s="130">
        <f>SUMIFS(Расход!$G$4:$G$557,Расход!$C$4:$C$557,$A$214,Расход!$U$4:$U$557,Ростовка!$C225,Расход!$B$4:$B$557,"&lt;"&amp;Расход!$N$8)-$H225-$G225-$F225</f>
        <v>0</v>
      </c>
      <c r="J225" s="130">
        <f>SUMIFS(Расход!$G$4:$G$557,Расход!$C$4:$C$557,$A$214,Расход!$U$4:$U$557,Ростовка!$C225,Расход!$B$4:$B$557,"&lt;"&amp;Расход!$N$9)-$H225-$G225-$F225-$I225</f>
        <v>0</v>
      </c>
      <c r="K225" s="130">
        <f>SUMIFS(Расход!$G$4:$G$557,Расход!$C$4:$C$557,$A$214,Расход!$U$4:$U$557,Ростовка!$C225,Расход!$B$4:$B$557,"&lt;"&amp;Расход!$N$9)-$J225-$I225-$H225-$G225-$F225</f>
        <v>0</v>
      </c>
      <c r="L225" s="130">
        <f>SUMIFS(Расход!$G$4:$G$557,Расход!$C$4:$C$557,$A$214,Расход!$U$4:$U$557,Ростовка!$C225,Расход!$B$4:$B$557,"&lt;"&amp;Расход!$N$10)-$K225-$J225-$I225-$H225-$G225-$F225</f>
        <v>0</v>
      </c>
      <c r="M225" s="130">
        <f>SUMIFS(Расход!$G$4:$G$557,Расход!$C$4:$C$557,$A$214,Расход!$U$4:$U$557,Ростовка!$C225,Расход!$B$4:$B$557,"&lt;"&amp;Расход!$N$11)-$L225-$K225-$J225-$I225-$H225-$G225-$F225</f>
        <v>0</v>
      </c>
      <c r="N225" s="130">
        <f>SUMIFS(Расход!$G$4:$G$557,Расход!$C$4:$C$557,$A$214,Расход!$U$4:$U$557,Ростовка!$C225,Расход!$B$4:$B$557,"&lt;"&amp;Расход!#REF!)-SUM($F225:$M225)</f>
        <v>0</v>
      </c>
      <c r="O225" s="130">
        <f>SUMIFS(Расход!$G$4:$G$557,Расход!$C$4:$C$557,$A$214,Расход!$U$4:$U$557,Ростовка!$C225,Расход!$B$4:$B$557,"&lt;"&amp;Расход!$N$12)-SUM($F225:$N225)</f>
        <v>0</v>
      </c>
      <c r="P225" s="130">
        <f>SUMIFS(Расход!$G$4:$G$557,Расход!$C$4:$C$557,$A$214,Расход!$U$4:$U$557,Ростовка!$C225,Расход!$B$4:$B$557,"&lt;"&amp;Расход!$N$13)-SUM($F225:$O225)</f>
        <v>0</v>
      </c>
      <c r="Q225" s="130">
        <f>SUMIFS(Расход!$G$4:$G$557,Расход!$C$4:$C$557,$A$214,Расход!$U$4:$U$557,Ростовка!$C225,Расход!$B$4:$B$557,"&gt;="&amp;Расход!$N$14)</f>
        <v>0</v>
      </c>
    </row>
    <row r="226" spans="1:17" ht="15.75" hidden="1" customHeight="1" outlineLevel="1" x14ac:dyDescent="0.25">
      <c r="A226" s="128" t="s">
        <v>134</v>
      </c>
      <c r="B226" s="118"/>
      <c r="C226" s="118" t="str">
        <f t="shared" si="17"/>
        <v>XL</v>
      </c>
      <c r="D226" s="129">
        <f t="shared" si="16"/>
        <v>0</v>
      </c>
      <c r="F226" s="130">
        <f>SUMIFS(Расход!$G$4:$G$557,Расход!$C$4:$C$557,$A$214,Расход!$U$4:$U$557,Ростовка!$C226,Расход!$B$4:$B$557,"&lt;"&amp;Расход!$N$5)</f>
        <v>0</v>
      </c>
      <c r="G226" s="130">
        <f>SUMIFS(Расход!$G$4:$G$557,Расход!$C$4:$C$557,$A$214,Расход!$U$4:$U$557,Ростовка!$C226,Расход!$B$4:$B$557,"&lt;"&amp;Расход!$N$6)-$F226</f>
        <v>0</v>
      </c>
      <c r="H226" s="130">
        <f>SUMIFS(Расход!$G$4:$G$557,Расход!$C$4:$C$557,$A$214,Расход!$U$4:$U$557,Ростовка!$C226,Расход!$B$4:$B$557,"&lt;"&amp;Расход!$N$7)-$G226-$F226</f>
        <v>0</v>
      </c>
      <c r="I226" s="130">
        <f>SUMIFS(Расход!$G$4:$G$557,Расход!$C$4:$C$557,$A$214,Расход!$U$4:$U$557,Ростовка!$C226,Расход!$B$4:$B$557,"&lt;"&amp;Расход!$N$8)-$H226-$G226-$F226</f>
        <v>0</v>
      </c>
      <c r="J226" s="130">
        <f>SUMIFS(Расход!$G$4:$G$557,Расход!$C$4:$C$557,$A$214,Расход!$U$4:$U$557,Ростовка!$C226,Расход!$B$4:$B$557,"&lt;"&amp;Расход!$N$9)-$H226-$G226-$F226-$I226</f>
        <v>0</v>
      </c>
      <c r="K226" s="130">
        <f>SUMIFS(Расход!$G$4:$G$557,Расход!$C$4:$C$557,$A$214,Расход!$U$4:$U$557,Ростовка!$C226,Расход!$B$4:$B$557,"&lt;"&amp;Расход!$N$9)-$J226-$I226-$H226-$G226-$F226</f>
        <v>0</v>
      </c>
      <c r="L226" s="130">
        <f>SUMIFS(Расход!$G$4:$G$557,Расход!$C$4:$C$557,$A$214,Расход!$U$4:$U$557,Ростовка!$C226,Расход!$B$4:$B$557,"&lt;"&amp;Расход!$N$10)-$K226-$J226-$I226-$H226-$G226-$F226</f>
        <v>0</v>
      </c>
      <c r="M226" s="130">
        <f>SUMIFS(Расход!$G$4:$G$557,Расход!$C$4:$C$557,$A$214,Расход!$U$4:$U$557,Ростовка!$C226,Расход!$B$4:$B$557,"&lt;"&amp;Расход!$N$11)-$L226-$K226-$J226-$I226-$H226-$G226-$F226</f>
        <v>0</v>
      </c>
      <c r="N226" s="130">
        <f>SUMIFS(Расход!$G$4:$G$557,Расход!$C$4:$C$557,$A$214,Расход!$U$4:$U$557,Ростовка!$C226,Расход!$B$4:$B$557,"&lt;"&amp;Расход!#REF!)-SUM($F226:$M226)</f>
        <v>0</v>
      </c>
      <c r="O226" s="130">
        <f>SUMIFS(Расход!$G$4:$G$557,Расход!$C$4:$C$557,$A$214,Расход!$U$4:$U$557,Ростовка!$C226,Расход!$B$4:$B$557,"&lt;"&amp;Расход!$N$12)-SUM($F226:$N226)</f>
        <v>0</v>
      </c>
      <c r="P226" s="130">
        <f>SUMIFS(Расход!$G$4:$G$557,Расход!$C$4:$C$557,$A$214,Расход!$U$4:$U$557,Ростовка!$C226,Расход!$B$4:$B$557,"&lt;"&amp;Расход!$N$13)-SUM($F226:$O226)</f>
        <v>0</v>
      </c>
      <c r="Q226" s="130">
        <f>SUMIFS(Расход!$G$4:$G$557,Расход!$C$4:$C$557,$A$214,Расход!$U$4:$U$557,Ростовка!$C226,Расход!$B$4:$B$557,"&gt;="&amp;Расход!$N$14)</f>
        <v>0</v>
      </c>
    </row>
    <row r="227" spans="1:17" ht="15.75" hidden="1" customHeight="1" outlineLevel="1" thickBot="1" x14ac:dyDescent="0.3">
      <c r="A227" s="128"/>
      <c r="B227" s="118"/>
      <c r="C227" s="118"/>
      <c r="D227" s="129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46"/>
    </row>
    <row r="228" spans="1:17" ht="15.75" customHeight="1" collapsed="1" thickBot="1" x14ac:dyDescent="0.3">
      <c r="A228" s="140" t="s">
        <v>98</v>
      </c>
      <c r="B228" s="141"/>
      <c r="C228" s="141"/>
      <c r="D228" s="119">
        <f>SUM(D229:D242)</f>
        <v>12</v>
      </c>
      <c r="E228" s="124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38"/>
    </row>
    <row r="229" spans="1:17" ht="15.75" hidden="1" customHeight="1" outlineLevel="1" x14ac:dyDescent="0.25">
      <c r="A229" s="128"/>
      <c r="B229" s="118"/>
      <c r="C229" s="118" t="str">
        <f>CONCATENATE(A229,B229)</f>
        <v/>
      </c>
      <c r="D229" s="129">
        <f t="shared" ref="D229:D241" si="18">SUM(F229:Q229)</f>
        <v>12</v>
      </c>
      <c r="F229" s="130">
        <f>SUMIFS(Расход!$G$4:$G$557,Расход!$C$4:$C$557,$A$228,Расход!$U$4:$U$557,Ростовка!$C229,Расход!$B$4:$B$557,"&lt;"&amp;Расход!$N$5)</f>
        <v>7</v>
      </c>
      <c r="G229" s="130">
        <f>SUMIFS(Расход!$G$4:$G$557,Расход!$C$4:$C$557,$A$228,Расход!$U$4:$U$557,Ростовка!$C229,Расход!$B$4:$B$557,"&lt;"&amp;Расход!$N$6)-$F229</f>
        <v>2</v>
      </c>
      <c r="H229" s="130">
        <f>SUMIFS(Расход!$G$4:$G$557,Расход!$C$4:$C$557,$A$228,Расход!$U$4:$U$557,Ростовка!$C229,Расход!$B$4:$B$557,"&lt;"&amp;Расход!$N$7)-$G229-$F229</f>
        <v>1</v>
      </c>
      <c r="I229" s="130">
        <f>SUMIFS(Расход!$G$4:$G$557,Расход!$C$4:$C$557,$A$228,Расход!$U$4:$U$557,Ростовка!$C229,Расход!$B$4:$B$557,"&lt;"&amp;Расход!$N$8)-$H229-$G229-$F229</f>
        <v>1</v>
      </c>
      <c r="J229" s="130">
        <f>SUMIFS(Расход!$G$4:$G$557,Расход!$C$4:$C$557,$A$228,Расход!$U$4:$U$557,Ростовка!$C229,Расход!$B$4:$B$557,"&lt;"&amp;Расход!$N$9)-$H229-$G229-$F229-$I229</f>
        <v>1</v>
      </c>
      <c r="K229" s="130">
        <f>SUMIFS(Расход!$G$4:$G$557,Расход!$C$4:$C$557,$A$228,Расход!$U$4:$U$557,Ростовка!$C229,Расход!$B$4:$B$557,"&lt;"&amp;Расход!$N$9)-$J229-$I229-$H229-$G229-$F229</f>
        <v>0</v>
      </c>
      <c r="L229" s="130">
        <f>SUMIFS(Расход!$G$4:$G$557,Расход!$C$4:$C$557,$A$228,Расход!$U$4:$U$557,Ростовка!$C229,Расход!$B$4:$B$557,"&lt;"&amp;Расход!$N$10)-$K229-$J229-$I229-$H229-$G229-$F229</f>
        <v>0</v>
      </c>
      <c r="M229" s="130">
        <f>SUMIFS(Расход!$G$4:$G$557,Расход!$C$4:$C$557,$A$228,Расход!$U$4:$U$557,Ростовка!$C229,Расход!$B$4:$B$557,"&lt;"&amp;Расход!$N$11)-$L229-$K229-$J229-$I229-$H229-$G229-$F229</f>
        <v>0</v>
      </c>
      <c r="N229" s="130">
        <f>SUMIFS(Расход!$G$4:$G$557,Расход!$C$4:$C$557,$A$228,Расход!$U$4:$U$557,Ростовка!$C229,Расход!$B$4:$B$557,"&lt;"&amp;Расход!#REF!)-SUM($F229:$M229)</f>
        <v>-12</v>
      </c>
      <c r="O229" s="130">
        <f>SUMIFS(Расход!$G$4:$G$557,Расход!$C$4:$C$557,$A$228,Расход!$U$4:$U$557,Ростовка!$C229,Расход!$B$4:$B$557,"&lt;"&amp;Расход!$N$12)-SUM($F229:$N229)</f>
        <v>12</v>
      </c>
      <c r="P229" s="130">
        <f>SUMIFS(Расход!$G$4:$G$557,Расход!$C$4:$C$557,$A$228,Расход!$U$4:$U$557,Ростовка!$C229,Расход!$B$4:$B$557,"&lt;"&amp;Расход!$N$13)-SUM($F229:$O229)</f>
        <v>0</v>
      </c>
      <c r="Q229" s="130">
        <f>SUMIFS(Расход!$G$4:$G$557,Расход!$C$4:$C$557,$A$228,Расход!$U$4:$U$557,Ростовка!$C229,Расход!$B$4:$B$557,"&gt;="&amp;Расход!$N$14)</f>
        <v>0</v>
      </c>
    </row>
    <row r="230" spans="1:17" ht="15.75" hidden="1" customHeight="1" outlineLevel="1" x14ac:dyDescent="0.25">
      <c r="A230" s="128" t="s">
        <v>134</v>
      </c>
      <c r="B230" s="118"/>
      <c r="C230" s="118" t="str">
        <f t="shared" ref="C230:C241" si="19">CONCATENATE(A230,B230)</f>
        <v>XL</v>
      </c>
      <c r="D230" s="129">
        <f t="shared" si="18"/>
        <v>0</v>
      </c>
      <c r="F230" s="130">
        <f>SUMIFS(Расход!$G$4:$G$557,Расход!$C$4:$C$557,$A$228,Расход!$U$4:$U$557,Ростовка!$C230,Расход!$B$4:$B$557,"&lt;"&amp;Расход!$N$5)</f>
        <v>0</v>
      </c>
      <c r="G230" s="130">
        <f>SUMIFS(Расход!$G$4:$G$557,Расход!$C$4:$C$557,$A$228,Расход!$U$4:$U$557,Ростовка!$C230,Расход!$B$4:$B$557,"&lt;"&amp;Расход!$N$6)-$F230</f>
        <v>0</v>
      </c>
      <c r="H230" s="130">
        <f>SUMIFS(Расход!$G$4:$G$557,Расход!$C$4:$C$557,$A$228,Расход!$U$4:$U$557,Ростовка!$C230,Расход!$B$4:$B$557,"&lt;"&amp;Расход!$N$7)-$G230-$F230</f>
        <v>0</v>
      </c>
      <c r="I230" s="130">
        <f>SUMIFS(Расход!$G$4:$G$557,Расход!$C$4:$C$557,$A$228,Расход!$U$4:$U$557,Ростовка!$C230,Расход!$B$4:$B$557,"&lt;"&amp;Расход!$N$8)-$H230-$G230-$F230</f>
        <v>0</v>
      </c>
      <c r="J230" s="130">
        <f>SUMIFS(Расход!$G$4:$G$557,Расход!$C$4:$C$557,$A$228,Расход!$U$4:$U$557,Ростовка!$C230,Расход!$B$4:$B$557,"&lt;"&amp;Расход!$N$9)-$H230-$G230-$F230-$I230</f>
        <v>0</v>
      </c>
      <c r="K230" s="130">
        <f>SUMIFS(Расход!$G$4:$G$557,Расход!$C$4:$C$557,$A$228,Расход!$U$4:$U$557,Ростовка!$C230,Расход!$B$4:$B$557,"&lt;"&amp;Расход!$N$9)-$J230-$I230-$H230-$G230-$F230</f>
        <v>0</v>
      </c>
      <c r="L230" s="130">
        <f>SUMIFS(Расход!$G$4:$G$557,Расход!$C$4:$C$557,$A$228,Расход!$U$4:$U$557,Ростовка!$C230,Расход!$B$4:$B$557,"&lt;"&amp;Расход!$N$10)-$K230-$J230-$I230-$H230-$G230-$F230</f>
        <v>0</v>
      </c>
      <c r="M230" s="130">
        <f>SUMIFS(Расход!$G$4:$G$557,Расход!$C$4:$C$557,$A$228,Расход!$U$4:$U$557,Ростовка!$C230,Расход!$B$4:$B$557,"&lt;"&amp;Расход!$N$11)-$L230-$K230-$J230-$I230-$H230-$G230-$F230</f>
        <v>0</v>
      </c>
      <c r="N230" s="130">
        <f>SUMIFS(Расход!$G$4:$G$557,Расход!$C$4:$C$557,$A$228,Расход!$U$4:$U$557,Ростовка!$C230,Расход!$B$4:$B$557,"&lt;"&amp;Расход!#REF!)-SUM($F230:$M230)</f>
        <v>0</v>
      </c>
      <c r="O230" s="130">
        <f>SUMIFS(Расход!$G$4:$G$557,Расход!$C$4:$C$557,$A$228,Расход!$U$4:$U$557,Ростовка!$C230,Расход!$B$4:$B$557,"&lt;"&amp;Расход!$N$12)-SUM($F230:$N230)</f>
        <v>0</v>
      </c>
      <c r="P230" s="130">
        <f>SUMIFS(Расход!$G$4:$G$557,Расход!$C$4:$C$557,$A$228,Расход!$U$4:$U$557,Ростовка!$C230,Расход!$B$4:$B$557,"&lt;"&amp;Расход!$N$13)-SUM($F230:$O230)</f>
        <v>0</v>
      </c>
      <c r="Q230" s="130">
        <f>SUMIFS(Расход!$G$4:$G$557,Расход!$C$4:$C$557,$A$228,Расход!$U$4:$U$557,Ростовка!$C230,Расход!$B$4:$B$557,"&gt;="&amp;Расход!$N$14)</f>
        <v>0</v>
      </c>
    </row>
    <row r="231" spans="1:17" ht="15.75" hidden="1" customHeight="1" outlineLevel="1" x14ac:dyDescent="0.25">
      <c r="A231" s="128" t="s">
        <v>134</v>
      </c>
      <c r="B231" s="118"/>
      <c r="C231" s="118" t="str">
        <f t="shared" si="19"/>
        <v>XL</v>
      </c>
      <c r="D231" s="129">
        <f t="shared" si="18"/>
        <v>0</v>
      </c>
      <c r="F231" s="130">
        <f>SUMIFS(Расход!$G$4:$G$557,Расход!$C$4:$C$557,$A$228,Расход!$U$4:$U$557,Ростовка!$C231,Расход!$B$4:$B$557,"&lt;"&amp;Расход!$N$5)</f>
        <v>0</v>
      </c>
      <c r="G231" s="130">
        <f>SUMIFS(Расход!$G$4:$G$557,Расход!$C$4:$C$557,$A$228,Расход!$U$4:$U$557,Ростовка!$C231,Расход!$B$4:$B$557,"&lt;"&amp;Расход!$N$6)-$F231</f>
        <v>0</v>
      </c>
      <c r="H231" s="130">
        <f>SUMIFS(Расход!$G$4:$G$557,Расход!$C$4:$C$557,$A$228,Расход!$U$4:$U$557,Ростовка!$C231,Расход!$B$4:$B$557,"&lt;"&amp;Расход!$N$7)-$G231-$F231</f>
        <v>0</v>
      </c>
      <c r="I231" s="130">
        <f>SUMIFS(Расход!$G$4:$G$557,Расход!$C$4:$C$557,$A$228,Расход!$U$4:$U$557,Ростовка!$C231,Расход!$B$4:$B$557,"&lt;"&amp;Расход!$N$8)-$H231-$G231-$F231</f>
        <v>0</v>
      </c>
      <c r="J231" s="130">
        <f>SUMIFS(Расход!$G$4:$G$557,Расход!$C$4:$C$557,$A$228,Расход!$U$4:$U$557,Ростовка!$C231,Расход!$B$4:$B$557,"&lt;"&amp;Расход!$N$9)-$H231-$G231-$F231-$I231</f>
        <v>0</v>
      </c>
      <c r="K231" s="130">
        <f>SUMIFS(Расход!$G$4:$G$557,Расход!$C$4:$C$557,$A$228,Расход!$U$4:$U$557,Ростовка!$C231,Расход!$B$4:$B$557,"&lt;"&amp;Расход!$N$9)-$J231-$I231-$H231-$G231-$F231</f>
        <v>0</v>
      </c>
      <c r="L231" s="130">
        <f>SUMIFS(Расход!$G$4:$G$557,Расход!$C$4:$C$557,$A$228,Расход!$U$4:$U$557,Ростовка!$C231,Расход!$B$4:$B$557,"&lt;"&amp;Расход!$N$10)-$K231-$J231-$I231-$H231-$G231-$F231</f>
        <v>0</v>
      </c>
      <c r="M231" s="130">
        <f>SUMIFS(Расход!$G$4:$G$557,Расход!$C$4:$C$557,$A$228,Расход!$U$4:$U$557,Ростовка!$C231,Расход!$B$4:$B$557,"&lt;"&amp;Расход!$N$11)-$L231-$K231-$J231-$I231-$H231-$G231-$F231</f>
        <v>0</v>
      </c>
      <c r="N231" s="130">
        <f>SUMIFS(Расход!$G$4:$G$557,Расход!$C$4:$C$557,$A$228,Расход!$U$4:$U$557,Ростовка!$C231,Расход!$B$4:$B$557,"&lt;"&amp;Расход!#REF!)-SUM($F231:$M231)</f>
        <v>0</v>
      </c>
      <c r="O231" s="130">
        <f>SUMIFS(Расход!$G$4:$G$557,Расход!$C$4:$C$557,$A$228,Расход!$U$4:$U$557,Ростовка!$C231,Расход!$B$4:$B$557,"&lt;"&amp;Расход!$N$12)-SUM($F231:$N231)</f>
        <v>0</v>
      </c>
      <c r="P231" s="130">
        <f>SUMIFS(Расход!$G$4:$G$557,Расход!$C$4:$C$557,$A$228,Расход!$U$4:$U$557,Ростовка!$C231,Расход!$B$4:$B$557,"&lt;"&amp;Расход!$N$13)-SUM($F231:$O231)</f>
        <v>0</v>
      </c>
      <c r="Q231" s="130">
        <f>SUMIFS(Расход!$G$4:$G$557,Расход!$C$4:$C$557,$A$228,Расход!$U$4:$U$557,Ростовка!$C231,Расход!$B$4:$B$557,"&gt;="&amp;Расход!$N$14)</f>
        <v>0</v>
      </c>
    </row>
    <row r="232" spans="1:17" ht="15.75" hidden="1" customHeight="1" outlineLevel="1" x14ac:dyDescent="0.25">
      <c r="A232" s="128" t="s">
        <v>134</v>
      </c>
      <c r="B232" s="118"/>
      <c r="C232" s="118" t="str">
        <f t="shared" si="19"/>
        <v>XL</v>
      </c>
      <c r="D232" s="129">
        <f t="shared" si="18"/>
        <v>0</v>
      </c>
      <c r="F232" s="130">
        <f>SUMIFS(Расход!$G$4:$G$557,Расход!$C$4:$C$557,$A$228,Расход!$U$4:$U$557,Ростовка!$C232,Расход!$B$4:$B$557,"&lt;"&amp;Расход!$N$5)</f>
        <v>0</v>
      </c>
      <c r="G232" s="130">
        <f>SUMIFS(Расход!$G$4:$G$557,Расход!$C$4:$C$557,$A$228,Расход!$U$4:$U$557,Ростовка!$C232,Расход!$B$4:$B$557,"&lt;"&amp;Расход!$N$6)-$F232</f>
        <v>0</v>
      </c>
      <c r="H232" s="130">
        <f>SUMIFS(Расход!$G$4:$G$557,Расход!$C$4:$C$557,$A$228,Расход!$U$4:$U$557,Ростовка!$C232,Расход!$B$4:$B$557,"&lt;"&amp;Расход!$N$7)-$G232-$F232</f>
        <v>0</v>
      </c>
      <c r="I232" s="130">
        <f>SUMIFS(Расход!$G$4:$G$557,Расход!$C$4:$C$557,$A$228,Расход!$U$4:$U$557,Ростовка!$C232,Расход!$B$4:$B$557,"&lt;"&amp;Расход!$N$8)-$H232-$G232-$F232</f>
        <v>0</v>
      </c>
      <c r="J232" s="130">
        <f>SUMIFS(Расход!$G$4:$G$557,Расход!$C$4:$C$557,$A$228,Расход!$U$4:$U$557,Ростовка!$C232,Расход!$B$4:$B$557,"&lt;"&amp;Расход!$N$9)-$H232-$G232-$F232-$I232</f>
        <v>0</v>
      </c>
      <c r="K232" s="130">
        <f>SUMIFS(Расход!$G$4:$G$557,Расход!$C$4:$C$557,$A$228,Расход!$U$4:$U$557,Ростовка!$C232,Расход!$B$4:$B$557,"&lt;"&amp;Расход!$N$9)-$J232-$I232-$H232-$G232-$F232</f>
        <v>0</v>
      </c>
      <c r="L232" s="130">
        <f>SUMIFS(Расход!$G$4:$G$557,Расход!$C$4:$C$557,$A$228,Расход!$U$4:$U$557,Ростовка!$C232,Расход!$B$4:$B$557,"&lt;"&amp;Расход!$N$10)-$K232-$J232-$I232-$H232-$G232-$F232</f>
        <v>0</v>
      </c>
      <c r="M232" s="130">
        <f>SUMIFS(Расход!$G$4:$G$557,Расход!$C$4:$C$557,$A$228,Расход!$U$4:$U$557,Ростовка!$C232,Расход!$B$4:$B$557,"&lt;"&amp;Расход!$N$11)-$L232-$K232-$J232-$I232-$H232-$G232-$F232</f>
        <v>0</v>
      </c>
      <c r="N232" s="130">
        <f>SUMIFS(Расход!$G$4:$G$557,Расход!$C$4:$C$557,$A$228,Расход!$U$4:$U$557,Ростовка!$C232,Расход!$B$4:$B$557,"&lt;"&amp;Расход!#REF!)-SUM($F232:$M232)</f>
        <v>0</v>
      </c>
      <c r="O232" s="130">
        <f>SUMIFS(Расход!$G$4:$G$557,Расход!$C$4:$C$557,$A$228,Расход!$U$4:$U$557,Ростовка!$C232,Расход!$B$4:$B$557,"&lt;"&amp;Расход!$N$12)-SUM($F232:$N232)</f>
        <v>0</v>
      </c>
      <c r="P232" s="130">
        <f>SUMIFS(Расход!$G$4:$G$557,Расход!$C$4:$C$557,$A$228,Расход!$U$4:$U$557,Ростовка!$C232,Расход!$B$4:$B$557,"&lt;"&amp;Расход!$N$13)-SUM($F232:$O232)</f>
        <v>0</v>
      </c>
      <c r="Q232" s="130">
        <f>SUMIFS(Расход!$G$4:$G$557,Расход!$C$4:$C$557,$A$228,Расход!$U$4:$U$557,Ростовка!$C232,Расход!$B$4:$B$557,"&gt;="&amp;Расход!$N$14)</f>
        <v>0</v>
      </c>
    </row>
    <row r="233" spans="1:17" ht="15.75" hidden="1" customHeight="1" outlineLevel="1" x14ac:dyDescent="0.25">
      <c r="A233" s="128" t="s">
        <v>134</v>
      </c>
      <c r="B233" s="118"/>
      <c r="C233" s="118" t="str">
        <f t="shared" si="19"/>
        <v>XL</v>
      </c>
      <c r="D233" s="129">
        <f t="shared" si="18"/>
        <v>0</v>
      </c>
      <c r="F233" s="130">
        <f>SUMIFS(Расход!$G$4:$G$557,Расход!$C$4:$C$557,$A$228,Расход!$U$4:$U$557,Ростовка!$C233,Расход!$B$4:$B$557,"&lt;"&amp;Расход!$N$5)</f>
        <v>0</v>
      </c>
      <c r="G233" s="130">
        <f>SUMIFS(Расход!$G$4:$G$557,Расход!$C$4:$C$557,$A$228,Расход!$U$4:$U$557,Ростовка!$C233,Расход!$B$4:$B$557,"&lt;"&amp;Расход!$N$6)-$F233</f>
        <v>0</v>
      </c>
      <c r="H233" s="130">
        <f>SUMIFS(Расход!$G$4:$G$557,Расход!$C$4:$C$557,$A$228,Расход!$U$4:$U$557,Ростовка!$C233,Расход!$B$4:$B$557,"&lt;"&amp;Расход!$N$7)-$G233-$F233</f>
        <v>0</v>
      </c>
      <c r="I233" s="130">
        <f>SUMIFS(Расход!$G$4:$G$557,Расход!$C$4:$C$557,$A$228,Расход!$U$4:$U$557,Ростовка!$C233,Расход!$B$4:$B$557,"&lt;"&amp;Расход!$N$8)-$H233-$G233-$F233</f>
        <v>0</v>
      </c>
      <c r="J233" s="130">
        <f>SUMIFS(Расход!$G$4:$G$557,Расход!$C$4:$C$557,$A$228,Расход!$U$4:$U$557,Ростовка!$C233,Расход!$B$4:$B$557,"&lt;"&amp;Расход!$N$9)-$H233-$G233-$F233-$I233</f>
        <v>0</v>
      </c>
      <c r="K233" s="130">
        <f>SUMIFS(Расход!$G$4:$G$557,Расход!$C$4:$C$557,$A$228,Расход!$U$4:$U$557,Ростовка!$C233,Расход!$B$4:$B$557,"&lt;"&amp;Расход!$N$9)-$J233-$I233-$H233-$G233-$F233</f>
        <v>0</v>
      </c>
      <c r="L233" s="130">
        <f>SUMIFS(Расход!$G$4:$G$557,Расход!$C$4:$C$557,$A$228,Расход!$U$4:$U$557,Ростовка!$C233,Расход!$B$4:$B$557,"&lt;"&amp;Расход!$N$10)-$K233-$J233-$I233-$H233-$G233-$F233</f>
        <v>0</v>
      </c>
      <c r="M233" s="130">
        <f>SUMIFS(Расход!$G$4:$G$557,Расход!$C$4:$C$557,$A$228,Расход!$U$4:$U$557,Ростовка!$C233,Расход!$B$4:$B$557,"&lt;"&amp;Расход!$N$11)-$L233-$K233-$J233-$I233-$H233-$G233-$F233</f>
        <v>0</v>
      </c>
      <c r="N233" s="130">
        <f>SUMIFS(Расход!$G$4:$G$557,Расход!$C$4:$C$557,$A$228,Расход!$U$4:$U$557,Ростовка!$C233,Расход!$B$4:$B$557,"&lt;"&amp;Расход!#REF!)-SUM($F233:$M233)</f>
        <v>0</v>
      </c>
      <c r="O233" s="130">
        <f>SUMIFS(Расход!$G$4:$G$557,Расход!$C$4:$C$557,$A$228,Расход!$U$4:$U$557,Ростовка!$C233,Расход!$B$4:$B$557,"&lt;"&amp;Расход!$N$12)-SUM($F233:$N233)</f>
        <v>0</v>
      </c>
      <c r="P233" s="130">
        <f>SUMIFS(Расход!$G$4:$G$557,Расход!$C$4:$C$557,$A$228,Расход!$U$4:$U$557,Ростовка!$C233,Расход!$B$4:$B$557,"&lt;"&amp;Расход!$N$13)-SUM($F233:$O233)</f>
        <v>0</v>
      </c>
      <c r="Q233" s="130">
        <f>SUMIFS(Расход!$G$4:$G$557,Расход!$C$4:$C$557,$A$228,Расход!$U$4:$U$557,Ростовка!$C233,Расход!$B$4:$B$557,"&gt;="&amp;Расход!$N$14)</f>
        <v>0</v>
      </c>
    </row>
    <row r="234" spans="1:17" ht="15.75" hidden="1" customHeight="1" outlineLevel="1" x14ac:dyDescent="0.25">
      <c r="A234" s="128" t="s">
        <v>134</v>
      </c>
      <c r="B234" s="118"/>
      <c r="C234" s="118" t="str">
        <f t="shared" si="19"/>
        <v>XL</v>
      </c>
      <c r="D234" s="129">
        <f t="shared" si="18"/>
        <v>0</v>
      </c>
      <c r="F234" s="130">
        <f>SUMIFS(Расход!$G$4:$G$557,Расход!$C$4:$C$557,$A$228,Расход!$U$4:$U$557,Ростовка!$C234,Расход!$B$4:$B$557,"&lt;"&amp;Расход!$N$5)</f>
        <v>0</v>
      </c>
      <c r="G234" s="130">
        <f>SUMIFS(Расход!$G$4:$G$557,Расход!$C$4:$C$557,$A$228,Расход!$U$4:$U$557,Ростовка!$C234,Расход!$B$4:$B$557,"&lt;"&amp;Расход!$N$6)-$F234</f>
        <v>0</v>
      </c>
      <c r="H234" s="130">
        <f>SUMIFS(Расход!$G$4:$G$557,Расход!$C$4:$C$557,$A$228,Расход!$U$4:$U$557,Ростовка!$C234,Расход!$B$4:$B$557,"&lt;"&amp;Расход!$N$7)-$G234-$F234</f>
        <v>0</v>
      </c>
      <c r="I234" s="130">
        <f>SUMIFS(Расход!$G$4:$G$557,Расход!$C$4:$C$557,$A$228,Расход!$U$4:$U$557,Ростовка!$C234,Расход!$B$4:$B$557,"&lt;"&amp;Расход!$N$8)-$H234-$G234-$F234</f>
        <v>0</v>
      </c>
      <c r="J234" s="130">
        <f>SUMIFS(Расход!$G$4:$G$557,Расход!$C$4:$C$557,$A$228,Расход!$U$4:$U$557,Ростовка!$C234,Расход!$B$4:$B$557,"&lt;"&amp;Расход!$N$9)-$H234-$G234-$F234-$I234</f>
        <v>0</v>
      </c>
      <c r="K234" s="130">
        <f>SUMIFS(Расход!$G$4:$G$557,Расход!$C$4:$C$557,$A$228,Расход!$U$4:$U$557,Ростовка!$C234,Расход!$B$4:$B$557,"&lt;"&amp;Расход!$N$9)-$J234-$I234-$H234-$G234-$F234</f>
        <v>0</v>
      </c>
      <c r="L234" s="130">
        <f>SUMIFS(Расход!$G$4:$G$557,Расход!$C$4:$C$557,$A$228,Расход!$U$4:$U$557,Ростовка!$C234,Расход!$B$4:$B$557,"&lt;"&amp;Расход!$N$10)-$K234-$J234-$I234-$H234-$G234-$F234</f>
        <v>0</v>
      </c>
      <c r="M234" s="130">
        <f>SUMIFS(Расход!$G$4:$G$557,Расход!$C$4:$C$557,$A$228,Расход!$U$4:$U$557,Ростовка!$C234,Расход!$B$4:$B$557,"&lt;"&amp;Расход!$N$11)-$L234-$K234-$J234-$I234-$H234-$G234-$F234</f>
        <v>0</v>
      </c>
      <c r="N234" s="130">
        <f>SUMIFS(Расход!$G$4:$G$557,Расход!$C$4:$C$557,$A$228,Расход!$U$4:$U$557,Ростовка!$C234,Расход!$B$4:$B$557,"&lt;"&amp;Расход!#REF!)-SUM($F234:$M234)</f>
        <v>0</v>
      </c>
      <c r="O234" s="130">
        <f>SUMIFS(Расход!$G$4:$G$557,Расход!$C$4:$C$557,$A$228,Расход!$U$4:$U$557,Ростовка!$C234,Расход!$B$4:$B$557,"&lt;"&amp;Расход!$N$12)-SUM($F234:$N234)</f>
        <v>0</v>
      </c>
      <c r="P234" s="130">
        <f>SUMIFS(Расход!$G$4:$G$557,Расход!$C$4:$C$557,$A$228,Расход!$U$4:$U$557,Ростовка!$C234,Расход!$B$4:$B$557,"&lt;"&amp;Расход!$N$13)-SUM($F234:$O234)</f>
        <v>0</v>
      </c>
      <c r="Q234" s="130">
        <f>SUMIFS(Расход!$G$4:$G$557,Расход!$C$4:$C$557,$A$228,Расход!$U$4:$U$557,Ростовка!$C234,Расход!$B$4:$B$557,"&gt;="&amp;Расход!$N$14)</f>
        <v>0</v>
      </c>
    </row>
    <row r="235" spans="1:17" ht="15.75" hidden="1" customHeight="1" outlineLevel="1" x14ac:dyDescent="0.25">
      <c r="A235" s="128" t="s">
        <v>134</v>
      </c>
      <c r="B235" s="118"/>
      <c r="C235" s="118" t="str">
        <f t="shared" si="19"/>
        <v>XL</v>
      </c>
      <c r="D235" s="129">
        <f t="shared" si="18"/>
        <v>0</v>
      </c>
      <c r="F235" s="130">
        <f>SUMIFS(Расход!$G$4:$G$557,Расход!$C$4:$C$557,$A$228,Расход!$U$4:$U$557,Ростовка!$C235,Расход!$B$4:$B$557,"&lt;"&amp;Расход!$N$5)</f>
        <v>0</v>
      </c>
      <c r="G235" s="130">
        <f>SUMIFS(Расход!$G$4:$G$557,Расход!$C$4:$C$557,$A$228,Расход!$U$4:$U$557,Ростовка!$C235,Расход!$B$4:$B$557,"&lt;"&amp;Расход!$N$6)-$F235</f>
        <v>0</v>
      </c>
      <c r="H235" s="130">
        <f>SUMIFS(Расход!$G$4:$G$557,Расход!$C$4:$C$557,$A$228,Расход!$U$4:$U$557,Ростовка!$C235,Расход!$B$4:$B$557,"&lt;"&amp;Расход!$N$7)-$G235-$F235</f>
        <v>0</v>
      </c>
      <c r="I235" s="130">
        <f>SUMIFS(Расход!$G$4:$G$557,Расход!$C$4:$C$557,$A$228,Расход!$U$4:$U$557,Ростовка!$C235,Расход!$B$4:$B$557,"&lt;"&amp;Расход!$N$8)-$H235-$G235-$F235</f>
        <v>0</v>
      </c>
      <c r="J235" s="130">
        <f>SUMIFS(Расход!$G$4:$G$557,Расход!$C$4:$C$557,$A$228,Расход!$U$4:$U$557,Ростовка!$C235,Расход!$B$4:$B$557,"&lt;"&amp;Расход!$N$9)-$H235-$G235-$F235-$I235</f>
        <v>0</v>
      </c>
      <c r="K235" s="130">
        <f>SUMIFS(Расход!$G$4:$G$557,Расход!$C$4:$C$557,$A$228,Расход!$U$4:$U$557,Ростовка!$C235,Расход!$B$4:$B$557,"&lt;"&amp;Расход!$N$9)-$J235-$I235-$H235-$G235-$F235</f>
        <v>0</v>
      </c>
      <c r="L235" s="130">
        <f>SUMIFS(Расход!$G$4:$G$557,Расход!$C$4:$C$557,$A$228,Расход!$U$4:$U$557,Ростовка!$C235,Расход!$B$4:$B$557,"&lt;"&amp;Расход!$N$10)-$K235-$J235-$I235-$H235-$G235-$F235</f>
        <v>0</v>
      </c>
      <c r="M235" s="130">
        <f>SUMIFS(Расход!$G$4:$G$557,Расход!$C$4:$C$557,$A$228,Расход!$U$4:$U$557,Ростовка!$C235,Расход!$B$4:$B$557,"&lt;"&amp;Расход!$N$11)-$L235-$K235-$J235-$I235-$H235-$G235-$F235</f>
        <v>0</v>
      </c>
      <c r="N235" s="130">
        <f>SUMIFS(Расход!$G$4:$G$557,Расход!$C$4:$C$557,$A$228,Расход!$U$4:$U$557,Ростовка!$C235,Расход!$B$4:$B$557,"&lt;"&amp;Расход!#REF!)-SUM($F235:$M235)</f>
        <v>0</v>
      </c>
      <c r="O235" s="130">
        <f>SUMIFS(Расход!$G$4:$G$557,Расход!$C$4:$C$557,$A$228,Расход!$U$4:$U$557,Ростовка!$C235,Расход!$B$4:$B$557,"&lt;"&amp;Расход!$N$12)-SUM($F235:$N235)</f>
        <v>0</v>
      </c>
      <c r="P235" s="130">
        <f>SUMIFS(Расход!$G$4:$G$557,Расход!$C$4:$C$557,$A$228,Расход!$U$4:$U$557,Ростовка!$C235,Расход!$B$4:$B$557,"&lt;"&amp;Расход!$N$13)-SUM($F235:$O235)</f>
        <v>0</v>
      </c>
      <c r="Q235" s="130">
        <f>SUMIFS(Расход!$G$4:$G$557,Расход!$C$4:$C$557,$A$228,Расход!$U$4:$U$557,Ростовка!$C235,Расход!$B$4:$B$557,"&gt;="&amp;Расход!$N$14)</f>
        <v>0</v>
      </c>
    </row>
    <row r="236" spans="1:17" ht="15.75" hidden="1" customHeight="1" outlineLevel="1" x14ac:dyDescent="0.25">
      <c r="A236" s="128" t="s">
        <v>134</v>
      </c>
      <c r="B236" s="118"/>
      <c r="C236" s="118" t="str">
        <f t="shared" si="19"/>
        <v>XL</v>
      </c>
      <c r="D236" s="129">
        <f t="shared" si="18"/>
        <v>0</v>
      </c>
      <c r="F236" s="130">
        <f>SUMIFS(Расход!$G$4:$G$557,Расход!$C$4:$C$557,$A$228,Расход!$U$4:$U$557,Ростовка!$C236,Расход!$B$4:$B$557,"&lt;"&amp;Расход!$N$5)</f>
        <v>0</v>
      </c>
      <c r="G236" s="130">
        <f>SUMIFS(Расход!$G$4:$G$557,Расход!$C$4:$C$557,$A$228,Расход!$U$4:$U$557,Ростовка!$C236,Расход!$B$4:$B$557,"&lt;"&amp;Расход!$N$6)-$F236</f>
        <v>0</v>
      </c>
      <c r="H236" s="130">
        <f>SUMIFS(Расход!$G$4:$G$557,Расход!$C$4:$C$557,$A$228,Расход!$U$4:$U$557,Ростовка!$C236,Расход!$B$4:$B$557,"&lt;"&amp;Расход!$N$7)-$G236-$F236</f>
        <v>0</v>
      </c>
      <c r="I236" s="130">
        <f>SUMIFS(Расход!$G$4:$G$557,Расход!$C$4:$C$557,$A$228,Расход!$U$4:$U$557,Ростовка!$C236,Расход!$B$4:$B$557,"&lt;"&amp;Расход!$N$8)-$H236-$G236-$F236</f>
        <v>0</v>
      </c>
      <c r="J236" s="130">
        <f>SUMIFS(Расход!$G$4:$G$557,Расход!$C$4:$C$557,$A$228,Расход!$U$4:$U$557,Ростовка!$C236,Расход!$B$4:$B$557,"&lt;"&amp;Расход!$N$9)-$H236-$G236-$F236-$I236</f>
        <v>0</v>
      </c>
      <c r="K236" s="130">
        <f>SUMIFS(Расход!$G$4:$G$557,Расход!$C$4:$C$557,$A$228,Расход!$U$4:$U$557,Ростовка!$C236,Расход!$B$4:$B$557,"&lt;"&amp;Расход!$N$9)-$J236-$I236-$H236-$G236-$F236</f>
        <v>0</v>
      </c>
      <c r="L236" s="130">
        <f>SUMIFS(Расход!$G$4:$G$557,Расход!$C$4:$C$557,$A$228,Расход!$U$4:$U$557,Ростовка!$C236,Расход!$B$4:$B$557,"&lt;"&amp;Расход!$N$10)-$K236-$J236-$I236-$H236-$G236-$F236</f>
        <v>0</v>
      </c>
      <c r="M236" s="130">
        <f>SUMIFS(Расход!$G$4:$G$557,Расход!$C$4:$C$557,$A$228,Расход!$U$4:$U$557,Ростовка!$C236,Расход!$B$4:$B$557,"&lt;"&amp;Расход!$N$11)-$L236-$K236-$J236-$I236-$H236-$G236-$F236</f>
        <v>0</v>
      </c>
      <c r="N236" s="130">
        <f>SUMIFS(Расход!$G$4:$G$557,Расход!$C$4:$C$557,$A$228,Расход!$U$4:$U$557,Ростовка!$C236,Расход!$B$4:$B$557,"&lt;"&amp;Расход!#REF!)-SUM($F236:$M236)</f>
        <v>0</v>
      </c>
      <c r="O236" s="130">
        <f>SUMIFS(Расход!$G$4:$G$557,Расход!$C$4:$C$557,$A$228,Расход!$U$4:$U$557,Ростовка!$C236,Расход!$B$4:$B$557,"&lt;"&amp;Расход!$N$12)-SUM($F236:$N236)</f>
        <v>0</v>
      </c>
      <c r="P236" s="130">
        <f>SUMIFS(Расход!$G$4:$G$557,Расход!$C$4:$C$557,$A$228,Расход!$U$4:$U$557,Ростовка!$C236,Расход!$B$4:$B$557,"&lt;"&amp;Расход!$N$13)-SUM($F236:$O236)</f>
        <v>0</v>
      </c>
      <c r="Q236" s="130">
        <f>SUMIFS(Расход!$G$4:$G$557,Расход!$C$4:$C$557,$A$228,Расход!$U$4:$U$557,Ростовка!$C236,Расход!$B$4:$B$557,"&gt;="&amp;Расход!$N$14)</f>
        <v>0</v>
      </c>
    </row>
    <row r="237" spans="1:17" ht="15.75" hidden="1" customHeight="1" outlineLevel="1" x14ac:dyDescent="0.25">
      <c r="A237" s="128" t="s">
        <v>134</v>
      </c>
      <c r="B237" s="118"/>
      <c r="C237" s="118" t="str">
        <f t="shared" si="19"/>
        <v>XL</v>
      </c>
      <c r="D237" s="129">
        <f t="shared" si="18"/>
        <v>0</v>
      </c>
      <c r="F237" s="130">
        <f>SUMIFS(Расход!$G$4:$G$557,Расход!$C$4:$C$557,$A$228,Расход!$U$4:$U$557,Ростовка!$C237,Расход!$B$4:$B$557,"&lt;"&amp;Расход!$N$5)</f>
        <v>0</v>
      </c>
      <c r="G237" s="130">
        <f>SUMIFS(Расход!$G$4:$G$557,Расход!$C$4:$C$557,$A$228,Расход!$U$4:$U$557,Ростовка!$C2228,Расход!$B$4:$B$557,"&lt;"&amp;Расход!$N$6)-$F2228</f>
        <v>0</v>
      </c>
      <c r="H237" s="130">
        <f>SUMIFS(Расход!$G$4:$G$557,Расход!$C$4:$C$557,$A$228,Расход!$U$4:$U$557,Ростовка!$C2228,Расход!$B$4:$B$557,"&lt;"&amp;Расход!$N$7)-$G2228-$F2228</f>
        <v>0</v>
      </c>
      <c r="I237" s="130">
        <f>SUMIFS(Расход!$G$4:$G$557,Расход!$C$4:$C$557,$A$228,Расход!$U$4:$U$557,Ростовка!$C2228,Расход!$B$4:$B$557,"&lt;"&amp;Расход!$N$8)-$H2228-$G2228-$F2228</f>
        <v>0</v>
      </c>
      <c r="J237" s="130">
        <f>SUMIFS(Расход!$G$4:$G$557,Расход!$C$4:$C$557,$A$228,Расход!$U$4:$U$557,Ростовка!$C2228,Расход!$B$4:$B$557,"&lt;"&amp;Расход!$N$9)-$H2228-$G2228-$F2228-$I2228</f>
        <v>0</v>
      </c>
      <c r="K237" s="130">
        <f>SUMIFS(Расход!$G$4:$G$557,Расход!$C$4:$C$557,$A$228,Расход!$U$4:$U$557,Ростовка!$C2228,Расход!$B$4:$B$557,"&lt;"&amp;Расход!$N$9)-$J2228-$I2228-$H2228-$G2228-$F2228</f>
        <v>0</v>
      </c>
      <c r="L237" s="130">
        <f>SUMIFS(Расход!$G$4:$G$557,Расход!$C$4:$C$557,$A$228,Расход!$U$4:$U$557,Ростовка!$C2228,Расход!$B$4:$B$557,"&lt;"&amp;Расход!$N$10)-$K2228-$J2228-$I2228-$H2228-$G2228-$F2228</f>
        <v>0</v>
      </c>
      <c r="M237" s="130">
        <f>SUMIFS(Расход!$G$4:$G$557,Расход!$C$4:$C$557,$A$228,Расход!$U$4:$U$557,Ростовка!$C2228,Расход!$B$4:$B$557,"&lt;"&amp;Расход!$N$11)-$L2228-$K2228-$J2228-$I2228-$H2228-$G2228-$F2228</f>
        <v>0</v>
      </c>
      <c r="N237" s="130">
        <f>SUMIFS(Расход!$G$4:$G$557,Расход!$C$4:$C$557,$A$228,Расход!$U$4:$U$557,Ростовка!$C2228,Расход!$B$4:$B$557,"&lt;"&amp;Расход!#REF!)-SUM($F2228:$M2228)</f>
        <v>0</v>
      </c>
      <c r="O237" s="130">
        <f>SUMIFS(Расход!$G$4:$G$557,Расход!$C$4:$C$557,$A$228,Расход!$U$4:$U$557,Ростовка!$C2228,Расход!$B$4:$B$557,"&lt;"&amp;Расход!$N$12)-SUM($F2228:$N2228)</f>
        <v>0</v>
      </c>
      <c r="P237" s="130">
        <f>SUMIFS(Расход!$G$4:$G$557,Расход!$C$4:$C$557,$A$228,Расход!$U$4:$U$557,Ростовка!$C2228,Расход!$B$4:$B$557,"&lt;"&amp;Расход!$N$13)-SUM($F2228:$O2228)</f>
        <v>0</v>
      </c>
      <c r="Q237" s="130">
        <f>SUMIFS(Расход!$G$4:$G$557,Расход!$C$4:$C$557,$A$228,Расход!$U$4:$U$557,Ростовка!$C2228,Расход!$B$4:$B$557,"&gt;="&amp;Расход!$N$14)</f>
        <v>0</v>
      </c>
    </row>
    <row r="238" spans="1:17" ht="15.75" hidden="1" customHeight="1" outlineLevel="1" x14ac:dyDescent="0.25">
      <c r="A238" s="128" t="s">
        <v>134</v>
      </c>
      <c r="B238" s="118"/>
      <c r="C238" s="118" t="str">
        <f t="shared" si="19"/>
        <v>XL</v>
      </c>
      <c r="D238" s="129">
        <f t="shared" si="18"/>
        <v>0</v>
      </c>
      <c r="F238" s="130">
        <f>SUMIFS(Расход!$G$4:$G$557,Расход!$C$4:$C$557,$A$228,Расход!$U$4:$U$557,Ростовка!$C238,Расход!$B$4:$B$557,"&lt;"&amp;Расход!$N$5)</f>
        <v>0</v>
      </c>
      <c r="G238" s="130">
        <f>SUMIFS(Расход!$G$4:$G$557,Расход!$C$4:$C$557,$A$228,Расход!$U$4:$U$557,Ростовка!$C238,Расход!$B$4:$B$557,"&lt;"&amp;Расход!$N$6)-$F238</f>
        <v>0</v>
      </c>
      <c r="H238" s="130">
        <f>SUMIFS(Расход!$G$4:$G$557,Расход!$C$4:$C$557,$A$228,Расход!$U$4:$U$557,Ростовка!$C238,Расход!$B$4:$B$557,"&lt;"&amp;Расход!$N$7)-$G238-$F238</f>
        <v>0</v>
      </c>
      <c r="I238" s="130">
        <f>SUMIFS(Расход!$G$4:$G$557,Расход!$C$4:$C$557,$A$228,Расход!$U$4:$U$557,Ростовка!$C238,Расход!$B$4:$B$557,"&lt;"&amp;Расход!$N$8)-$H238-$G238-$F238</f>
        <v>0</v>
      </c>
      <c r="J238" s="130">
        <f>SUMIFS(Расход!$G$4:$G$557,Расход!$C$4:$C$557,$A$228,Расход!$U$4:$U$557,Ростовка!$C238,Расход!$B$4:$B$557,"&lt;"&amp;Расход!$N$9)-$H238-$G238-$F238-$I238</f>
        <v>0</v>
      </c>
      <c r="K238" s="130">
        <f>SUMIFS(Расход!$G$4:$G$557,Расход!$C$4:$C$557,$A$228,Расход!$U$4:$U$557,Ростовка!$C238,Расход!$B$4:$B$557,"&lt;"&amp;Расход!$N$9)-$J238-$I238-$H238-$G238-$F238</f>
        <v>0</v>
      </c>
      <c r="L238" s="130">
        <f>SUMIFS(Расход!$G$4:$G$557,Расход!$C$4:$C$557,$A$228,Расход!$U$4:$U$557,Ростовка!$C238,Расход!$B$4:$B$557,"&lt;"&amp;Расход!$N$10)-$K238-$J238-$I238-$H238-$G238-$F238</f>
        <v>0</v>
      </c>
      <c r="M238" s="130">
        <f>SUMIFS(Расход!$G$4:$G$557,Расход!$C$4:$C$557,$A$228,Расход!$U$4:$U$557,Ростовка!$C238,Расход!$B$4:$B$557,"&lt;"&amp;Расход!$N$11)-$L238-$K238-$J238-$I238-$H238-$G238-$F238</f>
        <v>0</v>
      </c>
      <c r="N238" s="130">
        <f>SUMIFS(Расход!$G$4:$G$557,Расход!$C$4:$C$557,$A$228,Расход!$U$4:$U$557,Ростовка!$C238,Расход!$B$4:$B$557,"&lt;"&amp;Расход!#REF!)-SUM($F238:$M238)</f>
        <v>0</v>
      </c>
      <c r="O238" s="130">
        <f>SUMIFS(Расход!$G$4:$G$557,Расход!$C$4:$C$557,$A$228,Расход!$U$4:$U$557,Ростовка!$C238,Расход!$B$4:$B$557,"&lt;"&amp;Расход!$N$12)-SUM($F238:$N238)</f>
        <v>0</v>
      </c>
      <c r="P238" s="130">
        <f>SUMIFS(Расход!$G$4:$G$557,Расход!$C$4:$C$557,$A$228,Расход!$U$4:$U$557,Ростовка!$C238,Расход!$B$4:$B$557,"&lt;"&amp;Расход!$N$13)-SUM($F238:$O238)</f>
        <v>0</v>
      </c>
      <c r="Q238" s="130">
        <f>SUMIFS(Расход!$G$4:$G$557,Расход!$C$4:$C$557,$A$228,Расход!$U$4:$U$557,Ростовка!$C238,Расход!$B$4:$B$557,"&gt;="&amp;Расход!$N$14)</f>
        <v>0</v>
      </c>
    </row>
    <row r="239" spans="1:17" ht="15.75" hidden="1" customHeight="1" outlineLevel="1" x14ac:dyDescent="0.25">
      <c r="A239" s="128" t="s">
        <v>134</v>
      </c>
      <c r="B239" s="118"/>
      <c r="C239" s="118" t="str">
        <f t="shared" si="19"/>
        <v>XL</v>
      </c>
      <c r="D239" s="129">
        <f t="shared" si="18"/>
        <v>0</v>
      </c>
      <c r="F239" s="130">
        <f>SUMIFS(Расход!$G$4:$G$557,Расход!$C$4:$C$557,$A$228,Расход!$U$4:$U$557,Ростовка!$C239,Расход!$B$4:$B$557,"&lt;"&amp;Расход!$N$5)</f>
        <v>0</v>
      </c>
      <c r="G239" s="130">
        <f>SUMIFS(Расход!$G$4:$G$557,Расход!$C$4:$C$557,$A$228,Расход!$U$4:$U$557,Ростовка!$C239,Расход!$B$4:$B$557,"&lt;"&amp;Расход!$N$6)-$F239</f>
        <v>0</v>
      </c>
      <c r="H239" s="130">
        <f>SUMIFS(Расход!$G$4:$G$557,Расход!$C$4:$C$557,$A$228,Расход!$U$4:$U$557,Ростовка!$C239,Расход!$B$4:$B$557,"&lt;"&amp;Расход!$N$7)-$G239-$F239</f>
        <v>0</v>
      </c>
      <c r="I239" s="130">
        <f>SUMIFS(Расход!$G$4:$G$557,Расход!$C$4:$C$557,$A$228,Расход!$U$4:$U$557,Ростовка!$C239,Расход!$B$4:$B$557,"&lt;"&amp;Расход!$N$8)-$H239-$G239-$F239</f>
        <v>0</v>
      </c>
      <c r="J239" s="130">
        <f>SUMIFS(Расход!$G$4:$G$557,Расход!$C$4:$C$557,$A$228,Расход!$U$4:$U$557,Ростовка!$C239,Расход!$B$4:$B$557,"&lt;"&amp;Расход!$N$9)-$H239-$G239-$F239-$I239</f>
        <v>0</v>
      </c>
      <c r="K239" s="130">
        <f>SUMIFS(Расход!$G$4:$G$557,Расход!$C$4:$C$557,$A$228,Расход!$U$4:$U$557,Ростовка!$C239,Расход!$B$4:$B$557,"&lt;"&amp;Расход!$N$9)-$J239-$I239-$H239-$G239-$F239</f>
        <v>0</v>
      </c>
      <c r="L239" s="130">
        <f>SUMIFS(Расход!$G$4:$G$557,Расход!$C$4:$C$557,$A$228,Расход!$U$4:$U$557,Ростовка!$C239,Расход!$B$4:$B$557,"&lt;"&amp;Расход!$N$10)-$K239-$J239-$I239-$H239-$G239-$F239</f>
        <v>0</v>
      </c>
      <c r="M239" s="130">
        <f>SUMIFS(Расход!$G$4:$G$557,Расход!$C$4:$C$557,$A$228,Расход!$U$4:$U$557,Ростовка!$C239,Расход!$B$4:$B$557,"&lt;"&amp;Расход!$N$11)-$L239-$K239-$J239-$I239-$H239-$G239-$F239</f>
        <v>0</v>
      </c>
      <c r="N239" s="130">
        <f>SUMIFS(Расход!$G$4:$G$557,Расход!$C$4:$C$557,$A$228,Расход!$U$4:$U$557,Ростовка!$C239,Расход!$B$4:$B$557,"&lt;"&amp;Расход!#REF!)-SUM($F239:$M239)</f>
        <v>0</v>
      </c>
      <c r="O239" s="130">
        <f>SUMIFS(Расход!$G$4:$G$557,Расход!$C$4:$C$557,$A$228,Расход!$U$4:$U$557,Ростовка!$C239,Расход!$B$4:$B$557,"&lt;"&amp;Расход!$N$12)-SUM($F239:$N239)</f>
        <v>0</v>
      </c>
      <c r="P239" s="130">
        <f>SUMIFS(Расход!$G$4:$G$557,Расход!$C$4:$C$557,$A$228,Расход!$U$4:$U$557,Ростовка!$C239,Расход!$B$4:$B$557,"&lt;"&amp;Расход!$N$13)-SUM($F239:$O239)</f>
        <v>0</v>
      </c>
      <c r="Q239" s="130">
        <f>SUMIFS(Расход!$G$4:$G$557,Расход!$C$4:$C$557,$A$228,Расход!$U$4:$U$557,Ростовка!$C239,Расход!$B$4:$B$557,"&gt;="&amp;Расход!$N$14)</f>
        <v>0</v>
      </c>
    </row>
    <row r="240" spans="1:17" ht="15.75" hidden="1" customHeight="1" outlineLevel="1" x14ac:dyDescent="0.25">
      <c r="A240" s="128" t="s">
        <v>134</v>
      </c>
      <c r="B240" s="118"/>
      <c r="C240" s="118" t="str">
        <f t="shared" si="19"/>
        <v>XL</v>
      </c>
      <c r="D240" s="129">
        <f t="shared" si="18"/>
        <v>0</v>
      </c>
      <c r="F240" s="130">
        <f>SUMIFS(Расход!$G$4:$G$557,Расход!$C$4:$C$557,$A$228,Расход!$U$4:$U$557,Ростовка!$C240,Расход!$B$4:$B$557,"&lt;"&amp;Расход!$N$5)</f>
        <v>0</v>
      </c>
      <c r="G240" s="130">
        <f>SUMIFS(Расход!$G$4:$G$557,Расход!$C$4:$C$557,$A$228,Расход!$U$4:$U$557,Ростовка!$C240,Расход!$B$4:$B$557,"&lt;"&amp;Расход!$N$6)-$F240</f>
        <v>0</v>
      </c>
      <c r="H240" s="130">
        <f>SUMIFS(Расход!$G$4:$G$557,Расход!$C$4:$C$557,$A$228,Расход!$U$4:$U$557,Ростовка!$C240,Расход!$B$4:$B$557,"&lt;"&amp;Расход!$N$7)-$G240-$F240</f>
        <v>0</v>
      </c>
      <c r="I240" s="130">
        <f>SUMIFS(Расход!$G$4:$G$557,Расход!$C$4:$C$557,$A$228,Расход!$U$4:$U$557,Ростовка!$C240,Расход!$B$4:$B$557,"&lt;"&amp;Расход!$N$8)-$H240-$G240-$F240</f>
        <v>0</v>
      </c>
      <c r="J240" s="130">
        <f>SUMIFS(Расход!$G$4:$G$557,Расход!$C$4:$C$557,$A$228,Расход!$U$4:$U$557,Ростовка!$C240,Расход!$B$4:$B$557,"&lt;"&amp;Расход!$N$9)-$H240-$G240-$F240-$I240</f>
        <v>0</v>
      </c>
      <c r="K240" s="130">
        <f>SUMIFS(Расход!$G$4:$G$557,Расход!$C$4:$C$557,$A$228,Расход!$U$4:$U$557,Ростовка!$C240,Расход!$B$4:$B$557,"&lt;"&amp;Расход!$N$9)-$J240-$I240-$H240-$G240-$F240</f>
        <v>0</v>
      </c>
      <c r="L240" s="130">
        <f>SUMIFS(Расход!$G$4:$G$557,Расход!$C$4:$C$557,$A$228,Расход!$U$4:$U$557,Ростовка!$C240,Расход!$B$4:$B$557,"&lt;"&amp;Расход!$N$10)-$K240-$J240-$I240-$H240-$G240-$F240</f>
        <v>0</v>
      </c>
      <c r="M240" s="130">
        <f>SUMIFS(Расход!$G$4:$G$557,Расход!$C$4:$C$557,$A$228,Расход!$U$4:$U$557,Ростовка!$C240,Расход!$B$4:$B$557,"&lt;"&amp;Расход!$N$11)-$L240-$K240-$J240-$I240-$H240-$G240-$F240</f>
        <v>0</v>
      </c>
      <c r="N240" s="130">
        <f>SUMIFS(Расход!$G$4:$G$557,Расход!$C$4:$C$557,$A$228,Расход!$U$4:$U$557,Ростовка!$C240,Расход!$B$4:$B$557,"&lt;"&amp;Расход!#REF!)-SUM($F240:$M240)</f>
        <v>0</v>
      </c>
      <c r="O240" s="130">
        <f>SUMIFS(Расход!$G$4:$G$557,Расход!$C$4:$C$557,$A$228,Расход!$U$4:$U$557,Ростовка!$C240,Расход!$B$4:$B$557,"&lt;"&amp;Расход!$N$12)-SUM($F240:$N240)</f>
        <v>0</v>
      </c>
      <c r="P240" s="130">
        <f>SUMIFS(Расход!$G$4:$G$557,Расход!$C$4:$C$557,$A$228,Расход!$U$4:$U$557,Ростовка!$C240,Расход!$B$4:$B$557,"&lt;"&amp;Расход!$N$13)-SUM($F240:$O240)</f>
        <v>0</v>
      </c>
      <c r="Q240" s="130">
        <f>SUMIFS(Расход!$G$4:$G$557,Расход!$C$4:$C$557,$A$228,Расход!$U$4:$U$557,Ростовка!$C240,Расход!$B$4:$B$557,"&gt;="&amp;Расход!$N$14)</f>
        <v>0</v>
      </c>
    </row>
    <row r="241" spans="1:17" ht="15.75" hidden="1" customHeight="1" outlineLevel="1" x14ac:dyDescent="0.25">
      <c r="A241" s="128" t="s">
        <v>134</v>
      </c>
      <c r="B241" s="118"/>
      <c r="C241" s="118" t="str">
        <f t="shared" si="19"/>
        <v>XL</v>
      </c>
      <c r="D241" s="129">
        <f t="shared" si="18"/>
        <v>0</v>
      </c>
      <c r="F241" s="130">
        <f>SUMIFS(Расход!$G$4:$G$557,Расход!$C$4:$C$557,$A$228,Расход!$U$4:$U$557,Ростовка!$C241,Расход!$B$4:$B$557,"&lt;"&amp;Расход!$N$5)</f>
        <v>0</v>
      </c>
      <c r="G241" s="130">
        <f>SUMIFS(Расход!$G$4:$G$557,Расход!$C$4:$C$557,$A$228,Расход!$U$4:$U$557,Ростовка!$C241,Расход!$B$4:$B$557,"&lt;"&amp;Расход!$N$6)-$F241</f>
        <v>0</v>
      </c>
      <c r="H241" s="130">
        <f>SUMIFS(Расход!$G$4:$G$557,Расход!$C$4:$C$557,$A$228,Расход!$U$4:$U$557,Ростовка!$C241,Расход!$B$4:$B$557,"&lt;"&amp;Расход!$N$7)-$G241-$F241</f>
        <v>0</v>
      </c>
      <c r="I241" s="130">
        <f>SUMIFS(Расход!$G$4:$G$557,Расход!$C$4:$C$557,$A$228,Расход!$U$4:$U$557,Ростовка!$C241,Расход!$B$4:$B$557,"&lt;"&amp;Расход!$N$8)-$H241-$G241-$F241</f>
        <v>0</v>
      </c>
      <c r="J241" s="130">
        <f>SUMIFS(Расход!$G$4:$G$557,Расход!$C$4:$C$557,$A$228,Расход!$U$4:$U$557,Ростовка!$C241,Расход!$B$4:$B$557,"&lt;"&amp;Расход!$N$9)-$H241-$G241-$F241-$I241</f>
        <v>0</v>
      </c>
      <c r="K241" s="130">
        <f>SUMIFS(Расход!$G$4:$G$557,Расход!$C$4:$C$557,$A$228,Расход!$U$4:$U$557,Ростовка!$C241,Расход!$B$4:$B$557,"&lt;"&amp;Расход!$N$9)-$J241-$I241-$H241-$G241-$F241</f>
        <v>0</v>
      </c>
      <c r="L241" s="130">
        <f>SUMIFS(Расход!$G$4:$G$557,Расход!$C$4:$C$557,$A$228,Расход!$U$4:$U$557,Ростовка!$C241,Расход!$B$4:$B$557,"&lt;"&amp;Расход!$N$10)-$K241-$J241-$I241-$H241-$G241-$F241</f>
        <v>0</v>
      </c>
      <c r="M241" s="130">
        <f>SUMIFS(Расход!$G$4:$G$557,Расход!$C$4:$C$557,$A$228,Расход!$U$4:$U$557,Ростовка!$C241,Расход!$B$4:$B$557,"&lt;"&amp;Расход!$N$11)-$L241-$K241-$J241-$I241-$H241-$G241-$F241</f>
        <v>0</v>
      </c>
      <c r="N241" s="130">
        <f>SUMIFS(Расход!$G$4:$G$557,Расход!$C$4:$C$557,$A$228,Расход!$U$4:$U$557,Ростовка!$C241,Расход!$B$4:$B$557,"&lt;"&amp;Расход!#REF!)-SUM($F241:$M241)</f>
        <v>0</v>
      </c>
      <c r="O241" s="130">
        <f>SUMIFS(Расход!$G$4:$G$557,Расход!$C$4:$C$557,$A$228,Расход!$U$4:$U$557,Ростовка!$C241,Расход!$B$4:$B$557,"&lt;"&amp;Расход!$N$12)-SUM($F241:$N241)</f>
        <v>0</v>
      </c>
      <c r="P241" s="130">
        <f>SUMIFS(Расход!$G$4:$G$557,Расход!$C$4:$C$557,$A$228,Расход!$U$4:$U$557,Ростовка!$C241,Расход!$B$4:$B$557,"&lt;"&amp;Расход!$N$13)-SUM($F241:$O241)</f>
        <v>0</v>
      </c>
      <c r="Q241" s="130">
        <f>SUMIFS(Расход!$G$4:$G$557,Расход!$C$4:$C$557,$A$228,Расход!$U$4:$U$557,Ростовка!$C241,Расход!$B$4:$B$557,"&gt;="&amp;Расход!$N$14)</f>
        <v>0</v>
      </c>
    </row>
    <row r="242" spans="1:17" ht="15.75" hidden="1" customHeight="1" outlineLevel="1" thickBot="1" x14ac:dyDescent="0.3">
      <c r="A242" s="131"/>
      <c r="B242" s="139"/>
      <c r="C242" s="139"/>
      <c r="D242" s="133"/>
      <c r="E242" s="134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6"/>
    </row>
    <row r="243" spans="1:17" ht="15.75" customHeight="1" collapsed="1" thickBot="1" x14ac:dyDescent="0.3">
      <c r="A243" s="148" t="s">
        <v>213</v>
      </c>
      <c r="B243" s="149"/>
      <c r="C243" s="149"/>
      <c r="D243" s="150">
        <f>SUM(D244:D256)</f>
        <v>138</v>
      </c>
      <c r="E243" s="151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3"/>
    </row>
    <row r="244" spans="1:17" ht="15.75" hidden="1" customHeight="1" outlineLevel="1" x14ac:dyDescent="0.25">
      <c r="A244" s="128"/>
      <c r="B244" s="118"/>
      <c r="C244" s="118" t="str">
        <f t="shared" ref="C244:C255" si="20">CONCATENATE(A244,B244)</f>
        <v/>
      </c>
      <c r="D244" s="129">
        <f t="shared" ref="D244:D256" si="21">SUM(F244:Q244)</f>
        <v>138</v>
      </c>
      <c r="F244" s="130">
        <f>SUMIFS(Расход!$G$4:$G$557,Расход!$C$4:$C$557,$A$243,Расход!$U$4:$U$557,Ростовка!$C244,Расход!$B$4:$B$557,"&lt;"&amp;Расход!$N$5)</f>
        <v>42</v>
      </c>
      <c r="G244" s="130">
        <f>SUMIFS(Расход!$G$4:$G$557,Расход!$C$4:$C$557,$A$243,Расход!$U$4:$U$557,Ростовка!$C244,Расход!$B$4:$B$557,"&lt;"&amp;Расход!$N$6)-$F244</f>
        <v>38</v>
      </c>
      <c r="H244" s="130">
        <f>SUMIFS(Расход!$G$4:$G$557,Расход!$C$4:$C$557,$A$243,Расход!$U$4:$U$557,Ростовка!$C244,Расход!$B$4:$B$557,"&lt;"&amp;Расход!$N$7)-$G244-$F244</f>
        <v>31</v>
      </c>
      <c r="I244" s="130">
        <f>SUMIFS(Расход!$G$4:$G$557,Расход!$C$4:$C$557,$A$243,Расход!$U$4:$U$557,Ростовка!$C244,Расход!$B$4:$B$557,"&lt;"&amp;Расход!$N$8)-$H244-$G244-$F244</f>
        <v>18</v>
      </c>
      <c r="J244" s="130">
        <f>SUMIFS(Расход!$G$4:$G$557,Расход!$C$4:$C$557,$A$243,Расход!$U$4:$U$557,Ростовка!$C244,Расход!$B$4:$B$557,"&lt;"&amp;Расход!$N$9)-$H244-$G244-$F244-$I244</f>
        <v>9</v>
      </c>
      <c r="K244" s="130">
        <f>SUMIFS(Расход!$G$4:$G$557,Расход!$C$4:$C$557,$A$243,Расход!$U$4:$U$557,Ростовка!$C244,Расход!$B$4:$B$557,"&lt;"&amp;Расход!$N$9)-$J244-$I244-$H244-$G244-$F244</f>
        <v>0</v>
      </c>
      <c r="L244" s="130">
        <f>SUMIFS(Расход!$G$4:$G$557,Расход!$C$4:$C$557,$A$243,Расход!$U$4:$U$557,Ростовка!$C244,Расход!$B$4:$B$557,"&lt;"&amp;Расход!$N$10)-$K244-$J244-$I244-$H244-$G244-$F244</f>
        <v>0</v>
      </c>
      <c r="M244" s="130">
        <f>SUMIFS(Расход!$G$4:$G$557,Расход!$C$4:$C$557,$A$243,Расход!$U$4:$U$557,Ростовка!$C244,Расход!$B$4:$B$557,"&lt;"&amp;Расход!$N$11)-$L244-$K244-$J244-$I244-$H244-$G244-$F244</f>
        <v>0</v>
      </c>
      <c r="N244" s="130">
        <f>SUMIFS(Расход!$G$4:$G$557,Расход!$C$4:$C$557,$A$243,Расход!$U$4:$U$557,Ростовка!$C244,Расход!$B$4:$B$557,"&lt;"&amp;Расход!#REF!)-SUM($F244:$M244)</f>
        <v>-138</v>
      </c>
      <c r="O244" s="130">
        <f>SUMIFS(Расход!$G$4:$G$557,Расход!$C$4:$C$557,$A$243,Расход!$U$4:$U$557,Ростовка!$C244,Расход!$B$4:$B$557,"&lt;"&amp;Расход!$N$12)-SUM($F244:$N244)</f>
        <v>138</v>
      </c>
      <c r="P244" s="130">
        <f>SUMIFS(Расход!$G$4:$G$557,Расход!$C$4:$C$557,$A$243,Расход!$U$4:$U$557,Ростовка!$C244,Расход!$B$4:$B$557,"&lt;"&amp;Расход!$N$13)-SUM($F244:$O244)</f>
        <v>0</v>
      </c>
      <c r="Q244" s="130">
        <f>SUMIFS(Расход!$G$4:$G$557,Расход!$C$4:$C$557,$A$243,Расход!$U$4:$U$557,Ростовка!$C244,Расход!$B$4:$B$557,"&gt;="&amp;Расход!$N$14)</f>
        <v>0</v>
      </c>
    </row>
    <row r="245" spans="1:17" ht="15.75" hidden="1" customHeight="1" outlineLevel="1" x14ac:dyDescent="0.25">
      <c r="A245" s="128" t="s">
        <v>134</v>
      </c>
      <c r="B245" s="118"/>
      <c r="C245" s="118" t="str">
        <f t="shared" si="20"/>
        <v>XL</v>
      </c>
      <c r="D245" s="129">
        <f t="shared" si="21"/>
        <v>0</v>
      </c>
      <c r="F245" s="130">
        <f>SUMIFS(Расход!$G$4:$G$557,Расход!$C$4:$C$557,$A$243,Расход!$U$4:$U$557,Ростовка!$C245,Расход!$B$4:$B$557,"&lt;"&amp;Расход!$N$5)</f>
        <v>0</v>
      </c>
      <c r="G245" s="130">
        <f>SUMIFS(Расход!$G$4:$G$557,Расход!$C$4:$C$557,$A$243,Расход!$U$4:$U$557,Ростовка!$C245,Расход!$B$4:$B$557,"&lt;"&amp;Расход!$N$6)-$F245</f>
        <v>0</v>
      </c>
      <c r="H245" s="130">
        <f>SUMIFS(Расход!$G$4:$G$557,Расход!$C$4:$C$557,$A$243,Расход!$U$4:$U$557,Ростовка!$C245,Расход!$B$4:$B$557,"&lt;"&amp;Расход!$N$7)-$G245-$F245</f>
        <v>0</v>
      </c>
      <c r="I245" s="130">
        <f>SUMIFS(Расход!$G$4:$G$557,Расход!$C$4:$C$557,$A$243,Расход!$U$4:$U$557,Ростовка!$C245,Расход!$B$4:$B$557,"&lt;"&amp;Расход!$N$8)-$H245-$G245-$F245</f>
        <v>0</v>
      </c>
      <c r="J245" s="130">
        <f>SUMIFS(Расход!$G$4:$G$557,Расход!$C$4:$C$557,$A$243,Расход!$U$4:$U$557,Ростовка!$C245,Расход!$B$4:$B$557,"&lt;"&amp;Расход!$N$9)-$H245-$G245-$F245-$I245</f>
        <v>0</v>
      </c>
      <c r="K245" s="130">
        <f>SUMIFS(Расход!$G$4:$G$557,Расход!$C$4:$C$557,$A$243,Расход!$U$4:$U$557,Ростовка!$C245,Расход!$B$4:$B$557,"&lt;"&amp;Расход!$N$9)-$J245-$I245-$H245-$G245-$F245</f>
        <v>0</v>
      </c>
      <c r="L245" s="130">
        <f>SUMIFS(Расход!$G$4:$G$557,Расход!$C$4:$C$557,$A$243,Расход!$U$4:$U$557,Ростовка!$C245,Расход!$B$4:$B$557,"&lt;"&amp;Расход!$N$10)-$K245-$J245-$I245-$H245-$G245-$F245</f>
        <v>0</v>
      </c>
      <c r="M245" s="130">
        <f>SUMIFS(Расход!$G$4:$G$557,Расход!$C$4:$C$557,$A$243,Расход!$U$4:$U$557,Ростовка!$C245,Расход!$B$4:$B$557,"&lt;"&amp;Расход!$N$11)-$L245-$K245-$J245-$I245-$H245-$G245-$F245</f>
        <v>0</v>
      </c>
      <c r="N245" s="130">
        <f>SUMIFS(Расход!$G$4:$G$557,Расход!$C$4:$C$557,$A$243,Расход!$U$4:$U$557,Ростовка!$C245,Расход!$B$4:$B$557,"&lt;"&amp;Расход!#REF!)-SUM($F245:$M245)</f>
        <v>0</v>
      </c>
      <c r="O245" s="130">
        <f>SUMIFS(Расход!$G$4:$G$557,Расход!$C$4:$C$557,$A$243,Расход!$U$4:$U$557,Ростовка!$C245,Расход!$B$4:$B$557,"&lt;"&amp;Расход!$N$12)-SUM($F245:$N245)</f>
        <v>0</v>
      </c>
      <c r="P245" s="130">
        <f>SUMIFS(Расход!$G$4:$G$557,Расход!$C$4:$C$557,$A$243,Расход!$U$4:$U$557,Ростовка!$C245,Расход!$B$4:$B$557,"&lt;"&amp;Расход!$N$13)-SUM($F245:$O245)</f>
        <v>0</v>
      </c>
      <c r="Q245" s="130">
        <f>SUMIFS(Расход!$G$4:$G$557,Расход!$C$4:$C$557,$A$243,Расход!$U$4:$U$557,Ростовка!$C245,Расход!$B$4:$B$557,"&gt;="&amp;Расход!$N$14)</f>
        <v>0</v>
      </c>
    </row>
    <row r="246" spans="1:17" ht="15.75" hidden="1" customHeight="1" outlineLevel="1" x14ac:dyDescent="0.25">
      <c r="A246" s="128" t="s">
        <v>134</v>
      </c>
      <c r="B246" s="118"/>
      <c r="C246" s="118" t="str">
        <f t="shared" si="20"/>
        <v>XL</v>
      </c>
      <c r="D246" s="129">
        <f t="shared" si="21"/>
        <v>0</v>
      </c>
      <c r="F246" s="130">
        <f>SUMIFS(Расход!$G$4:$G$557,Расход!$C$4:$C$557,$A$243,Расход!$U$4:$U$557,Ростовка!$C246,Расход!$B$4:$B$557,"&lt;"&amp;Расход!$N$5)</f>
        <v>0</v>
      </c>
      <c r="G246" s="130">
        <f>SUMIFS(Расход!$G$4:$G$557,Расход!$C$4:$C$557,$A$243,Расход!$U$4:$U$557,Ростовка!$C246,Расход!$B$4:$B$557,"&lt;"&amp;Расход!$N$6)-$F246</f>
        <v>0</v>
      </c>
      <c r="H246" s="130">
        <f>SUMIFS(Расход!$G$4:$G$557,Расход!$C$4:$C$557,$A$243,Расход!$U$4:$U$557,Ростовка!$C246,Расход!$B$4:$B$557,"&lt;"&amp;Расход!$N$7)-$G246-$F246</f>
        <v>0</v>
      </c>
      <c r="I246" s="130">
        <f>SUMIFS(Расход!$G$4:$G$557,Расход!$C$4:$C$557,$A$243,Расход!$U$4:$U$557,Ростовка!$C246,Расход!$B$4:$B$557,"&lt;"&amp;Расход!$N$8)-$H246-$G246-$F246</f>
        <v>0</v>
      </c>
      <c r="J246" s="130">
        <f>SUMIFS(Расход!$G$4:$G$557,Расход!$C$4:$C$557,$A$243,Расход!$U$4:$U$557,Ростовка!$C246,Расход!$B$4:$B$557,"&lt;"&amp;Расход!$N$9)-$H246-$G246-$F246-$I246</f>
        <v>0</v>
      </c>
      <c r="K246" s="130">
        <f>SUMIFS(Расход!$G$4:$G$557,Расход!$C$4:$C$557,$A$243,Расход!$U$4:$U$557,Ростовка!$C246,Расход!$B$4:$B$557,"&lt;"&amp;Расход!$N$9)-$J246-$I246-$H246-$G246-$F246</f>
        <v>0</v>
      </c>
      <c r="L246" s="130">
        <f>SUMIFS(Расход!$G$4:$G$557,Расход!$C$4:$C$557,$A$243,Расход!$U$4:$U$557,Ростовка!$C246,Расход!$B$4:$B$557,"&lt;"&amp;Расход!$N$10)-$K246-$J246-$I246-$H246-$G246-$F246</f>
        <v>0</v>
      </c>
      <c r="M246" s="130">
        <f>SUMIFS(Расход!$G$4:$G$557,Расход!$C$4:$C$557,$A$243,Расход!$U$4:$U$557,Ростовка!$C246,Расход!$B$4:$B$557,"&lt;"&amp;Расход!$N$11)-$L246-$K246-$J246-$I246-$H246-$G246-$F246</f>
        <v>0</v>
      </c>
      <c r="N246" s="130">
        <f>SUMIFS(Расход!$G$4:$G$557,Расход!$C$4:$C$557,$A$243,Расход!$U$4:$U$557,Ростовка!$C246,Расход!$B$4:$B$557,"&lt;"&amp;Расход!#REF!)-SUM($F246:$M246)</f>
        <v>0</v>
      </c>
      <c r="O246" s="130">
        <f>SUMIFS(Расход!$G$4:$G$557,Расход!$C$4:$C$557,$A$243,Расход!$U$4:$U$557,Ростовка!$C246,Расход!$B$4:$B$557,"&lt;"&amp;Расход!$N$12)-SUM($F246:$N246)</f>
        <v>0</v>
      </c>
      <c r="P246" s="130">
        <f>SUMIFS(Расход!$G$4:$G$557,Расход!$C$4:$C$557,$A$243,Расход!$U$4:$U$557,Ростовка!$C246,Расход!$B$4:$B$557,"&lt;"&amp;Расход!$N$13)-SUM($F246:$O246)</f>
        <v>0</v>
      </c>
      <c r="Q246" s="130">
        <f>SUMIFS(Расход!$G$4:$G$557,Расход!$C$4:$C$557,$A$243,Расход!$U$4:$U$557,Ростовка!$C246,Расход!$B$4:$B$557,"&gt;="&amp;Расход!$N$14)</f>
        <v>0</v>
      </c>
    </row>
    <row r="247" spans="1:17" ht="15.75" hidden="1" customHeight="1" outlineLevel="1" x14ac:dyDescent="0.25">
      <c r="A247" s="128" t="s">
        <v>134</v>
      </c>
      <c r="B247" s="118"/>
      <c r="C247" s="118" t="str">
        <f t="shared" si="20"/>
        <v>XL</v>
      </c>
      <c r="D247" s="129">
        <f t="shared" si="21"/>
        <v>0</v>
      </c>
      <c r="F247" s="130">
        <f>SUMIFS(Расход!$G$4:$G$557,Расход!$C$4:$C$557,$A$243,Расход!$U$4:$U$557,Ростовка!$C247,Расход!$B$4:$B$557,"&lt;"&amp;Расход!$N$5)</f>
        <v>0</v>
      </c>
      <c r="G247" s="130">
        <f>SUMIFS(Расход!$G$4:$G$557,Расход!$C$4:$C$557,$A$243,Расход!$U$4:$U$557,Ростовка!$C247,Расход!$B$4:$B$557,"&lt;"&amp;Расход!$N$6)-$F247</f>
        <v>0</v>
      </c>
      <c r="H247" s="130">
        <f>SUMIFS(Расход!$G$4:$G$557,Расход!$C$4:$C$557,$A$243,Расход!$U$4:$U$557,Ростовка!$C247,Расход!$B$4:$B$557,"&lt;"&amp;Расход!$N$7)-$G247-$F247</f>
        <v>0</v>
      </c>
      <c r="I247" s="130">
        <f>SUMIFS(Расход!$G$4:$G$557,Расход!$C$4:$C$557,$A$243,Расход!$U$4:$U$557,Ростовка!$C247,Расход!$B$4:$B$557,"&lt;"&amp;Расход!$N$8)-$H247-$G247-$F247</f>
        <v>0</v>
      </c>
      <c r="J247" s="130">
        <f>SUMIFS(Расход!$G$4:$G$557,Расход!$C$4:$C$557,$A$243,Расход!$U$4:$U$557,Ростовка!$C247,Расход!$B$4:$B$557,"&lt;"&amp;Расход!$N$9)-$H247-$G247-$F247-$I247</f>
        <v>0</v>
      </c>
      <c r="K247" s="130">
        <f>SUMIFS(Расход!$G$4:$G$557,Расход!$C$4:$C$557,$A$243,Расход!$U$4:$U$557,Ростовка!$C247,Расход!$B$4:$B$557,"&lt;"&amp;Расход!$N$9)-$J247-$I247-$H247-$G247-$F247</f>
        <v>0</v>
      </c>
      <c r="L247" s="130">
        <f>SUMIFS(Расход!$G$4:$G$557,Расход!$C$4:$C$557,$A$243,Расход!$U$4:$U$557,Ростовка!$C247,Расход!$B$4:$B$557,"&lt;"&amp;Расход!$N$10)-$K247-$J247-$I247-$H247-$G247-$F247</f>
        <v>0</v>
      </c>
      <c r="M247" s="130">
        <f>SUMIFS(Расход!$G$4:$G$557,Расход!$C$4:$C$557,$A$243,Расход!$U$4:$U$557,Ростовка!$C247,Расход!$B$4:$B$557,"&lt;"&amp;Расход!$N$11)-$L247-$K247-$J247-$I247-$H247-$G247-$F247</f>
        <v>0</v>
      </c>
      <c r="N247" s="130">
        <f>SUMIFS(Расход!$G$4:$G$557,Расход!$C$4:$C$557,$A$243,Расход!$U$4:$U$557,Ростовка!$C247,Расход!$B$4:$B$557,"&lt;"&amp;Расход!#REF!)-SUM($F247:$M247)</f>
        <v>0</v>
      </c>
      <c r="O247" s="130">
        <f>SUMIFS(Расход!$G$4:$G$557,Расход!$C$4:$C$557,$A$243,Расход!$U$4:$U$557,Ростовка!$C247,Расход!$B$4:$B$557,"&lt;"&amp;Расход!$N$12)-SUM($F247:$N247)</f>
        <v>0</v>
      </c>
      <c r="P247" s="130">
        <f>SUMIFS(Расход!$G$4:$G$557,Расход!$C$4:$C$557,$A$243,Расход!$U$4:$U$557,Ростовка!$C247,Расход!$B$4:$B$557,"&lt;"&amp;Расход!$N$13)-SUM($F247:$O247)</f>
        <v>0</v>
      </c>
      <c r="Q247" s="130">
        <f>SUMIFS(Расход!$G$4:$G$557,Расход!$C$4:$C$557,$A$243,Расход!$U$4:$U$557,Ростовка!$C247,Расход!$B$4:$B$557,"&gt;="&amp;Расход!$N$14)</f>
        <v>0</v>
      </c>
    </row>
    <row r="248" spans="1:17" ht="15.75" hidden="1" customHeight="1" outlineLevel="1" x14ac:dyDescent="0.25">
      <c r="A248" s="128" t="s">
        <v>134</v>
      </c>
      <c r="B248" s="118"/>
      <c r="C248" s="118" t="str">
        <f t="shared" si="20"/>
        <v>XL</v>
      </c>
      <c r="D248" s="129">
        <f t="shared" si="21"/>
        <v>0</v>
      </c>
      <c r="F248" s="130">
        <f>SUMIFS(Расход!$G$4:$G$557,Расход!$C$4:$C$557,$A$243,Расход!$U$4:$U$557,Ростовка!$C248,Расход!$B$4:$B$557,"&lt;"&amp;Расход!$N$5)</f>
        <v>0</v>
      </c>
      <c r="G248" s="130">
        <f>SUMIFS(Расход!$G$4:$G$557,Расход!$C$4:$C$557,$A$243,Расход!$U$4:$U$557,Ростовка!$C248,Расход!$B$4:$B$557,"&lt;"&amp;Расход!$N$6)-$F248</f>
        <v>0</v>
      </c>
      <c r="H248" s="130">
        <f>SUMIFS(Расход!$G$4:$G$557,Расход!$C$4:$C$557,$A$243,Расход!$U$4:$U$557,Ростовка!$C248,Расход!$B$4:$B$557,"&lt;"&amp;Расход!$N$7)-$G248-$F248</f>
        <v>0</v>
      </c>
      <c r="I248" s="130">
        <f>SUMIFS(Расход!$G$4:$G$557,Расход!$C$4:$C$557,$A$243,Расход!$U$4:$U$557,Ростовка!$C248,Расход!$B$4:$B$557,"&lt;"&amp;Расход!$N$8)-$H248-$G248-$F248</f>
        <v>0</v>
      </c>
      <c r="J248" s="130">
        <f>SUMIFS(Расход!$G$4:$G$557,Расход!$C$4:$C$557,$A$243,Расход!$U$4:$U$557,Ростовка!$C248,Расход!$B$4:$B$557,"&lt;"&amp;Расход!$N$9)-$H248-$G248-$F248-$I248</f>
        <v>0</v>
      </c>
      <c r="K248" s="130">
        <f>SUMIFS(Расход!$G$4:$G$557,Расход!$C$4:$C$557,$A$243,Расход!$U$4:$U$557,Ростовка!$C248,Расход!$B$4:$B$557,"&lt;"&amp;Расход!$N$9)-$J248-$I248-$H248-$G248-$F248</f>
        <v>0</v>
      </c>
      <c r="L248" s="130">
        <f>SUMIFS(Расход!$G$4:$G$557,Расход!$C$4:$C$557,$A$243,Расход!$U$4:$U$557,Ростовка!$C248,Расход!$B$4:$B$557,"&lt;"&amp;Расход!$N$10)-$K248-$J248-$I248-$H248-$G248-$F248</f>
        <v>0</v>
      </c>
      <c r="M248" s="130">
        <f>SUMIFS(Расход!$G$4:$G$557,Расход!$C$4:$C$557,$A$243,Расход!$U$4:$U$557,Ростовка!$C248,Расход!$B$4:$B$557,"&lt;"&amp;Расход!$N$11)-$L248-$K248-$J248-$I248-$H248-$G248-$F248</f>
        <v>0</v>
      </c>
      <c r="N248" s="130">
        <f>SUMIFS(Расход!$G$4:$G$557,Расход!$C$4:$C$557,$A$243,Расход!$U$4:$U$557,Ростовка!$C248,Расход!$B$4:$B$557,"&lt;"&amp;Расход!#REF!)-SUM($F248:$M248)</f>
        <v>0</v>
      </c>
      <c r="O248" s="130">
        <f>SUMIFS(Расход!$G$4:$G$557,Расход!$C$4:$C$557,$A$243,Расход!$U$4:$U$557,Ростовка!$C248,Расход!$B$4:$B$557,"&lt;"&amp;Расход!$N$12)-SUM($F248:$N248)</f>
        <v>0</v>
      </c>
      <c r="P248" s="130">
        <f>SUMIFS(Расход!$G$4:$G$557,Расход!$C$4:$C$557,$A$243,Расход!$U$4:$U$557,Ростовка!$C248,Расход!$B$4:$B$557,"&lt;"&amp;Расход!$N$13)-SUM($F248:$O248)</f>
        <v>0</v>
      </c>
      <c r="Q248" s="130">
        <f>SUMIFS(Расход!$G$4:$G$557,Расход!$C$4:$C$557,$A$243,Расход!$U$4:$U$557,Ростовка!$C248,Расход!$B$4:$B$557,"&gt;="&amp;Расход!$N$14)</f>
        <v>0</v>
      </c>
    </row>
    <row r="249" spans="1:17" ht="15.75" hidden="1" customHeight="1" outlineLevel="1" x14ac:dyDescent="0.25">
      <c r="A249" s="128" t="s">
        <v>134</v>
      </c>
      <c r="B249" s="118"/>
      <c r="C249" s="118" t="str">
        <f t="shared" si="20"/>
        <v>XL</v>
      </c>
      <c r="D249" s="129">
        <f t="shared" si="21"/>
        <v>0</v>
      </c>
      <c r="F249" s="130">
        <f>SUMIFS(Расход!$G$4:$G$557,Расход!$C$4:$C$557,$A$243,Расход!$U$4:$U$557,Ростовка!$C249,Расход!$B$4:$B$557,"&lt;"&amp;Расход!$N$5)</f>
        <v>0</v>
      </c>
      <c r="G249" s="130">
        <f>SUMIFS(Расход!$G$4:$G$557,Расход!$C$4:$C$557,$A$243,Расход!$U$4:$U$557,Ростовка!$C249,Расход!$B$4:$B$557,"&lt;"&amp;Расход!$N$6)-$F249</f>
        <v>0</v>
      </c>
      <c r="H249" s="130">
        <f>SUMIFS(Расход!$G$4:$G$557,Расход!$C$4:$C$557,$A$243,Расход!$U$4:$U$557,Ростовка!$C249,Расход!$B$4:$B$557,"&lt;"&amp;Расход!$N$7)-$G249-$F249</f>
        <v>0</v>
      </c>
      <c r="I249" s="130">
        <f>SUMIFS(Расход!$G$4:$G$557,Расход!$C$4:$C$557,$A$243,Расход!$U$4:$U$557,Ростовка!$C249,Расход!$B$4:$B$557,"&lt;"&amp;Расход!$N$8)-$H249-$G249-$F249</f>
        <v>0</v>
      </c>
      <c r="J249" s="130">
        <f>SUMIFS(Расход!$G$4:$G$557,Расход!$C$4:$C$557,$A$243,Расход!$U$4:$U$557,Ростовка!$C249,Расход!$B$4:$B$557,"&lt;"&amp;Расход!$N$9)-$H249-$G249-$F249-$I249</f>
        <v>0</v>
      </c>
      <c r="K249" s="130">
        <f>SUMIFS(Расход!$G$4:$G$557,Расход!$C$4:$C$557,$A$243,Расход!$U$4:$U$557,Ростовка!$C249,Расход!$B$4:$B$557,"&lt;"&amp;Расход!$N$9)-$J249-$I249-$H249-$G249-$F249</f>
        <v>0</v>
      </c>
      <c r="L249" s="130">
        <f>SUMIFS(Расход!$G$4:$G$557,Расход!$C$4:$C$557,$A$243,Расход!$U$4:$U$557,Ростовка!$C249,Расход!$B$4:$B$557,"&lt;"&amp;Расход!$N$10)-$K249-$J249-$I249-$H249-$G249-$F249</f>
        <v>0</v>
      </c>
      <c r="M249" s="130">
        <f>SUMIFS(Расход!$G$4:$G$557,Расход!$C$4:$C$557,$A$243,Расход!$U$4:$U$557,Ростовка!$C249,Расход!$B$4:$B$557,"&lt;"&amp;Расход!$N$11)-$L249-$K249-$J249-$I249-$H249-$G249-$F249</f>
        <v>0</v>
      </c>
      <c r="N249" s="130">
        <f>SUMIFS(Расход!$G$4:$G$557,Расход!$C$4:$C$557,$A$243,Расход!$U$4:$U$557,Ростовка!$C249,Расход!$B$4:$B$557,"&lt;"&amp;Расход!#REF!)-SUM($F249:$M249)</f>
        <v>0</v>
      </c>
      <c r="O249" s="130">
        <f>SUMIFS(Расход!$G$4:$G$557,Расход!$C$4:$C$557,$A$243,Расход!$U$4:$U$557,Ростовка!$C249,Расход!$B$4:$B$557,"&lt;"&amp;Расход!$N$12)-SUM($F249:$N249)</f>
        <v>0</v>
      </c>
      <c r="P249" s="130">
        <f>SUMIFS(Расход!$G$4:$G$557,Расход!$C$4:$C$557,$A$243,Расход!$U$4:$U$557,Ростовка!$C249,Расход!$B$4:$B$557,"&lt;"&amp;Расход!$N$13)-SUM($F249:$O249)</f>
        <v>0</v>
      </c>
      <c r="Q249" s="130">
        <f>SUMIFS(Расход!$G$4:$G$557,Расход!$C$4:$C$557,$A$243,Расход!$U$4:$U$557,Ростовка!$C249,Расход!$B$4:$B$557,"&gt;="&amp;Расход!$N$14)</f>
        <v>0</v>
      </c>
    </row>
    <row r="250" spans="1:17" ht="15.75" hidden="1" customHeight="1" outlineLevel="1" x14ac:dyDescent="0.25">
      <c r="A250" s="128" t="s">
        <v>134</v>
      </c>
      <c r="B250" s="118"/>
      <c r="C250" s="118" t="str">
        <f t="shared" si="20"/>
        <v>XL</v>
      </c>
      <c r="D250" s="129">
        <f t="shared" si="21"/>
        <v>0</v>
      </c>
      <c r="F250" s="130">
        <f>SUMIFS(Расход!$G$4:$G$557,Расход!$C$4:$C$557,$A$243,Расход!$U$4:$U$557,Ростовка!$C250,Расход!$B$4:$B$557,"&lt;"&amp;Расход!$N$5)</f>
        <v>0</v>
      </c>
      <c r="G250" s="130">
        <f>SUMIFS(Расход!$G$4:$G$557,Расход!$C$4:$C$557,$A$243,Расход!$U$4:$U$557,Ростовка!$C250,Расход!$B$4:$B$557,"&lt;"&amp;Расход!$N$6)-$F250</f>
        <v>0</v>
      </c>
      <c r="H250" s="130">
        <f>SUMIFS(Расход!$G$4:$G$557,Расход!$C$4:$C$557,$A$243,Расход!$U$4:$U$557,Ростовка!$C250,Расход!$B$4:$B$557,"&lt;"&amp;Расход!$N$7)-$G250-$F250</f>
        <v>0</v>
      </c>
      <c r="I250" s="130">
        <f>SUMIFS(Расход!$G$4:$G$557,Расход!$C$4:$C$557,$A$243,Расход!$U$4:$U$557,Ростовка!$C250,Расход!$B$4:$B$557,"&lt;"&amp;Расход!$N$8)-$H250-$G250-$F250</f>
        <v>0</v>
      </c>
      <c r="J250" s="130">
        <f>SUMIFS(Расход!$G$4:$G$557,Расход!$C$4:$C$557,$A$243,Расход!$U$4:$U$557,Ростовка!$C250,Расход!$B$4:$B$557,"&lt;"&amp;Расход!$N$9)-$H250-$G250-$F250-$I250</f>
        <v>0</v>
      </c>
      <c r="K250" s="130">
        <f>SUMIFS(Расход!$G$4:$G$557,Расход!$C$4:$C$557,$A$243,Расход!$U$4:$U$557,Ростовка!$C250,Расход!$B$4:$B$557,"&lt;"&amp;Расход!$N$9)-$J250-$I250-$H250-$G250-$F250</f>
        <v>0</v>
      </c>
      <c r="L250" s="130">
        <f>SUMIFS(Расход!$G$4:$G$557,Расход!$C$4:$C$557,$A$243,Расход!$U$4:$U$557,Ростовка!$C250,Расход!$B$4:$B$557,"&lt;"&amp;Расход!$N$10)-$K250-$J250-$I250-$H250-$G250-$F250</f>
        <v>0</v>
      </c>
      <c r="M250" s="130">
        <f>SUMIFS(Расход!$G$4:$G$557,Расход!$C$4:$C$557,$A$243,Расход!$U$4:$U$557,Ростовка!$C250,Расход!$B$4:$B$557,"&lt;"&amp;Расход!$N$11)-$L250-$K250-$J250-$I250-$H250-$G250-$F250</f>
        <v>0</v>
      </c>
      <c r="N250" s="130">
        <f>SUMIFS(Расход!$G$4:$G$557,Расход!$C$4:$C$557,$A$243,Расход!$U$4:$U$557,Ростовка!$C250,Расход!$B$4:$B$557,"&lt;"&amp;Расход!#REF!)-SUM($F250:$M250)</f>
        <v>0</v>
      </c>
      <c r="O250" s="130">
        <f>SUMIFS(Расход!$G$4:$G$557,Расход!$C$4:$C$557,$A$243,Расход!$U$4:$U$557,Ростовка!$C250,Расход!$B$4:$B$557,"&lt;"&amp;Расход!$N$12)-SUM($F250:$N250)</f>
        <v>0</v>
      </c>
      <c r="P250" s="130">
        <f>SUMIFS(Расход!$G$4:$G$557,Расход!$C$4:$C$557,$A$243,Расход!$U$4:$U$557,Ростовка!$C250,Расход!$B$4:$B$557,"&lt;"&amp;Расход!$N$13)-SUM($F250:$O250)</f>
        <v>0</v>
      </c>
      <c r="Q250" s="130">
        <f>SUMIFS(Расход!$G$4:$G$557,Расход!$C$4:$C$557,$A$243,Расход!$U$4:$U$557,Ростовка!$C250,Расход!$B$4:$B$557,"&gt;="&amp;Расход!$N$14)</f>
        <v>0</v>
      </c>
    </row>
    <row r="251" spans="1:17" ht="15.75" hidden="1" customHeight="1" outlineLevel="1" x14ac:dyDescent="0.25">
      <c r="A251" s="128" t="s">
        <v>134</v>
      </c>
      <c r="B251" s="118"/>
      <c r="C251" s="118" t="str">
        <f t="shared" si="20"/>
        <v>XL</v>
      </c>
      <c r="D251" s="129">
        <f t="shared" si="21"/>
        <v>0</v>
      </c>
      <c r="F251" s="130">
        <f>SUMIFS(Расход!$G$4:$G$557,Расход!$C$4:$C$557,$A$243,Расход!$U$4:$U$557,Ростовка!$C251,Расход!$B$4:$B$557,"&lt;"&amp;Расход!$N$5)</f>
        <v>0</v>
      </c>
      <c r="G251" s="130">
        <f>SUMIFS(Расход!$G$4:$G$557,Расход!$C$4:$C$557,$A$243,Расход!$U$4:$U$557,Ростовка!$C251,Расход!$B$4:$B$557,"&lt;"&amp;Расход!$N$6)-$F251</f>
        <v>0</v>
      </c>
      <c r="H251" s="130">
        <f>SUMIFS(Расход!$G$4:$G$557,Расход!$C$4:$C$557,$A$243,Расход!$U$4:$U$557,Ростовка!$C251,Расход!$B$4:$B$557,"&lt;"&amp;Расход!$N$7)-$G251-$F251</f>
        <v>0</v>
      </c>
      <c r="I251" s="130">
        <f>SUMIFS(Расход!$G$4:$G$557,Расход!$C$4:$C$557,$A$243,Расход!$U$4:$U$557,Ростовка!$C251,Расход!$B$4:$B$557,"&lt;"&amp;Расход!$N$8)-$H251-$G251-$F251</f>
        <v>0</v>
      </c>
      <c r="J251" s="130">
        <f>SUMIFS(Расход!$G$4:$G$557,Расход!$C$4:$C$557,$A$243,Расход!$U$4:$U$557,Ростовка!$C251,Расход!$B$4:$B$557,"&lt;"&amp;Расход!$N$9)-$H251-$G251-$F251-$I251</f>
        <v>0</v>
      </c>
      <c r="K251" s="130">
        <f>SUMIFS(Расход!$G$4:$G$557,Расход!$C$4:$C$557,$A$243,Расход!$U$4:$U$557,Ростовка!$C251,Расход!$B$4:$B$557,"&lt;"&amp;Расход!$N$9)-$J251-$I251-$H251-$G251-$F251</f>
        <v>0</v>
      </c>
      <c r="L251" s="130">
        <f>SUMIFS(Расход!$G$4:$G$557,Расход!$C$4:$C$557,$A$243,Расход!$U$4:$U$557,Ростовка!$C251,Расход!$B$4:$B$557,"&lt;"&amp;Расход!$N$10)-$K251-$J251-$I251-$H251-$G251-$F251</f>
        <v>0</v>
      </c>
      <c r="M251" s="130">
        <f>SUMIFS(Расход!$G$4:$G$557,Расход!$C$4:$C$557,$A$243,Расход!$U$4:$U$557,Ростовка!$C251,Расход!$B$4:$B$557,"&lt;"&amp;Расход!$N$11)-$L251-$K251-$J251-$I251-$H251-$G251-$F251</f>
        <v>0</v>
      </c>
      <c r="N251" s="130">
        <f>SUMIFS(Расход!$G$4:$G$557,Расход!$C$4:$C$557,$A$243,Расход!$U$4:$U$557,Ростовка!$C251,Расход!$B$4:$B$557,"&lt;"&amp;Расход!#REF!)-SUM($F251:$M251)</f>
        <v>0</v>
      </c>
      <c r="O251" s="130">
        <f>SUMIFS(Расход!$G$4:$G$557,Расход!$C$4:$C$557,$A$243,Расход!$U$4:$U$557,Ростовка!$C251,Расход!$B$4:$B$557,"&lt;"&amp;Расход!$N$12)-SUM($F251:$N251)</f>
        <v>0</v>
      </c>
      <c r="P251" s="130">
        <f>SUMIFS(Расход!$G$4:$G$557,Расход!$C$4:$C$557,$A$243,Расход!$U$4:$U$557,Ростовка!$C251,Расход!$B$4:$B$557,"&lt;"&amp;Расход!$N$13)-SUM($F251:$O251)</f>
        <v>0</v>
      </c>
      <c r="Q251" s="130">
        <f>SUMIFS(Расход!$G$4:$G$557,Расход!$C$4:$C$557,$A$243,Расход!$U$4:$U$557,Ростовка!$C251,Расход!$B$4:$B$557,"&gt;="&amp;Расход!$N$14)</f>
        <v>0</v>
      </c>
    </row>
    <row r="252" spans="1:17" ht="15.75" hidden="1" customHeight="1" outlineLevel="1" x14ac:dyDescent="0.25">
      <c r="A252" s="128" t="s">
        <v>134</v>
      </c>
      <c r="B252" s="118"/>
      <c r="C252" s="118" t="str">
        <f t="shared" si="20"/>
        <v>XL</v>
      </c>
      <c r="D252" s="129">
        <f t="shared" si="21"/>
        <v>0</v>
      </c>
      <c r="F252" s="130">
        <f>SUMIFS(Расход!$G$4:$G$557,Расход!$C$4:$C$557,$A$243,Расход!$U$4:$U$557,Ростовка!$C252,Расход!$B$4:$B$557,"&lt;"&amp;Расход!$N$5)</f>
        <v>0</v>
      </c>
      <c r="G252" s="130">
        <f>SUMIFS(Расход!$G$4:$G$557,Расход!$C$4:$C$557,$A$243,Расход!$U$4:$U$557,Ростовка!$C252,Расход!$B$4:$B$557,"&lt;"&amp;Расход!$N$6)-$F252</f>
        <v>0</v>
      </c>
      <c r="H252" s="130">
        <f>SUMIFS(Расход!$G$4:$G$557,Расход!$C$4:$C$557,$A$243,Расход!$U$4:$U$557,Ростовка!$C252,Расход!$B$4:$B$557,"&lt;"&amp;Расход!$N$7)-$G252-$F252</f>
        <v>0</v>
      </c>
      <c r="I252" s="130">
        <f>SUMIFS(Расход!$G$4:$G$557,Расход!$C$4:$C$557,$A$243,Расход!$U$4:$U$557,Ростовка!$C252,Расход!$B$4:$B$557,"&lt;"&amp;Расход!$N$8)-$H252-$G252-$F252</f>
        <v>0</v>
      </c>
      <c r="J252" s="130">
        <f>SUMIFS(Расход!$G$4:$G$557,Расход!$C$4:$C$557,$A$243,Расход!$U$4:$U$557,Ростовка!$C252,Расход!$B$4:$B$557,"&lt;"&amp;Расход!$N$9)-$H252-$G252-$F252-$I252</f>
        <v>0</v>
      </c>
      <c r="K252" s="130">
        <f>SUMIFS(Расход!$G$4:$G$557,Расход!$C$4:$C$557,$A$243,Расход!$U$4:$U$557,Ростовка!$C252,Расход!$B$4:$B$557,"&lt;"&amp;Расход!$N$9)-$J252-$I252-$H252-$G252-$F252</f>
        <v>0</v>
      </c>
      <c r="L252" s="130">
        <f>SUMIFS(Расход!$G$4:$G$557,Расход!$C$4:$C$557,$A$243,Расход!$U$4:$U$557,Ростовка!$C252,Расход!$B$4:$B$557,"&lt;"&amp;Расход!$N$10)-$K252-$J252-$I252-$H252-$G252-$F252</f>
        <v>0</v>
      </c>
      <c r="M252" s="130">
        <f>SUMIFS(Расход!$G$4:$G$557,Расход!$C$4:$C$557,$A$243,Расход!$U$4:$U$557,Ростовка!$C252,Расход!$B$4:$B$557,"&lt;"&amp;Расход!$N$11)-$L252-$K252-$J252-$I252-$H252-$G252-$F252</f>
        <v>0</v>
      </c>
      <c r="N252" s="130">
        <f>SUMIFS(Расход!$G$4:$G$557,Расход!$C$4:$C$557,$A$243,Расход!$U$4:$U$557,Ростовка!$C252,Расход!$B$4:$B$557,"&lt;"&amp;Расход!#REF!)-SUM($F252:$M252)</f>
        <v>0</v>
      </c>
      <c r="O252" s="130">
        <f>SUMIFS(Расход!$G$4:$G$557,Расход!$C$4:$C$557,$A$243,Расход!$U$4:$U$557,Ростовка!$C252,Расход!$B$4:$B$557,"&lt;"&amp;Расход!$N$12)-SUM($F252:$N252)</f>
        <v>0</v>
      </c>
      <c r="P252" s="130">
        <f>SUMIFS(Расход!$G$4:$G$557,Расход!$C$4:$C$557,$A$243,Расход!$U$4:$U$557,Ростовка!$C252,Расход!$B$4:$B$557,"&lt;"&amp;Расход!$N$13)-SUM($F252:$O252)</f>
        <v>0</v>
      </c>
      <c r="Q252" s="130">
        <f>SUMIFS(Расход!$G$4:$G$557,Расход!$C$4:$C$557,$A$243,Расход!$U$4:$U$557,Ростовка!$C252,Расход!$B$4:$B$557,"&gt;="&amp;Расход!$N$14)</f>
        <v>0</v>
      </c>
    </row>
    <row r="253" spans="1:17" ht="15.75" hidden="1" customHeight="1" outlineLevel="1" x14ac:dyDescent="0.25">
      <c r="A253" s="128" t="s">
        <v>134</v>
      </c>
      <c r="B253" s="118"/>
      <c r="C253" s="118" t="str">
        <f t="shared" si="20"/>
        <v>XL</v>
      </c>
      <c r="D253" s="129">
        <f t="shared" si="21"/>
        <v>0</v>
      </c>
      <c r="F253" s="130">
        <f>SUMIFS(Расход!$G$4:$G$557,Расход!$C$4:$C$557,$A$243,Расход!$U$4:$U$557,Ростовка!$C253,Расход!$B$4:$B$557,"&lt;"&amp;Расход!$N$5)</f>
        <v>0</v>
      </c>
      <c r="G253" s="130">
        <f>SUMIFS(Расход!$G$4:$G$557,Расход!$C$4:$C$557,$A$243,Расход!$U$4:$U$557,Ростовка!$C253,Расход!$B$4:$B$557,"&lt;"&amp;Расход!$N$6)-$F253</f>
        <v>0</v>
      </c>
      <c r="H253" s="130">
        <f>SUMIFS(Расход!$G$4:$G$557,Расход!$C$4:$C$557,$A$243,Расход!$U$4:$U$557,Ростовка!$C253,Расход!$B$4:$B$557,"&lt;"&amp;Расход!$N$7)-$G253-$F253</f>
        <v>0</v>
      </c>
      <c r="I253" s="130">
        <f>SUMIFS(Расход!$G$4:$G$557,Расход!$C$4:$C$557,$A$243,Расход!$U$4:$U$557,Ростовка!$C253,Расход!$B$4:$B$557,"&lt;"&amp;Расход!$N$8)-$H253-$G253-$F253</f>
        <v>0</v>
      </c>
      <c r="J253" s="130">
        <f>SUMIFS(Расход!$G$4:$G$557,Расход!$C$4:$C$557,$A$243,Расход!$U$4:$U$557,Ростовка!$C253,Расход!$B$4:$B$557,"&lt;"&amp;Расход!$N$9)-$H253-$G253-$F253-$I253</f>
        <v>0</v>
      </c>
      <c r="K253" s="130">
        <f>SUMIFS(Расход!$G$4:$G$557,Расход!$C$4:$C$557,$A$243,Расход!$U$4:$U$557,Ростовка!$C253,Расход!$B$4:$B$557,"&lt;"&amp;Расход!$N$9)-$J253-$I253-$H253-$G253-$F253</f>
        <v>0</v>
      </c>
      <c r="L253" s="130">
        <f>SUMIFS(Расход!$G$4:$G$557,Расход!$C$4:$C$557,$A$243,Расход!$U$4:$U$557,Ростовка!$C253,Расход!$B$4:$B$557,"&lt;"&amp;Расход!$N$10)-$K253-$J253-$I253-$H253-$G253-$F253</f>
        <v>0</v>
      </c>
      <c r="M253" s="130">
        <f>SUMIFS(Расход!$G$4:$G$557,Расход!$C$4:$C$557,$A$243,Расход!$U$4:$U$557,Ростовка!$C253,Расход!$B$4:$B$557,"&lt;"&amp;Расход!$N$11)-$L253-$K253-$J253-$I253-$H253-$G253-$F253</f>
        <v>0</v>
      </c>
      <c r="N253" s="130">
        <f>SUMIFS(Расход!$G$4:$G$557,Расход!$C$4:$C$557,$A$243,Расход!$U$4:$U$557,Ростовка!$C253,Расход!$B$4:$B$557,"&lt;"&amp;Расход!#REF!)-SUM($F253:$M253)</f>
        <v>0</v>
      </c>
      <c r="O253" s="130">
        <f>SUMIFS(Расход!$G$4:$G$557,Расход!$C$4:$C$557,$A$243,Расход!$U$4:$U$557,Ростовка!$C253,Расход!$B$4:$B$557,"&lt;"&amp;Расход!$N$12)-SUM($F253:$N253)</f>
        <v>0</v>
      </c>
      <c r="P253" s="130">
        <f>SUMIFS(Расход!$G$4:$G$557,Расход!$C$4:$C$557,$A$243,Расход!$U$4:$U$557,Ростовка!$C253,Расход!$B$4:$B$557,"&lt;"&amp;Расход!$N$13)-SUM($F253:$O253)</f>
        <v>0</v>
      </c>
      <c r="Q253" s="130">
        <f>SUMIFS(Расход!$G$4:$G$557,Расход!$C$4:$C$557,$A$243,Расход!$U$4:$U$557,Ростовка!$C253,Расход!$B$4:$B$557,"&gt;="&amp;Расход!$N$14)</f>
        <v>0</v>
      </c>
    </row>
    <row r="254" spans="1:17" ht="15.75" hidden="1" customHeight="1" outlineLevel="1" x14ac:dyDescent="0.25">
      <c r="A254" s="128" t="s">
        <v>134</v>
      </c>
      <c r="B254" s="118"/>
      <c r="C254" s="118" t="str">
        <f t="shared" si="20"/>
        <v>XL</v>
      </c>
      <c r="D254" s="129">
        <f t="shared" si="21"/>
        <v>0</v>
      </c>
      <c r="F254" s="130">
        <f>SUMIFS(Расход!$G$4:$G$557,Расход!$C$4:$C$557,$A$243,Расход!$U$4:$U$557,Ростовка!$C254,Расход!$B$4:$B$557,"&lt;"&amp;Расход!$N$5)</f>
        <v>0</v>
      </c>
      <c r="G254" s="130">
        <f>SUMIFS(Расход!$G$4:$G$557,Расход!$C$4:$C$557,$A$243,Расход!$U$4:$U$557,Ростовка!$C254,Расход!$B$4:$B$557,"&lt;"&amp;Расход!$N$6)-$F254</f>
        <v>0</v>
      </c>
      <c r="H254" s="130">
        <f>SUMIFS(Расход!$G$4:$G$557,Расход!$C$4:$C$557,$A$243,Расход!$U$4:$U$557,Ростовка!$C254,Расход!$B$4:$B$557,"&lt;"&amp;Расход!$N$7)-$G254-$F254</f>
        <v>0</v>
      </c>
      <c r="I254" s="130">
        <f>SUMIFS(Расход!$G$4:$G$557,Расход!$C$4:$C$557,$A$243,Расход!$U$4:$U$557,Ростовка!$C254,Расход!$B$4:$B$557,"&lt;"&amp;Расход!$N$8)-$H254-$G254-$F254</f>
        <v>0</v>
      </c>
      <c r="J254" s="130">
        <f>SUMIFS(Расход!$G$4:$G$557,Расход!$C$4:$C$557,$A$243,Расход!$U$4:$U$557,Ростовка!$C254,Расход!$B$4:$B$557,"&lt;"&amp;Расход!$N$9)-$H254-$G254-$F254-$I254</f>
        <v>0</v>
      </c>
      <c r="K254" s="130">
        <f>SUMIFS(Расход!$G$4:$G$557,Расход!$C$4:$C$557,$A$243,Расход!$U$4:$U$557,Ростовка!$C254,Расход!$B$4:$B$557,"&lt;"&amp;Расход!$N$9)-$J254-$I254-$H254-$G254-$F254</f>
        <v>0</v>
      </c>
      <c r="L254" s="130">
        <f>SUMIFS(Расход!$G$4:$G$557,Расход!$C$4:$C$557,$A$243,Расход!$U$4:$U$557,Ростовка!$C254,Расход!$B$4:$B$557,"&lt;"&amp;Расход!$N$10)-$K254-$J254-$I254-$H254-$G254-$F254</f>
        <v>0</v>
      </c>
      <c r="M254" s="130">
        <f>SUMIFS(Расход!$G$4:$G$557,Расход!$C$4:$C$557,$A$243,Расход!$U$4:$U$557,Ростовка!$C254,Расход!$B$4:$B$557,"&lt;"&amp;Расход!$N$11)-$L254-$K254-$J254-$I254-$H254-$G254-$F254</f>
        <v>0</v>
      </c>
      <c r="N254" s="130">
        <f>SUMIFS(Расход!$G$4:$G$557,Расход!$C$4:$C$557,$A$243,Расход!$U$4:$U$557,Ростовка!$C254,Расход!$B$4:$B$557,"&lt;"&amp;Расход!#REF!)-SUM($F254:$M254)</f>
        <v>0</v>
      </c>
      <c r="O254" s="130">
        <f>SUMIFS(Расход!$G$4:$G$557,Расход!$C$4:$C$557,$A$243,Расход!$U$4:$U$557,Ростовка!$C254,Расход!$B$4:$B$557,"&lt;"&amp;Расход!$N$12)-SUM($F254:$N254)</f>
        <v>0</v>
      </c>
      <c r="P254" s="130">
        <f>SUMIFS(Расход!$G$4:$G$557,Расход!$C$4:$C$557,$A$243,Расход!$U$4:$U$557,Ростовка!$C254,Расход!$B$4:$B$557,"&lt;"&amp;Расход!$N$13)-SUM($F254:$O254)</f>
        <v>0</v>
      </c>
      <c r="Q254" s="130">
        <f>SUMIFS(Расход!$G$4:$G$557,Расход!$C$4:$C$557,$A$243,Расход!$U$4:$U$557,Ростовка!$C254,Расход!$B$4:$B$557,"&gt;="&amp;Расход!$N$14)</f>
        <v>0</v>
      </c>
    </row>
    <row r="255" spans="1:17" ht="15.75" hidden="1" customHeight="1" outlineLevel="1" x14ac:dyDescent="0.25">
      <c r="A255" s="128" t="s">
        <v>134</v>
      </c>
      <c r="B255" s="118"/>
      <c r="C255" s="118" t="str">
        <f t="shared" si="20"/>
        <v>XL</v>
      </c>
      <c r="D255" s="129">
        <f t="shared" si="21"/>
        <v>0</v>
      </c>
      <c r="F255" s="130">
        <f>SUMIFS(Расход!$G$4:$G$557,Расход!$C$4:$C$557,$A$243,Расход!$U$4:$U$557,Ростовка!$C255,Расход!$B$4:$B$557,"&lt;"&amp;Расход!$N$5)</f>
        <v>0</v>
      </c>
      <c r="G255" s="130">
        <f>SUMIFS(Расход!$G$4:$G$557,Расход!$C$4:$C$557,$A$243,Расход!$U$4:$U$557,Ростовка!$C255,Расход!$B$4:$B$557,"&lt;"&amp;Расход!$N$6)-$F255</f>
        <v>0</v>
      </c>
      <c r="H255" s="130">
        <f>SUMIFS(Расход!$G$4:$G$557,Расход!$C$4:$C$557,$A$243,Расход!$U$4:$U$557,Ростовка!$C255,Расход!$B$4:$B$557,"&lt;"&amp;Расход!$N$7)-$G255-$F255</f>
        <v>0</v>
      </c>
      <c r="I255" s="130">
        <f>SUMIFS(Расход!$G$4:$G$557,Расход!$C$4:$C$557,$A$243,Расход!$U$4:$U$557,Ростовка!$C255,Расход!$B$4:$B$557,"&lt;"&amp;Расход!$N$8)-$H255-$G255-$F255</f>
        <v>0</v>
      </c>
      <c r="J255" s="130">
        <f>SUMIFS(Расход!$G$4:$G$557,Расход!$C$4:$C$557,$A$243,Расход!$U$4:$U$557,Ростовка!$C255,Расход!$B$4:$B$557,"&lt;"&amp;Расход!$N$9)-$H255-$G255-$F255-$I255</f>
        <v>0</v>
      </c>
      <c r="K255" s="130">
        <f>SUMIFS(Расход!$G$4:$G$557,Расход!$C$4:$C$557,$A$243,Расход!$U$4:$U$557,Ростовка!$C255,Расход!$B$4:$B$557,"&lt;"&amp;Расход!$N$9)-$J255-$I255-$H255-$G255-$F255</f>
        <v>0</v>
      </c>
      <c r="L255" s="130">
        <f>SUMIFS(Расход!$G$4:$G$557,Расход!$C$4:$C$557,$A$243,Расход!$U$4:$U$557,Ростовка!$C255,Расход!$B$4:$B$557,"&lt;"&amp;Расход!$N$10)-$K255-$J255-$I255-$H255-$G255-$F255</f>
        <v>0</v>
      </c>
      <c r="M255" s="130">
        <f>SUMIFS(Расход!$G$4:$G$557,Расход!$C$4:$C$557,$A$243,Расход!$U$4:$U$557,Ростовка!$C255,Расход!$B$4:$B$557,"&lt;"&amp;Расход!$N$11)-$L255-$K255-$J255-$I255-$H255-$G255-$F255</f>
        <v>0</v>
      </c>
      <c r="N255" s="130">
        <f>SUMIFS(Расход!$G$4:$G$557,Расход!$C$4:$C$557,$A$243,Расход!$U$4:$U$557,Ростовка!$C255,Расход!$B$4:$B$557,"&lt;"&amp;Расход!#REF!)-SUM($F255:$M255)</f>
        <v>0</v>
      </c>
      <c r="O255" s="130">
        <f>SUMIFS(Расход!$G$4:$G$557,Расход!$C$4:$C$557,$A$243,Расход!$U$4:$U$557,Ростовка!$C255,Расход!$B$4:$B$557,"&lt;"&amp;Расход!$N$12)-SUM($F255:$N255)</f>
        <v>0</v>
      </c>
      <c r="P255" s="130">
        <f>SUMIFS(Расход!$G$4:$G$557,Расход!$C$4:$C$557,$A$243,Расход!$U$4:$U$557,Ростовка!$C255,Расход!$B$4:$B$557,"&lt;"&amp;Расход!$N$13)-SUM($F255:$O255)</f>
        <v>0</v>
      </c>
      <c r="Q255" s="130">
        <f>SUMIFS(Расход!$G$4:$G$557,Расход!$C$4:$C$557,$A$243,Расход!$U$4:$U$557,Ростовка!$C255,Расход!$B$4:$B$557,"&gt;="&amp;Расход!$N$14)</f>
        <v>0</v>
      </c>
    </row>
    <row r="256" spans="1:17" ht="15.75" hidden="1" customHeight="1" outlineLevel="1" thickBot="1" x14ac:dyDescent="0.3">
      <c r="A256" s="132"/>
      <c r="B256" s="132"/>
      <c r="C256" s="132"/>
      <c r="D256" s="133">
        <f t="shared" si="21"/>
        <v>0</v>
      </c>
      <c r="E256" s="134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</row>
    <row r="257" s="116" customFormat="1" ht="15.75" customHeight="1" x14ac:dyDescent="0.25"/>
  </sheetData>
  <dataConsolidate/>
  <mergeCells count="3">
    <mergeCell ref="D1:D2"/>
    <mergeCell ref="E1:E2"/>
    <mergeCell ref="F1:Q1"/>
  </mergeCells>
  <dataValidations count="1">
    <dataValidation type="custom" allowBlank="1" showInputMessage="1" showErrorMessage="1" sqref="C5:C35 C38:C65 C157:C172 C139:C141 C143:C154 C215:C226 C202:C212 C229:C241 C244:C255 C113:C132 C174:C198">
      <formula1>CONCATENATE(A5,B5)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Размеры!$A$32:$A$47</xm:f>
          </x14:formula1>
          <xm:sqref>A5:A35 A113:A132</xm:sqref>
        </x14:dataValidation>
        <x14:dataValidation type="list" allowBlank="1" showInputMessage="1" showErrorMessage="1">
          <x14:formula1>
            <xm:f>Размеры!$B$5:$B$18</xm:f>
          </x14:formula1>
          <xm:sqref>B5:B35 B113:B132</xm:sqref>
        </x14:dataValidation>
        <x14:dataValidation type="list" allowBlank="1" showInputMessage="1" showErrorMessage="1">
          <x14:formula1>
            <xm:f>Размеры!$C$5:$C$14</xm:f>
          </x14:formula1>
          <xm:sqref>A38:A65 A157:A171 A139:A141 A143:A154 A215:A226 A202:A212 A229:A241 A244:A255</xm:sqref>
        </x14:dataValidation>
        <x14:dataValidation type="list" allowBlank="1" showInputMessage="1" showErrorMessage="1">
          <x14:formula1>
            <xm:f>Размеры!$A$33:$A$47</xm:f>
          </x14:formula1>
          <xm:sqref>A174:A198</xm:sqref>
        </x14:dataValidation>
        <x14:dataValidation type="list" allowBlank="1" showInputMessage="1" showErrorMessage="1">
          <x14:formula1>
            <xm:f>Размеры!$B$5:$B$12</xm:f>
          </x14:formula1>
          <xm:sqref>B174:B198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8"/>
  <sheetViews>
    <sheetView workbookViewId="0">
      <pane ySplit="3" topLeftCell="A4" activePane="bottomLeft" state="frozen"/>
      <selection pane="bottomLeft" activeCell="E16" sqref="E16"/>
    </sheetView>
  </sheetViews>
  <sheetFormatPr defaultRowHeight="15.75" x14ac:dyDescent="0.25"/>
  <cols>
    <col min="1" max="1" width="35.75" customWidth="1"/>
    <col min="2" max="2" width="27.125" hidden="1" customWidth="1"/>
    <col min="3" max="3" width="0" hidden="1" customWidth="1"/>
    <col min="4" max="4" width="17.125" customWidth="1"/>
    <col min="5" max="5" width="14.875" customWidth="1"/>
  </cols>
  <sheetData>
    <row r="1" spans="1:5" ht="19.5" thickBot="1" x14ac:dyDescent="0.3">
      <c r="A1" s="173" t="s">
        <v>0</v>
      </c>
      <c r="B1" s="173"/>
      <c r="C1" s="173"/>
      <c r="D1" s="173"/>
      <c r="E1" s="173"/>
    </row>
    <row r="3" spans="1:5" ht="16.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t="s">
        <v>7</v>
      </c>
      <c r="B4" t="s">
        <v>7</v>
      </c>
      <c r="C4" t="s">
        <v>9</v>
      </c>
    </row>
    <row r="5" spans="1:5" x14ac:dyDescent="0.25">
      <c r="A5" t="s">
        <v>8</v>
      </c>
      <c r="B5" t="s">
        <v>8</v>
      </c>
      <c r="C5" t="s">
        <v>10</v>
      </c>
    </row>
    <row r="6" spans="1:5" x14ac:dyDescent="0.25">
      <c r="A6" t="s">
        <v>11</v>
      </c>
      <c r="B6" t="s">
        <v>11</v>
      </c>
      <c r="C6" s="3" t="s">
        <v>12</v>
      </c>
    </row>
    <row r="7" spans="1:5" x14ac:dyDescent="0.25">
      <c r="A7" t="s">
        <v>170</v>
      </c>
      <c r="B7" t="s">
        <v>170</v>
      </c>
      <c r="C7" s="3" t="s">
        <v>99</v>
      </c>
    </row>
    <row r="8" spans="1:5" x14ac:dyDescent="0.25">
      <c r="A8" t="s">
        <v>171</v>
      </c>
      <c r="B8" t="s">
        <v>171</v>
      </c>
      <c r="C8" s="3" t="s">
        <v>172</v>
      </c>
    </row>
    <row r="9" spans="1:5" x14ac:dyDescent="0.25">
      <c r="A9" t="s">
        <v>173</v>
      </c>
      <c r="B9" t="s">
        <v>173</v>
      </c>
      <c r="C9" s="3" t="s">
        <v>174</v>
      </c>
    </row>
    <row r="10" spans="1:5" x14ac:dyDescent="0.25">
      <c r="A10" t="s">
        <v>175</v>
      </c>
      <c r="B10" t="s">
        <v>175</v>
      </c>
      <c r="C10" s="3" t="s">
        <v>176</v>
      </c>
    </row>
    <row r="11" spans="1:5" x14ac:dyDescent="0.25">
      <c r="A11" t="s">
        <v>261</v>
      </c>
      <c r="B11" t="s">
        <v>261</v>
      </c>
      <c r="C11" s="3" t="s">
        <v>100</v>
      </c>
      <c r="D11" s="3" t="s">
        <v>262</v>
      </c>
    </row>
    <row r="12" spans="1:5" x14ac:dyDescent="0.25">
      <c r="A12" t="s">
        <v>277</v>
      </c>
    </row>
    <row r="13" spans="1:5" x14ac:dyDescent="0.25">
      <c r="A13" t="s">
        <v>278</v>
      </c>
    </row>
    <row r="14" spans="1:5" x14ac:dyDescent="0.25">
      <c r="A14" t="s">
        <v>279</v>
      </c>
    </row>
    <row r="15" spans="1:5" x14ac:dyDescent="0.25">
      <c r="A15" t="s">
        <v>280</v>
      </c>
    </row>
    <row r="16" spans="1:5" x14ac:dyDescent="0.25">
      <c r="A16" t="s">
        <v>6</v>
      </c>
    </row>
    <row r="17" spans="1:1" x14ac:dyDescent="0.25">
      <c r="A17" t="s">
        <v>6</v>
      </c>
    </row>
    <row r="18" spans="1:1" x14ac:dyDescent="0.25">
      <c r="A18" t="s">
        <v>6</v>
      </c>
    </row>
    <row r="19" spans="1:1" x14ac:dyDescent="0.25">
      <c r="A19" t="s">
        <v>6</v>
      </c>
    </row>
    <row r="20" spans="1:1" x14ac:dyDescent="0.25">
      <c r="A20" t="s">
        <v>6</v>
      </c>
    </row>
    <row r="21" spans="1:1" x14ac:dyDescent="0.25">
      <c r="A21" t="s">
        <v>6</v>
      </c>
    </row>
    <row r="22" spans="1:1" x14ac:dyDescent="0.25">
      <c r="A22" t="s">
        <v>6</v>
      </c>
    </row>
    <row r="23" spans="1:1" x14ac:dyDescent="0.25">
      <c r="A23" t="s">
        <v>6</v>
      </c>
    </row>
    <row r="24" spans="1:1" x14ac:dyDescent="0.25">
      <c r="A24" t="s">
        <v>6</v>
      </c>
    </row>
    <row r="25" spans="1:1" x14ac:dyDescent="0.25">
      <c r="A25" t="s">
        <v>6</v>
      </c>
    </row>
    <row r="26" spans="1:1" x14ac:dyDescent="0.25">
      <c r="A26" t="s">
        <v>6</v>
      </c>
    </row>
    <row r="27" spans="1:1" x14ac:dyDescent="0.25">
      <c r="A27" t="s">
        <v>6</v>
      </c>
    </row>
    <row r="28" spans="1:1" x14ac:dyDescent="0.25">
      <c r="A28" t="s">
        <v>6</v>
      </c>
    </row>
  </sheetData>
  <mergeCells count="1">
    <mergeCell ref="A1:E1"/>
  </mergeCells>
  <conditionalFormatting sqref="A36:A38 A4:E35">
    <cfRule type="notContainsBlanks" dxfId="49" priority="1">
      <formula>LEN(TRIM(A4))&gt;0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34"/>
  <sheetViews>
    <sheetView workbookViewId="0">
      <pane ySplit="3" topLeftCell="A8" activePane="bottomLeft" state="frozen"/>
      <selection pane="bottomLeft" activeCell="E20" sqref="E20"/>
    </sheetView>
  </sheetViews>
  <sheetFormatPr defaultRowHeight="15.75" x14ac:dyDescent="0.25"/>
  <cols>
    <col min="1" max="1" width="24.625" customWidth="1"/>
    <col min="2" max="2" width="13.75" style="14" customWidth="1"/>
    <col min="3" max="3" width="9" style="14"/>
    <col min="4" max="4" width="22.625" style="6" customWidth="1"/>
    <col min="5" max="5" width="10" style="6" customWidth="1"/>
    <col min="6" max="7" width="16.25" customWidth="1"/>
  </cols>
  <sheetData>
    <row r="1" spans="1:6" ht="19.5" thickBot="1" x14ac:dyDescent="0.3">
      <c r="A1" s="174" t="s">
        <v>13</v>
      </c>
      <c r="B1" s="175"/>
      <c r="C1" s="175"/>
      <c r="D1" s="175"/>
      <c r="E1" s="175"/>
      <c r="F1" s="176"/>
    </row>
    <row r="3" spans="1:6" x14ac:dyDescent="0.25">
      <c r="A3" s="1" t="s">
        <v>14</v>
      </c>
      <c r="B3" s="15" t="s">
        <v>15</v>
      </c>
      <c r="C3" s="15" t="s">
        <v>3</v>
      </c>
      <c r="D3" s="7" t="s">
        <v>4</v>
      </c>
      <c r="E3" s="7" t="s">
        <v>104</v>
      </c>
      <c r="F3" s="1" t="s">
        <v>5</v>
      </c>
    </row>
    <row r="4" spans="1:6" x14ac:dyDescent="0.25">
      <c r="A4" s="4" t="s">
        <v>21</v>
      </c>
      <c r="B4" s="16" t="s">
        <v>25</v>
      </c>
      <c r="C4" s="16" t="s">
        <v>22</v>
      </c>
      <c r="D4" s="5" t="s">
        <v>27</v>
      </c>
      <c r="E4" s="10">
        <v>6</v>
      </c>
      <c r="F4" s="4" t="s">
        <v>25</v>
      </c>
    </row>
    <row r="5" spans="1:6" x14ac:dyDescent="0.25">
      <c r="A5" s="4" t="s">
        <v>23</v>
      </c>
      <c r="B5" s="16" t="s">
        <v>25</v>
      </c>
      <c r="C5" s="16" t="s">
        <v>24</v>
      </c>
      <c r="D5" s="5" t="s">
        <v>28</v>
      </c>
      <c r="E5" s="10">
        <v>6</v>
      </c>
      <c r="F5" s="4" t="s">
        <v>25</v>
      </c>
    </row>
    <row r="6" spans="1:6" x14ac:dyDescent="0.25">
      <c r="A6" s="3" t="s">
        <v>26</v>
      </c>
      <c r="B6" s="16">
        <v>21</v>
      </c>
      <c r="C6" s="17" t="s">
        <v>142</v>
      </c>
      <c r="D6" s="5" t="s">
        <v>29</v>
      </c>
      <c r="E6" s="10"/>
      <c r="F6" s="3" t="s">
        <v>150</v>
      </c>
    </row>
    <row r="7" spans="1:6" ht="31.5" x14ac:dyDescent="0.25">
      <c r="A7" s="3" t="s">
        <v>26</v>
      </c>
      <c r="B7" s="16">
        <v>60</v>
      </c>
      <c r="C7" s="17" t="s">
        <v>143</v>
      </c>
      <c r="D7" s="5" t="s">
        <v>30</v>
      </c>
      <c r="E7" s="10"/>
      <c r="F7" s="3" t="s">
        <v>149</v>
      </c>
    </row>
    <row r="8" spans="1:6" x14ac:dyDescent="0.25">
      <c r="A8" t="s">
        <v>26</v>
      </c>
      <c r="B8" s="17" t="s">
        <v>118</v>
      </c>
      <c r="C8" s="17" t="s">
        <v>144</v>
      </c>
      <c r="D8" s="8"/>
      <c r="E8" s="8"/>
      <c r="F8" s="3" t="s">
        <v>25</v>
      </c>
    </row>
    <row r="9" spans="1:6" ht="31.5" x14ac:dyDescent="0.25">
      <c r="A9" s="3" t="s">
        <v>151</v>
      </c>
      <c r="B9" s="16" t="s">
        <v>25</v>
      </c>
      <c r="C9" s="17" t="s">
        <v>32</v>
      </c>
      <c r="D9" s="8" t="s">
        <v>38</v>
      </c>
      <c r="E9" s="8"/>
      <c r="F9" s="3" t="s">
        <v>25</v>
      </c>
    </row>
    <row r="10" spans="1:6" x14ac:dyDescent="0.25">
      <c r="A10" t="s">
        <v>31</v>
      </c>
      <c r="B10" s="17">
        <v>42</v>
      </c>
      <c r="C10" s="17" t="s">
        <v>36</v>
      </c>
      <c r="D10" s="8" t="s">
        <v>33</v>
      </c>
      <c r="E10" s="8"/>
      <c r="F10" s="3" t="s">
        <v>152</v>
      </c>
    </row>
    <row r="11" spans="1:6" ht="17.25" customHeight="1" x14ac:dyDescent="0.25">
      <c r="A11" t="s">
        <v>34</v>
      </c>
      <c r="B11" s="17">
        <v>48</v>
      </c>
      <c r="C11" s="17" t="s">
        <v>37</v>
      </c>
      <c r="D11" s="5" t="s">
        <v>35</v>
      </c>
      <c r="E11" s="10"/>
      <c r="F11" s="3" t="s">
        <v>153</v>
      </c>
    </row>
    <row r="12" spans="1:6" ht="31.5" x14ac:dyDescent="0.25">
      <c r="A12" t="s">
        <v>39</v>
      </c>
      <c r="B12" s="16" t="s">
        <v>25</v>
      </c>
      <c r="C12" s="17" t="s">
        <v>40</v>
      </c>
      <c r="D12" s="8" t="s">
        <v>41</v>
      </c>
      <c r="E12" s="8"/>
      <c r="F12" t="s">
        <v>25</v>
      </c>
    </row>
    <row r="13" spans="1:6" x14ac:dyDescent="0.25">
      <c r="A13" t="s">
        <v>42</v>
      </c>
      <c r="B13" s="14">
        <v>20</v>
      </c>
      <c r="C13" s="17" t="s">
        <v>145</v>
      </c>
      <c r="D13" s="8" t="s">
        <v>43</v>
      </c>
      <c r="E13" s="8"/>
      <c r="F13" s="3" t="s">
        <v>154</v>
      </c>
    </row>
    <row r="14" spans="1:6" x14ac:dyDescent="0.25">
      <c r="A14" t="s">
        <v>42</v>
      </c>
      <c r="B14" s="14">
        <v>33</v>
      </c>
      <c r="C14" s="17" t="s">
        <v>146</v>
      </c>
      <c r="D14" s="8" t="s">
        <v>44</v>
      </c>
      <c r="E14" s="8"/>
      <c r="F14" s="3" t="s">
        <v>155</v>
      </c>
    </row>
    <row r="15" spans="1:6" x14ac:dyDescent="0.25">
      <c r="A15" t="s">
        <v>46</v>
      </c>
      <c r="B15" s="14">
        <v>47</v>
      </c>
      <c r="C15" s="17" t="s">
        <v>47</v>
      </c>
      <c r="D15" s="8" t="s">
        <v>45</v>
      </c>
      <c r="E15" s="8"/>
      <c r="F15" s="3" t="s">
        <v>156</v>
      </c>
    </row>
    <row r="16" spans="1:6" x14ac:dyDescent="0.25">
      <c r="A16" t="s">
        <v>48</v>
      </c>
      <c r="B16" s="14" t="s">
        <v>49</v>
      </c>
      <c r="C16" s="17" t="s">
        <v>51</v>
      </c>
      <c r="D16" s="8" t="s">
        <v>50</v>
      </c>
      <c r="E16" s="8"/>
      <c r="F16" t="s">
        <v>119</v>
      </c>
    </row>
    <row r="17" spans="1:6" ht="31.5" x14ac:dyDescent="0.25">
      <c r="A17" t="s">
        <v>52</v>
      </c>
      <c r="B17" s="14">
        <v>39</v>
      </c>
      <c r="C17" s="17" t="s">
        <v>53</v>
      </c>
      <c r="D17" s="8" t="s">
        <v>54</v>
      </c>
      <c r="E17" s="8">
        <v>126</v>
      </c>
      <c r="F17" t="s">
        <v>157</v>
      </c>
    </row>
    <row r="18" spans="1:6" x14ac:dyDescent="0.25">
      <c r="A18" t="s">
        <v>55</v>
      </c>
      <c r="B18" s="14" t="s">
        <v>124</v>
      </c>
      <c r="C18" s="17" t="s">
        <v>57</v>
      </c>
      <c r="D18" s="8" t="s">
        <v>56</v>
      </c>
      <c r="E18" s="8"/>
      <c r="F18" t="s">
        <v>119</v>
      </c>
    </row>
    <row r="19" spans="1:6" x14ac:dyDescent="0.25">
      <c r="A19" t="s">
        <v>58</v>
      </c>
      <c r="B19" s="16" t="s">
        <v>25</v>
      </c>
      <c r="C19" s="17" t="s">
        <v>60</v>
      </c>
      <c r="D19" s="8" t="s">
        <v>59</v>
      </c>
      <c r="E19" s="8"/>
      <c r="F19" s="3" t="s">
        <v>25</v>
      </c>
    </row>
    <row r="20" spans="1:6" x14ac:dyDescent="0.25">
      <c r="A20" t="s">
        <v>61</v>
      </c>
      <c r="B20" s="17">
        <v>54</v>
      </c>
      <c r="C20" s="17" t="s">
        <v>62</v>
      </c>
      <c r="D20" s="8" t="s">
        <v>63</v>
      </c>
      <c r="E20" s="8"/>
      <c r="F20" s="3" t="s">
        <v>158</v>
      </c>
    </row>
    <row r="21" spans="1:6" ht="31.5" x14ac:dyDescent="0.25">
      <c r="A21" t="s">
        <v>64</v>
      </c>
      <c r="B21" s="17" t="s">
        <v>125</v>
      </c>
      <c r="C21" s="17" t="s">
        <v>67</v>
      </c>
      <c r="D21" s="8" t="s">
        <v>65</v>
      </c>
      <c r="E21" s="8"/>
      <c r="F21" t="s">
        <v>66</v>
      </c>
    </row>
    <row r="22" spans="1:6" x14ac:dyDescent="0.25">
      <c r="A22" t="s">
        <v>68</v>
      </c>
      <c r="B22" s="14">
        <v>49</v>
      </c>
      <c r="C22" s="17" t="s">
        <v>147</v>
      </c>
      <c r="D22" s="8" t="s">
        <v>69</v>
      </c>
      <c r="E22" s="8"/>
      <c r="F22" t="s">
        <v>159</v>
      </c>
    </row>
    <row r="23" spans="1:6" x14ac:dyDescent="0.25">
      <c r="A23" t="s">
        <v>68</v>
      </c>
      <c r="B23" s="14">
        <v>50</v>
      </c>
      <c r="C23" s="17" t="s">
        <v>148</v>
      </c>
      <c r="D23" s="8" t="s">
        <v>70</v>
      </c>
      <c r="E23" s="8"/>
      <c r="F23" t="s">
        <v>160</v>
      </c>
    </row>
    <row r="24" spans="1:6" ht="31.5" x14ac:dyDescent="0.25">
      <c r="A24" t="s">
        <v>71</v>
      </c>
      <c r="B24" s="17">
        <v>58</v>
      </c>
      <c r="C24" s="17" t="s">
        <v>73</v>
      </c>
      <c r="D24" s="8" t="s">
        <v>72</v>
      </c>
      <c r="E24" s="8"/>
      <c r="F24" t="s">
        <v>161</v>
      </c>
    </row>
    <row r="25" spans="1:6" ht="31.5" x14ac:dyDescent="0.25">
      <c r="A25" t="s">
        <v>74</v>
      </c>
      <c r="B25" s="14">
        <v>37</v>
      </c>
      <c r="C25" s="17" t="s">
        <v>75</v>
      </c>
      <c r="D25" s="8" t="s">
        <v>76</v>
      </c>
      <c r="E25" s="8"/>
      <c r="F25" t="s">
        <v>162</v>
      </c>
    </row>
    <row r="26" spans="1:6" x14ac:dyDescent="0.25">
      <c r="A26" t="s">
        <v>218</v>
      </c>
      <c r="B26" s="14" t="s">
        <v>80</v>
      </c>
      <c r="C26" s="17" t="s">
        <v>77</v>
      </c>
      <c r="D26" s="8" t="s">
        <v>78</v>
      </c>
      <c r="E26" s="8"/>
      <c r="F26" s="3" t="s">
        <v>79</v>
      </c>
    </row>
    <row r="27" spans="1:6" x14ac:dyDescent="0.25">
      <c r="A27" t="s">
        <v>6</v>
      </c>
      <c r="D27" s="8"/>
      <c r="E27" s="8"/>
    </row>
    <row r="28" spans="1:6" x14ac:dyDescent="0.25">
      <c r="A28" t="s">
        <v>6</v>
      </c>
      <c r="D28" s="8"/>
      <c r="E28" s="8"/>
    </row>
    <row r="29" spans="1:6" x14ac:dyDescent="0.25">
      <c r="D29" s="8"/>
      <c r="E29" s="8"/>
    </row>
    <row r="30" spans="1:6" x14ac:dyDescent="0.25">
      <c r="D30" s="8"/>
      <c r="E30" s="8"/>
    </row>
    <row r="31" spans="1:6" x14ac:dyDescent="0.25">
      <c r="D31" s="8"/>
      <c r="E31" s="8"/>
    </row>
    <row r="32" spans="1:6" x14ac:dyDescent="0.25">
      <c r="D32" s="8"/>
      <c r="E32" s="8"/>
    </row>
    <row r="33" spans="4:5" x14ac:dyDescent="0.25">
      <c r="D33" s="8"/>
      <c r="E33" s="8"/>
    </row>
    <row r="34" spans="4:5" x14ac:dyDescent="0.25">
      <c r="D34" s="8"/>
      <c r="E34" s="8"/>
    </row>
  </sheetData>
  <mergeCells count="1">
    <mergeCell ref="A1:F1"/>
  </mergeCells>
  <conditionalFormatting sqref="F4:F34">
    <cfRule type="notContainsBlanks" dxfId="48" priority="9">
      <formula>LEN(TRIM(F4))&gt;0</formula>
    </cfRule>
  </conditionalFormatting>
  <conditionalFormatting sqref="A9 A4:F8 A10:B11 A12:F34 C9:F11">
    <cfRule type="notContainsBlanks" dxfId="47" priority="8">
      <formula>LEN(TRIM(A4))&gt;0</formula>
    </cfRule>
  </conditionalFormatting>
  <conditionalFormatting sqref="A10:B11 D10:E11">
    <cfRule type="notContainsBlanks" dxfId="46" priority="15">
      <formula>LEN(TRIM(A10))&gt;0</formula>
    </cfRule>
  </conditionalFormatting>
  <conditionalFormatting sqref="B9">
    <cfRule type="notContainsBlanks" dxfId="45" priority="3">
      <formula>LEN(TRIM(B9))&gt;0</formula>
    </cfRule>
  </conditionalFormatting>
  <conditionalFormatting sqref="D4:E6 A7:E8 D9:E9 B4:B5 A12:E34 B9:C11">
    <cfRule type="notContainsBlanks" dxfId="44" priority="17">
      <formula>LEN(TRIM(A4))&gt;0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0" id="{1556780F-BEAC-443D-AD52-C8A9EB28FD71}">
            <xm:f>LEN(TRIM(Поставщики!E4))&gt;0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F4:F34</xm:sqref>
        </x14:conditionalFormatting>
        <x14:conditionalFormatting xmlns:xm="http://schemas.microsoft.com/office/excel/2006/main">
          <x14:cfRule type="notContainsBlanks" priority="16" id="{1556780F-BEAC-443D-AD52-C8A9EB28FD71}">
            <xm:f>LEN(TRIM(Поставщики!A9))&gt;0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A10:B11 D10:E11</xm:sqref>
        </x14:conditionalFormatting>
        <x14:conditionalFormatting xmlns:xm="http://schemas.microsoft.com/office/excel/2006/main">
          <x14:cfRule type="notContainsBlanks" priority="18" id="{1556780F-BEAC-443D-AD52-C8A9EB28FD71}">
            <xm:f>LEN(TRIM(Поставщики!A4))&gt;0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D4:E6 A7:E8 D9:E9 B4:B5 A12:E34 B9:C11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31"/>
  <sheetViews>
    <sheetView workbookViewId="0">
      <pane ySplit="3" topLeftCell="A4" activePane="bottomLeft" state="frozen"/>
      <selection pane="bottomLeft" activeCell="A4" sqref="A4:A8"/>
    </sheetView>
  </sheetViews>
  <sheetFormatPr defaultRowHeight="15.75" x14ac:dyDescent="0.25"/>
  <cols>
    <col min="1" max="1" width="25.75" customWidth="1"/>
    <col min="2" max="2" width="27.875" customWidth="1"/>
    <col min="4" max="4" width="13.25" customWidth="1"/>
    <col min="5" max="5" width="14.125" customWidth="1"/>
  </cols>
  <sheetData>
    <row r="1" spans="1:5" ht="19.5" thickBot="1" x14ac:dyDescent="0.3">
      <c r="A1" s="177" t="s">
        <v>13</v>
      </c>
      <c r="B1" s="178"/>
      <c r="C1" s="178"/>
      <c r="D1" s="178"/>
      <c r="E1" s="179"/>
    </row>
    <row r="3" spans="1:5" x14ac:dyDescent="0.25">
      <c r="A3" s="1" t="s">
        <v>1</v>
      </c>
      <c r="B3" s="1"/>
      <c r="C3" s="1" t="s">
        <v>3</v>
      </c>
      <c r="D3" s="1" t="s">
        <v>4</v>
      </c>
      <c r="E3" s="1" t="s">
        <v>5</v>
      </c>
    </row>
    <row r="4" spans="1:5" s="4" customFormat="1" x14ac:dyDescent="0.25">
      <c r="A4" s="4" t="s">
        <v>16</v>
      </c>
    </row>
    <row r="5" spans="1:5" s="4" customFormat="1" x14ac:dyDescent="0.25">
      <c r="A5" s="4" t="s">
        <v>17</v>
      </c>
    </row>
    <row r="6" spans="1:5" s="4" customFormat="1" x14ac:dyDescent="0.25">
      <c r="A6" s="4" t="s">
        <v>18</v>
      </c>
    </row>
    <row r="7" spans="1:5" x14ac:dyDescent="0.25">
      <c r="A7" s="4" t="s">
        <v>19</v>
      </c>
      <c r="B7" s="4"/>
      <c r="C7" s="4"/>
    </row>
    <row r="8" spans="1:5" x14ac:dyDescent="0.25">
      <c r="A8" t="s">
        <v>20</v>
      </c>
    </row>
    <row r="9" spans="1:5" x14ac:dyDescent="0.25">
      <c r="A9" t="s">
        <v>217</v>
      </c>
    </row>
    <row r="10" spans="1:5" x14ac:dyDescent="0.25">
      <c r="A10" t="s">
        <v>217</v>
      </c>
    </row>
    <row r="11" spans="1:5" x14ac:dyDescent="0.25">
      <c r="A11" t="s">
        <v>217</v>
      </c>
    </row>
    <row r="12" spans="1:5" x14ac:dyDescent="0.25">
      <c r="A12" t="s">
        <v>217</v>
      </c>
    </row>
    <row r="13" spans="1:5" x14ac:dyDescent="0.25">
      <c r="A13" t="s">
        <v>217</v>
      </c>
    </row>
    <row r="14" spans="1:5" x14ac:dyDescent="0.25">
      <c r="A14" t="s">
        <v>281</v>
      </c>
    </row>
    <row r="15" spans="1:5" x14ac:dyDescent="0.25">
      <c r="A15" t="s">
        <v>282</v>
      </c>
    </row>
    <row r="16" spans="1:5" x14ac:dyDescent="0.25">
      <c r="A16" t="s">
        <v>284</v>
      </c>
    </row>
    <row r="17" spans="1:1" x14ac:dyDescent="0.25">
      <c r="A17" t="s">
        <v>283</v>
      </c>
    </row>
    <row r="18" spans="1:1" x14ac:dyDescent="0.25">
      <c r="A18" t="s">
        <v>6</v>
      </c>
    </row>
    <row r="19" spans="1:1" x14ac:dyDescent="0.25">
      <c r="A19" t="s">
        <v>6</v>
      </c>
    </row>
    <row r="20" spans="1:1" x14ac:dyDescent="0.25">
      <c r="A20" t="s">
        <v>6</v>
      </c>
    </row>
    <row r="21" spans="1:1" x14ac:dyDescent="0.25">
      <c r="A21" t="s">
        <v>6</v>
      </c>
    </row>
    <row r="22" spans="1:1" x14ac:dyDescent="0.25">
      <c r="A22" t="s">
        <v>6</v>
      </c>
    </row>
    <row r="23" spans="1:1" x14ac:dyDescent="0.25">
      <c r="A23" t="s">
        <v>6</v>
      </c>
    </row>
    <row r="24" spans="1:1" x14ac:dyDescent="0.25">
      <c r="A24" t="s">
        <v>6</v>
      </c>
    </row>
    <row r="25" spans="1:1" x14ac:dyDescent="0.25">
      <c r="A25" t="s">
        <v>6</v>
      </c>
    </row>
    <row r="26" spans="1:1" x14ac:dyDescent="0.25">
      <c r="A26" t="s">
        <v>6</v>
      </c>
    </row>
    <row r="27" spans="1:1" x14ac:dyDescent="0.25">
      <c r="A27" t="s">
        <v>6</v>
      </c>
    </row>
    <row r="28" spans="1:1" x14ac:dyDescent="0.25">
      <c r="A28" t="s">
        <v>6</v>
      </c>
    </row>
    <row r="29" spans="1:1" x14ac:dyDescent="0.25">
      <c r="A29" t="s">
        <v>6</v>
      </c>
    </row>
    <row r="30" spans="1:1" x14ac:dyDescent="0.25">
      <c r="A30" t="s">
        <v>6</v>
      </c>
    </row>
    <row r="31" spans="1:1" x14ac:dyDescent="0.25">
      <c r="A31" t="s">
        <v>6</v>
      </c>
    </row>
  </sheetData>
  <mergeCells count="1">
    <mergeCell ref="A1:E1"/>
  </mergeCells>
  <conditionalFormatting sqref="B4:E6 A7:E37">
    <cfRule type="notContainsBlanks" dxfId="40" priority="2">
      <formula>LEN(TRIM(A4))&gt;0</formula>
    </cfRule>
  </conditionalFormatting>
  <conditionalFormatting sqref="A4:E37">
    <cfRule type="notContainsBlanks" dxfId="39" priority="1">
      <formula>LEN(TRIM(A4))&gt;0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3" id="{3F4AA577-39D8-4EE3-B9DB-C8E0C37A5E37}">
            <xm:f>LEN(TRIM(Поставщики!A4))&gt;0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A7:E10 B4:E6 A10:A12</xm:sqref>
        </x14:conditionalFormatting>
        <x14:conditionalFormatting xmlns:xm="http://schemas.microsoft.com/office/excel/2006/main">
          <x14:cfRule type="notContainsBlanks" priority="29" id="{3F4AA577-39D8-4EE3-B9DB-C8E0C37A5E37}">
            <xm:f>LEN(TRIM(Поставщики!A10))&gt;0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A13:E37</xm:sqref>
        </x14:conditionalFormatting>
        <x14:conditionalFormatting xmlns:xm="http://schemas.microsoft.com/office/excel/2006/main">
          <x14:cfRule type="notContainsBlanks" priority="40" id="{3F4AA577-39D8-4EE3-B9DB-C8E0C37A5E37}">
            <xm:f>LEN(TRIM(Поставщики!A10))&gt;0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A12:E12</xm:sqref>
        </x14:conditionalFormatting>
        <x14:conditionalFormatting xmlns:xm="http://schemas.microsoft.com/office/excel/2006/main">
          <x14:cfRule type="notContainsBlanks" priority="51" id="{3F4AA577-39D8-4EE3-B9DB-C8E0C37A5E37}">
            <xm:f>LEN(TRIM(Поставщики!A10))&gt;0</xm:f>
            <x14:dxf>
              <font>
                <b val="0"/>
                <i val="0"/>
              </font>
              <fill>
                <patternFill>
                  <bgColor theme="9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A11:E11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9"/>
  <sheetViews>
    <sheetView workbookViewId="0">
      <pane ySplit="3" topLeftCell="A4" activePane="bottomLeft" state="frozen"/>
      <selection pane="bottomLeft" activeCell="A16" sqref="A16:A19"/>
    </sheetView>
  </sheetViews>
  <sheetFormatPr defaultRowHeight="15.75" x14ac:dyDescent="0.25"/>
  <cols>
    <col min="1" max="1" width="29.625" customWidth="1"/>
    <col min="3" max="3" width="7.25" customWidth="1"/>
    <col min="4" max="4" width="10.5" customWidth="1"/>
    <col min="5" max="5" width="7" customWidth="1"/>
    <col min="6" max="6" width="6.75" customWidth="1"/>
    <col min="7" max="7" width="13" customWidth="1"/>
  </cols>
  <sheetData>
    <row r="1" spans="1:7" ht="19.5" thickBot="1" x14ac:dyDescent="0.35">
      <c r="A1" s="180" t="s">
        <v>81</v>
      </c>
      <c r="B1" s="181"/>
      <c r="C1" s="181"/>
      <c r="D1" s="181"/>
      <c r="E1" s="181"/>
      <c r="F1" s="181"/>
      <c r="G1" s="182"/>
    </row>
    <row r="3" spans="1:7" ht="42.75" customHeight="1" x14ac:dyDescent="0.25">
      <c r="A3" s="1" t="s">
        <v>82</v>
      </c>
      <c r="B3" s="1" t="s">
        <v>3</v>
      </c>
      <c r="C3" s="9" t="s">
        <v>86</v>
      </c>
      <c r="D3" s="9" t="s">
        <v>83</v>
      </c>
      <c r="E3" s="9" t="s">
        <v>84</v>
      </c>
      <c r="F3" s="9" t="s">
        <v>85</v>
      </c>
      <c r="G3" s="9" t="s">
        <v>5</v>
      </c>
    </row>
    <row r="4" spans="1:7" ht="18.75" customHeight="1" x14ac:dyDescent="0.3">
      <c r="A4" s="185" t="s">
        <v>94</v>
      </c>
      <c r="B4" s="186"/>
      <c r="C4" s="186"/>
      <c r="D4" s="186"/>
      <c r="E4" s="186"/>
      <c r="F4" s="186"/>
      <c r="G4" s="187"/>
    </row>
    <row r="5" spans="1:7" x14ac:dyDescent="0.25">
      <c r="A5" s="36" t="s">
        <v>90</v>
      </c>
      <c r="B5" s="36"/>
      <c r="C5" s="36"/>
      <c r="D5" s="36" t="s">
        <v>101</v>
      </c>
      <c r="E5" s="36">
        <v>796</v>
      </c>
      <c r="F5" s="36">
        <v>2</v>
      </c>
      <c r="G5" s="36"/>
    </row>
    <row r="6" spans="1:7" x14ac:dyDescent="0.25">
      <c r="A6" s="36" t="s">
        <v>89</v>
      </c>
      <c r="B6" s="36"/>
      <c r="C6" s="36"/>
      <c r="D6" s="36" t="s">
        <v>101</v>
      </c>
      <c r="E6" s="36">
        <v>796</v>
      </c>
      <c r="F6" s="36">
        <v>2</v>
      </c>
      <c r="G6" s="36"/>
    </row>
    <row r="7" spans="1:7" x14ac:dyDescent="0.25">
      <c r="A7" s="36" t="s">
        <v>211</v>
      </c>
      <c r="B7" s="36"/>
      <c r="C7" s="36"/>
      <c r="D7" s="36" t="s">
        <v>102</v>
      </c>
      <c r="E7" s="36">
        <v>839</v>
      </c>
      <c r="F7" s="36">
        <v>2</v>
      </c>
      <c r="G7" s="36"/>
    </row>
    <row r="8" spans="1:7" x14ac:dyDescent="0.25">
      <c r="A8" s="36" t="s">
        <v>209</v>
      </c>
      <c r="B8" s="36"/>
      <c r="C8" s="36"/>
      <c r="D8" s="36" t="s">
        <v>101</v>
      </c>
      <c r="E8" s="36">
        <v>796</v>
      </c>
      <c r="F8" s="36">
        <v>3</v>
      </c>
      <c r="G8" s="36"/>
    </row>
    <row r="9" spans="1:7" x14ac:dyDescent="0.25">
      <c r="A9" s="36" t="s">
        <v>212</v>
      </c>
      <c r="B9" s="36"/>
      <c r="C9" s="36"/>
      <c r="D9" s="36" t="s">
        <v>101</v>
      </c>
      <c r="E9" s="36">
        <v>796</v>
      </c>
      <c r="F9" s="36">
        <v>1</v>
      </c>
      <c r="G9" s="36"/>
    </row>
    <row r="10" spans="1:7" x14ac:dyDescent="0.25">
      <c r="A10" s="36" t="s">
        <v>87</v>
      </c>
      <c r="B10" s="36"/>
      <c r="C10" s="36"/>
      <c r="D10" s="36" t="s">
        <v>101</v>
      </c>
      <c r="E10" s="36">
        <v>796</v>
      </c>
      <c r="F10" s="36">
        <v>1</v>
      </c>
      <c r="G10" s="36"/>
    </row>
    <row r="11" spans="1:7" x14ac:dyDescent="0.25">
      <c r="A11" s="36" t="s">
        <v>92</v>
      </c>
      <c r="B11" s="36"/>
      <c r="C11" s="36"/>
      <c r="D11" s="36" t="s">
        <v>103</v>
      </c>
      <c r="E11" s="36">
        <v>715</v>
      </c>
      <c r="F11" s="36">
        <v>2</v>
      </c>
      <c r="G11" s="36"/>
    </row>
    <row r="12" spans="1:7" x14ac:dyDescent="0.25">
      <c r="A12" s="36" t="s">
        <v>91</v>
      </c>
      <c r="B12" s="36"/>
      <c r="C12" s="36"/>
      <c r="D12" s="36" t="s">
        <v>101</v>
      </c>
      <c r="E12" s="36">
        <v>796</v>
      </c>
      <c r="F12" s="36">
        <v>2</v>
      </c>
      <c r="G12" s="36"/>
    </row>
    <row r="13" spans="1:7" ht="15.75" customHeight="1" x14ac:dyDescent="0.25">
      <c r="A13" s="36" t="s">
        <v>210</v>
      </c>
      <c r="B13" s="36"/>
      <c r="C13" s="36"/>
      <c r="D13" s="36" t="s">
        <v>101</v>
      </c>
      <c r="E13" s="36">
        <v>796</v>
      </c>
      <c r="F13" s="36">
        <v>2</v>
      </c>
      <c r="G13" s="36"/>
    </row>
    <row r="14" spans="1:7" x14ac:dyDescent="0.25">
      <c r="A14" s="36" t="s">
        <v>88</v>
      </c>
      <c r="B14" s="36"/>
      <c r="C14" s="36"/>
      <c r="D14" s="36" t="s">
        <v>101</v>
      </c>
      <c r="E14" s="36">
        <v>796</v>
      </c>
      <c r="F14" s="36">
        <v>0.5</v>
      </c>
      <c r="G14" s="36"/>
    </row>
    <row r="15" spans="1:7" ht="18.75" x14ac:dyDescent="0.3">
      <c r="A15" s="183" t="s">
        <v>95</v>
      </c>
      <c r="B15" s="184"/>
      <c r="C15" s="184"/>
      <c r="D15" s="184"/>
      <c r="E15" s="184"/>
      <c r="F15" s="184"/>
      <c r="G15" s="184"/>
    </row>
    <row r="16" spans="1:7" x14ac:dyDescent="0.25">
      <c r="A16" s="36" t="s">
        <v>97</v>
      </c>
      <c r="B16" s="36"/>
      <c r="C16" s="36"/>
      <c r="D16" s="36" t="s">
        <v>103</v>
      </c>
      <c r="E16" s="36">
        <v>715</v>
      </c>
      <c r="F16" s="37">
        <v>2</v>
      </c>
      <c r="G16" s="36"/>
    </row>
    <row r="17" spans="1:7" x14ac:dyDescent="0.25">
      <c r="A17" s="36" t="s">
        <v>98</v>
      </c>
      <c r="B17" s="36"/>
      <c r="C17" s="36"/>
      <c r="D17" s="36" t="s">
        <v>103</v>
      </c>
      <c r="E17" s="36">
        <v>715</v>
      </c>
      <c r="F17" s="37">
        <v>1</v>
      </c>
      <c r="G17" s="36"/>
    </row>
    <row r="18" spans="1:7" ht="15.75" customHeight="1" x14ac:dyDescent="0.25">
      <c r="A18" s="36" t="s">
        <v>213</v>
      </c>
      <c r="B18" s="36"/>
      <c r="C18" s="36"/>
      <c r="D18" s="36" t="s">
        <v>103</v>
      </c>
      <c r="E18" s="36">
        <v>715</v>
      </c>
      <c r="F18" s="37">
        <v>1</v>
      </c>
      <c r="G18" s="36"/>
    </row>
    <row r="19" spans="1:7" x14ac:dyDescent="0.25">
      <c r="A19" s="36" t="s">
        <v>96</v>
      </c>
      <c r="B19" s="36"/>
      <c r="C19" s="36"/>
      <c r="D19" s="36" t="s">
        <v>103</v>
      </c>
      <c r="E19" s="36">
        <v>715</v>
      </c>
      <c r="F19" s="37">
        <v>2</v>
      </c>
      <c r="G19" s="36"/>
    </row>
  </sheetData>
  <sortState ref="A16:A19">
    <sortCondition ref="A16"/>
  </sortState>
  <mergeCells count="3">
    <mergeCell ref="A1:G1"/>
    <mergeCell ref="A15:G15"/>
    <mergeCell ref="A4:G4"/>
  </mergeCells>
  <conditionalFormatting sqref="A16:G19 A15 A5:G14">
    <cfRule type="notContainsBlanks" dxfId="34" priority="1">
      <formula>LEN(TRIM(A5))&gt;0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57"/>
  <sheetViews>
    <sheetView workbookViewId="0">
      <pane ySplit="4" topLeftCell="A5" activePane="bottomLeft" state="frozen"/>
      <selection pane="bottomLeft" activeCell="E32" sqref="E32"/>
    </sheetView>
  </sheetViews>
  <sheetFormatPr defaultRowHeight="15.75" x14ac:dyDescent="0.25"/>
  <cols>
    <col min="1" max="1" width="13.25" customWidth="1"/>
    <col min="3" max="3" width="12.75" customWidth="1"/>
  </cols>
  <sheetData>
    <row r="1" spans="1:7" ht="19.5" thickBot="1" x14ac:dyDescent="0.35">
      <c r="A1" s="190" t="s">
        <v>126</v>
      </c>
      <c r="B1" s="190"/>
      <c r="C1" s="190"/>
      <c r="D1" s="190"/>
      <c r="E1" s="190"/>
      <c r="F1" s="190"/>
      <c r="G1" s="190"/>
    </row>
    <row r="3" spans="1:7" s="18" customFormat="1" x14ac:dyDescent="0.25">
      <c r="A3" s="188" t="s">
        <v>94</v>
      </c>
      <c r="B3" s="189"/>
      <c r="C3" s="21" t="s">
        <v>129</v>
      </c>
      <c r="D3" s="189" t="s">
        <v>93</v>
      </c>
      <c r="E3" s="189"/>
      <c r="F3" s="21" t="s">
        <v>130</v>
      </c>
      <c r="G3" s="22" t="s">
        <v>95</v>
      </c>
    </row>
    <row r="4" spans="1:7" s="19" customFormat="1" x14ac:dyDescent="0.25">
      <c r="A4" s="23" t="s">
        <v>127</v>
      </c>
      <c r="B4" s="24" t="s">
        <v>128</v>
      </c>
      <c r="C4" s="24"/>
      <c r="D4" s="24" t="s">
        <v>127</v>
      </c>
      <c r="E4" s="24" t="s">
        <v>128</v>
      </c>
      <c r="F4" s="24"/>
      <c r="G4" s="25"/>
    </row>
    <row r="5" spans="1:7" s="18" customFormat="1" x14ac:dyDescent="0.25">
      <c r="A5" s="26">
        <v>1</v>
      </c>
      <c r="B5" s="44" t="s">
        <v>231</v>
      </c>
      <c r="C5" s="27" t="s">
        <v>131</v>
      </c>
      <c r="D5" s="27">
        <v>1</v>
      </c>
      <c r="E5" s="27">
        <v>1</v>
      </c>
      <c r="F5" s="27">
        <v>1</v>
      </c>
      <c r="G5" s="28">
        <v>35</v>
      </c>
    </row>
    <row r="6" spans="1:7" s="18" customFormat="1" x14ac:dyDescent="0.25">
      <c r="A6" s="26">
        <v>2</v>
      </c>
      <c r="B6" s="44" t="s">
        <v>232</v>
      </c>
      <c r="C6" s="27" t="s">
        <v>132</v>
      </c>
      <c r="D6" s="27">
        <v>2</v>
      </c>
      <c r="E6" s="27">
        <v>2</v>
      </c>
      <c r="F6" s="27">
        <v>2</v>
      </c>
      <c r="G6" s="28">
        <v>36</v>
      </c>
    </row>
    <row r="7" spans="1:7" s="18" customFormat="1" x14ac:dyDescent="0.25">
      <c r="A7" s="26">
        <v>3</v>
      </c>
      <c r="B7" s="44" t="s">
        <v>233</v>
      </c>
      <c r="C7" s="27" t="s">
        <v>133</v>
      </c>
      <c r="D7" s="27">
        <v>3</v>
      </c>
      <c r="E7" s="27">
        <v>3</v>
      </c>
      <c r="F7" s="27">
        <v>3</v>
      </c>
      <c r="G7" s="28">
        <v>37</v>
      </c>
    </row>
    <row r="8" spans="1:7" s="18" customFormat="1" x14ac:dyDescent="0.25">
      <c r="A8" s="26">
        <v>4</v>
      </c>
      <c r="B8" s="44" t="s">
        <v>234</v>
      </c>
      <c r="C8" s="27" t="s">
        <v>134</v>
      </c>
      <c r="D8" s="27">
        <v>4</v>
      </c>
      <c r="E8" s="27">
        <v>4</v>
      </c>
      <c r="F8" s="27">
        <v>4</v>
      </c>
      <c r="G8" s="28">
        <v>37.5</v>
      </c>
    </row>
    <row r="9" spans="1:7" s="18" customFormat="1" x14ac:dyDescent="0.25">
      <c r="A9" s="26">
        <v>5</v>
      </c>
      <c r="B9" s="44" t="s">
        <v>235</v>
      </c>
      <c r="C9" s="27" t="s">
        <v>135</v>
      </c>
      <c r="D9" s="27">
        <v>5</v>
      </c>
      <c r="E9" s="27">
        <v>5</v>
      </c>
      <c r="F9" s="27">
        <v>5</v>
      </c>
      <c r="G9" s="28">
        <v>38</v>
      </c>
    </row>
    <row r="10" spans="1:7" s="18" customFormat="1" x14ac:dyDescent="0.25">
      <c r="A10" s="26">
        <v>6</v>
      </c>
      <c r="B10" s="44" t="s">
        <v>236</v>
      </c>
      <c r="C10" s="27" t="s">
        <v>136</v>
      </c>
      <c r="D10" s="27">
        <v>6</v>
      </c>
      <c r="E10" s="27">
        <v>6</v>
      </c>
      <c r="F10" s="27">
        <v>6</v>
      </c>
      <c r="G10" s="28">
        <v>39</v>
      </c>
    </row>
    <row r="11" spans="1:7" s="18" customFormat="1" x14ac:dyDescent="0.25">
      <c r="A11" s="26">
        <v>7</v>
      </c>
      <c r="B11" s="44" t="s">
        <v>237</v>
      </c>
      <c r="C11" s="27" t="s">
        <v>137</v>
      </c>
      <c r="D11" s="27"/>
      <c r="E11" s="27"/>
      <c r="F11" s="27">
        <v>7</v>
      </c>
      <c r="G11" s="28">
        <v>40</v>
      </c>
    </row>
    <row r="12" spans="1:7" s="18" customFormat="1" x14ac:dyDescent="0.25">
      <c r="A12" s="26">
        <v>8</v>
      </c>
      <c r="B12" s="44" t="s">
        <v>238</v>
      </c>
      <c r="C12" s="27" t="s">
        <v>138</v>
      </c>
      <c r="D12" s="27"/>
      <c r="E12" s="27"/>
      <c r="F12" s="27">
        <v>8</v>
      </c>
      <c r="G12" s="28">
        <v>40.5</v>
      </c>
    </row>
    <row r="13" spans="1:7" s="18" customFormat="1" x14ac:dyDescent="0.25">
      <c r="A13" s="26">
        <v>9</v>
      </c>
      <c r="B13" s="44" t="s">
        <v>164</v>
      </c>
      <c r="C13" s="27" t="s">
        <v>139</v>
      </c>
      <c r="D13" s="27"/>
      <c r="E13" s="27"/>
      <c r="F13" s="27">
        <v>9</v>
      </c>
      <c r="G13" s="28">
        <v>41</v>
      </c>
    </row>
    <row r="14" spans="1:7" s="18" customFormat="1" x14ac:dyDescent="0.25">
      <c r="A14" s="26">
        <v>10</v>
      </c>
      <c r="B14" s="44" t="s">
        <v>165</v>
      </c>
      <c r="C14" s="27" t="s">
        <v>140</v>
      </c>
      <c r="D14" s="27"/>
      <c r="E14" s="27"/>
      <c r="F14" s="27">
        <v>10</v>
      </c>
      <c r="G14" s="28">
        <v>42</v>
      </c>
    </row>
    <row r="15" spans="1:7" s="18" customFormat="1" x14ac:dyDescent="0.25">
      <c r="A15" s="26">
        <v>11</v>
      </c>
      <c r="B15" s="44" t="s">
        <v>166</v>
      </c>
      <c r="C15" s="27"/>
      <c r="D15" s="27"/>
      <c r="E15" s="27"/>
      <c r="F15" s="27">
        <v>11</v>
      </c>
      <c r="G15" s="28">
        <v>43</v>
      </c>
    </row>
    <row r="16" spans="1:7" s="18" customFormat="1" x14ac:dyDescent="0.25">
      <c r="A16" s="26">
        <v>12</v>
      </c>
      <c r="B16" s="44" t="s">
        <v>167</v>
      </c>
      <c r="C16" s="27"/>
      <c r="D16" s="27"/>
      <c r="E16" s="27"/>
      <c r="F16" s="27">
        <v>12</v>
      </c>
      <c r="G16" s="28">
        <v>43.5</v>
      </c>
    </row>
    <row r="17" spans="1:7" s="18" customFormat="1" x14ac:dyDescent="0.25">
      <c r="A17" s="27">
        <v>13</v>
      </c>
      <c r="B17" s="44" t="s">
        <v>168</v>
      </c>
      <c r="C17" s="27"/>
      <c r="D17" s="27"/>
      <c r="E17" s="27"/>
      <c r="F17" s="27">
        <v>13</v>
      </c>
      <c r="G17" s="28">
        <v>44</v>
      </c>
    </row>
    <row r="18" spans="1:7" s="18" customFormat="1" x14ac:dyDescent="0.25">
      <c r="A18" s="27">
        <v>14</v>
      </c>
      <c r="B18" s="44" t="s">
        <v>169</v>
      </c>
      <c r="C18" s="27"/>
      <c r="D18" s="27"/>
      <c r="E18" s="27"/>
      <c r="F18" s="27">
        <v>14</v>
      </c>
      <c r="G18" s="28">
        <v>45</v>
      </c>
    </row>
    <row r="19" spans="1:7" s="18" customFormat="1" x14ac:dyDescent="0.25">
      <c r="A19" s="27">
        <v>15</v>
      </c>
      <c r="B19" s="27"/>
      <c r="C19" s="27"/>
      <c r="D19" s="27"/>
      <c r="E19" s="27"/>
      <c r="F19" s="27">
        <v>15</v>
      </c>
      <c r="G19" s="28">
        <v>46</v>
      </c>
    </row>
    <row r="20" spans="1:7" s="18" customFormat="1" x14ac:dyDescent="0.25">
      <c r="A20" s="27">
        <v>35</v>
      </c>
      <c r="B20" s="27"/>
      <c r="C20" s="27"/>
      <c r="D20" s="27"/>
      <c r="E20" s="27"/>
      <c r="F20" s="27"/>
      <c r="G20" s="28">
        <v>47</v>
      </c>
    </row>
    <row r="21" spans="1:7" s="18" customFormat="1" x14ac:dyDescent="0.25">
      <c r="A21" s="27">
        <v>36</v>
      </c>
    </row>
    <row r="22" spans="1:7" s="18" customFormat="1" x14ac:dyDescent="0.25">
      <c r="A22" s="27">
        <v>37</v>
      </c>
    </row>
    <row r="23" spans="1:7" s="18" customFormat="1" x14ac:dyDescent="0.25">
      <c r="A23" s="27">
        <v>37.5</v>
      </c>
    </row>
    <row r="24" spans="1:7" s="18" customFormat="1" x14ac:dyDescent="0.25">
      <c r="A24" s="27">
        <v>38</v>
      </c>
    </row>
    <row r="25" spans="1:7" s="18" customFormat="1" x14ac:dyDescent="0.25">
      <c r="A25" s="27">
        <v>39</v>
      </c>
    </row>
    <row r="26" spans="1:7" s="18" customFormat="1" x14ac:dyDescent="0.25">
      <c r="A26" s="27">
        <v>40</v>
      </c>
    </row>
    <row r="27" spans="1:7" s="18" customFormat="1" x14ac:dyDescent="0.25">
      <c r="A27" s="27">
        <v>40.5</v>
      </c>
    </row>
    <row r="28" spans="1:7" s="18" customFormat="1" x14ac:dyDescent="0.25">
      <c r="A28" s="27">
        <v>41</v>
      </c>
    </row>
    <row r="29" spans="1:7" s="18" customFormat="1" x14ac:dyDescent="0.25">
      <c r="A29" s="27">
        <v>42</v>
      </c>
    </row>
    <row r="30" spans="1:7" s="18" customFormat="1" x14ac:dyDescent="0.25">
      <c r="A30" s="27">
        <v>43</v>
      </c>
    </row>
    <row r="31" spans="1:7" x14ac:dyDescent="0.25">
      <c r="A31" s="27">
        <v>43.5</v>
      </c>
    </row>
    <row r="32" spans="1:7" x14ac:dyDescent="0.25">
      <c r="A32" s="28">
        <v>44</v>
      </c>
    </row>
    <row r="33" spans="1:1" x14ac:dyDescent="0.25">
      <c r="A33" s="28">
        <v>44</v>
      </c>
    </row>
    <row r="34" spans="1:1" x14ac:dyDescent="0.25">
      <c r="A34" s="28">
        <v>45</v>
      </c>
    </row>
    <row r="35" spans="1:1" x14ac:dyDescent="0.25">
      <c r="A35" s="28">
        <v>46</v>
      </c>
    </row>
    <row r="36" spans="1:1" x14ac:dyDescent="0.25">
      <c r="A36" s="28">
        <v>46</v>
      </c>
    </row>
    <row r="37" spans="1:1" x14ac:dyDescent="0.25">
      <c r="A37" s="28">
        <v>47</v>
      </c>
    </row>
    <row r="38" spans="1:1" x14ac:dyDescent="0.25">
      <c r="A38" s="28">
        <v>48</v>
      </c>
    </row>
    <row r="39" spans="1:1" x14ac:dyDescent="0.25">
      <c r="A39" s="28">
        <v>50</v>
      </c>
    </row>
    <row r="40" spans="1:1" x14ac:dyDescent="0.25">
      <c r="A40" s="28">
        <v>52</v>
      </c>
    </row>
    <row r="41" spans="1:1" x14ac:dyDescent="0.25">
      <c r="A41" s="28">
        <v>54</v>
      </c>
    </row>
    <row r="42" spans="1:1" x14ac:dyDescent="0.25">
      <c r="A42" s="28">
        <v>56</v>
      </c>
    </row>
    <row r="43" spans="1:1" x14ac:dyDescent="0.25">
      <c r="A43" s="28">
        <v>58</v>
      </c>
    </row>
    <row r="44" spans="1:1" x14ac:dyDescent="0.25">
      <c r="A44" s="28">
        <v>60</v>
      </c>
    </row>
    <row r="45" spans="1:1" x14ac:dyDescent="0.25">
      <c r="A45" s="28">
        <v>62</v>
      </c>
    </row>
    <row r="46" spans="1:1" x14ac:dyDescent="0.25">
      <c r="A46" s="28">
        <v>64</v>
      </c>
    </row>
    <row r="47" spans="1:1" x14ac:dyDescent="0.25">
      <c r="A47" s="28">
        <v>66</v>
      </c>
    </row>
    <row r="48" spans="1:1" x14ac:dyDescent="0.25">
      <c r="A48" s="27" t="s">
        <v>132</v>
      </c>
    </row>
    <row r="49" spans="1:1" x14ac:dyDescent="0.25">
      <c r="A49" s="27" t="s">
        <v>133</v>
      </c>
    </row>
    <row r="50" spans="1:1" x14ac:dyDescent="0.25">
      <c r="A50" s="27" t="s">
        <v>131</v>
      </c>
    </row>
    <row r="51" spans="1:1" x14ac:dyDescent="0.25">
      <c r="A51" s="27" t="s">
        <v>134</v>
      </c>
    </row>
    <row r="52" spans="1:1" x14ac:dyDescent="0.25">
      <c r="A52" s="27" t="s">
        <v>135</v>
      </c>
    </row>
    <row r="53" spans="1:1" x14ac:dyDescent="0.25">
      <c r="A53" s="27" t="s">
        <v>136</v>
      </c>
    </row>
    <row r="54" spans="1:1" x14ac:dyDescent="0.25">
      <c r="A54" s="27" t="s">
        <v>137</v>
      </c>
    </row>
    <row r="55" spans="1:1" x14ac:dyDescent="0.25">
      <c r="A55" s="27" t="s">
        <v>138</v>
      </c>
    </row>
    <row r="56" spans="1:1" x14ac:dyDescent="0.25">
      <c r="A56" s="27" t="s">
        <v>139</v>
      </c>
    </row>
    <row r="57" spans="1:1" x14ac:dyDescent="0.25">
      <c r="A57" s="27" t="s">
        <v>140</v>
      </c>
    </row>
  </sheetData>
  <sheetProtection password="8113" sheet="1" objects="1" scenarios="1"/>
  <sortState ref="A5:A57">
    <sortCondition ref="A5"/>
  </sortState>
  <mergeCells count="3">
    <mergeCell ref="A3:B3"/>
    <mergeCell ref="D3:E3"/>
    <mergeCell ref="A1:G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50"/>
  <sheetViews>
    <sheetView workbookViewId="0">
      <pane ySplit="3" topLeftCell="A86" activePane="bottomLeft" state="frozen"/>
      <selection pane="bottomLeft" activeCell="H108" sqref="H108"/>
    </sheetView>
  </sheetViews>
  <sheetFormatPr defaultRowHeight="15.75" x14ac:dyDescent="0.25"/>
  <cols>
    <col min="1" max="1" width="37.75" customWidth="1"/>
    <col min="2" max="3" width="8.75" hidden="1" customWidth="1"/>
    <col min="5" max="5" width="12.875" hidden="1" customWidth="1"/>
    <col min="6" max="6" width="21.125" customWidth="1"/>
    <col min="7" max="7" width="6.75" hidden="1" customWidth="1"/>
    <col min="8" max="8" width="20" customWidth="1"/>
    <col min="9" max="9" width="7.875" hidden="1" customWidth="1"/>
    <col min="10" max="10" width="12" style="162" customWidth="1"/>
    <col min="11" max="11" width="11.875" customWidth="1"/>
    <col min="12" max="12" width="0" hidden="1" customWidth="1"/>
    <col min="13" max="13" width="13.75" hidden="1" customWidth="1"/>
  </cols>
  <sheetData>
    <row r="1" spans="1:13" ht="18.75" x14ac:dyDescent="0.3">
      <c r="A1" s="11" t="s">
        <v>105</v>
      </c>
      <c r="B1" s="11"/>
      <c r="C1" s="11"/>
      <c r="D1" s="11"/>
      <c r="E1" s="11"/>
      <c r="F1" s="11"/>
      <c r="G1" s="11"/>
      <c r="H1" s="11"/>
      <c r="I1" s="11"/>
      <c r="J1" s="164"/>
      <c r="K1" s="11"/>
      <c r="L1" s="11"/>
      <c r="M1" s="11"/>
    </row>
    <row r="3" spans="1:13" ht="31.5" x14ac:dyDescent="0.25">
      <c r="A3" s="29" t="s">
        <v>82</v>
      </c>
      <c r="B3" s="29" t="s">
        <v>127</v>
      </c>
      <c r="C3" s="29" t="s">
        <v>128</v>
      </c>
      <c r="D3" s="29" t="s">
        <v>109</v>
      </c>
      <c r="E3" s="29" t="s">
        <v>107</v>
      </c>
      <c r="F3" s="29" t="s">
        <v>108</v>
      </c>
      <c r="G3" s="29" t="s">
        <v>114</v>
      </c>
      <c r="H3" s="29" t="s">
        <v>141</v>
      </c>
      <c r="I3" s="29" t="s">
        <v>115</v>
      </c>
      <c r="J3" s="160" t="s">
        <v>252</v>
      </c>
      <c r="K3" s="29" t="s">
        <v>113</v>
      </c>
      <c r="L3" s="29" t="s">
        <v>111</v>
      </c>
      <c r="M3" s="29" t="s">
        <v>112</v>
      </c>
    </row>
    <row r="4" spans="1:13" x14ac:dyDescent="0.25">
      <c r="A4" t="s">
        <v>210</v>
      </c>
      <c r="B4" s="159"/>
      <c r="C4" s="159"/>
      <c r="D4" t="str">
        <f t="shared" ref="D4:D45" si="0">IF(ISNA(VLOOKUP(A4,Таблица1,4,0)),"",VLOOKUP(A4,Таблица1,4,0))</f>
        <v>штук</v>
      </c>
      <c r="E4" s="159"/>
      <c r="F4" t="s">
        <v>8</v>
      </c>
      <c r="G4" s="159"/>
      <c r="H4" t="s">
        <v>31</v>
      </c>
      <c r="I4" s="159"/>
      <c r="J4" s="165">
        <v>43910</v>
      </c>
      <c r="K4">
        <v>24</v>
      </c>
      <c r="L4" s="159"/>
      <c r="M4" s="159"/>
    </row>
    <row r="5" spans="1:13" x14ac:dyDescent="0.25">
      <c r="A5" t="s">
        <v>210</v>
      </c>
      <c r="B5" s="159"/>
      <c r="C5" s="159"/>
      <c r="E5" s="159"/>
      <c r="F5" t="s">
        <v>8</v>
      </c>
      <c r="G5" s="159"/>
      <c r="H5" t="s">
        <v>39</v>
      </c>
      <c r="I5" s="159"/>
      <c r="J5" s="165">
        <v>43911</v>
      </c>
      <c r="K5">
        <v>1</v>
      </c>
      <c r="L5" s="159"/>
      <c r="M5" s="159"/>
    </row>
    <row r="6" spans="1:13" x14ac:dyDescent="0.25">
      <c r="A6" t="s">
        <v>210</v>
      </c>
      <c r="D6" t="str">
        <f t="shared" si="0"/>
        <v>штук</v>
      </c>
      <c r="F6" t="s">
        <v>8</v>
      </c>
      <c r="H6" t="s">
        <v>42</v>
      </c>
      <c r="J6" s="165">
        <v>43910</v>
      </c>
      <c r="K6">
        <v>95</v>
      </c>
      <c r="M6">
        <f>IF(K6="","",K6*L6)</f>
        <v>0</v>
      </c>
    </row>
    <row r="7" spans="1:13" x14ac:dyDescent="0.25">
      <c r="A7" t="s">
        <v>210</v>
      </c>
      <c r="F7" t="s">
        <v>8</v>
      </c>
      <c r="H7" t="s">
        <v>46</v>
      </c>
      <c r="J7" s="165">
        <v>43911</v>
      </c>
      <c r="K7" s="3">
        <v>44</v>
      </c>
    </row>
    <row r="8" spans="1:13" x14ac:dyDescent="0.25">
      <c r="A8" t="s">
        <v>210</v>
      </c>
      <c r="F8" t="s">
        <v>8</v>
      </c>
      <c r="H8" t="s">
        <v>61</v>
      </c>
      <c r="J8" s="165">
        <v>43911</v>
      </c>
      <c r="K8" s="3">
        <v>35</v>
      </c>
    </row>
    <row r="9" spans="1:13" x14ac:dyDescent="0.25">
      <c r="A9" t="s">
        <v>210</v>
      </c>
      <c r="F9" t="s">
        <v>8</v>
      </c>
      <c r="H9" t="s">
        <v>64</v>
      </c>
      <c r="J9" s="165">
        <v>43911</v>
      </c>
      <c r="K9" s="3">
        <v>155</v>
      </c>
    </row>
    <row r="10" spans="1:13" x14ac:dyDescent="0.25">
      <c r="A10" t="s">
        <v>210</v>
      </c>
      <c r="F10" t="s">
        <v>8</v>
      </c>
      <c r="H10" t="s">
        <v>68</v>
      </c>
      <c r="J10" s="165">
        <v>43911</v>
      </c>
      <c r="K10" s="3">
        <v>110</v>
      </c>
    </row>
    <row r="11" spans="1:13" x14ac:dyDescent="0.25">
      <c r="A11" t="s">
        <v>210</v>
      </c>
      <c r="D11" t="str">
        <f t="shared" si="0"/>
        <v>штук</v>
      </c>
      <c r="F11" t="s">
        <v>8</v>
      </c>
      <c r="H11" t="s">
        <v>26</v>
      </c>
      <c r="J11" s="165">
        <v>43910</v>
      </c>
      <c r="K11">
        <v>79</v>
      </c>
      <c r="M11">
        <f t="shared" ref="M11:M78" si="1">IF(K11="","",K11*L11)</f>
        <v>0</v>
      </c>
    </row>
    <row r="12" spans="1:13" x14ac:dyDescent="0.25">
      <c r="A12" t="s">
        <v>210</v>
      </c>
      <c r="D12" t="str">
        <f t="shared" si="0"/>
        <v>штук</v>
      </c>
      <c r="F12" t="s">
        <v>8</v>
      </c>
      <c r="H12" t="s">
        <v>48</v>
      </c>
      <c r="J12" s="165">
        <v>43910</v>
      </c>
      <c r="K12">
        <v>80</v>
      </c>
      <c r="M12">
        <f t="shared" si="1"/>
        <v>0</v>
      </c>
    </row>
    <row r="13" spans="1:13" x14ac:dyDescent="0.25">
      <c r="A13" t="s">
        <v>210</v>
      </c>
      <c r="D13" t="str">
        <f t="shared" si="0"/>
        <v>штук</v>
      </c>
      <c r="F13" t="s">
        <v>8</v>
      </c>
      <c r="H13" t="s">
        <v>52</v>
      </c>
      <c r="J13" s="161">
        <v>43907</v>
      </c>
      <c r="K13" s="3">
        <v>18</v>
      </c>
      <c r="M13">
        <f t="shared" si="1"/>
        <v>0</v>
      </c>
    </row>
    <row r="14" spans="1:13" x14ac:dyDescent="0.25">
      <c r="A14" t="s">
        <v>210</v>
      </c>
      <c r="D14" t="str">
        <f t="shared" si="0"/>
        <v>штук</v>
      </c>
      <c r="F14" t="s">
        <v>8</v>
      </c>
      <c r="H14" t="s">
        <v>55</v>
      </c>
      <c r="J14" s="161">
        <v>43910</v>
      </c>
      <c r="K14" s="3">
        <v>55</v>
      </c>
      <c r="M14">
        <f t="shared" si="1"/>
        <v>0</v>
      </c>
    </row>
    <row r="15" spans="1:13" x14ac:dyDescent="0.25">
      <c r="A15" t="s">
        <v>210</v>
      </c>
      <c r="D15" t="str">
        <f t="shared" si="0"/>
        <v>штук</v>
      </c>
      <c r="F15" t="s">
        <v>8</v>
      </c>
      <c r="H15" t="s">
        <v>71</v>
      </c>
      <c r="J15" s="161">
        <v>43910</v>
      </c>
      <c r="K15" s="3">
        <v>60</v>
      </c>
      <c r="M15">
        <f t="shared" si="1"/>
        <v>0</v>
      </c>
    </row>
    <row r="16" spans="1:13" x14ac:dyDescent="0.25">
      <c r="A16" t="s">
        <v>210</v>
      </c>
      <c r="F16" t="s">
        <v>8</v>
      </c>
      <c r="H16" t="s">
        <v>74</v>
      </c>
      <c r="J16" s="161">
        <v>43910</v>
      </c>
      <c r="K16" s="3">
        <v>21</v>
      </c>
      <c r="M16">
        <f t="shared" si="1"/>
        <v>0</v>
      </c>
    </row>
    <row r="17" spans="1:13" x14ac:dyDescent="0.25">
      <c r="A17" t="s">
        <v>210</v>
      </c>
      <c r="D17" t="str">
        <f t="shared" si="0"/>
        <v>штук</v>
      </c>
      <c r="F17" t="s">
        <v>8</v>
      </c>
      <c r="H17" t="s">
        <v>34</v>
      </c>
      <c r="J17" s="161">
        <v>43910</v>
      </c>
      <c r="K17" s="3">
        <v>31</v>
      </c>
      <c r="M17">
        <f t="shared" si="1"/>
        <v>0</v>
      </c>
    </row>
    <row r="18" spans="1:13" x14ac:dyDescent="0.25">
      <c r="A18" t="s">
        <v>211</v>
      </c>
      <c r="D18" t="str">
        <f t="shared" si="0"/>
        <v>комплект</v>
      </c>
      <c r="F18" t="s">
        <v>8</v>
      </c>
      <c r="H18" t="s">
        <v>31</v>
      </c>
      <c r="J18" s="161">
        <v>43910</v>
      </c>
      <c r="K18" s="3">
        <v>24</v>
      </c>
      <c r="M18">
        <f t="shared" si="1"/>
        <v>0</v>
      </c>
    </row>
    <row r="19" spans="1:13" x14ac:dyDescent="0.25">
      <c r="A19" t="s">
        <v>211</v>
      </c>
      <c r="D19" t="str">
        <f>IF(ISNA(VLOOKUP(A19,Таблица1,4,0)),"",VLOOKUP(A19,Таблица1,4,0))</f>
        <v>комплект</v>
      </c>
      <c r="F19" t="s">
        <v>8</v>
      </c>
      <c r="H19" t="s">
        <v>55</v>
      </c>
      <c r="J19" s="161">
        <v>43910</v>
      </c>
      <c r="K19" s="3">
        <v>65</v>
      </c>
      <c r="M19">
        <f>IF(K19="","",K19*L19)</f>
        <v>0</v>
      </c>
    </row>
    <row r="20" spans="1:13" x14ac:dyDescent="0.25">
      <c r="A20" t="s">
        <v>211</v>
      </c>
      <c r="D20" t="str">
        <f>IF(ISNA(VLOOKUP(A20,Таблица1,4,0)),"",VLOOKUP(A20,Таблица1,4,0))</f>
        <v>комплект</v>
      </c>
      <c r="F20" t="s">
        <v>8</v>
      </c>
      <c r="H20" t="s">
        <v>68</v>
      </c>
      <c r="J20" s="161">
        <v>43910</v>
      </c>
      <c r="K20" s="3">
        <v>100</v>
      </c>
      <c r="M20">
        <f>IF(K20="","",K20*L20)</f>
        <v>0</v>
      </c>
    </row>
    <row r="21" spans="1:13" x14ac:dyDescent="0.25">
      <c r="A21" t="s">
        <v>211</v>
      </c>
      <c r="D21" t="str">
        <f>IF(ISNA(VLOOKUP(A21,Таблица1,4,0)),"",VLOOKUP(A21,Таблица1,4,0))</f>
        <v>комплект</v>
      </c>
      <c r="F21" t="s">
        <v>8</v>
      </c>
      <c r="H21" t="s">
        <v>61</v>
      </c>
      <c r="J21" s="161">
        <v>43910</v>
      </c>
      <c r="K21" s="3">
        <v>33</v>
      </c>
      <c r="M21">
        <f>IF(K21="","",K21*L21)</f>
        <v>0</v>
      </c>
    </row>
    <row r="22" spans="1:13" x14ac:dyDescent="0.25">
      <c r="A22" t="s">
        <v>92</v>
      </c>
      <c r="D22" t="str">
        <f t="shared" si="0"/>
        <v>пар</v>
      </c>
      <c r="F22" t="s">
        <v>277</v>
      </c>
      <c r="H22" t="s">
        <v>23</v>
      </c>
      <c r="J22" s="161">
        <v>43952</v>
      </c>
      <c r="K22" s="3">
        <v>2</v>
      </c>
      <c r="M22">
        <f t="shared" si="1"/>
        <v>0</v>
      </c>
    </row>
    <row r="23" spans="1:13" x14ac:dyDescent="0.25">
      <c r="A23" t="s">
        <v>92</v>
      </c>
      <c r="D23" t="str">
        <f t="shared" si="0"/>
        <v>пар</v>
      </c>
      <c r="F23" t="s">
        <v>277</v>
      </c>
      <c r="H23" t="s">
        <v>26</v>
      </c>
      <c r="J23" s="161">
        <v>43952</v>
      </c>
      <c r="K23" s="3">
        <v>55</v>
      </c>
      <c r="M23">
        <f t="shared" si="1"/>
        <v>0</v>
      </c>
    </row>
    <row r="24" spans="1:13" x14ac:dyDescent="0.25">
      <c r="A24" t="s">
        <v>92</v>
      </c>
      <c r="D24" t="str">
        <f t="shared" si="0"/>
        <v>пар</v>
      </c>
      <c r="F24" t="s">
        <v>277</v>
      </c>
      <c r="H24" t="s">
        <v>31</v>
      </c>
      <c r="J24" s="161">
        <v>43952</v>
      </c>
      <c r="K24" s="3">
        <v>53</v>
      </c>
      <c r="M24">
        <f t="shared" si="1"/>
        <v>0</v>
      </c>
    </row>
    <row r="25" spans="1:13" x14ac:dyDescent="0.25">
      <c r="A25" t="s">
        <v>92</v>
      </c>
      <c r="D25" t="str">
        <f t="shared" si="0"/>
        <v>пар</v>
      </c>
      <c r="F25" t="s">
        <v>277</v>
      </c>
      <c r="H25" t="s">
        <v>34</v>
      </c>
      <c r="J25" s="161">
        <v>43952</v>
      </c>
      <c r="K25" s="3">
        <v>69</v>
      </c>
      <c r="M25">
        <f t="shared" si="1"/>
        <v>0</v>
      </c>
    </row>
    <row r="26" spans="1:13" x14ac:dyDescent="0.25">
      <c r="A26" t="s">
        <v>92</v>
      </c>
      <c r="D26" t="str">
        <f t="shared" si="0"/>
        <v>пар</v>
      </c>
      <c r="F26" t="s">
        <v>277</v>
      </c>
      <c r="H26" t="s">
        <v>42</v>
      </c>
      <c r="J26" s="161">
        <v>43952</v>
      </c>
      <c r="K26" s="3">
        <v>65</v>
      </c>
      <c r="M26">
        <f t="shared" si="1"/>
        <v>0</v>
      </c>
    </row>
    <row r="27" spans="1:13" x14ac:dyDescent="0.25">
      <c r="A27" t="s">
        <v>92</v>
      </c>
      <c r="D27" t="str">
        <f t="shared" si="0"/>
        <v>пар</v>
      </c>
      <c r="F27" t="s">
        <v>277</v>
      </c>
      <c r="H27" t="s">
        <v>46</v>
      </c>
      <c r="J27" s="161">
        <v>43952</v>
      </c>
      <c r="K27" s="3">
        <v>40</v>
      </c>
      <c r="M27">
        <f t="shared" si="1"/>
        <v>0</v>
      </c>
    </row>
    <row r="28" spans="1:13" x14ac:dyDescent="0.25">
      <c r="A28" t="s">
        <v>92</v>
      </c>
      <c r="D28" t="str">
        <f t="shared" si="0"/>
        <v>пар</v>
      </c>
      <c r="F28" t="s">
        <v>277</v>
      </c>
      <c r="H28" t="s">
        <v>48</v>
      </c>
      <c r="J28" s="161">
        <v>43952</v>
      </c>
      <c r="K28" s="3">
        <v>170</v>
      </c>
      <c r="M28">
        <f t="shared" si="1"/>
        <v>0</v>
      </c>
    </row>
    <row r="29" spans="1:13" x14ac:dyDescent="0.25">
      <c r="A29" t="s">
        <v>92</v>
      </c>
      <c r="D29" t="str">
        <f t="shared" si="0"/>
        <v>пар</v>
      </c>
      <c r="F29" t="s">
        <v>277</v>
      </c>
      <c r="H29" t="s">
        <v>52</v>
      </c>
      <c r="J29" s="161">
        <v>43952</v>
      </c>
      <c r="K29" s="3">
        <v>60</v>
      </c>
      <c r="M29">
        <f t="shared" si="1"/>
        <v>0</v>
      </c>
    </row>
    <row r="30" spans="1:13" x14ac:dyDescent="0.25">
      <c r="A30" t="s">
        <v>92</v>
      </c>
      <c r="D30" t="str">
        <f t="shared" si="0"/>
        <v>пар</v>
      </c>
      <c r="F30" t="s">
        <v>277</v>
      </c>
      <c r="H30" t="s">
        <v>55</v>
      </c>
      <c r="J30" s="161">
        <v>43952</v>
      </c>
      <c r="K30" s="3">
        <v>75</v>
      </c>
      <c r="M30">
        <f t="shared" si="1"/>
        <v>0</v>
      </c>
    </row>
    <row r="31" spans="1:13" x14ac:dyDescent="0.25">
      <c r="A31" t="s">
        <v>92</v>
      </c>
      <c r="D31" t="str">
        <f t="shared" si="0"/>
        <v>пар</v>
      </c>
      <c r="F31" t="s">
        <v>277</v>
      </c>
      <c r="H31" t="s">
        <v>61</v>
      </c>
      <c r="J31" s="161">
        <v>43952</v>
      </c>
      <c r="K31" s="3">
        <v>30</v>
      </c>
      <c r="M31">
        <f t="shared" si="1"/>
        <v>0</v>
      </c>
    </row>
    <row r="32" spans="1:13" x14ac:dyDescent="0.25">
      <c r="A32" t="s">
        <v>92</v>
      </c>
      <c r="D32" t="str">
        <f t="shared" si="0"/>
        <v>пар</v>
      </c>
      <c r="F32" t="s">
        <v>277</v>
      </c>
      <c r="H32" t="s">
        <v>64</v>
      </c>
      <c r="J32" s="161">
        <v>43952</v>
      </c>
      <c r="K32" s="3">
        <v>185</v>
      </c>
      <c r="M32">
        <f t="shared" si="1"/>
        <v>0</v>
      </c>
    </row>
    <row r="33" spans="1:13" x14ac:dyDescent="0.25">
      <c r="A33" t="s">
        <v>92</v>
      </c>
      <c r="D33" t="str">
        <f t="shared" si="0"/>
        <v>пар</v>
      </c>
      <c r="F33" t="s">
        <v>277</v>
      </c>
      <c r="H33" t="s">
        <v>68</v>
      </c>
      <c r="J33" s="161">
        <v>43952</v>
      </c>
      <c r="K33" s="3">
        <v>130</v>
      </c>
      <c r="M33">
        <f t="shared" si="1"/>
        <v>0</v>
      </c>
    </row>
    <row r="34" spans="1:13" x14ac:dyDescent="0.25">
      <c r="A34" t="s">
        <v>92</v>
      </c>
      <c r="D34" t="str">
        <f t="shared" si="0"/>
        <v>пар</v>
      </c>
      <c r="F34" t="s">
        <v>277</v>
      </c>
      <c r="H34" t="s">
        <v>71</v>
      </c>
      <c r="J34" s="161">
        <v>43952</v>
      </c>
      <c r="K34" s="3">
        <v>165</v>
      </c>
      <c r="M34">
        <f t="shared" si="1"/>
        <v>0</v>
      </c>
    </row>
    <row r="35" spans="1:13" x14ac:dyDescent="0.25">
      <c r="A35" t="s">
        <v>92</v>
      </c>
      <c r="D35" t="str">
        <f t="shared" si="0"/>
        <v>пар</v>
      </c>
      <c r="F35" t="s">
        <v>277</v>
      </c>
      <c r="H35" t="s">
        <v>74</v>
      </c>
      <c r="J35" s="161">
        <v>43952</v>
      </c>
      <c r="K35" s="3">
        <v>50</v>
      </c>
      <c r="M35">
        <f t="shared" si="1"/>
        <v>0</v>
      </c>
    </row>
    <row r="36" spans="1:13" x14ac:dyDescent="0.25">
      <c r="A36" t="s">
        <v>90</v>
      </c>
      <c r="D36" t="str">
        <f t="shared" si="0"/>
        <v>штук</v>
      </c>
      <c r="F36" t="s">
        <v>277</v>
      </c>
      <c r="H36" t="s">
        <v>26</v>
      </c>
      <c r="J36" s="161">
        <v>43952</v>
      </c>
      <c r="K36" s="3">
        <v>42</v>
      </c>
      <c r="M36">
        <f t="shared" si="1"/>
        <v>0</v>
      </c>
    </row>
    <row r="37" spans="1:13" x14ac:dyDescent="0.25">
      <c r="A37" t="s">
        <v>90</v>
      </c>
      <c r="D37" t="str">
        <f t="shared" si="0"/>
        <v>штук</v>
      </c>
      <c r="F37" t="s">
        <v>277</v>
      </c>
      <c r="H37" t="s">
        <v>31</v>
      </c>
      <c r="J37" s="161">
        <v>43952</v>
      </c>
      <c r="K37" s="3">
        <v>28</v>
      </c>
      <c r="M37">
        <f t="shared" si="1"/>
        <v>0</v>
      </c>
    </row>
    <row r="38" spans="1:13" x14ac:dyDescent="0.25">
      <c r="A38" t="s">
        <v>90</v>
      </c>
      <c r="D38" t="str">
        <f t="shared" si="0"/>
        <v>штук</v>
      </c>
      <c r="F38" t="s">
        <v>277</v>
      </c>
      <c r="H38" t="s">
        <v>34</v>
      </c>
      <c r="J38" s="161">
        <v>43952</v>
      </c>
      <c r="K38" s="3">
        <v>80</v>
      </c>
      <c r="M38">
        <f t="shared" si="1"/>
        <v>0</v>
      </c>
    </row>
    <row r="39" spans="1:13" x14ac:dyDescent="0.25">
      <c r="A39" t="s">
        <v>90</v>
      </c>
      <c r="D39" t="str">
        <f t="shared" si="0"/>
        <v>штук</v>
      </c>
      <c r="F39" t="s">
        <v>277</v>
      </c>
      <c r="H39" t="s">
        <v>42</v>
      </c>
      <c r="J39" s="161">
        <v>43952</v>
      </c>
      <c r="K39" s="3">
        <v>142</v>
      </c>
      <c r="M39">
        <f t="shared" si="1"/>
        <v>0</v>
      </c>
    </row>
    <row r="40" spans="1:13" x14ac:dyDescent="0.25">
      <c r="A40" t="s">
        <v>90</v>
      </c>
      <c r="D40" t="str">
        <f t="shared" si="0"/>
        <v>штук</v>
      </c>
      <c r="F40" t="s">
        <v>277</v>
      </c>
      <c r="H40" t="s">
        <v>46</v>
      </c>
      <c r="J40" s="161">
        <v>43952</v>
      </c>
      <c r="K40" s="3">
        <v>85</v>
      </c>
      <c r="M40">
        <f t="shared" si="1"/>
        <v>0</v>
      </c>
    </row>
    <row r="41" spans="1:13" x14ac:dyDescent="0.25">
      <c r="A41" t="s">
        <v>90</v>
      </c>
      <c r="D41" t="str">
        <f t="shared" si="0"/>
        <v>штук</v>
      </c>
      <c r="F41" t="s">
        <v>277</v>
      </c>
      <c r="H41" t="s">
        <v>48</v>
      </c>
      <c r="J41" s="161">
        <v>43952</v>
      </c>
      <c r="K41" s="3">
        <v>140</v>
      </c>
      <c r="M41">
        <f t="shared" si="1"/>
        <v>0</v>
      </c>
    </row>
    <row r="42" spans="1:13" x14ac:dyDescent="0.25">
      <c r="A42" t="s">
        <v>90</v>
      </c>
      <c r="D42" t="str">
        <f t="shared" si="0"/>
        <v>штук</v>
      </c>
      <c r="F42" t="s">
        <v>277</v>
      </c>
      <c r="H42" t="s">
        <v>52</v>
      </c>
      <c r="J42" s="161">
        <v>43952</v>
      </c>
      <c r="K42" s="3">
        <v>60</v>
      </c>
      <c r="M42">
        <f t="shared" si="1"/>
        <v>0</v>
      </c>
    </row>
    <row r="43" spans="1:13" x14ac:dyDescent="0.25">
      <c r="A43" t="s">
        <v>90</v>
      </c>
      <c r="D43" t="str">
        <f t="shared" si="0"/>
        <v>штук</v>
      </c>
      <c r="F43" t="s">
        <v>277</v>
      </c>
      <c r="H43" t="s">
        <v>55</v>
      </c>
      <c r="J43" s="161">
        <v>43952</v>
      </c>
      <c r="K43" s="3">
        <v>85</v>
      </c>
      <c r="M43">
        <f t="shared" si="1"/>
        <v>0</v>
      </c>
    </row>
    <row r="44" spans="1:13" x14ac:dyDescent="0.25">
      <c r="A44" t="s">
        <v>90</v>
      </c>
      <c r="D44" t="str">
        <f t="shared" si="0"/>
        <v>штук</v>
      </c>
      <c r="F44" t="s">
        <v>277</v>
      </c>
      <c r="H44" t="s">
        <v>58</v>
      </c>
      <c r="J44" s="161">
        <v>43952</v>
      </c>
      <c r="K44" s="3">
        <v>1</v>
      </c>
      <c r="M44">
        <f t="shared" si="1"/>
        <v>0</v>
      </c>
    </row>
    <row r="45" spans="1:13" x14ac:dyDescent="0.25">
      <c r="A45" t="s">
        <v>90</v>
      </c>
      <c r="D45" t="str">
        <f t="shared" si="0"/>
        <v>штук</v>
      </c>
      <c r="F45" t="s">
        <v>277</v>
      </c>
      <c r="H45" t="s">
        <v>61</v>
      </c>
      <c r="J45" s="161">
        <v>43952</v>
      </c>
      <c r="K45" s="3">
        <v>31</v>
      </c>
      <c r="M45">
        <f t="shared" si="1"/>
        <v>0</v>
      </c>
    </row>
    <row r="46" spans="1:13" x14ac:dyDescent="0.25">
      <c r="A46" t="s">
        <v>90</v>
      </c>
      <c r="D46" t="str">
        <f t="shared" ref="D46:D93" si="2">IF(ISNA(VLOOKUP(A46,Таблица1,4,0)),"",VLOOKUP(A46,Таблица1,4,0))</f>
        <v>штук</v>
      </c>
      <c r="F46" t="s">
        <v>277</v>
      </c>
      <c r="H46" t="s">
        <v>64</v>
      </c>
      <c r="J46" s="161">
        <v>43952</v>
      </c>
      <c r="K46" s="3">
        <v>258</v>
      </c>
      <c r="M46">
        <f t="shared" si="1"/>
        <v>0</v>
      </c>
    </row>
    <row r="47" spans="1:13" x14ac:dyDescent="0.25">
      <c r="A47" t="s">
        <v>90</v>
      </c>
      <c r="D47" t="str">
        <f t="shared" si="2"/>
        <v>штук</v>
      </c>
      <c r="F47" t="s">
        <v>277</v>
      </c>
      <c r="H47" t="s">
        <v>68</v>
      </c>
      <c r="J47" s="161">
        <v>43952</v>
      </c>
      <c r="K47" s="3">
        <v>99</v>
      </c>
      <c r="M47">
        <f t="shared" si="1"/>
        <v>0</v>
      </c>
    </row>
    <row r="48" spans="1:13" x14ac:dyDescent="0.25">
      <c r="A48" t="s">
        <v>90</v>
      </c>
      <c r="D48" t="str">
        <f t="shared" si="2"/>
        <v>штук</v>
      </c>
      <c r="F48" t="s">
        <v>277</v>
      </c>
      <c r="H48" t="s">
        <v>71</v>
      </c>
      <c r="J48" s="161">
        <v>43952</v>
      </c>
      <c r="K48" s="3">
        <v>110</v>
      </c>
      <c r="M48">
        <f t="shared" si="1"/>
        <v>0</v>
      </c>
    </row>
    <row r="49" spans="1:13" x14ac:dyDescent="0.25">
      <c r="A49" t="s">
        <v>90</v>
      </c>
      <c r="D49" t="str">
        <f t="shared" si="2"/>
        <v>штук</v>
      </c>
      <c r="F49" t="s">
        <v>277</v>
      </c>
      <c r="H49" t="s">
        <v>74</v>
      </c>
      <c r="J49" s="161">
        <v>43952</v>
      </c>
      <c r="K49" s="3">
        <v>12</v>
      </c>
      <c r="M49">
        <f t="shared" si="1"/>
        <v>0</v>
      </c>
    </row>
    <row r="50" spans="1:13" x14ac:dyDescent="0.25">
      <c r="A50" t="s">
        <v>88</v>
      </c>
      <c r="D50" t="str">
        <f t="shared" si="2"/>
        <v>штук</v>
      </c>
      <c r="F50" t="s">
        <v>280</v>
      </c>
      <c r="H50" t="s">
        <v>23</v>
      </c>
      <c r="J50" s="161">
        <v>43963</v>
      </c>
      <c r="K50" s="3">
        <v>6</v>
      </c>
      <c r="M50">
        <f t="shared" si="1"/>
        <v>0</v>
      </c>
    </row>
    <row r="51" spans="1:13" x14ac:dyDescent="0.25">
      <c r="A51" t="s">
        <v>88</v>
      </c>
      <c r="D51" t="str">
        <f t="shared" ref="D51:D65" si="3">IF(ISNA(VLOOKUP(A51,Таблица1,4,0)),"",VLOOKUP(A51,Таблица1,4,0))</f>
        <v>штук</v>
      </c>
      <c r="F51" t="s">
        <v>280</v>
      </c>
      <c r="H51" t="s">
        <v>26</v>
      </c>
      <c r="J51" s="161">
        <v>43963</v>
      </c>
      <c r="K51" s="3">
        <v>426</v>
      </c>
      <c r="M51">
        <f t="shared" si="1"/>
        <v>0</v>
      </c>
    </row>
    <row r="52" spans="1:13" x14ac:dyDescent="0.25">
      <c r="A52" t="s">
        <v>88</v>
      </c>
      <c r="D52" t="str">
        <f t="shared" si="3"/>
        <v>штук</v>
      </c>
      <c r="F52" t="s">
        <v>280</v>
      </c>
      <c r="H52" t="s">
        <v>31</v>
      </c>
      <c r="J52" s="161">
        <v>43963</v>
      </c>
      <c r="K52" s="3">
        <v>142</v>
      </c>
      <c r="M52">
        <f t="shared" si="1"/>
        <v>0</v>
      </c>
    </row>
    <row r="53" spans="1:13" x14ac:dyDescent="0.25">
      <c r="A53" t="s">
        <v>88</v>
      </c>
      <c r="D53" t="str">
        <f t="shared" si="3"/>
        <v>штук</v>
      </c>
      <c r="F53" t="s">
        <v>280</v>
      </c>
      <c r="H53" t="s">
        <v>34</v>
      </c>
      <c r="J53" s="161">
        <v>43963</v>
      </c>
      <c r="K53" s="3">
        <v>196</v>
      </c>
      <c r="M53">
        <f t="shared" si="1"/>
        <v>0</v>
      </c>
    </row>
    <row r="54" spans="1:13" x14ac:dyDescent="0.25">
      <c r="A54" t="s">
        <v>88</v>
      </c>
      <c r="D54" t="str">
        <f t="shared" si="3"/>
        <v>штук</v>
      </c>
      <c r="F54" t="s">
        <v>280</v>
      </c>
      <c r="H54" t="s">
        <v>39</v>
      </c>
      <c r="J54" s="161">
        <v>43963</v>
      </c>
      <c r="K54" s="3">
        <v>4</v>
      </c>
      <c r="M54">
        <f t="shared" si="1"/>
        <v>0</v>
      </c>
    </row>
    <row r="55" spans="1:13" x14ac:dyDescent="0.25">
      <c r="A55" t="s">
        <v>88</v>
      </c>
      <c r="D55" t="str">
        <f t="shared" si="3"/>
        <v>штук</v>
      </c>
      <c r="F55" t="s">
        <v>280</v>
      </c>
      <c r="H55" t="s">
        <v>42</v>
      </c>
      <c r="J55" s="161">
        <v>43963</v>
      </c>
      <c r="K55" s="3">
        <v>380</v>
      </c>
      <c r="M55">
        <f t="shared" si="1"/>
        <v>0</v>
      </c>
    </row>
    <row r="56" spans="1:13" x14ac:dyDescent="0.25">
      <c r="A56" t="s">
        <v>88</v>
      </c>
      <c r="D56" t="str">
        <f t="shared" si="3"/>
        <v>штук</v>
      </c>
      <c r="F56" t="s">
        <v>280</v>
      </c>
      <c r="H56" t="s">
        <v>46</v>
      </c>
      <c r="J56" s="161">
        <v>43963</v>
      </c>
      <c r="K56" s="3">
        <v>110</v>
      </c>
      <c r="M56">
        <f t="shared" si="1"/>
        <v>0</v>
      </c>
    </row>
    <row r="57" spans="1:13" x14ac:dyDescent="0.25">
      <c r="A57" t="s">
        <v>88</v>
      </c>
      <c r="D57" t="str">
        <f t="shared" si="3"/>
        <v>штук</v>
      </c>
      <c r="F57" t="s">
        <v>280</v>
      </c>
      <c r="H57" t="s">
        <v>48</v>
      </c>
      <c r="J57" s="161">
        <v>43963</v>
      </c>
      <c r="K57" s="3">
        <v>400</v>
      </c>
      <c r="M57">
        <f t="shared" si="1"/>
        <v>0</v>
      </c>
    </row>
    <row r="58" spans="1:13" x14ac:dyDescent="0.25">
      <c r="A58" t="s">
        <v>88</v>
      </c>
      <c r="D58" t="str">
        <f t="shared" si="3"/>
        <v>штук</v>
      </c>
      <c r="F58" t="s">
        <v>280</v>
      </c>
      <c r="H58" t="s">
        <v>52</v>
      </c>
      <c r="J58" s="161">
        <v>43963</v>
      </c>
      <c r="K58" s="3">
        <v>100</v>
      </c>
      <c r="M58">
        <f t="shared" si="1"/>
        <v>0</v>
      </c>
    </row>
    <row r="59" spans="1:13" x14ac:dyDescent="0.25">
      <c r="A59" t="s">
        <v>88</v>
      </c>
      <c r="D59" t="str">
        <f t="shared" si="3"/>
        <v>штук</v>
      </c>
      <c r="F59" t="s">
        <v>280</v>
      </c>
      <c r="H59" t="s">
        <v>55</v>
      </c>
      <c r="J59" s="161">
        <v>43963</v>
      </c>
      <c r="K59" s="3">
        <v>344</v>
      </c>
      <c r="M59">
        <f t="shared" si="1"/>
        <v>0</v>
      </c>
    </row>
    <row r="60" spans="1:13" x14ac:dyDescent="0.25">
      <c r="A60" t="s">
        <v>88</v>
      </c>
      <c r="D60" t="str">
        <f t="shared" si="3"/>
        <v>штук</v>
      </c>
      <c r="F60" t="s">
        <v>280</v>
      </c>
      <c r="H60" t="s">
        <v>58</v>
      </c>
      <c r="J60" s="161">
        <v>43963</v>
      </c>
      <c r="K60" s="3">
        <v>4</v>
      </c>
      <c r="M60">
        <f t="shared" si="1"/>
        <v>0</v>
      </c>
    </row>
    <row r="61" spans="1:13" x14ac:dyDescent="0.25">
      <c r="A61" t="s">
        <v>88</v>
      </c>
      <c r="D61" t="str">
        <f t="shared" si="3"/>
        <v>штук</v>
      </c>
      <c r="F61" t="s">
        <v>280</v>
      </c>
      <c r="H61" t="s">
        <v>61</v>
      </c>
      <c r="J61" s="161">
        <v>43963</v>
      </c>
      <c r="K61" s="3">
        <v>200</v>
      </c>
      <c r="M61">
        <f t="shared" si="1"/>
        <v>0</v>
      </c>
    </row>
    <row r="62" spans="1:13" x14ac:dyDescent="0.25">
      <c r="A62" t="s">
        <v>88</v>
      </c>
      <c r="D62" t="str">
        <f t="shared" si="3"/>
        <v>штук</v>
      </c>
      <c r="F62" t="s">
        <v>280</v>
      </c>
      <c r="H62" t="s">
        <v>64</v>
      </c>
      <c r="J62" s="161">
        <v>43963</v>
      </c>
      <c r="K62" s="3">
        <v>810</v>
      </c>
      <c r="M62">
        <f t="shared" si="1"/>
        <v>0</v>
      </c>
    </row>
    <row r="63" spans="1:13" x14ac:dyDescent="0.25">
      <c r="A63" t="s">
        <v>88</v>
      </c>
      <c r="D63" t="str">
        <f t="shared" si="3"/>
        <v>штук</v>
      </c>
      <c r="F63" t="s">
        <v>280</v>
      </c>
      <c r="H63" t="s">
        <v>68</v>
      </c>
      <c r="J63" s="161">
        <v>43963</v>
      </c>
      <c r="K63" s="3">
        <v>466</v>
      </c>
      <c r="M63">
        <f t="shared" si="1"/>
        <v>0</v>
      </c>
    </row>
    <row r="64" spans="1:13" x14ac:dyDescent="0.25">
      <c r="A64" t="s">
        <v>88</v>
      </c>
      <c r="D64" t="str">
        <f t="shared" si="3"/>
        <v>штук</v>
      </c>
      <c r="F64" t="s">
        <v>280</v>
      </c>
      <c r="H64" t="s">
        <v>71</v>
      </c>
      <c r="J64" s="161">
        <v>43963</v>
      </c>
      <c r="K64" s="3">
        <v>212</v>
      </c>
      <c r="M64">
        <f t="shared" si="1"/>
        <v>0</v>
      </c>
    </row>
    <row r="65" spans="1:13" x14ac:dyDescent="0.25">
      <c r="A65" t="s">
        <v>88</v>
      </c>
      <c r="D65" t="str">
        <f t="shared" si="3"/>
        <v>штук</v>
      </c>
      <c r="F65" t="s">
        <v>280</v>
      </c>
      <c r="H65" t="s">
        <v>74</v>
      </c>
      <c r="J65" s="161">
        <v>43963</v>
      </c>
      <c r="K65" s="3">
        <v>186</v>
      </c>
      <c r="M65">
        <f t="shared" si="1"/>
        <v>0</v>
      </c>
    </row>
    <row r="66" spans="1:13" x14ac:dyDescent="0.25">
      <c r="A66" t="s">
        <v>87</v>
      </c>
      <c r="D66" t="str">
        <f t="shared" si="2"/>
        <v>штук</v>
      </c>
      <c r="F66" t="s">
        <v>278</v>
      </c>
      <c r="H66" t="s">
        <v>26</v>
      </c>
      <c r="J66" s="161">
        <v>43966</v>
      </c>
      <c r="K66" s="3">
        <v>27</v>
      </c>
      <c r="M66">
        <f t="shared" si="1"/>
        <v>0</v>
      </c>
    </row>
    <row r="67" spans="1:13" x14ac:dyDescent="0.25">
      <c r="A67" t="s">
        <v>87</v>
      </c>
      <c r="D67" t="str">
        <f t="shared" si="2"/>
        <v>штук</v>
      </c>
      <c r="F67" t="s">
        <v>278</v>
      </c>
      <c r="H67" t="s">
        <v>31</v>
      </c>
      <c r="J67" s="161">
        <v>43966</v>
      </c>
      <c r="K67" s="3">
        <v>7</v>
      </c>
      <c r="M67">
        <f t="shared" si="1"/>
        <v>0</v>
      </c>
    </row>
    <row r="68" spans="1:13" x14ac:dyDescent="0.25">
      <c r="A68" t="s">
        <v>87</v>
      </c>
      <c r="D68" t="str">
        <f t="shared" si="2"/>
        <v>штук</v>
      </c>
      <c r="F68" t="s">
        <v>278</v>
      </c>
      <c r="H68" t="s">
        <v>34</v>
      </c>
      <c r="J68" s="161">
        <v>43966</v>
      </c>
      <c r="K68" s="3">
        <v>7</v>
      </c>
      <c r="M68">
        <f t="shared" si="1"/>
        <v>0</v>
      </c>
    </row>
    <row r="69" spans="1:13" x14ac:dyDescent="0.25">
      <c r="A69" t="s">
        <v>87</v>
      </c>
      <c r="D69" t="str">
        <f t="shared" si="2"/>
        <v>штук</v>
      </c>
      <c r="F69" t="s">
        <v>278</v>
      </c>
      <c r="H69" t="s">
        <v>42</v>
      </c>
      <c r="J69" s="161">
        <v>43966</v>
      </c>
      <c r="K69" s="3">
        <v>21</v>
      </c>
      <c r="M69">
        <f t="shared" si="1"/>
        <v>0</v>
      </c>
    </row>
    <row r="70" spans="1:13" x14ac:dyDescent="0.25">
      <c r="A70" t="s">
        <v>87</v>
      </c>
      <c r="D70" t="str">
        <f t="shared" si="2"/>
        <v>штук</v>
      </c>
      <c r="F70" t="s">
        <v>278</v>
      </c>
      <c r="H70" t="s">
        <v>46</v>
      </c>
      <c r="J70" s="161">
        <v>43966</v>
      </c>
      <c r="K70" s="3">
        <v>7</v>
      </c>
      <c r="M70">
        <f t="shared" si="1"/>
        <v>0</v>
      </c>
    </row>
    <row r="71" spans="1:13" x14ac:dyDescent="0.25">
      <c r="A71" t="s">
        <v>87</v>
      </c>
      <c r="D71" t="str">
        <f t="shared" si="2"/>
        <v>штук</v>
      </c>
      <c r="F71" t="s">
        <v>278</v>
      </c>
      <c r="H71" t="s">
        <v>48</v>
      </c>
      <c r="J71" s="161">
        <v>43966</v>
      </c>
      <c r="K71" s="3">
        <v>20</v>
      </c>
      <c r="M71">
        <f t="shared" si="1"/>
        <v>0</v>
      </c>
    </row>
    <row r="72" spans="1:13" x14ac:dyDescent="0.25">
      <c r="A72" t="s">
        <v>87</v>
      </c>
      <c r="D72" t="str">
        <f t="shared" si="2"/>
        <v>штук</v>
      </c>
      <c r="F72" t="s">
        <v>278</v>
      </c>
      <c r="H72" t="s">
        <v>52</v>
      </c>
      <c r="J72" s="161">
        <v>43966</v>
      </c>
      <c r="K72" s="3">
        <v>7</v>
      </c>
      <c r="M72">
        <f t="shared" si="1"/>
        <v>0</v>
      </c>
    </row>
    <row r="73" spans="1:13" x14ac:dyDescent="0.25">
      <c r="A73" t="s">
        <v>87</v>
      </c>
      <c r="D73" t="str">
        <f t="shared" si="2"/>
        <v>штук</v>
      </c>
      <c r="F73" t="s">
        <v>278</v>
      </c>
      <c r="H73" t="s">
        <v>55</v>
      </c>
      <c r="J73" s="161">
        <v>43966</v>
      </c>
      <c r="K73" s="3">
        <v>9</v>
      </c>
      <c r="M73">
        <f t="shared" si="1"/>
        <v>0</v>
      </c>
    </row>
    <row r="74" spans="1:13" x14ac:dyDescent="0.25">
      <c r="A74" t="s">
        <v>87</v>
      </c>
      <c r="D74" t="str">
        <f t="shared" si="2"/>
        <v>штук</v>
      </c>
      <c r="F74" t="s">
        <v>278</v>
      </c>
      <c r="H74" t="s">
        <v>61</v>
      </c>
      <c r="J74" s="161">
        <v>43966</v>
      </c>
      <c r="K74" s="3">
        <v>7</v>
      </c>
      <c r="M74">
        <f t="shared" si="1"/>
        <v>0</v>
      </c>
    </row>
    <row r="75" spans="1:13" x14ac:dyDescent="0.25">
      <c r="A75" t="s">
        <v>87</v>
      </c>
      <c r="D75" t="str">
        <f t="shared" si="2"/>
        <v>штук</v>
      </c>
      <c r="F75" t="s">
        <v>278</v>
      </c>
      <c r="H75" t="s">
        <v>64</v>
      </c>
      <c r="J75" s="161">
        <v>43966</v>
      </c>
      <c r="K75" s="3">
        <v>60</v>
      </c>
      <c r="M75">
        <f t="shared" si="1"/>
        <v>0</v>
      </c>
    </row>
    <row r="76" spans="1:13" x14ac:dyDescent="0.25">
      <c r="A76" t="s">
        <v>87</v>
      </c>
      <c r="D76" t="str">
        <f t="shared" si="2"/>
        <v>штук</v>
      </c>
      <c r="F76" t="s">
        <v>278</v>
      </c>
      <c r="H76" t="s">
        <v>68</v>
      </c>
      <c r="J76" s="161">
        <v>43966</v>
      </c>
      <c r="K76" s="3">
        <v>13</v>
      </c>
      <c r="M76">
        <f t="shared" si="1"/>
        <v>0</v>
      </c>
    </row>
    <row r="77" spans="1:13" x14ac:dyDescent="0.25">
      <c r="A77" t="s">
        <v>87</v>
      </c>
      <c r="D77" t="str">
        <f t="shared" si="2"/>
        <v>штук</v>
      </c>
      <c r="F77" t="s">
        <v>278</v>
      </c>
      <c r="H77" t="s">
        <v>71</v>
      </c>
      <c r="J77" s="161">
        <v>43966</v>
      </c>
      <c r="K77" s="3">
        <v>12</v>
      </c>
      <c r="M77">
        <f t="shared" si="1"/>
        <v>0</v>
      </c>
    </row>
    <row r="78" spans="1:13" x14ac:dyDescent="0.25">
      <c r="A78" t="s">
        <v>87</v>
      </c>
      <c r="D78" t="str">
        <f t="shared" si="2"/>
        <v>штук</v>
      </c>
      <c r="F78" t="s">
        <v>278</v>
      </c>
      <c r="H78" t="s">
        <v>74</v>
      </c>
      <c r="J78" s="161">
        <v>43966</v>
      </c>
      <c r="K78" s="3">
        <v>5</v>
      </c>
      <c r="M78">
        <f t="shared" si="1"/>
        <v>0</v>
      </c>
    </row>
    <row r="79" spans="1:13" x14ac:dyDescent="0.25">
      <c r="A79" t="s">
        <v>87</v>
      </c>
      <c r="D79" t="str">
        <f t="shared" si="2"/>
        <v>штук</v>
      </c>
      <c r="F79" t="s">
        <v>278</v>
      </c>
      <c r="H79" t="s">
        <v>218</v>
      </c>
      <c r="J79" s="161">
        <v>43966</v>
      </c>
      <c r="K79" s="3">
        <v>8</v>
      </c>
      <c r="M79">
        <f t="shared" ref="M79:M142" si="4">IF(K79="","",K79*L79)</f>
        <v>0</v>
      </c>
    </row>
    <row r="80" spans="1:13" x14ac:dyDescent="0.25">
      <c r="A80" t="s">
        <v>213</v>
      </c>
      <c r="D80" t="str">
        <f t="shared" si="2"/>
        <v>пар</v>
      </c>
      <c r="F80" t="s">
        <v>279</v>
      </c>
      <c r="H80" t="s">
        <v>26</v>
      </c>
      <c r="J80" s="161">
        <v>43967</v>
      </c>
      <c r="K80" s="3">
        <v>72</v>
      </c>
      <c r="M80">
        <f t="shared" si="4"/>
        <v>0</v>
      </c>
    </row>
    <row r="81" spans="1:13" x14ac:dyDescent="0.25">
      <c r="A81" t="s">
        <v>213</v>
      </c>
      <c r="D81" t="str">
        <f t="shared" si="2"/>
        <v>пар</v>
      </c>
      <c r="F81" t="s">
        <v>279</v>
      </c>
      <c r="H81" t="s">
        <v>31</v>
      </c>
      <c r="J81" s="161">
        <v>43967</v>
      </c>
      <c r="K81" s="3">
        <v>16</v>
      </c>
      <c r="M81">
        <f t="shared" si="4"/>
        <v>0</v>
      </c>
    </row>
    <row r="82" spans="1:13" x14ac:dyDescent="0.25">
      <c r="A82" t="s">
        <v>213</v>
      </c>
      <c r="D82" t="str">
        <f t="shared" si="2"/>
        <v>пар</v>
      </c>
      <c r="F82" t="s">
        <v>279</v>
      </c>
      <c r="H82" t="s">
        <v>34</v>
      </c>
      <c r="J82" s="161">
        <v>43967</v>
      </c>
      <c r="K82" s="3">
        <v>47</v>
      </c>
      <c r="M82">
        <f t="shared" si="4"/>
        <v>0</v>
      </c>
    </row>
    <row r="83" spans="1:13" x14ac:dyDescent="0.25">
      <c r="A83" t="s">
        <v>213</v>
      </c>
      <c r="D83" t="str">
        <f t="shared" si="2"/>
        <v>пар</v>
      </c>
      <c r="F83" t="s">
        <v>279</v>
      </c>
      <c r="H83" t="s">
        <v>42</v>
      </c>
      <c r="J83" s="161">
        <v>43967</v>
      </c>
      <c r="K83" s="3">
        <v>56</v>
      </c>
      <c r="M83">
        <f t="shared" si="4"/>
        <v>0</v>
      </c>
    </row>
    <row r="84" spans="1:13" x14ac:dyDescent="0.25">
      <c r="A84" t="s">
        <v>213</v>
      </c>
      <c r="D84" t="str">
        <f t="shared" si="2"/>
        <v>пар</v>
      </c>
      <c r="F84" t="s">
        <v>279</v>
      </c>
      <c r="G84">
        <f t="shared" ref="G84:G141" si="5">IF(ISNA(VLOOKUP(F84,Таблица3,3,0)),"",VLOOKUP(F84,Таблица3,3,0))</f>
        <v>0</v>
      </c>
      <c r="H84" t="s">
        <v>39</v>
      </c>
      <c r="I84" t="str">
        <f t="shared" ref="I84:I92" si="6">IF(ISNA(VLOOKUP(H84,Таблица4,3,0)),"",VLOOKUP(H84,Таблица4,3,0))</f>
        <v>00-007</v>
      </c>
      <c r="J84" s="161">
        <v>43967</v>
      </c>
      <c r="K84" s="3">
        <v>1</v>
      </c>
      <c r="M84">
        <f t="shared" si="4"/>
        <v>0</v>
      </c>
    </row>
    <row r="85" spans="1:13" x14ac:dyDescent="0.25">
      <c r="A85" t="s">
        <v>213</v>
      </c>
      <c r="D85" t="str">
        <f t="shared" si="2"/>
        <v>пар</v>
      </c>
      <c r="F85" t="s">
        <v>279</v>
      </c>
      <c r="G85">
        <f t="shared" si="5"/>
        <v>0</v>
      </c>
      <c r="H85" t="s">
        <v>46</v>
      </c>
      <c r="I85" t="str">
        <f t="shared" si="6"/>
        <v>00-009</v>
      </c>
      <c r="J85" s="161">
        <v>43967</v>
      </c>
      <c r="K85" s="3">
        <v>51</v>
      </c>
      <c r="M85">
        <f t="shared" si="4"/>
        <v>0</v>
      </c>
    </row>
    <row r="86" spans="1:13" x14ac:dyDescent="0.25">
      <c r="A86" t="s">
        <v>213</v>
      </c>
      <c r="D86" t="str">
        <f t="shared" si="2"/>
        <v>пар</v>
      </c>
      <c r="F86" t="s">
        <v>279</v>
      </c>
      <c r="G86">
        <f t="shared" si="5"/>
        <v>0</v>
      </c>
      <c r="H86" t="s">
        <v>48</v>
      </c>
      <c r="I86" t="str">
        <f t="shared" si="6"/>
        <v>00-010</v>
      </c>
      <c r="J86" s="161">
        <v>43967</v>
      </c>
      <c r="K86" s="3">
        <v>60</v>
      </c>
      <c r="M86">
        <f t="shared" si="4"/>
        <v>0</v>
      </c>
    </row>
    <row r="87" spans="1:13" x14ac:dyDescent="0.25">
      <c r="A87" t="s">
        <v>213</v>
      </c>
      <c r="D87" t="str">
        <f t="shared" si="2"/>
        <v>пар</v>
      </c>
      <c r="F87" t="s">
        <v>279</v>
      </c>
      <c r="G87">
        <f t="shared" si="5"/>
        <v>0</v>
      </c>
      <c r="H87" t="s">
        <v>52</v>
      </c>
      <c r="I87" t="str">
        <f t="shared" si="6"/>
        <v>00-011</v>
      </c>
      <c r="J87" s="161">
        <v>43967</v>
      </c>
      <c r="K87" s="3">
        <v>57</v>
      </c>
      <c r="M87">
        <f t="shared" si="4"/>
        <v>0</v>
      </c>
    </row>
    <row r="88" spans="1:13" x14ac:dyDescent="0.25">
      <c r="A88" t="s">
        <v>213</v>
      </c>
      <c r="D88" t="str">
        <f t="shared" si="2"/>
        <v>пар</v>
      </c>
      <c r="F88" t="s">
        <v>279</v>
      </c>
      <c r="G88">
        <f t="shared" si="5"/>
        <v>0</v>
      </c>
      <c r="H88" t="s">
        <v>55</v>
      </c>
      <c r="I88" t="str">
        <f t="shared" si="6"/>
        <v>00-012</v>
      </c>
      <c r="J88" s="161">
        <v>43967</v>
      </c>
      <c r="K88" s="3">
        <v>51</v>
      </c>
      <c r="M88">
        <f t="shared" si="4"/>
        <v>0</v>
      </c>
    </row>
    <row r="89" spans="1:13" x14ac:dyDescent="0.25">
      <c r="A89" t="s">
        <v>213</v>
      </c>
      <c r="D89" t="str">
        <f t="shared" si="2"/>
        <v>пар</v>
      </c>
      <c r="F89" t="s">
        <v>279</v>
      </c>
      <c r="G89">
        <f t="shared" si="5"/>
        <v>0</v>
      </c>
      <c r="H89" t="s">
        <v>61</v>
      </c>
      <c r="I89" t="str">
        <f t="shared" si="6"/>
        <v>00-014</v>
      </c>
      <c r="J89" s="161">
        <v>43967</v>
      </c>
      <c r="K89" s="3">
        <v>38</v>
      </c>
      <c r="M89">
        <f t="shared" si="4"/>
        <v>0</v>
      </c>
    </row>
    <row r="90" spans="1:13" x14ac:dyDescent="0.25">
      <c r="A90" t="s">
        <v>213</v>
      </c>
      <c r="D90" t="str">
        <f t="shared" si="2"/>
        <v>пар</v>
      </c>
      <c r="F90" t="s">
        <v>279</v>
      </c>
      <c r="G90">
        <f t="shared" si="5"/>
        <v>0</v>
      </c>
      <c r="H90" t="s">
        <v>64</v>
      </c>
      <c r="I90" t="str">
        <f t="shared" si="6"/>
        <v>00-015</v>
      </c>
      <c r="J90" s="161">
        <v>43967</v>
      </c>
      <c r="K90" s="3">
        <v>216</v>
      </c>
      <c r="M90">
        <f t="shared" si="4"/>
        <v>0</v>
      </c>
    </row>
    <row r="91" spans="1:13" x14ac:dyDescent="0.25">
      <c r="A91" t="s">
        <v>213</v>
      </c>
      <c r="D91" t="str">
        <f t="shared" si="2"/>
        <v>пар</v>
      </c>
      <c r="F91" t="s">
        <v>279</v>
      </c>
      <c r="G91">
        <f t="shared" si="5"/>
        <v>0</v>
      </c>
      <c r="H91" t="s">
        <v>68</v>
      </c>
      <c r="I91" t="str">
        <f t="shared" si="6"/>
        <v>00-016/1</v>
      </c>
      <c r="J91" s="161">
        <v>43967</v>
      </c>
      <c r="K91" s="3">
        <v>65</v>
      </c>
      <c r="M91">
        <f t="shared" si="4"/>
        <v>0</v>
      </c>
    </row>
    <row r="92" spans="1:13" x14ac:dyDescent="0.25">
      <c r="A92" t="s">
        <v>213</v>
      </c>
      <c r="D92" t="str">
        <f t="shared" si="2"/>
        <v>пар</v>
      </c>
      <c r="F92" t="s">
        <v>279</v>
      </c>
      <c r="G92">
        <f t="shared" si="5"/>
        <v>0</v>
      </c>
      <c r="H92" t="s">
        <v>71</v>
      </c>
      <c r="I92" t="str">
        <f t="shared" si="6"/>
        <v>00-017</v>
      </c>
      <c r="J92" s="161">
        <v>43967</v>
      </c>
      <c r="K92" s="3">
        <v>49</v>
      </c>
      <c r="M92">
        <f t="shared" si="4"/>
        <v>0</v>
      </c>
    </row>
    <row r="93" spans="1:13" x14ac:dyDescent="0.25">
      <c r="A93" t="s">
        <v>213</v>
      </c>
      <c r="D93" t="str">
        <f t="shared" si="2"/>
        <v>пар</v>
      </c>
      <c r="F93" t="s">
        <v>279</v>
      </c>
      <c r="G93">
        <f t="shared" si="5"/>
        <v>0</v>
      </c>
      <c r="H93" t="s">
        <v>74</v>
      </c>
      <c r="J93" s="161">
        <v>43967</v>
      </c>
      <c r="K93" s="3">
        <v>42</v>
      </c>
      <c r="M93">
        <f t="shared" si="4"/>
        <v>0</v>
      </c>
    </row>
    <row r="94" spans="1:13" x14ac:dyDescent="0.25">
      <c r="A94" t="s">
        <v>97</v>
      </c>
      <c r="D94" t="str">
        <f t="shared" ref="D94:D141" si="7">IF(ISNA(VLOOKUP(A94,Таблица1,4,0)),"",VLOOKUP(A94,Таблица1,4,0))</f>
        <v>пар</v>
      </c>
      <c r="F94" t="s">
        <v>171</v>
      </c>
      <c r="G94" t="str">
        <f t="shared" si="5"/>
        <v>11-004</v>
      </c>
      <c r="H94" t="s">
        <v>26</v>
      </c>
      <c r="J94" s="161">
        <v>43968</v>
      </c>
      <c r="K94" s="3">
        <v>89</v>
      </c>
      <c r="M94">
        <f t="shared" si="4"/>
        <v>0</v>
      </c>
    </row>
    <row r="95" spans="1:13" x14ac:dyDescent="0.25">
      <c r="A95" t="s">
        <v>97</v>
      </c>
      <c r="D95" t="str">
        <f t="shared" si="7"/>
        <v>пар</v>
      </c>
      <c r="F95" t="s">
        <v>171</v>
      </c>
      <c r="G95" t="str">
        <f t="shared" si="5"/>
        <v>11-004</v>
      </c>
      <c r="H95" t="s">
        <v>31</v>
      </c>
      <c r="J95" s="161">
        <v>43968</v>
      </c>
      <c r="K95" s="3">
        <v>18</v>
      </c>
      <c r="M95">
        <f t="shared" si="4"/>
        <v>0</v>
      </c>
    </row>
    <row r="96" spans="1:13" x14ac:dyDescent="0.25">
      <c r="A96" t="s">
        <v>97</v>
      </c>
      <c r="D96" t="str">
        <f t="shared" si="7"/>
        <v>пар</v>
      </c>
      <c r="F96" t="s">
        <v>171</v>
      </c>
      <c r="G96" t="str">
        <f t="shared" si="5"/>
        <v>11-004</v>
      </c>
      <c r="H96" t="s">
        <v>34</v>
      </c>
      <c r="J96" s="161">
        <v>43968</v>
      </c>
      <c r="K96" s="3">
        <v>60</v>
      </c>
      <c r="M96">
        <f t="shared" si="4"/>
        <v>0</v>
      </c>
    </row>
    <row r="97" spans="1:13" x14ac:dyDescent="0.25">
      <c r="A97" t="s">
        <v>97</v>
      </c>
      <c r="D97" t="str">
        <f t="shared" si="7"/>
        <v>пар</v>
      </c>
      <c r="F97" t="s">
        <v>171</v>
      </c>
      <c r="G97" t="str">
        <f t="shared" si="5"/>
        <v>11-004</v>
      </c>
      <c r="H97" t="s">
        <v>39</v>
      </c>
      <c r="J97" s="161">
        <v>43968</v>
      </c>
      <c r="K97" s="3">
        <v>2</v>
      </c>
      <c r="M97">
        <f t="shared" si="4"/>
        <v>0</v>
      </c>
    </row>
    <row r="98" spans="1:13" x14ac:dyDescent="0.25">
      <c r="A98" t="s">
        <v>97</v>
      </c>
      <c r="D98" t="str">
        <f t="shared" si="7"/>
        <v>пар</v>
      </c>
      <c r="F98" t="s">
        <v>171</v>
      </c>
      <c r="G98" t="str">
        <f t="shared" si="5"/>
        <v>11-004</v>
      </c>
      <c r="H98" t="s">
        <v>42</v>
      </c>
      <c r="J98" s="161">
        <v>43968</v>
      </c>
      <c r="K98" s="3">
        <v>88</v>
      </c>
      <c r="M98">
        <f t="shared" si="4"/>
        <v>0</v>
      </c>
    </row>
    <row r="99" spans="1:13" x14ac:dyDescent="0.25">
      <c r="A99" t="s">
        <v>97</v>
      </c>
      <c r="D99" t="str">
        <f t="shared" si="7"/>
        <v>пар</v>
      </c>
      <c r="F99" t="s">
        <v>171</v>
      </c>
      <c r="G99" t="str">
        <f t="shared" si="5"/>
        <v>11-004</v>
      </c>
      <c r="H99" t="s">
        <v>46</v>
      </c>
      <c r="J99" s="161">
        <v>43968</v>
      </c>
      <c r="K99" s="3">
        <v>60</v>
      </c>
      <c r="M99">
        <f t="shared" si="4"/>
        <v>0</v>
      </c>
    </row>
    <row r="100" spans="1:13" x14ac:dyDescent="0.25">
      <c r="A100" t="s">
        <v>97</v>
      </c>
      <c r="D100" t="str">
        <f t="shared" si="7"/>
        <v>пар</v>
      </c>
      <c r="F100" t="s">
        <v>171</v>
      </c>
      <c r="G100" t="str">
        <f t="shared" si="5"/>
        <v>11-004</v>
      </c>
      <c r="H100" t="s">
        <v>48</v>
      </c>
      <c r="J100" s="161">
        <v>43968</v>
      </c>
      <c r="K100" s="3">
        <v>89</v>
      </c>
      <c r="M100">
        <f t="shared" si="4"/>
        <v>0</v>
      </c>
    </row>
    <row r="101" spans="1:13" x14ac:dyDescent="0.25">
      <c r="A101" t="s">
        <v>97</v>
      </c>
      <c r="D101" t="str">
        <f t="shared" si="7"/>
        <v>пар</v>
      </c>
      <c r="F101" t="s">
        <v>171</v>
      </c>
      <c r="G101" t="str">
        <f t="shared" si="5"/>
        <v>11-004</v>
      </c>
      <c r="H101" t="s">
        <v>52</v>
      </c>
      <c r="J101" s="161">
        <v>43968</v>
      </c>
      <c r="K101" s="3">
        <v>35</v>
      </c>
      <c r="M101">
        <f t="shared" si="4"/>
        <v>0</v>
      </c>
    </row>
    <row r="102" spans="1:13" x14ac:dyDescent="0.25">
      <c r="A102" t="s">
        <v>97</v>
      </c>
      <c r="D102" t="str">
        <f t="shared" si="7"/>
        <v>пар</v>
      </c>
      <c r="F102" t="s">
        <v>171</v>
      </c>
      <c r="G102" t="str">
        <f t="shared" si="5"/>
        <v>11-004</v>
      </c>
      <c r="H102" t="s">
        <v>55</v>
      </c>
      <c r="J102" s="161">
        <v>43968</v>
      </c>
      <c r="K102" s="3">
        <v>44</v>
      </c>
      <c r="M102">
        <f t="shared" si="4"/>
        <v>0</v>
      </c>
    </row>
    <row r="103" spans="1:13" x14ac:dyDescent="0.25">
      <c r="A103" t="s">
        <v>97</v>
      </c>
      <c r="D103" t="str">
        <f t="shared" si="7"/>
        <v>пар</v>
      </c>
      <c r="F103" t="s">
        <v>171</v>
      </c>
      <c r="G103" t="str">
        <f t="shared" si="5"/>
        <v>11-004</v>
      </c>
      <c r="H103" t="s">
        <v>61</v>
      </c>
      <c r="J103" s="161">
        <v>43968</v>
      </c>
      <c r="K103" s="3">
        <v>43</v>
      </c>
      <c r="M103">
        <f t="shared" si="4"/>
        <v>0</v>
      </c>
    </row>
    <row r="104" spans="1:13" x14ac:dyDescent="0.25">
      <c r="A104" t="s">
        <v>97</v>
      </c>
      <c r="D104" t="str">
        <f t="shared" si="7"/>
        <v>пар</v>
      </c>
      <c r="F104" t="s">
        <v>171</v>
      </c>
      <c r="G104" t="str">
        <f t="shared" si="5"/>
        <v>11-004</v>
      </c>
      <c r="H104" t="s">
        <v>64</v>
      </c>
      <c r="J104" s="161">
        <v>43968</v>
      </c>
      <c r="K104" s="3">
        <v>165</v>
      </c>
      <c r="M104">
        <f t="shared" si="4"/>
        <v>0</v>
      </c>
    </row>
    <row r="105" spans="1:13" x14ac:dyDescent="0.25">
      <c r="A105" t="s">
        <v>97</v>
      </c>
      <c r="D105" t="str">
        <f t="shared" si="7"/>
        <v>пар</v>
      </c>
      <c r="F105" t="s">
        <v>171</v>
      </c>
      <c r="G105" t="str">
        <f t="shared" si="5"/>
        <v>11-004</v>
      </c>
      <c r="H105" t="s">
        <v>68</v>
      </c>
      <c r="J105" s="161">
        <v>43968</v>
      </c>
      <c r="K105" s="3">
        <v>100</v>
      </c>
      <c r="M105">
        <f t="shared" si="4"/>
        <v>0</v>
      </c>
    </row>
    <row r="106" spans="1:13" x14ac:dyDescent="0.25">
      <c r="A106" t="s">
        <v>97</v>
      </c>
      <c r="D106" t="str">
        <f t="shared" si="7"/>
        <v>пар</v>
      </c>
      <c r="F106" t="s">
        <v>171</v>
      </c>
      <c r="G106" t="str">
        <f t="shared" si="5"/>
        <v>11-004</v>
      </c>
      <c r="H106" t="s">
        <v>71</v>
      </c>
      <c r="J106" s="161">
        <v>43968</v>
      </c>
      <c r="K106" s="3">
        <v>49</v>
      </c>
      <c r="M106">
        <f t="shared" si="4"/>
        <v>0</v>
      </c>
    </row>
    <row r="107" spans="1:13" x14ac:dyDescent="0.25">
      <c r="A107" t="s">
        <v>97</v>
      </c>
      <c r="D107" t="str">
        <f t="shared" si="7"/>
        <v>пар</v>
      </c>
      <c r="F107" t="s">
        <v>171</v>
      </c>
      <c r="G107" t="str">
        <f t="shared" si="5"/>
        <v>11-004</v>
      </c>
      <c r="H107" t="s">
        <v>74</v>
      </c>
      <c r="J107" s="161">
        <v>43968</v>
      </c>
      <c r="K107" s="3">
        <v>8</v>
      </c>
      <c r="M107">
        <f t="shared" si="4"/>
        <v>0</v>
      </c>
    </row>
    <row r="108" spans="1:13" x14ac:dyDescent="0.25">
      <c r="A108" t="s">
        <v>96</v>
      </c>
      <c r="D108" t="str">
        <f t="shared" si="7"/>
        <v>пар</v>
      </c>
      <c r="F108" t="s">
        <v>171</v>
      </c>
      <c r="G108" t="str">
        <f t="shared" si="5"/>
        <v>11-004</v>
      </c>
      <c r="H108" t="s">
        <v>26</v>
      </c>
      <c r="J108" s="161">
        <v>43968</v>
      </c>
      <c r="K108" s="3">
        <v>170</v>
      </c>
      <c r="M108">
        <f t="shared" si="4"/>
        <v>0</v>
      </c>
    </row>
    <row r="109" spans="1:13" x14ac:dyDescent="0.25">
      <c r="A109" t="s">
        <v>96</v>
      </c>
      <c r="D109" t="str">
        <f t="shared" si="7"/>
        <v>пар</v>
      </c>
      <c r="F109" t="s">
        <v>171</v>
      </c>
      <c r="G109" t="str">
        <f t="shared" si="5"/>
        <v>11-004</v>
      </c>
      <c r="H109" t="s">
        <v>31</v>
      </c>
      <c r="J109" s="161">
        <v>43968</v>
      </c>
      <c r="K109" s="3">
        <v>57</v>
      </c>
      <c r="M109">
        <f t="shared" si="4"/>
        <v>0</v>
      </c>
    </row>
    <row r="110" spans="1:13" x14ac:dyDescent="0.25">
      <c r="A110" t="s">
        <v>96</v>
      </c>
      <c r="D110" t="str">
        <f t="shared" si="7"/>
        <v>пар</v>
      </c>
      <c r="F110" t="s">
        <v>171</v>
      </c>
      <c r="G110" t="str">
        <f t="shared" si="5"/>
        <v>11-004</v>
      </c>
      <c r="H110" t="s">
        <v>34</v>
      </c>
      <c r="J110" s="161">
        <v>43968</v>
      </c>
      <c r="K110" s="3">
        <v>94</v>
      </c>
      <c r="M110">
        <f t="shared" si="4"/>
        <v>0</v>
      </c>
    </row>
    <row r="111" spans="1:13" x14ac:dyDescent="0.25">
      <c r="A111" t="s">
        <v>96</v>
      </c>
      <c r="D111" t="str">
        <f t="shared" si="7"/>
        <v>пар</v>
      </c>
      <c r="F111" t="s">
        <v>171</v>
      </c>
      <c r="G111" t="str">
        <f t="shared" si="5"/>
        <v>11-004</v>
      </c>
      <c r="H111" t="s">
        <v>39</v>
      </c>
      <c r="J111" s="161">
        <v>43968</v>
      </c>
      <c r="K111" s="3">
        <v>3</v>
      </c>
      <c r="M111">
        <f t="shared" si="4"/>
        <v>0</v>
      </c>
    </row>
    <row r="112" spans="1:13" x14ac:dyDescent="0.25">
      <c r="A112" t="s">
        <v>96</v>
      </c>
      <c r="D112" t="str">
        <f t="shared" si="7"/>
        <v>пар</v>
      </c>
      <c r="F112" t="s">
        <v>171</v>
      </c>
      <c r="G112" t="str">
        <f t="shared" si="5"/>
        <v>11-004</v>
      </c>
      <c r="H112" t="s">
        <v>42</v>
      </c>
      <c r="J112" s="161">
        <v>43968</v>
      </c>
      <c r="K112" s="3">
        <v>130</v>
      </c>
      <c r="M112">
        <f t="shared" si="4"/>
        <v>0</v>
      </c>
    </row>
    <row r="113" spans="1:13" x14ac:dyDescent="0.25">
      <c r="A113" t="s">
        <v>96</v>
      </c>
      <c r="D113" t="str">
        <f t="shared" si="7"/>
        <v>пар</v>
      </c>
      <c r="F113" t="s">
        <v>171</v>
      </c>
      <c r="G113" t="str">
        <f t="shared" si="5"/>
        <v>11-004</v>
      </c>
      <c r="H113" t="s">
        <v>46</v>
      </c>
      <c r="J113" s="161">
        <v>43968</v>
      </c>
      <c r="K113" s="3">
        <v>115</v>
      </c>
      <c r="M113">
        <f t="shared" si="4"/>
        <v>0</v>
      </c>
    </row>
    <row r="114" spans="1:13" x14ac:dyDescent="0.25">
      <c r="A114" t="s">
        <v>96</v>
      </c>
      <c r="D114" t="str">
        <f t="shared" si="7"/>
        <v>пар</v>
      </c>
      <c r="F114" t="s">
        <v>171</v>
      </c>
      <c r="G114" t="str">
        <f t="shared" si="5"/>
        <v>11-004</v>
      </c>
      <c r="H114" t="s">
        <v>48</v>
      </c>
      <c r="J114" s="161">
        <v>43968</v>
      </c>
      <c r="K114" s="3">
        <v>50</v>
      </c>
      <c r="M114">
        <f t="shared" si="4"/>
        <v>0</v>
      </c>
    </row>
    <row r="115" spans="1:13" x14ac:dyDescent="0.25">
      <c r="A115" t="s">
        <v>96</v>
      </c>
      <c r="D115" t="str">
        <f t="shared" si="7"/>
        <v>пар</v>
      </c>
      <c r="F115" t="s">
        <v>171</v>
      </c>
      <c r="G115" t="str">
        <f t="shared" si="5"/>
        <v>11-004</v>
      </c>
      <c r="H115" t="s">
        <v>52</v>
      </c>
      <c r="J115" s="161">
        <v>43968</v>
      </c>
      <c r="K115" s="3">
        <v>30</v>
      </c>
      <c r="M115">
        <f t="shared" si="4"/>
        <v>0</v>
      </c>
    </row>
    <row r="116" spans="1:13" x14ac:dyDescent="0.25">
      <c r="A116" t="s">
        <v>96</v>
      </c>
      <c r="D116" t="str">
        <f t="shared" si="7"/>
        <v>пар</v>
      </c>
      <c r="F116" t="s">
        <v>171</v>
      </c>
      <c r="G116" t="str">
        <f t="shared" si="5"/>
        <v>11-004</v>
      </c>
      <c r="H116" t="s">
        <v>55</v>
      </c>
      <c r="J116" s="161">
        <v>43968</v>
      </c>
      <c r="K116" s="3">
        <v>157</v>
      </c>
      <c r="M116">
        <f t="shared" si="4"/>
        <v>0</v>
      </c>
    </row>
    <row r="117" spans="1:13" x14ac:dyDescent="0.25">
      <c r="A117" t="s">
        <v>96</v>
      </c>
      <c r="D117" t="str">
        <f t="shared" si="7"/>
        <v>пар</v>
      </c>
      <c r="F117" t="s">
        <v>171</v>
      </c>
      <c r="G117" t="str">
        <f t="shared" si="5"/>
        <v>11-004</v>
      </c>
      <c r="H117" t="s">
        <v>61</v>
      </c>
      <c r="J117" s="161">
        <v>43968</v>
      </c>
      <c r="K117" s="3">
        <v>86</v>
      </c>
      <c r="M117">
        <f t="shared" si="4"/>
        <v>0</v>
      </c>
    </row>
    <row r="118" spans="1:13" x14ac:dyDescent="0.25">
      <c r="A118" t="s">
        <v>96</v>
      </c>
      <c r="D118" t="str">
        <f t="shared" si="7"/>
        <v>пар</v>
      </c>
      <c r="F118" t="s">
        <v>171</v>
      </c>
      <c r="G118" t="str">
        <f t="shared" si="5"/>
        <v>11-004</v>
      </c>
      <c r="H118" t="s">
        <v>64</v>
      </c>
      <c r="J118" s="161">
        <v>43968</v>
      </c>
      <c r="K118" s="3">
        <v>364</v>
      </c>
      <c r="M118">
        <f t="shared" si="4"/>
        <v>0</v>
      </c>
    </row>
    <row r="119" spans="1:13" x14ac:dyDescent="0.25">
      <c r="A119" t="s">
        <v>96</v>
      </c>
      <c r="D119" t="str">
        <f t="shared" si="7"/>
        <v>пар</v>
      </c>
      <c r="F119" t="s">
        <v>171</v>
      </c>
      <c r="G119" t="str">
        <f t="shared" si="5"/>
        <v>11-004</v>
      </c>
      <c r="H119" t="s">
        <v>68</v>
      </c>
      <c r="J119" s="161">
        <v>43968</v>
      </c>
      <c r="K119" s="3">
        <v>166</v>
      </c>
      <c r="M119">
        <f t="shared" si="4"/>
        <v>0</v>
      </c>
    </row>
    <row r="120" spans="1:13" x14ac:dyDescent="0.25">
      <c r="A120" t="s">
        <v>96</v>
      </c>
      <c r="D120" t="str">
        <f t="shared" si="7"/>
        <v>пар</v>
      </c>
      <c r="F120" t="s">
        <v>171</v>
      </c>
      <c r="G120" t="str">
        <f t="shared" si="5"/>
        <v>11-004</v>
      </c>
      <c r="H120" t="s">
        <v>71</v>
      </c>
      <c r="J120" s="161">
        <v>43968</v>
      </c>
      <c r="K120" s="3">
        <v>99</v>
      </c>
      <c r="M120">
        <f t="shared" si="4"/>
        <v>0</v>
      </c>
    </row>
    <row r="121" spans="1:13" x14ac:dyDescent="0.25">
      <c r="A121" t="s">
        <v>96</v>
      </c>
      <c r="D121" t="str">
        <f t="shared" si="7"/>
        <v>пар</v>
      </c>
      <c r="F121" t="s">
        <v>171</v>
      </c>
      <c r="G121" t="str">
        <f t="shared" si="5"/>
        <v>11-004</v>
      </c>
      <c r="H121" t="s">
        <v>74</v>
      </c>
      <c r="J121" s="161">
        <v>43968</v>
      </c>
      <c r="K121" s="3">
        <v>90</v>
      </c>
      <c r="M121">
        <f t="shared" si="4"/>
        <v>0</v>
      </c>
    </row>
    <row r="122" spans="1:13" x14ac:dyDescent="0.25">
      <c r="D122" t="str">
        <f t="shared" si="7"/>
        <v/>
      </c>
      <c r="G122" t="str">
        <f t="shared" si="5"/>
        <v/>
      </c>
      <c r="M122" t="str">
        <f t="shared" si="4"/>
        <v/>
      </c>
    </row>
    <row r="123" spans="1:13" x14ac:dyDescent="0.25">
      <c r="D123" t="str">
        <f t="shared" si="7"/>
        <v/>
      </c>
      <c r="G123" t="str">
        <f t="shared" si="5"/>
        <v/>
      </c>
      <c r="M123" t="str">
        <f t="shared" si="4"/>
        <v/>
      </c>
    </row>
    <row r="124" spans="1:13" x14ac:dyDescent="0.25">
      <c r="D124" t="str">
        <f t="shared" si="7"/>
        <v/>
      </c>
      <c r="G124" t="str">
        <f t="shared" si="5"/>
        <v/>
      </c>
      <c r="M124" t="str">
        <f t="shared" si="4"/>
        <v/>
      </c>
    </row>
    <row r="125" spans="1:13" x14ac:dyDescent="0.25">
      <c r="D125" t="str">
        <f t="shared" si="7"/>
        <v/>
      </c>
      <c r="G125" t="str">
        <f t="shared" si="5"/>
        <v/>
      </c>
      <c r="M125" t="str">
        <f t="shared" si="4"/>
        <v/>
      </c>
    </row>
    <row r="126" spans="1:13" x14ac:dyDescent="0.25">
      <c r="D126" t="str">
        <f t="shared" si="7"/>
        <v/>
      </c>
      <c r="G126" t="str">
        <f t="shared" si="5"/>
        <v/>
      </c>
      <c r="M126" t="str">
        <f t="shared" si="4"/>
        <v/>
      </c>
    </row>
    <row r="127" spans="1:13" x14ac:dyDescent="0.25">
      <c r="D127" t="str">
        <f t="shared" si="7"/>
        <v/>
      </c>
      <c r="G127" t="str">
        <f t="shared" si="5"/>
        <v/>
      </c>
      <c r="M127" t="str">
        <f t="shared" si="4"/>
        <v/>
      </c>
    </row>
    <row r="128" spans="1:13" x14ac:dyDescent="0.25">
      <c r="D128" t="str">
        <f t="shared" si="7"/>
        <v/>
      </c>
      <c r="G128" t="str">
        <f t="shared" si="5"/>
        <v/>
      </c>
      <c r="M128" t="str">
        <f t="shared" si="4"/>
        <v/>
      </c>
    </row>
    <row r="129" spans="4:13" x14ac:dyDescent="0.25">
      <c r="D129" t="str">
        <f t="shared" si="7"/>
        <v/>
      </c>
      <c r="G129" t="str">
        <f t="shared" si="5"/>
        <v/>
      </c>
      <c r="M129" t="str">
        <f t="shared" si="4"/>
        <v/>
      </c>
    </row>
    <row r="130" spans="4:13" x14ac:dyDescent="0.25">
      <c r="D130" t="str">
        <f t="shared" si="7"/>
        <v/>
      </c>
      <c r="G130" t="str">
        <f t="shared" si="5"/>
        <v/>
      </c>
      <c r="M130" t="str">
        <f t="shared" si="4"/>
        <v/>
      </c>
    </row>
    <row r="131" spans="4:13" x14ac:dyDescent="0.25">
      <c r="D131" t="str">
        <f t="shared" si="7"/>
        <v/>
      </c>
      <c r="G131" t="str">
        <f t="shared" si="5"/>
        <v/>
      </c>
      <c r="M131" t="str">
        <f t="shared" si="4"/>
        <v/>
      </c>
    </row>
    <row r="132" spans="4:13" x14ac:dyDescent="0.25">
      <c r="D132" t="str">
        <f t="shared" si="7"/>
        <v/>
      </c>
      <c r="G132" t="str">
        <f t="shared" si="5"/>
        <v/>
      </c>
      <c r="M132" t="str">
        <f t="shared" si="4"/>
        <v/>
      </c>
    </row>
    <row r="133" spans="4:13" x14ac:dyDescent="0.25">
      <c r="D133" t="str">
        <f t="shared" si="7"/>
        <v/>
      </c>
      <c r="G133" t="str">
        <f t="shared" si="5"/>
        <v/>
      </c>
      <c r="M133" t="str">
        <f t="shared" si="4"/>
        <v/>
      </c>
    </row>
    <row r="134" spans="4:13" x14ac:dyDescent="0.25">
      <c r="D134" t="str">
        <f t="shared" si="7"/>
        <v/>
      </c>
      <c r="G134" t="str">
        <f t="shared" si="5"/>
        <v/>
      </c>
      <c r="M134" t="str">
        <f t="shared" si="4"/>
        <v/>
      </c>
    </row>
    <row r="135" spans="4:13" x14ac:dyDescent="0.25">
      <c r="D135" t="str">
        <f t="shared" si="7"/>
        <v/>
      </c>
      <c r="G135" t="str">
        <f t="shared" si="5"/>
        <v/>
      </c>
      <c r="M135" t="str">
        <f t="shared" si="4"/>
        <v/>
      </c>
    </row>
    <row r="136" spans="4:13" x14ac:dyDescent="0.25">
      <c r="D136" t="str">
        <f t="shared" si="7"/>
        <v/>
      </c>
      <c r="G136" t="str">
        <f t="shared" si="5"/>
        <v/>
      </c>
      <c r="M136" t="str">
        <f t="shared" si="4"/>
        <v/>
      </c>
    </row>
    <row r="137" spans="4:13" x14ac:dyDescent="0.25">
      <c r="D137" t="str">
        <f t="shared" si="7"/>
        <v/>
      </c>
      <c r="G137" t="str">
        <f t="shared" si="5"/>
        <v/>
      </c>
      <c r="M137" t="str">
        <f t="shared" si="4"/>
        <v/>
      </c>
    </row>
    <row r="138" spans="4:13" x14ac:dyDescent="0.25">
      <c r="D138" t="str">
        <f t="shared" si="7"/>
        <v/>
      </c>
      <c r="G138" t="str">
        <f t="shared" si="5"/>
        <v/>
      </c>
      <c r="M138" t="str">
        <f t="shared" si="4"/>
        <v/>
      </c>
    </row>
    <row r="139" spans="4:13" x14ac:dyDescent="0.25">
      <c r="D139" t="str">
        <f t="shared" si="7"/>
        <v/>
      </c>
      <c r="G139" t="str">
        <f t="shared" si="5"/>
        <v/>
      </c>
      <c r="M139" t="str">
        <f t="shared" si="4"/>
        <v/>
      </c>
    </row>
    <row r="140" spans="4:13" x14ac:dyDescent="0.25">
      <c r="D140" t="str">
        <f t="shared" si="7"/>
        <v/>
      </c>
      <c r="G140" t="str">
        <f t="shared" si="5"/>
        <v/>
      </c>
      <c r="M140" t="str">
        <f t="shared" si="4"/>
        <v/>
      </c>
    </row>
    <row r="141" spans="4:13" x14ac:dyDescent="0.25">
      <c r="D141" t="str">
        <f t="shared" si="7"/>
        <v/>
      </c>
      <c r="G141" t="str">
        <f t="shared" si="5"/>
        <v/>
      </c>
      <c r="M141" t="str">
        <f t="shared" si="4"/>
        <v/>
      </c>
    </row>
    <row r="142" spans="4:13" x14ac:dyDescent="0.25">
      <c r="D142" t="str">
        <f t="shared" ref="D142:D205" si="8">IF(ISNA(VLOOKUP(A142,Таблица1,4,0)),"",VLOOKUP(A142,Таблица1,4,0))</f>
        <v/>
      </c>
      <c r="G142" t="str">
        <f t="shared" ref="G142:G205" si="9">IF(ISNA(VLOOKUP(F142,Таблица3,3,0)),"",VLOOKUP(F142,Таблица3,3,0))</f>
        <v/>
      </c>
      <c r="M142" t="str">
        <f t="shared" si="4"/>
        <v/>
      </c>
    </row>
    <row r="143" spans="4:13" x14ac:dyDescent="0.25">
      <c r="D143" t="str">
        <f t="shared" si="8"/>
        <v/>
      </c>
      <c r="G143" t="str">
        <f t="shared" si="9"/>
        <v/>
      </c>
      <c r="M143" t="str">
        <f t="shared" ref="M143:M206" si="10">IF(K143="","",K143*L143)</f>
        <v/>
      </c>
    </row>
    <row r="144" spans="4:13" x14ac:dyDescent="0.25">
      <c r="D144" t="str">
        <f t="shared" si="8"/>
        <v/>
      </c>
      <c r="G144" t="str">
        <f t="shared" si="9"/>
        <v/>
      </c>
      <c r="M144" t="str">
        <f t="shared" si="10"/>
        <v/>
      </c>
    </row>
    <row r="145" spans="4:13" x14ac:dyDescent="0.25">
      <c r="D145" t="str">
        <f t="shared" si="8"/>
        <v/>
      </c>
      <c r="G145" t="str">
        <f t="shared" si="9"/>
        <v/>
      </c>
      <c r="M145" t="str">
        <f t="shared" si="10"/>
        <v/>
      </c>
    </row>
    <row r="146" spans="4:13" x14ac:dyDescent="0.25">
      <c r="D146" t="str">
        <f t="shared" si="8"/>
        <v/>
      </c>
      <c r="G146" t="str">
        <f t="shared" si="9"/>
        <v/>
      </c>
      <c r="M146" t="str">
        <f t="shared" si="10"/>
        <v/>
      </c>
    </row>
    <row r="147" spans="4:13" x14ac:dyDescent="0.25">
      <c r="D147" t="str">
        <f t="shared" si="8"/>
        <v/>
      </c>
      <c r="G147" t="str">
        <f t="shared" si="9"/>
        <v/>
      </c>
      <c r="M147" t="str">
        <f t="shared" si="10"/>
        <v/>
      </c>
    </row>
    <row r="148" spans="4:13" x14ac:dyDescent="0.25">
      <c r="D148" t="str">
        <f t="shared" si="8"/>
        <v/>
      </c>
      <c r="G148" t="str">
        <f t="shared" si="9"/>
        <v/>
      </c>
      <c r="M148" t="str">
        <f t="shared" si="10"/>
        <v/>
      </c>
    </row>
    <row r="149" spans="4:13" x14ac:dyDescent="0.25">
      <c r="D149" t="str">
        <f t="shared" si="8"/>
        <v/>
      </c>
      <c r="G149" t="str">
        <f t="shared" si="9"/>
        <v/>
      </c>
      <c r="M149" t="str">
        <f t="shared" si="10"/>
        <v/>
      </c>
    </row>
    <row r="150" spans="4:13" x14ac:dyDescent="0.25">
      <c r="D150" t="str">
        <f t="shared" si="8"/>
        <v/>
      </c>
      <c r="G150" t="str">
        <f t="shared" si="9"/>
        <v/>
      </c>
      <c r="M150" t="str">
        <f t="shared" si="10"/>
        <v/>
      </c>
    </row>
    <row r="151" spans="4:13" x14ac:dyDescent="0.25">
      <c r="D151" t="str">
        <f t="shared" si="8"/>
        <v/>
      </c>
      <c r="G151" t="str">
        <f t="shared" si="9"/>
        <v/>
      </c>
      <c r="M151" t="str">
        <f t="shared" si="10"/>
        <v/>
      </c>
    </row>
    <row r="152" spans="4:13" x14ac:dyDescent="0.25">
      <c r="D152" t="str">
        <f t="shared" si="8"/>
        <v/>
      </c>
      <c r="G152" t="str">
        <f t="shared" si="9"/>
        <v/>
      </c>
      <c r="M152" t="str">
        <f t="shared" si="10"/>
        <v/>
      </c>
    </row>
    <row r="153" spans="4:13" x14ac:dyDescent="0.25">
      <c r="D153" t="str">
        <f t="shared" si="8"/>
        <v/>
      </c>
      <c r="G153" t="str">
        <f t="shared" si="9"/>
        <v/>
      </c>
      <c r="M153" t="str">
        <f t="shared" si="10"/>
        <v/>
      </c>
    </row>
    <row r="154" spans="4:13" x14ac:dyDescent="0.25">
      <c r="D154" t="str">
        <f t="shared" si="8"/>
        <v/>
      </c>
      <c r="G154" t="str">
        <f t="shared" si="9"/>
        <v/>
      </c>
      <c r="M154" t="str">
        <f t="shared" si="10"/>
        <v/>
      </c>
    </row>
    <row r="155" spans="4:13" x14ac:dyDescent="0.25">
      <c r="D155" t="str">
        <f t="shared" si="8"/>
        <v/>
      </c>
      <c r="G155" t="str">
        <f t="shared" si="9"/>
        <v/>
      </c>
      <c r="M155" t="str">
        <f t="shared" si="10"/>
        <v/>
      </c>
    </row>
    <row r="156" spans="4:13" x14ac:dyDescent="0.25">
      <c r="D156" t="str">
        <f t="shared" si="8"/>
        <v/>
      </c>
      <c r="G156" t="str">
        <f t="shared" si="9"/>
        <v/>
      </c>
      <c r="M156" t="str">
        <f t="shared" si="10"/>
        <v/>
      </c>
    </row>
    <row r="157" spans="4:13" x14ac:dyDescent="0.25">
      <c r="D157" t="str">
        <f t="shared" si="8"/>
        <v/>
      </c>
      <c r="G157" t="str">
        <f t="shared" si="9"/>
        <v/>
      </c>
      <c r="M157" t="str">
        <f t="shared" si="10"/>
        <v/>
      </c>
    </row>
    <row r="158" spans="4:13" x14ac:dyDescent="0.25">
      <c r="D158" t="str">
        <f t="shared" si="8"/>
        <v/>
      </c>
      <c r="G158" t="str">
        <f t="shared" si="9"/>
        <v/>
      </c>
      <c r="M158" t="str">
        <f t="shared" si="10"/>
        <v/>
      </c>
    </row>
    <row r="159" spans="4:13" x14ac:dyDescent="0.25">
      <c r="D159" t="str">
        <f t="shared" si="8"/>
        <v/>
      </c>
      <c r="G159" t="str">
        <f t="shared" si="9"/>
        <v/>
      </c>
      <c r="M159" t="str">
        <f t="shared" si="10"/>
        <v/>
      </c>
    </row>
    <row r="160" spans="4:13" x14ac:dyDescent="0.25">
      <c r="D160" t="str">
        <f t="shared" si="8"/>
        <v/>
      </c>
      <c r="G160" t="str">
        <f t="shared" si="9"/>
        <v/>
      </c>
      <c r="M160" t="str">
        <f t="shared" si="10"/>
        <v/>
      </c>
    </row>
    <row r="161" spans="4:13" x14ac:dyDescent="0.25">
      <c r="D161" t="str">
        <f t="shared" si="8"/>
        <v/>
      </c>
      <c r="G161" t="str">
        <f t="shared" si="9"/>
        <v/>
      </c>
      <c r="M161" t="str">
        <f t="shared" si="10"/>
        <v/>
      </c>
    </row>
    <row r="162" spans="4:13" x14ac:dyDescent="0.25">
      <c r="D162" t="str">
        <f t="shared" si="8"/>
        <v/>
      </c>
      <c r="G162" t="str">
        <f t="shared" si="9"/>
        <v/>
      </c>
      <c r="M162" t="str">
        <f t="shared" si="10"/>
        <v/>
      </c>
    </row>
    <row r="163" spans="4:13" x14ac:dyDescent="0.25">
      <c r="D163" t="str">
        <f t="shared" si="8"/>
        <v/>
      </c>
      <c r="G163" t="str">
        <f t="shared" si="9"/>
        <v/>
      </c>
      <c r="M163" t="str">
        <f t="shared" si="10"/>
        <v/>
      </c>
    </row>
    <row r="164" spans="4:13" x14ac:dyDescent="0.25">
      <c r="D164" t="str">
        <f t="shared" si="8"/>
        <v/>
      </c>
      <c r="G164" t="str">
        <f t="shared" si="9"/>
        <v/>
      </c>
      <c r="M164" t="str">
        <f t="shared" si="10"/>
        <v/>
      </c>
    </row>
    <row r="165" spans="4:13" x14ac:dyDescent="0.25">
      <c r="D165" t="str">
        <f t="shared" si="8"/>
        <v/>
      </c>
      <c r="G165" t="str">
        <f t="shared" si="9"/>
        <v/>
      </c>
      <c r="M165" t="str">
        <f t="shared" si="10"/>
        <v/>
      </c>
    </row>
    <row r="166" spans="4:13" x14ac:dyDescent="0.25">
      <c r="D166" t="str">
        <f t="shared" si="8"/>
        <v/>
      </c>
      <c r="G166" t="str">
        <f t="shared" si="9"/>
        <v/>
      </c>
      <c r="M166" t="str">
        <f t="shared" si="10"/>
        <v/>
      </c>
    </row>
    <row r="167" spans="4:13" x14ac:dyDescent="0.25">
      <c r="D167" t="str">
        <f t="shared" si="8"/>
        <v/>
      </c>
      <c r="G167" t="str">
        <f t="shared" si="9"/>
        <v/>
      </c>
      <c r="M167" t="str">
        <f t="shared" si="10"/>
        <v/>
      </c>
    </row>
    <row r="168" spans="4:13" x14ac:dyDescent="0.25">
      <c r="D168" t="str">
        <f t="shared" si="8"/>
        <v/>
      </c>
      <c r="G168" t="str">
        <f t="shared" si="9"/>
        <v/>
      </c>
      <c r="M168" t="str">
        <f t="shared" si="10"/>
        <v/>
      </c>
    </row>
    <row r="169" spans="4:13" x14ac:dyDescent="0.25">
      <c r="D169" t="str">
        <f t="shared" si="8"/>
        <v/>
      </c>
      <c r="G169" t="str">
        <f t="shared" si="9"/>
        <v/>
      </c>
      <c r="M169" t="str">
        <f t="shared" si="10"/>
        <v/>
      </c>
    </row>
    <row r="170" spans="4:13" x14ac:dyDescent="0.25">
      <c r="D170" t="str">
        <f t="shared" si="8"/>
        <v/>
      </c>
      <c r="G170" t="str">
        <f t="shared" si="9"/>
        <v/>
      </c>
      <c r="M170" t="str">
        <f t="shared" si="10"/>
        <v/>
      </c>
    </row>
    <row r="171" spans="4:13" x14ac:dyDescent="0.25">
      <c r="D171" t="str">
        <f t="shared" si="8"/>
        <v/>
      </c>
      <c r="G171" t="str">
        <f t="shared" si="9"/>
        <v/>
      </c>
      <c r="M171" t="str">
        <f t="shared" si="10"/>
        <v/>
      </c>
    </row>
    <row r="172" spans="4:13" x14ac:dyDescent="0.25">
      <c r="D172" t="str">
        <f t="shared" si="8"/>
        <v/>
      </c>
      <c r="G172" t="str">
        <f t="shared" si="9"/>
        <v/>
      </c>
      <c r="M172" t="str">
        <f t="shared" si="10"/>
        <v/>
      </c>
    </row>
    <row r="173" spans="4:13" x14ac:dyDescent="0.25">
      <c r="D173" t="str">
        <f t="shared" si="8"/>
        <v/>
      </c>
      <c r="G173" t="str">
        <f t="shared" si="9"/>
        <v/>
      </c>
      <c r="M173" t="str">
        <f t="shared" si="10"/>
        <v/>
      </c>
    </row>
    <row r="174" spans="4:13" x14ac:dyDescent="0.25">
      <c r="D174" t="str">
        <f t="shared" si="8"/>
        <v/>
      </c>
      <c r="G174" t="str">
        <f t="shared" si="9"/>
        <v/>
      </c>
      <c r="M174" t="str">
        <f t="shared" si="10"/>
        <v/>
      </c>
    </row>
    <row r="175" spans="4:13" x14ac:dyDescent="0.25">
      <c r="D175" t="str">
        <f t="shared" si="8"/>
        <v/>
      </c>
      <c r="G175" t="str">
        <f t="shared" si="9"/>
        <v/>
      </c>
      <c r="M175" t="str">
        <f t="shared" si="10"/>
        <v/>
      </c>
    </row>
    <row r="176" spans="4:13" x14ac:dyDescent="0.25">
      <c r="D176" t="str">
        <f t="shared" si="8"/>
        <v/>
      </c>
      <c r="G176" t="str">
        <f t="shared" si="9"/>
        <v/>
      </c>
      <c r="M176" t="str">
        <f t="shared" si="10"/>
        <v/>
      </c>
    </row>
    <row r="177" spans="4:13" x14ac:dyDescent="0.25">
      <c r="D177" t="str">
        <f t="shared" si="8"/>
        <v/>
      </c>
      <c r="G177" t="str">
        <f t="shared" si="9"/>
        <v/>
      </c>
      <c r="M177" t="str">
        <f t="shared" si="10"/>
        <v/>
      </c>
    </row>
    <row r="178" spans="4:13" x14ac:dyDescent="0.25">
      <c r="D178" t="str">
        <f t="shared" si="8"/>
        <v/>
      </c>
      <c r="G178" t="str">
        <f t="shared" si="9"/>
        <v/>
      </c>
      <c r="M178" t="str">
        <f t="shared" si="10"/>
        <v/>
      </c>
    </row>
    <row r="179" spans="4:13" x14ac:dyDescent="0.25">
      <c r="D179" t="str">
        <f t="shared" si="8"/>
        <v/>
      </c>
      <c r="G179" t="str">
        <f t="shared" si="9"/>
        <v/>
      </c>
      <c r="M179" t="str">
        <f t="shared" si="10"/>
        <v/>
      </c>
    </row>
    <row r="180" spans="4:13" x14ac:dyDescent="0.25">
      <c r="D180" t="str">
        <f t="shared" si="8"/>
        <v/>
      </c>
      <c r="G180" t="str">
        <f t="shared" si="9"/>
        <v/>
      </c>
      <c r="M180" t="str">
        <f t="shared" si="10"/>
        <v/>
      </c>
    </row>
    <row r="181" spans="4:13" x14ac:dyDescent="0.25">
      <c r="D181" t="str">
        <f t="shared" si="8"/>
        <v/>
      </c>
      <c r="G181" t="str">
        <f t="shared" si="9"/>
        <v/>
      </c>
      <c r="M181" t="str">
        <f t="shared" si="10"/>
        <v/>
      </c>
    </row>
    <row r="182" spans="4:13" x14ac:dyDescent="0.25">
      <c r="D182" t="str">
        <f t="shared" si="8"/>
        <v/>
      </c>
      <c r="G182" t="str">
        <f t="shared" si="9"/>
        <v/>
      </c>
      <c r="M182" t="str">
        <f t="shared" si="10"/>
        <v/>
      </c>
    </row>
    <row r="183" spans="4:13" x14ac:dyDescent="0.25">
      <c r="D183" t="str">
        <f t="shared" si="8"/>
        <v/>
      </c>
      <c r="G183" t="str">
        <f t="shared" si="9"/>
        <v/>
      </c>
      <c r="M183" t="str">
        <f t="shared" si="10"/>
        <v/>
      </c>
    </row>
    <row r="184" spans="4:13" x14ac:dyDescent="0.25">
      <c r="D184" t="str">
        <f t="shared" si="8"/>
        <v/>
      </c>
      <c r="G184" t="str">
        <f t="shared" si="9"/>
        <v/>
      </c>
      <c r="M184" t="str">
        <f t="shared" si="10"/>
        <v/>
      </c>
    </row>
    <row r="185" spans="4:13" x14ac:dyDescent="0.25">
      <c r="D185" t="str">
        <f t="shared" si="8"/>
        <v/>
      </c>
      <c r="G185" t="str">
        <f t="shared" si="9"/>
        <v/>
      </c>
      <c r="M185" t="str">
        <f t="shared" si="10"/>
        <v/>
      </c>
    </row>
    <row r="186" spans="4:13" x14ac:dyDescent="0.25">
      <c r="D186" t="str">
        <f t="shared" si="8"/>
        <v/>
      </c>
      <c r="G186" t="str">
        <f t="shared" si="9"/>
        <v/>
      </c>
      <c r="M186" t="str">
        <f t="shared" si="10"/>
        <v/>
      </c>
    </row>
    <row r="187" spans="4:13" x14ac:dyDescent="0.25">
      <c r="D187" t="str">
        <f t="shared" si="8"/>
        <v/>
      </c>
      <c r="G187" t="str">
        <f t="shared" si="9"/>
        <v/>
      </c>
      <c r="M187" t="str">
        <f t="shared" si="10"/>
        <v/>
      </c>
    </row>
    <row r="188" spans="4:13" x14ac:dyDescent="0.25">
      <c r="D188" t="str">
        <f t="shared" si="8"/>
        <v/>
      </c>
      <c r="G188" t="str">
        <f t="shared" si="9"/>
        <v/>
      </c>
      <c r="M188" t="str">
        <f t="shared" si="10"/>
        <v/>
      </c>
    </row>
    <row r="189" spans="4:13" x14ac:dyDescent="0.25">
      <c r="D189" t="str">
        <f t="shared" si="8"/>
        <v/>
      </c>
      <c r="G189" t="str">
        <f t="shared" si="9"/>
        <v/>
      </c>
      <c r="M189" t="str">
        <f t="shared" si="10"/>
        <v/>
      </c>
    </row>
    <row r="190" spans="4:13" x14ac:dyDescent="0.25">
      <c r="D190" t="str">
        <f t="shared" si="8"/>
        <v/>
      </c>
      <c r="G190" t="str">
        <f t="shared" si="9"/>
        <v/>
      </c>
      <c r="M190" t="str">
        <f t="shared" si="10"/>
        <v/>
      </c>
    </row>
    <row r="191" spans="4:13" x14ac:dyDescent="0.25">
      <c r="D191" t="str">
        <f t="shared" si="8"/>
        <v/>
      </c>
      <c r="G191" t="str">
        <f t="shared" si="9"/>
        <v/>
      </c>
      <c r="M191" t="str">
        <f t="shared" si="10"/>
        <v/>
      </c>
    </row>
    <row r="192" spans="4:13" x14ac:dyDescent="0.25">
      <c r="D192" t="str">
        <f t="shared" si="8"/>
        <v/>
      </c>
      <c r="G192" t="str">
        <f t="shared" si="9"/>
        <v/>
      </c>
      <c r="M192" t="str">
        <f t="shared" si="10"/>
        <v/>
      </c>
    </row>
    <row r="193" spans="4:13" x14ac:dyDescent="0.25">
      <c r="D193" t="str">
        <f t="shared" si="8"/>
        <v/>
      </c>
      <c r="G193" t="str">
        <f t="shared" si="9"/>
        <v/>
      </c>
      <c r="M193" t="str">
        <f t="shared" si="10"/>
        <v/>
      </c>
    </row>
    <row r="194" spans="4:13" x14ac:dyDescent="0.25">
      <c r="D194" t="str">
        <f t="shared" si="8"/>
        <v/>
      </c>
      <c r="G194" t="str">
        <f t="shared" si="9"/>
        <v/>
      </c>
      <c r="M194" t="str">
        <f t="shared" si="10"/>
        <v/>
      </c>
    </row>
    <row r="195" spans="4:13" x14ac:dyDescent="0.25">
      <c r="D195" t="str">
        <f t="shared" si="8"/>
        <v/>
      </c>
      <c r="G195" t="str">
        <f t="shared" si="9"/>
        <v/>
      </c>
      <c r="M195" t="str">
        <f t="shared" si="10"/>
        <v/>
      </c>
    </row>
    <row r="196" spans="4:13" x14ac:dyDescent="0.25">
      <c r="D196" t="str">
        <f t="shared" si="8"/>
        <v/>
      </c>
      <c r="G196" t="str">
        <f t="shared" si="9"/>
        <v/>
      </c>
      <c r="M196" t="str">
        <f t="shared" si="10"/>
        <v/>
      </c>
    </row>
    <row r="197" spans="4:13" x14ac:dyDescent="0.25">
      <c r="D197" t="str">
        <f t="shared" si="8"/>
        <v/>
      </c>
      <c r="G197" t="str">
        <f t="shared" si="9"/>
        <v/>
      </c>
      <c r="M197" t="str">
        <f t="shared" si="10"/>
        <v/>
      </c>
    </row>
    <row r="198" spans="4:13" x14ac:dyDescent="0.25">
      <c r="D198" t="str">
        <f t="shared" si="8"/>
        <v/>
      </c>
      <c r="G198" t="str">
        <f t="shared" si="9"/>
        <v/>
      </c>
      <c r="M198" t="str">
        <f t="shared" si="10"/>
        <v/>
      </c>
    </row>
    <row r="199" spans="4:13" x14ac:dyDescent="0.25">
      <c r="D199" t="str">
        <f t="shared" si="8"/>
        <v/>
      </c>
      <c r="G199" t="str">
        <f t="shared" si="9"/>
        <v/>
      </c>
      <c r="M199" t="str">
        <f t="shared" si="10"/>
        <v/>
      </c>
    </row>
    <row r="200" spans="4:13" x14ac:dyDescent="0.25">
      <c r="D200" t="str">
        <f t="shared" si="8"/>
        <v/>
      </c>
      <c r="G200" t="str">
        <f t="shared" si="9"/>
        <v/>
      </c>
      <c r="M200" t="str">
        <f t="shared" si="10"/>
        <v/>
      </c>
    </row>
    <row r="201" spans="4:13" x14ac:dyDescent="0.25">
      <c r="D201" t="str">
        <f t="shared" si="8"/>
        <v/>
      </c>
      <c r="G201" t="str">
        <f t="shared" si="9"/>
        <v/>
      </c>
      <c r="M201" t="str">
        <f t="shared" si="10"/>
        <v/>
      </c>
    </row>
    <row r="202" spans="4:13" x14ac:dyDescent="0.25">
      <c r="D202" t="str">
        <f t="shared" si="8"/>
        <v/>
      </c>
      <c r="G202" t="str">
        <f t="shared" si="9"/>
        <v/>
      </c>
      <c r="M202" t="str">
        <f t="shared" si="10"/>
        <v/>
      </c>
    </row>
    <row r="203" spans="4:13" x14ac:dyDescent="0.25">
      <c r="D203" t="str">
        <f t="shared" si="8"/>
        <v/>
      </c>
      <c r="G203" t="str">
        <f t="shared" si="9"/>
        <v/>
      </c>
      <c r="M203" t="str">
        <f t="shared" si="10"/>
        <v/>
      </c>
    </row>
    <row r="204" spans="4:13" x14ac:dyDescent="0.25">
      <c r="D204" t="str">
        <f t="shared" si="8"/>
        <v/>
      </c>
      <c r="G204" t="str">
        <f t="shared" si="9"/>
        <v/>
      </c>
      <c r="M204" t="str">
        <f t="shared" si="10"/>
        <v/>
      </c>
    </row>
    <row r="205" spans="4:13" x14ac:dyDescent="0.25">
      <c r="D205" t="str">
        <f t="shared" si="8"/>
        <v/>
      </c>
      <c r="G205" t="str">
        <f t="shared" si="9"/>
        <v/>
      </c>
      <c r="M205" t="str">
        <f t="shared" si="10"/>
        <v/>
      </c>
    </row>
    <row r="206" spans="4:13" x14ac:dyDescent="0.25">
      <c r="D206" t="str">
        <f t="shared" ref="D206:D269" si="11">IF(ISNA(VLOOKUP(A206,Таблица1,4,0)),"",VLOOKUP(A206,Таблица1,4,0))</f>
        <v/>
      </c>
      <c r="G206" t="str">
        <f t="shared" ref="G206:G269" si="12">IF(ISNA(VLOOKUP(F206,Таблица3,3,0)),"",VLOOKUP(F206,Таблица3,3,0))</f>
        <v/>
      </c>
      <c r="M206" t="str">
        <f t="shared" si="10"/>
        <v/>
      </c>
    </row>
    <row r="207" spans="4:13" x14ac:dyDescent="0.25">
      <c r="D207" t="str">
        <f t="shared" si="11"/>
        <v/>
      </c>
      <c r="G207" t="str">
        <f t="shared" si="12"/>
        <v/>
      </c>
      <c r="M207" t="str">
        <f t="shared" ref="M207:M270" si="13">IF(K207="","",K207*L207)</f>
        <v/>
      </c>
    </row>
    <row r="208" spans="4:13" x14ac:dyDescent="0.25">
      <c r="D208" t="str">
        <f t="shared" si="11"/>
        <v/>
      </c>
      <c r="G208" t="str">
        <f t="shared" si="12"/>
        <v/>
      </c>
      <c r="M208" t="str">
        <f t="shared" si="13"/>
        <v/>
      </c>
    </row>
    <row r="209" spans="4:13" x14ac:dyDescent="0.25">
      <c r="D209" t="str">
        <f t="shared" si="11"/>
        <v/>
      </c>
      <c r="G209" t="str">
        <f t="shared" si="12"/>
        <v/>
      </c>
      <c r="M209" t="str">
        <f t="shared" si="13"/>
        <v/>
      </c>
    </row>
    <row r="210" spans="4:13" x14ac:dyDescent="0.25">
      <c r="D210" t="str">
        <f t="shared" si="11"/>
        <v/>
      </c>
      <c r="G210" t="str">
        <f t="shared" si="12"/>
        <v/>
      </c>
      <c r="M210" t="str">
        <f t="shared" si="13"/>
        <v/>
      </c>
    </row>
    <row r="211" spans="4:13" x14ac:dyDescent="0.25">
      <c r="D211" t="str">
        <f t="shared" si="11"/>
        <v/>
      </c>
      <c r="G211" t="str">
        <f t="shared" si="12"/>
        <v/>
      </c>
      <c r="M211" t="str">
        <f t="shared" si="13"/>
        <v/>
      </c>
    </row>
    <row r="212" spans="4:13" x14ac:dyDescent="0.25">
      <c r="D212" t="str">
        <f t="shared" si="11"/>
        <v/>
      </c>
      <c r="G212" t="str">
        <f t="shared" si="12"/>
        <v/>
      </c>
      <c r="M212" t="str">
        <f t="shared" si="13"/>
        <v/>
      </c>
    </row>
    <row r="213" spans="4:13" x14ac:dyDescent="0.25">
      <c r="D213" t="str">
        <f t="shared" si="11"/>
        <v/>
      </c>
      <c r="G213" t="str">
        <f t="shared" si="12"/>
        <v/>
      </c>
      <c r="M213" t="str">
        <f t="shared" si="13"/>
        <v/>
      </c>
    </row>
    <row r="214" spans="4:13" x14ac:dyDescent="0.25">
      <c r="D214" t="str">
        <f t="shared" si="11"/>
        <v/>
      </c>
      <c r="G214" t="str">
        <f t="shared" si="12"/>
        <v/>
      </c>
      <c r="M214" t="str">
        <f t="shared" si="13"/>
        <v/>
      </c>
    </row>
    <row r="215" spans="4:13" x14ac:dyDescent="0.25">
      <c r="D215" t="str">
        <f t="shared" si="11"/>
        <v/>
      </c>
      <c r="G215" t="str">
        <f t="shared" si="12"/>
        <v/>
      </c>
      <c r="M215" t="str">
        <f t="shared" si="13"/>
        <v/>
      </c>
    </row>
    <row r="216" spans="4:13" x14ac:dyDescent="0.25">
      <c r="D216" t="str">
        <f t="shared" si="11"/>
        <v/>
      </c>
      <c r="G216" t="str">
        <f t="shared" si="12"/>
        <v/>
      </c>
      <c r="M216" t="str">
        <f t="shared" si="13"/>
        <v/>
      </c>
    </row>
    <row r="217" spans="4:13" x14ac:dyDescent="0.25">
      <c r="D217" t="str">
        <f t="shared" si="11"/>
        <v/>
      </c>
      <c r="G217" t="str">
        <f t="shared" si="12"/>
        <v/>
      </c>
      <c r="M217" t="str">
        <f t="shared" si="13"/>
        <v/>
      </c>
    </row>
    <row r="218" spans="4:13" x14ac:dyDescent="0.25">
      <c r="D218" t="str">
        <f t="shared" si="11"/>
        <v/>
      </c>
      <c r="G218" t="str">
        <f t="shared" si="12"/>
        <v/>
      </c>
      <c r="M218" t="str">
        <f t="shared" si="13"/>
        <v/>
      </c>
    </row>
    <row r="219" spans="4:13" x14ac:dyDescent="0.25">
      <c r="D219" t="str">
        <f t="shared" si="11"/>
        <v/>
      </c>
      <c r="G219" t="str">
        <f t="shared" si="12"/>
        <v/>
      </c>
      <c r="M219" t="str">
        <f t="shared" si="13"/>
        <v/>
      </c>
    </row>
    <row r="220" spans="4:13" x14ac:dyDescent="0.25">
      <c r="D220" t="str">
        <f t="shared" si="11"/>
        <v/>
      </c>
      <c r="G220" t="str">
        <f t="shared" si="12"/>
        <v/>
      </c>
      <c r="M220" t="str">
        <f t="shared" si="13"/>
        <v/>
      </c>
    </row>
    <row r="221" spans="4:13" x14ac:dyDescent="0.25">
      <c r="D221" t="str">
        <f t="shared" si="11"/>
        <v/>
      </c>
      <c r="G221" t="str">
        <f t="shared" si="12"/>
        <v/>
      </c>
      <c r="M221" t="str">
        <f t="shared" si="13"/>
        <v/>
      </c>
    </row>
    <row r="222" spans="4:13" x14ac:dyDescent="0.25">
      <c r="D222" t="str">
        <f t="shared" si="11"/>
        <v/>
      </c>
      <c r="G222" t="str">
        <f t="shared" si="12"/>
        <v/>
      </c>
      <c r="M222" t="str">
        <f t="shared" si="13"/>
        <v/>
      </c>
    </row>
    <row r="223" spans="4:13" x14ac:dyDescent="0.25">
      <c r="D223" t="str">
        <f t="shared" si="11"/>
        <v/>
      </c>
      <c r="G223" t="str">
        <f t="shared" si="12"/>
        <v/>
      </c>
      <c r="M223" t="str">
        <f t="shared" si="13"/>
        <v/>
      </c>
    </row>
    <row r="224" spans="4:13" x14ac:dyDescent="0.25">
      <c r="D224" t="str">
        <f t="shared" si="11"/>
        <v/>
      </c>
      <c r="G224" t="str">
        <f t="shared" si="12"/>
        <v/>
      </c>
      <c r="M224" t="str">
        <f t="shared" si="13"/>
        <v/>
      </c>
    </row>
    <row r="225" spans="4:13" x14ac:dyDescent="0.25">
      <c r="D225" t="str">
        <f t="shared" si="11"/>
        <v/>
      </c>
      <c r="G225" t="str">
        <f t="shared" si="12"/>
        <v/>
      </c>
      <c r="M225" t="str">
        <f t="shared" si="13"/>
        <v/>
      </c>
    </row>
    <row r="226" spans="4:13" x14ac:dyDescent="0.25">
      <c r="D226" t="str">
        <f t="shared" si="11"/>
        <v/>
      </c>
      <c r="G226" t="str">
        <f t="shared" si="12"/>
        <v/>
      </c>
      <c r="M226" t="str">
        <f t="shared" si="13"/>
        <v/>
      </c>
    </row>
    <row r="227" spans="4:13" x14ac:dyDescent="0.25">
      <c r="D227" t="str">
        <f t="shared" si="11"/>
        <v/>
      </c>
      <c r="G227" t="str">
        <f t="shared" si="12"/>
        <v/>
      </c>
      <c r="M227" t="str">
        <f t="shared" si="13"/>
        <v/>
      </c>
    </row>
    <row r="228" spans="4:13" x14ac:dyDescent="0.25">
      <c r="D228" t="str">
        <f t="shared" si="11"/>
        <v/>
      </c>
      <c r="G228" t="str">
        <f t="shared" si="12"/>
        <v/>
      </c>
      <c r="M228" t="str">
        <f t="shared" si="13"/>
        <v/>
      </c>
    </row>
    <row r="229" spans="4:13" x14ac:dyDescent="0.25">
      <c r="D229" t="str">
        <f t="shared" si="11"/>
        <v/>
      </c>
      <c r="G229" t="str">
        <f t="shared" si="12"/>
        <v/>
      </c>
      <c r="M229" t="str">
        <f t="shared" si="13"/>
        <v/>
      </c>
    </row>
    <row r="230" spans="4:13" x14ac:dyDescent="0.25">
      <c r="D230" t="str">
        <f t="shared" si="11"/>
        <v/>
      </c>
      <c r="G230" t="str">
        <f t="shared" si="12"/>
        <v/>
      </c>
      <c r="M230" t="str">
        <f t="shared" si="13"/>
        <v/>
      </c>
    </row>
    <row r="231" spans="4:13" x14ac:dyDescent="0.25">
      <c r="D231" t="str">
        <f t="shared" si="11"/>
        <v/>
      </c>
      <c r="G231" t="str">
        <f t="shared" si="12"/>
        <v/>
      </c>
      <c r="M231" t="str">
        <f t="shared" si="13"/>
        <v/>
      </c>
    </row>
    <row r="232" spans="4:13" x14ac:dyDescent="0.25">
      <c r="D232" t="str">
        <f t="shared" si="11"/>
        <v/>
      </c>
      <c r="G232" t="str">
        <f t="shared" si="12"/>
        <v/>
      </c>
      <c r="M232" t="str">
        <f t="shared" si="13"/>
        <v/>
      </c>
    </row>
    <row r="233" spans="4:13" x14ac:dyDescent="0.25">
      <c r="D233" t="str">
        <f t="shared" si="11"/>
        <v/>
      </c>
      <c r="G233" t="str">
        <f t="shared" si="12"/>
        <v/>
      </c>
      <c r="M233" t="str">
        <f t="shared" si="13"/>
        <v/>
      </c>
    </row>
    <row r="234" spans="4:13" x14ac:dyDescent="0.25">
      <c r="D234" t="str">
        <f t="shared" si="11"/>
        <v/>
      </c>
      <c r="G234" t="str">
        <f t="shared" si="12"/>
        <v/>
      </c>
      <c r="M234" t="str">
        <f t="shared" si="13"/>
        <v/>
      </c>
    </row>
    <row r="235" spans="4:13" x14ac:dyDescent="0.25">
      <c r="D235" t="str">
        <f t="shared" si="11"/>
        <v/>
      </c>
      <c r="G235" t="str">
        <f t="shared" si="12"/>
        <v/>
      </c>
      <c r="M235" t="str">
        <f t="shared" si="13"/>
        <v/>
      </c>
    </row>
    <row r="236" spans="4:13" x14ac:dyDescent="0.25">
      <c r="D236" t="str">
        <f t="shared" si="11"/>
        <v/>
      </c>
      <c r="G236" t="str">
        <f t="shared" si="12"/>
        <v/>
      </c>
      <c r="M236" t="str">
        <f t="shared" si="13"/>
        <v/>
      </c>
    </row>
    <row r="237" spans="4:13" x14ac:dyDescent="0.25">
      <c r="D237" t="str">
        <f t="shared" si="11"/>
        <v/>
      </c>
      <c r="G237" t="str">
        <f t="shared" si="12"/>
        <v/>
      </c>
      <c r="M237" t="str">
        <f t="shared" si="13"/>
        <v/>
      </c>
    </row>
    <row r="238" spans="4:13" x14ac:dyDescent="0.25">
      <c r="D238" t="str">
        <f t="shared" si="11"/>
        <v/>
      </c>
      <c r="G238" t="str">
        <f t="shared" si="12"/>
        <v/>
      </c>
      <c r="M238" t="str">
        <f t="shared" si="13"/>
        <v/>
      </c>
    </row>
    <row r="239" spans="4:13" x14ac:dyDescent="0.25">
      <c r="D239" t="str">
        <f t="shared" si="11"/>
        <v/>
      </c>
      <c r="G239" t="str">
        <f t="shared" si="12"/>
        <v/>
      </c>
      <c r="M239" t="str">
        <f t="shared" si="13"/>
        <v/>
      </c>
    </row>
    <row r="240" spans="4:13" x14ac:dyDescent="0.25">
      <c r="D240" t="str">
        <f t="shared" si="11"/>
        <v/>
      </c>
      <c r="G240" t="str">
        <f t="shared" si="12"/>
        <v/>
      </c>
      <c r="M240" t="str">
        <f t="shared" si="13"/>
        <v/>
      </c>
    </row>
    <row r="241" spans="4:13" x14ac:dyDescent="0.25">
      <c r="D241" t="str">
        <f t="shared" si="11"/>
        <v/>
      </c>
      <c r="G241" t="str">
        <f t="shared" si="12"/>
        <v/>
      </c>
      <c r="M241" t="str">
        <f t="shared" si="13"/>
        <v/>
      </c>
    </row>
    <row r="242" spans="4:13" x14ac:dyDescent="0.25">
      <c r="D242" t="str">
        <f t="shared" si="11"/>
        <v/>
      </c>
      <c r="G242" t="str">
        <f t="shared" si="12"/>
        <v/>
      </c>
      <c r="M242" t="str">
        <f t="shared" si="13"/>
        <v/>
      </c>
    </row>
    <row r="243" spans="4:13" x14ac:dyDescent="0.25">
      <c r="D243" t="str">
        <f t="shared" si="11"/>
        <v/>
      </c>
      <c r="G243" t="str">
        <f t="shared" si="12"/>
        <v/>
      </c>
      <c r="M243" t="str">
        <f t="shared" si="13"/>
        <v/>
      </c>
    </row>
    <row r="244" spans="4:13" x14ac:dyDescent="0.25">
      <c r="D244" t="str">
        <f t="shared" si="11"/>
        <v/>
      </c>
      <c r="G244" t="str">
        <f t="shared" si="12"/>
        <v/>
      </c>
      <c r="M244" t="str">
        <f t="shared" si="13"/>
        <v/>
      </c>
    </row>
    <row r="245" spans="4:13" x14ac:dyDescent="0.25">
      <c r="D245" t="str">
        <f t="shared" si="11"/>
        <v/>
      </c>
      <c r="G245" t="str">
        <f t="shared" si="12"/>
        <v/>
      </c>
      <c r="M245" t="str">
        <f t="shared" si="13"/>
        <v/>
      </c>
    </row>
    <row r="246" spans="4:13" x14ac:dyDescent="0.25">
      <c r="D246" t="str">
        <f t="shared" si="11"/>
        <v/>
      </c>
      <c r="G246" t="str">
        <f t="shared" si="12"/>
        <v/>
      </c>
      <c r="M246" t="str">
        <f t="shared" si="13"/>
        <v/>
      </c>
    </row>
    <row r="247" spans="4:13" x14ac:dyDescent="0.25">
      <c r="D247" t="str">
        <f t="shared" si="11"/>
        <v/>
      </c>
      <c r="G247" t="str">
        <f t="shared" si="12"/>
        <v/>
      </c>
      <c r="M247" t="str">
        <f t="shared" si="13"/>
        <v/>
      </c>
    </row>
    <row r="248" spans="4:13" x14ac:dyDescent="0.25">
      <c r="D248" t="str">
        <f t="shared" si="11"/>
        <v/>
      </c>
      <c r="G248" t="str">
        <f t="shared" si="12"/>
        <v/>
      </c>
      <c r="M248" t="str">
        <f t="shared" si="13"/>
        <v/>
      </c>
    </row>
    <row r="249" spans="4:13" x14ac:dyDescent="0.25">
      <c r="D249" t="str">
        <f t="shared" si="11"/>
        <v/>
      </c>
      <c r="G249" t="str">
        <f t="shared" si="12"/>
        <v/>
      </c>
      <c r="M249" t="str">
        <f t="shared" si="13"/>
        <v/>
      </c>
    </row>
    <row r="250" spans="4:13" x14ac:dyDescent="0.25">
      <c r="D250" t="str">
        <f t="shared" si="11"/>
        <v/>
      </c>
      <c r="G250" t="str">
        <f t="shared" si="12"/>
        <v/>
      </c>
      <c r="M250" t="str">
        <f t="shared" si="13"/>
        <v/>
      </c>
    </row>
    <row r="251" spans="4:13" x14ac:dyDescent="0.25">
      <c r="D251" t="str">
        <f t="shared" si="11"/>
        <v/>
      </c>
      <c r="G251" t="str">
        <f t="shared" si="12"/>
        <v/>
      </c>
      <c r="M251" t="str">
        <f t="shared" si="13"/>
        <v/>
      </c>
    </row>
    <row r="252" spans="4:13" x14ac:dyDescent="0.25">
      <c r="D252" t="str">
        <f t="shared" si="11"/>
        <v/>
      </c>
      <c r="G252" t="str">
        <f t="shared" si="12"/>
        <v/>
      </c>
      <c r="M252" t="str">
        <f t="shared" si="13"/>
        <v/>
      </c>
    </row>
    <row r="253" spans="4:13" x14ac:dyDescent="0.25">
      <c r="D253" t="str">
        <f t="shared" si="11"/>
        <v/>
      </c>
      <c r="G253" t="str">
        <f t="shared" si="12"/>
        <v/>
      </c>
      <c r="M253" t="str">
        <f t="shared" si="13"/>
        <v/>
      </c>
    </row>
    <row r="254" spans="4:13" x14ac:dyDescent="0.25">
      <c r="D254" t="str">
        <f t="shared" si="11"/>
        <v/>
      </c>
      <c r="G254" t="str">
        <f t="shared" si="12"/>
        <v/>
      </c>
      <c r="M254" t="str">
        <f t="shared" si="13"/>
        <v/>
      </c>
    </row>
    <row r="255" spans="4:13" x14ac:dyDescent="0.25">
      <c r="D255" t="str">
        <f t="shared" si="11"/>
        <v/>
      </c>
      <c r="G255" t="str">
        <f t="shared" si="12"/>
        <v/>
      </c>
      <c r="M255" t="str">
        <f t="shared" si="13"/>
        <v/>
      </c>
    </row>
    <row r="256" spans="4:13" x14ac:dyDescent="0.25">
      <c r="D256" t="str">
        <f t="shared" si="11"/>
        <v/>
      </c>
      <c r="G256" t="str">
        <f t="shared" si="12"/>
        <v/>
      </c>
      <c r="M256" t="str">
        <f t="shared" si="13"/>
        <v/>
      </c>
    </row>
    <row r="257" spans="4:13" x14ac:dyDescent="0.25">
      <c r="D257" t="str">
        <f t="shared" si="11"/>
        <v/>
      </c>
      <c r="G257" t="str">
        <f t="shared" si="12"/>
        <v/>
      </c>
      <c r="M257" t="str">
        <f t="shared" si="13"/>
        <v/>
      </c>
    </row>
    <row r="258" spans="4:13" x14ac:dyDescent="0.25">
      <c r="D258" t="str">
        <f t="shared" si="11"/>
        <v/>
      </c>
      <c r="G258" t="str">
        <f t="shared" si="12"/>
        <v/>
      </c>
      <c r="M258" t="str">
        <f t="shared" si="13"/>
        <v/>
      </c>
    </row>
    <row r="259" spans="4:13" x14ac:dyDescent="0.25">
      <c r="D259" t="str">
        <f t="shared" si="11"/>
        <v/>
      </c>
      <c r="G259" t="str">
        <f t="shared" si="12"/>
        <v/>
      </c>
      <c r="M259" t="str">
        <f t="shared" si="13"/>
        <v/>
      </c>
    </row>
    <row r="260" spans="4:13" x14ac:dyDescent="0.25">
      <c r="D260" t="str">
        <f t="shared" si="11"/>
        <v/>
      </c>
      <c r="G260" t="str">
        <f t="shared" si="12"/>
        <v/>
      </c>
      <c r="M260" t="str">
        <f t="shared" si="13"/>
        <v/>
      </c>
    </row>
    <row r="261" spans="4:13" x14ac:dyDescent="0.25">
      <c r="D261" t="str">
        <f t="shared" si="11"/>
        <v/>
      </c>
      <c r="G261" t="str">
        <f t="shared" si="12"/>
        <v/>
      </c>
      <c r="M261" t="str">
        <f t="shared" si="13"/>
        <v/>
      </c>
    </row>
    <row r="262" spans="4:13" x14ac:dyDescent="0.25">
      <c r="D262" t="str">
        <f t="shared" si="11"/>
        <v/>
      </c>
      <c r="G262" t="str">
        <f t="shared" si="12"/>
        <v/>
      </c>
      <c r="M262" t="str">
        <f t="shared" si="13"/>
        <v/>
      </c>
    </row>
    <row r="263" spans="4:13" x14ac:dyDescent="0.25">
      <c r="D263" t="str">
        <f t="shared" si="11"/>
        <v/>
      </c>
      <c r="G263" t="str">
        <f t="shared" si="12"/>
        <v/>
      </c>
      <c r="M263" t="str">
        <f t="shared" si="13"/>
        <v/>
      </c>
    </row>
    <row r="264" spans="4:13" x14ac:dyDescent="0.25">
      <c r="D264" t="str">
        <f t="shared" si="11"/>
        <v/>
      </c>
      <c r="G264" t="str">
        <f t="shared" si="12"/>
        <v/>
      </c>
      <c r="M264" t="str">
        <f t="shared" si="13"/>
        <v/>
      </c>
    </row>
    <row r="265" spans="4:13" x14ac:dyDescent="0.25">
      <c r="D265" t="str">
        <f t="shared" si="11"/>
        <v/>
      </c>
      <c r="G265" t="str">
        <f t="shared" si="12"/>
        <v/>
      </c>
      <c r="M265" t="str">
        <f t="shared" si="13"/>
        <v/>
      </c>
    </row>
    <row r="266" spans="4:13" x14ac:dyDescent="0.25">
      <c r="D266" t="str">
        <f t="shared" si="11"/>
        <v/>
      </c>
      <c r="G266" t="str">
        <f t="shared" si="12"/>
        <v/>
      </c>
      <c r="M266" t="str">
        <f t="shared" si="13"/>
        <v/>
      </c>
    </row>
    <row r="267" spans="4:13" x14ac:dyDescent="0.25">
      <c r="D267" t="str">
        <f t="shared" si="11"/>
        <v/>
      </c>
      <c r="G267" t="str">
        <f t="shared" si="12"/>
        <v/>
      </c>
      <c r="M267" t="str">
        <f t="shared" si="13"/>
        <v/>
      </c>
    </row>
    <row r="268" spans="4:13" x14ac:dyDescent="0.25">
      <c r="D268" t="str">
        <f t="shared" si="11"/>
        <v/>
      </c>
      <c r="G268" t="str">
        <f t="shared" si="12"/>
        <v/>
      </c>
      <c r="M268" t="str">
        <f t="shared" si="13"/>
        <v/>
      </c>
    </row>
    <row r="269" spans="4:13" x14ac:dyDescent="0.25">
      <c r="D269" t="str">
        <f t="shared" si="11"/>
        <v/>
      </c>
      <c r="G269" t="str">
        <f t="shared" si="12"/>
        <v/>
      </c>
      <c r="M269" t="str">
        <f t="shared" si="13"/>
        <v/>
      </c>
    </row>
    <row r="270" spans="4:13" x14ac:dyDescent="0.25">
      <c r="D270" t="str">
        <f t="shared" ref="D270:D333" si="14">IF(ISNA(VLOOKUP(A270,Таблица1,4,0)),"",VLOOKUP(A270,Таблица1,4,0))</f>
        <v/>
      </c>
      <c r="G270" t="str">
        <f t="shared" ref="G270:G333" si="15">IF(ISNA(VLOOKUP(F270,Таблица3,3,0)),"",VLOOKUP(F270,Таблица3,3,0))</f>
        <v/>
      </c>
      <c r="M270" t="str">
        <f t="shared" si="13"/>
        <v/>
      </c>
    </row>
    <row r="271" spans="4:13" x14ac:dyDescent="0.25">
      <c r="D271" t="str">
        <f t="shared" si="14"/>
        <v/>
      </c>
      <c r="G271" t="str">
        <f t="shared" si="15"/>
        <v/>
      </c>
      <c r="M271" t="str">
        <f t="shared" ref="M271:M334" si="16">IF(K271="","",K271*L271)</f>
        <v/>
      </c>
    </row>
    <row r="272" spans="4:13" x14ac:dyDescent="0.25">
      <c r="D272" t="str">
        <f t="shared" si="14"/>
        <v/>
      </c>
      <c r="G272" t="str">
        <f t="shared" si="15"/>
        <v/>
      </c>
      <c r="M272" t="str">
        <f t="shared" si="16"/>
        <v/>
      </c>
    </row>
    <row r="273" spans="4:13" x14ac:dyDescent="0.25">
      <c r="D273" t="str">
        <f t="shared" si="14"/>
        <v/>
      </c>
      <c r="G273" t="str">
        <f t="shared" si="15"/>
        <v/>
      </c>
      <c r="M273" t="str">
        <f t="shared" si="16"/>
        <v/>
      </c>
    </row>
    <row r="274" spans="4:13" x14ac:dyDescent="0.25">
      <c r="D274" t="str">
        <f t="shared" si="14"/>
        <v/>
      </c>
      <c r="G274" t="str">
        <f t="shared" si="15"/>
        <v/>
      </c>
      <c r="M274" t="str">
        <f t="shared" si="16"/>
        <v/>
      </c>
    </row>
    <row r="275" spans="4:13" x14ac:dyDescent="0.25">
      <c r="D275" t="str">
        <f t="shared" si="14"/>
        <v/>
      </c>
      <c r="G275" t="str">
        <f t="shared" si="15"/>
        <v/>
      </c>
      <c r="M275" t="str">
        <f t="shared" si="16"/>
        <v/>
      </c>
    </row>
    <row r="276" spans="4:13" x14ac:dyDescent="0.25">
      <c r="D276" t="str">
        <f t="shared" si="14"/>
        <v/>
      </c>
      <c r="G276" t="str">
        <f t="shared" si="15"/>
        <v/>
      </c>
      <c r="M276" t="str">
        <f t="shared" si="16"/>
        <v/>
      </c>
    </row>
    <row r="277" spans="4:13" x14ac:dyDescent="0.25">
      <c r="D277" t="str">
        <f t="shared" si="14"/>
        <v/>
      </c>
      <c r="G277" t="str">
        <f t="shared" si="15"/>
        <v/>
      </c>
      <c r="M277" t="str">
        <f t="shared" si="16"/>
        <v/>
      </c>
    </row>
    <row r="278" spans="4:13" x14ac:dyDescent="0.25">
      <c r="D278" t="str">
        <f t="shared" si="14"/>
        <v/>
      </c>
      <c r="G278" t="str">
        <f t="shared" si="15"/>
        <v/>
      </c>
      <c r="M278" t="str">
        <f t="shared" si="16"/>
        <v/>
      </c>
    </row>
    <row r="279" spans="4:13" x14ac:dyDescent="0.25">
      <c r="D279" t="str">
        <f t="shared" si="14"/>
        <v/>
      </c>
      <c r="G279" t="str">
        <f t="shared" si="15"/>
        <v/>
      </c>
      <c r="M279" t="str">
        <f t="shared" si="16"/>
        <v/>
      </c>
    </row>
    <row r="280" spans="4:13" x14ac:dyDescent="0.25">
      <c r="D280" t="str">
        <f t="shared" si="14"/>
        <v/>
      </c>
      <c r="G280" t="str">
        <f t="shared" si="15"/>
        <v/>
      </c>
      <c r="M280" t="str">
        <f t="shared" si="16"/>
        <v/>
      </c>
    </row>
    <row r="281" spans="4:13" x14ac:dyDescent="0.25">
      <c r="D281" t="str">
        <f t="shared" si="14"/>
        <v/>
      </c>
      <c r="G281" t="str">
        <f t="shared" si="15"/>
        <v/>
      </c>
      <c r="M281" t="str">
        <f t="shared" si="16"/>
        <v/>
      </c>
    </row>
    <row r="282" spans="4:13" x14ac:dyDescent="0.25">
      <c r="D282" t="str">
        <f t="shared" si="14"/>
        <v/>
      </c>
      <c r="G282" t="str">
        <f t="shared" si="15"/>
        <v/>
      </c>
      <c r="M282" t="str">
        <f t="shared" si="16"/>
        <v/>
      </c>
    </row>
    <row r="283" spans="4:13" x14ac:dyDescent="0.25">
      <c r="D283" t="str">
        <f t="shared" si="14"/>
        <v/>
      </c>
      <c r="G283" t="str">
        <f t="shared" si="15"/>
        <v/>
      </c>
      <c r="M283" t="str">
        <f t="shared" si="16"/>
        <v/>
      </c>
    </row>
    <row r="284" spans="4:13" x14ac:dyDescent="0.25">
      <c r="D284" t="str">
        <f t="shared" si="14"/>
        <v/>
      </c>
      <c r="G284" t="str">
        <f t="shared" si="15"/>
        <v/>
      </c>
      <c r="M284" t="str">
        <f t="shared" si="16"/>
        <v/>
      </c>
    </row>
    <row r="285" spans="4:13" x14ac:dyDescent="0.25">
      <c r="D285" t="str">
        <f t="shared" si="14"/>
        <v/>
      </c>
      <c r="G285" t="str">
        <f t="shared" si="15"/>
        <v/>
      </c>
      <c r="M285" t="str">
        <f t="shared" si="16"/>
        <v/>
      </c>
    </row>
    <row r="286" spans="4:13" x14ac:dyDescent="0.25">
      <c r="D286" t="str">
        <f t="shared" si="14"/>
        <v/>
      </c>
      <c r="G286" t="str">
        <f t="shared" si="15"/>
        <v/>
      </c>
      <c r="M286" t="str">
        <f t="shared" si="16"/>
        <v/>
      </c>
    </row>
    <row r="287" spans="4:13" x14ac:dyDescent="0.25">
      <c r="D287" t="str">
        <f t="shared" si="14"/>
        <v/>
      </c>
      <c r="G287" t="str">
        <f t="shared" si="15"/>
        <v/>
      </c>
      <c r="M287" t="str">
        <f t="shared" si="16"/>
        <v/>
      </c>
    </row>
    <row r="288" spans="4:13" x14ac:dyDescent="0.25">
      <c r="D288" t="str">
        <f t="shared" si="14"/>
        <v/>
      </c>
      <c r="G288" t="str">
        <f t="shared" si="15"/>
        <v/>
      </c>
      <c r="M288" t="str">
        <f t="shared" si="16"/>
        <v/>
      </c>
    </row>
    <row r="289" spans="4:13" x14ac:dyDescent="0.25">
      <c r="D289" t="str">
        <f t="shared" si="14"/>
        <v/>
      </c>
      <c r="G289" t="str">
        <f t="shared" si="15"/>
        <v/>
      </c>
      <c r="M289" t="str">
        <f t="shared" si="16"/>
        <v/>
      </c>
    </row>
    <row r="290" spans="4:13" x14ac:dyDescent="0.25">
      <c r="D290" t="str">
        <f t="shared" si="14"/>
        <v/>
      </c>
      <c r="G290" t="str">
        <f t="shared" si="15"/>
        <v/>
      </c>
      <c r="M290" t="str">
        <f t="shared" si="16"/>
        <v/>
      </c>
    </row>
    <row r="291" spans="4:13" x14ac:dyDescent="0.25">
      <c r="D291" t="str">
        <f t="shared" si="14"/>
        <v/>
      </c>
      <c r="G291" t="str">
        <f t="shared" si="15"/>
        <v/>
      </c>
      <c r="M291" t="str">
        <f t="shared" si="16"/>
        <v/>
      </c>
    </row>
    <row r="292" spans="4:13" x14ac:dyDescent="0.25">
      <c r="D292" t="str">
        <f t="shared" si="14"/>
        <v/>
      </c>
      <c r="G292" t="str">
        <f t="shared" si="15"/>
        <v/>
      </c>
      <c r="M292" t="str">
        <f t="shared" si="16"/>
        <v/>
      </c>
    </row>
    <row r="293" spans="4:13" x14ac:dyDescent="0.25">
      <c r="D293" t="str">
        <f t="shared" si="14"/>
        <v/>
      </c>
      <c r="G293" t="str">
        <f t="shared" si="15"/>
        <v/>
      </c>
      <c r="M293" t="str">
        <f t="shared" si="16"/>
        <v/>
      </c>
    </row>
    <row r="294" spans="4:13" x14ac:dyDescent="0.25">
      <c r="D294" t="str">
        <f t="shared" si="14"/>
        <v/>
      </c>
      <c r="G294" t="str">
        <f t="shared" si="15"/>
        <v/>
      </c>
      <c r="M294" t="str">
        <f t="shared" si="16"/>
        <v/>
      </c>
    </row>
    <row r="295" spans="4:13" x14ac:dyDescent="0.25">
      <c r="D295" t="str">
        <f t="shared" si="14"/>
        <v/>
      </c>
      <c r="G295" t="str">
        <f t="shared" si="15"/>
        <v/>
      </c>
      <c r="M295" t="str">
        <f t="shared" si="16"/>
        <v/>
      </c>
    </row>
    <row r="296" spans="4:13" x14ac:dyDescent="0.25">
      <c r="D296" t="str">
        <f t="shared" si="14"/>
        <v/>
      </c>
      <c r="G296" t="str">
        <f t="shared" si="15"/>
        <v/>
      </c>
      <c r="M296" t="str">
        <f t="shared" si="16"/>
        <v/>
      </c>
    </row>
    <row r="297" spans="4:13" x14ac:dyDescent="0.25">
      <c r="D297" t="str">
        <f t="shared" si="14"/>
        <v/>
      </c>
      <c r="G297" t="str">
        <f t="shared" si="15"/>
        <v/>
      </c>
      <c r="M297" t="str">
        <f t="shared" si="16"/>
        <v/>
      </c>
    </row>
    <row r="298" spans="4:13" x14ac:dyDescent="0.25">
      <c r="D298" t="str">
        <f t="shared" si="14"/>
        <v/>
      </c>
      <c r="G298" t="str">
        <f t="shared" si="15"/>
        <v/>
      </c>
      <c r="M298" t="str">
        <f t="shared" si="16"/>
        <v/>
      </c>
    </row>
    <row r="299" spans="4:13" x14ac:dyDescent="0.25">
      <c r="D299" t="str">
        <f t="shared" si="14"/>
        <v/>
      </c>
      <c r="G299" t="str">
        <f t="shared" si="15"/>
        <v/>
      </c>
      <c r="M299" t="str">
        <f t="shared" si="16"/>
        <v/>
      </c>
    </row>
    <row r="300" spans="4:13" x14ac:dyDescent="0.25">
      <c r="D300" t="str">
        <f t="shared" si="14"/>
        <v/>
      </c>
      <c r="G300" t="str">
        <f t="shared" si="15"/>
        <v/>
      </c>
      <c r="M300" t="str">
        <f t="shared" si="16"/>
        <v/>
      </c>
    </row>
    <row r="301" spans="4:13" x14ac:dyDescent="0.25">
      <c r="D301" t="str">
        <f t="shared" si="14"/>
        <v/>
      </c>
      <c r="G301" t="str">
        <f t="shared" si="15"/>
        <v/>
      </c>
      <c r="M301" t="str">
        <f t="shared" si="16"/>
        <v/>
      </c>
    </row>
    <row r="302" spans="4:13" x14ac:dyDescent="0.25">
      <c r="D302" t="str">
        <f t="shared" si="14"/>
        <v/>
      </c>
      <c r="G302" t="str">
        <f t="shared" si="15"/>
        <v/>
      </c>
      <c r="M302" t="str">
        <f t="shared" si="16"/>
        <v/>
      </c>
    </row>
    <row r="303" spans="4:13" x14ac:dyDescent="0.25">
      <c r="D303" t="str">
        <f t="shared" si="14"/>
        <v/>
      </c>
      <c r="G303" t="str">
        <f t="shared" si="15"/>
        <v/>
      </c>
      <c r="M303" t="str">
        <f t="shared" si="16"/>
        <v/>
      </c>
    </row>
    <row r="304" spans="4:13" x14ac:dyDescent="0.25">
      <c r="D304" t="str">
        <f t="shared" si="14"/>
        <v/>
      </c>
      <c r="G304" t="str">
        <f t="shared" si="15"/>
        <v/>
      </c>
      <c r="M304" t="str">
        <f t="shared" si="16"/>
        <v/>
      </c>
    </row>
    <row r="305" spans="4:13" x14ac:dyDescent="0.25">
      <c r="D305" t="str">
        <f t="shared" si="14"/>
        <v/>
      </c>
      <c r="G305" t="str">
        <f t="shared" si="15"/>
        <v/>
      </c>
      <c r="M305" t="str">
        <f t="shared" si="16"/>
        <v/>
      </c>
    </row>
    <row r="306" spans="4:13" x14ac:dyDescent="0.25">
      <c r="D306" t="str">
        <f t="shared" si="14"/>
        <v/>
      </c>
      <c r="G306" t="str">
        <f t="shared" si="15"/>
        <v/>
      </c>
      <c r="M306" t="str">
        <f t="shared" si="16"/>
        <v/>
      </c>
    </row>
    <row r="307" spans="4:13" x14ac:dyDescent="0.25">
      <c r="D307" t="str">
        <f t="shared" si="14"/>
        <v/>
      </c>
      <c r="G307" t="str">
        <f t="shared" si="15"/>
        <v/>
      </c>
      <c r="M307" t="str">
        <f t="shared" si="16"/>
        <v/>
      </c>
    </row>
    <row r="308" spans="4:13" x14ac:dyDescent="0.25">
      <c r="D308" t="str">
        <f t="shared" si="14"/>
        <v/>
      </c>
      <c r="G308" t="str">
        <f t="shared" si="15"/>
        <v/>
      </c>
      <c r="M308" t="str">
        <f t="shared" si="16"/>
        <v/>
      </c>
    </row>
    <row r="309" spans="4:13" x14ac:dyDescent="0.25">
      <c r="D309" t="str">
        <f t="shared" si="14"/>
        <v/>
      </c>
      <c r="G309" t="str">
        <f t="shared" si="15"/>
        <v/>
      </c>
      <c r="M309" t="str">
        <f t="shared" si="16"/>
        <v/>
      </c>
    </row>
    <row r="310" spans="4:13" x14ac:dyDescent="0.25">
      <c r="D310" t="str">
        <f t="shared" si="14"/>
        <v/>
      </c>
      <c r="G310" t="str">
        <f t="shared" si="15"/>
        <v/>
      </c>
      <c r="M310" t="str">
        <f t="shared" si="16"/>
        <v/>
      </c>
    </row>
    <row r="311" spans="4:13" x14ac:dyDescent="0.25">
      <c r="D311" t="str">
        <f t="shared" si="14"/>
        <v/>
      </c>
      <c r="G311" t="str">
        <f t="shared" si="15"/>
        <v/>
      </c>
      <c r="M311" t="str">
        <f t="shared" si="16"/>
        <v/>
      </c>
    </row>
    <row r="312" spans="4:13" x14ac:dyDescent="0.25">
      <c r="D312" t="str">
        <f t="shared" si="14"/>
        <v/>
      </c>
      <c r="G312" t="str">
        <f t="shared" si="15"/>
        <v/>
      </c>
      <c r="M312" t="str">
        <f t="shared" si="16"/>
        <v/>
      </c>
    </row>
    <row r="313" spans="4:13" x14ac:dyDescent="0.25">
      <c r="D313" t="str">
        <f t="shared" si="14"/>
        <v/>
      </c>
      <c r="G313" t="str">
        <f t="shared" si="15"/>
        <v/>
      </c>
      <c r="M313" t="str">
        <f t="shared" si="16"/>
        <v/>
      </c>
    </row>
    <row r="314" spans="4:13" x14ac:dyDescent="0.25">
      <c r="D314" t="str">
        <f t="shared" si="14"/>
        <v/>
      </c>
      <c r="G314" t="str">
        <f t="shared" si="15"/>
        <v/>
      </c>
      <c r="M314" t="str">
        <f t="shared" si="16"/>
        <v/>
      </c>
    </row>
    <row r="315" spans="4:13" x14ac:dyDescent="0.25">
      <c r="D315" t="str">
        <f t="shared" si="14"/>
        <v/>
      </c>
      <c r="G315" t="str">
        <f t="shared" si="15"/>
        <v/>
      </c>
      <c r="M315" t="str">
        <f t="shared" si="16"/>
        <v/>
      </c>
    </row>
    <row r="316" spans="4:13" x14ac:dyDescent="0.25">
      <c r="D316" t="str">
        <f t="shared" si="14"/>
        <v/>
      </c>
      <c r="G316" t="str">
        <f t="shared" si="15"/>
        <v/>
      </c>
      <c r="M316" t="str">
        <f t="shared" si="16"/>
        <v/>
      </c>
    </row>
    <row r="317" spans="4:13" x14ac:dyDescent="0.25">
      <c r="D317" t="str">
        <f t="shared" si="14"/>
        <v/>
      </c>
      <c r="G317" t="str">
        <f t="shared" si="15"/>
        <v/>
      </c>
      <c r="M317" t="str">
        <f t="shared" si="16"/>
        <v/>
      </c>
    </row>
    <row r="318" spans="4:13" x14ac:dyDescent="0.25">
      <c r="D318" t="str">
        <f t="shared" si="14"/>
        <v/>
      </c>
      <c r="G318" t="str">
        <f t="shared" si="15"/>
        <v/>
      </c>
      <c r="M318" t="str">
        <f t="shared" si="16"/>
        <v/>
      </c>
    </row>
    <row r="319" spans="4:13" x14ac:dyDescent="0.25">
      <c r="D319" t="str">
        <f t="shared" si="14"/>
        <v/>
      </c>
      <c r="G319" t="str">
        <f t="shared" si="15"/>
        <v/>
      </c>
      <c r="M319" t="str">
        <f t="shared" si="16"/>
        <v/>
      </c>
    </row>
    <row r="320" spans="4:13" x14ac:dyDescent="0.25">
      <c r="D320" t="str">
        <f t="shared" si="14"/>
        <v/>
      </c>
      <c r="G320" t="str">
        <f t="shared" si="15"/>
        <v/>
      </c>
      <c r="M320" t="str">
        <f t="shared" si="16"/>
        <v/>
      </c>
    </row>
    <row r="321" spans="4:13" x14ac:dyDescent="0.25">
      <c r="D321" t="str">
        <f t="shared" si="14"/>
        <v/>
      </c>
      <c r="G321" t="str">
        <f t="shared" si="15"/>
        <v/>
      </c>
      <c r="M321" t="str">
        <f t="shared" si="16"/>
        <v/>
      </c>
    </row>
    <row r="322" spans="4:13" x14ac:dyDescent="0.25">
      <c r="D322" t="str">
        <f t="shared" si="14"/>
        <v/>
      </c>
      <c r="G322" t="str">
        <f t="shared" si="15"/>
        <v/>
      </c>
      <c r="M322" t="str">
        <f t="shared" si="16"/>
        <v/>
      </c>
    </row>
    <row r="323" spans="4:13" x14ac:dyDescent="0.25">
      <c r="D323" t="str">
        <f t="shared" si="14"/>
        <v/>
      </c>
      <c r="G323" t="str">
        <f t="shared" si="15"/>
        <v/>
      </c>
      <c r="M323" t="str">
        <f t="shared" si="16"/>
        <v/>
      </c>
    </row>
    <row r="324" spans="4:13" x14ac:dyDescent="0.25">
      <c r="D324" t="str">
        <f t="shared" si="14"/>
        <v/>
      </c>
      <c r="G324" t="str">
        <f t="shared" si="15"/>
        <v/>
      </c>
      <c r="M324" t="str">
        <f t="shared" si="16"/>
        <v/>
      </c>
    </row>
    <row r="325" spans="4:13" x14ac:dyDescent="0.25">
      <c r="D325" t="str">
        <f t="shared" si="14"/>
        <v/>
      </c>
      <c r="G325" t="str">
        <f t="shared" si="15"/>
        <v/>
      </c>
      <c r="M325" t="str">
        <f t="shared" si="16"/>
        <v/>
      </c>
    </row>
    <row r="326" spans="4:13" x14ac:dyDescent="0.25">
      <c r="D326" t="str">
        <f t="shared" si="14"/>
        <v/>
      </c>
      <c r="G326" t="str">
        <f t="shared" si="15"/>
        <v/>
      </c>
      <c r="M326" t="str">
        <f t="shared" si="16"/>
        <v/>
      </c>
    </row>
    <row r="327" spans="4:13" x14ac:dyDescent="0.25">
      <c r="D327" t="str">
        <f t="shared" si="14"/>
        <v/>
      </c>
      <c r="G327" t="str">
        <f t="shared" si="15"/>
        <v/>
      </c>
      <c r="M327" t="str">
        <f t="shared" si="16"/>
        <v/>
      </c>
    </row>
    <row r="328" spans="4:13" x14ac:dyDescent="0.25">
      <c r="D328" t="str">
        <f t="shared" si="14"/>
        <v/>
      </c>
      <c r="G328" t="str">
        <f t="shared" si="15"/>
        <v/>
      </c>
      <c r="M328" t="str">
        <f t="shared" si="16"/>
        <v/>
      </c>
    </row>
    <row r="329" spans="4:13" x14ac:dyDescent="0.25">
      <c r="D329" t="str">
        <f t="shared" si="14"/>
        <v/>
      </c>
      <c r="G329" t="str">
        <f t="shared" si="15"/>
        <v/>
      </c>
      <c r="M329" t="str">
        <f t="shared" si="16"/>
        <v/>
      </c>
    </row>
    <row r="330" spans="4:13" x14ac:dyDescent="0.25">
      <c r="D330" t="str">
        <f t="shared" si="14"/>
        <v/>
      </c>
      <c r="G330" t="str">
        <f t="shared" si="15"/>
        <v/>
      </c>
      <c r="M330" t="str">
        <f t="shared" si="16"/>
        <v/>
      </c>
    </row>
    <row r="331" spans="4:13" x14ac:dyDescent="0.25">
      <c r="D331" t="str">
        <f t="shared" si="14"/>
        <v/>
      </c>
      <c r="G331" t="str">
        <f t="shared" si="15"/>
        <v/>
      </c>
      <c r="M331" t="str">
        <f t="shared" si="16"/>
        <v/>
      </c>
    </row>
    <row r="332" spans="4:13" x14ac:dyDescent="0.25">
      <c r="D332" t="str">
        <f t="shared" si="14"/>
        <v/>
      </c>
      <c r="G332" t="str">
        <f t="shared" si="15"/>
        <v/>
      </c>
      <c r="M332" t="str">
        <f t="shared" si="16"/>
        <v/>
      </c>
    </row>
    <row r="333" spans="4:13" x14ac:dyDescent="0.25">
      <c r="D333" t="str">
        <f t="shared" si="14"/>
        <v/>
      </c>
      <c r="G333" t="str">
        <f t="shared" si="15"/>
        <v/>
      </c>
      <c r="M333" t="str">
        <f t="shared" si="16"/>
        <v/>
      </c>
    </row>
    <row r="334" spans="4:13" x14ac:dyDescent="0.25">
      <c r="D334" t="str">
        <f t="shared" ref="D334:D397" si="17">IF(ISNA(VLOOKUP(A334,Таблица1,4,0)),"",VLOOKUP(A334,Таблица1,4,0))</f>
        <v/>
      </c>
      <c r="G334" t="str">
        <f t="shared" ref="G334:G397" si="18">IF(ISNA(VLOOKUP(F334,Таблица3,3,0)),"",VLOOKUP(F334,Таблица3,3,0))</f>
        <v/>
      </c>
      <c r="M334" t="str">
        <f t="shared" si="16"/>
        <v/>
      </c>
    </row>
    <row r="335" spans="4:13" x14ac:dyDescent="0.25">
      <c r="D335" t="str">
        <f t="shared" si="17"/>
        <v/>
      </c>
      <c r="G335" t="str">
        <f t="shared" si="18"/>
        <v/>
      </c>
      <c r="M335" t="str">
        <f t="shared" ref="M335:M398" si="19">IF(K335="","",K335*L335)</f>
        <v/>
      </c>
    </row>
    <row r="336" spans="4:13" x14ac:dyDescent="0.25">
      <c r="D336" t="str">
        <f t="shared" si="17"/>
        <v/>
      </c>
      <c r="G336" t="str">
        <f t="shared" si="18"/>
        <v/>
      </c>
      <c r="M336" t="str">
        <f t="shared" si="19"/>
        <v/>
      </c>
    </row>
    <row r="337" spans="4:13" x14ac:dyDescent="0.25">
      <c r="D337" t="str">
        <f t="shared" si="17"/>
        <v/>
      </c>
      <c r="G337" t="str">
        <f t="shared" si="18"/>
        <v/>
      </c>
      <c r="M337" t="str">
        <f t="shared" si="19"/>
        <v/>
      </c>
    </row>
    <row r="338" spans="4:13" x14ac:dyDescent="0.25">
      <c r="D338" t="str">
        <f t="shared" si="17"/>
        <v/>
      </c>
      <c r="G338" t="str">
        <f t="shared" si="18"/>
        <v/>
      </c>
      <c r="M338" t="str">
        <f t="shared" si="19"/>
        <v/>
      </c>
    </row>
    <row r="339" spans="4:13" x14ac:dyDescent="0.25">
      <c r="D339" t="str">
        <f t="shared" si="17"/>
        <v/>
      </c>
      <c r="G339" t="str">
        <f t="shared" si="18"/>
        <v/>
      </c>
      <c r="M339" t="str">
        <f t="shared" si="19"/>
        <v/>
      </c>
    </row>
    <row r="340" spans="4:13" x14ac:dyDescent="0.25">
      <c r="D340" t="str">
        <f t="shared" si="17"/>
        <v/>
      </c>
      <c r="G340" t="str">
        <f t="shared" si="18"/>
        <v/>
      </c>
      <c r="M340" t="str">
        <f t="shared" si="19"/>
        <v/>
      </c>
    </row>
    <row r="341" spans="4:13" x14ac:dyDescent="0.25">
      <c r="D341" t="str">
        <f t="shared" si="17"/>
        <v/>
      </c>
      <c r="G341" t="str">
        <f t="shared" si="18"/>
        <v/>
      </c>
      <c r="M341" t="str">
        <f t="shared" si="19"/>
        <v/>
      </c>
    </row>
    <row r="342" spans="4:13" x14ac:dyDescent="0.25">
      <c r="D342" t="str">
        <f t="shared" si="17"/>
        <v/>
      </c>
      <c r="G342" t="str">
        <f t="shared" si="18"/>
        <v/>
      </c>
      <c r="M342" t="str">
        <f t="shared" si="19"/>
        <v/>
      </c>
    </row>
    <row r="343" spans="4:13" x14ac:dyDescent="0.25">
      <c r="D343" t="str">
        <f t="shared" si="17"/>
        <v/>
      </c>
      <c r="G343" t="str">
        <f t="shared" si="18"/>
        <v/>
      </c>
      <c r="M343" t="str">
        <f t="shared" si="19"/>
        <v/>
      </c>
    </row>
    <row r="344" spans="4:13" x14ac:dyDescent="0.25">
      <c r="D344" t="str">
        <f t="shared" si="17"/>
        <v/>
      </c>
      <c r="G344" t="str">
        <f t="shared" si="18"/>
        <v/>
      </c>
      <c r="M344" t="str">
        <f t="shared" si="19"/>
        <v/>
      </c>
    </row>
    <row r="345" spans="4:13" x14ac:dyDescent="0.25">
      <c r="D345" t="str">
        <f t="shared" si="17"/>
        <v/>
      </c>
      <c r="G345" t="str">
        <f t="shared" si="18"/>
        <v/>
      </c>
      <c r="M345" t="str">
        <f t="shared" si="19"/>
        <v/>
      </c>
    </row>
    <row r="346" spans="4:13" x14ac:dyDescent="0.25">
      <c r="D346" t="str">
        <f t="shared" si="17"/>
        <v/>
      </c>
      <c r="G346" t="str">
        <f t="shared" si="18"/>
        <v/>
      </c>
      <c r="M346" t="str">
        <f t="shared" si="19"/>
        <v/>
      </c>
    </row>
    <row r="347" spans="4:13" x14ac:dyDescent="0.25">
      <c r="D347" t="str">
        <f t="shared" si="17"/>
        <v/>
      </c>
      <c r="G347" t="str">
        <f t="shared" si="18"/>
        <v/>
      </c>
      <c r="M347" t="str">
        <f t="shared" si="19"/>
        <v/>
      </c>
    </row>
    <row r="348" spans="4:13" x14ac:dyDescent="0.25">
      <c r="D348" t="str">
        <f t="shared" si="17"/>
        <v/>
      </c>
      <c r="G348" t="str">
        <f t="shared" si="18"/>
        <v/>
      </c>
      <c r="M348" t="str">
        <f t="shared" si="19"/>
        <v/>
      </c>
    </row>
    <row r="349" spans="4:13" x14ac:dyDescent="0.25">
      <c r="D349" t="str">
        <f t="shared" si="17"/>
        <v/>
      </c>
      <c r="G349" t="str">
        <f t="shared" si="18"/>
        <v/>
      </c>
      <c r="M349" t="str">
        <f t="shared" si="19"/>
        <v/>
      </c>
    </row>
    <row r="350" spans="4:13" x14ac:dyDescent="0.25">
      <c r="D350" t="str">
        <f t="shared" si="17"/>
        <v/>
      </c>
      <c r="G350" t="str">
        <f t="shared" si="18"/>
        <v/>
      </c>
      <c r="M350" t="str">
        <f t="shared" si="19"/>
        <v/>
      </c>
    </row>
    <row r="351" spans="4:13" x14ac:dyDescent="0.25">
      <c r="D351" t="str">
        <f t="shared" si="17"/>
        <v/>
      </c>
      <c r="G351" t="str">
        <f t="shared" si="18"/>
        <v/>
      </c>
      <c r="M351" t="str">
        <f t="shared" si="19"/>
        <v/>
      </c>
    </row>
    <row r="352" spans="4:13" x14ac:dyDescent="0.25">
      <c r="D352" t="str">
        <f t="shared" si="17"/>
        <v/>
      </c>
      <c r="G352" t="str">
        <f t="shared" si="18"/>
        <v/>
      </c>
      <c r="M352" t="str">
        <f t="shared" si="19"/>
        <v/>
      </c>
    </row>
    <row r="353" spans="4:13" x14ac:dyDescent="0.25">
      <c r="D353" t="str">
        <f t="shared" si="17"/>
        <v/>
      </c>
      <c r="G353" t="str">
        <f t="shared" si="18"/>
        <v/>
      </c>
      <c r="M353" t="str">
        <f t="shared" si="19"/>
        <v/>
      </c>
    </row>
    <row r="354" spans="4:13" x14ac:dyDescent="0.25">
      <c r="D354" t="str">
        <f t="shared" si="17"/>
        <v/>
      </c>
      <c r="G354" t="str">
        <f t="shared" si="18"/>
        <v/>
      </c>
      <c r="M354" t="str">
        <f t="shared" si="19"/>
        <v/>
      </c>
    </row>
    <row r="355" spans="4:13" x14ac:dyDescent="0.25">
      <c r="D355" t="str">
        <f t="shared" si="17"/>
        <v/>
      </c>
      <c r="G355" t="str">
        <f t="shared" si="18"/>
        <v/>
      </c>
      <c r="M355" t="str">
        <f t="shared" si="19"/>
        <v/>
      </c>
    </row>
    <row r="356" spans="4:13" x14ac:dyDescent="0.25">
      <c r="D356" t="str">
        <f t="shared" si="17"/>
        <v/>
      </c>
      <c r="G356" t="str">
        <f t="shared" si="18"/>
        <v/>
      </c>
      <c r="M356" t="str">
        <f t="shared" si="19"/>
        <v/>
      </c>
    </row>
    <row r="357" spans="4:13" x14ac:dyDescent="0.25">
      <c r="D357" t="str">
        <f t="shared" si="17"/>
        <v/>
      </c>
      <c r="G357" t="str">
        <f t="shared" si="18"/>
        <v/>
      </c>
      <c r="M357" t="str">
        <f t="shared" si="19"/>
        <v/>
      </c>
    </row>
    <row r="358" spans="4:13" x14ac:dyDescent="0.25">
      <c r="D358" t="str">
        <f t="shared" si="17"/>
        <v/>
      </c>
      <c r="G358" t="str">
        <f t="shared" si="18"/>
        <v/>
      </c>
      <c r="M358" t="str">
        <f t="shared" si="19"/>
        <v/>
      </c>
    </row>
    <row r="359" spans="4:13" x14ac:dyDescent="0.25">
      <c r="D359" t="str">
        <f t="shared" si="17"/>
        <v/>
      </c>
      <c r="G359" t="str">
        <f t="shared" si="18"/>
        <v/>
      </c>
      <c r="M359" t="str">
        <f t="shared" si="19"/>
        <v/>
      </c>
    </row>
    <row r="360" spans="4:13" x14ac:dyDescent="0.25">
      <c r="D360" t="str">
        <f t="shared" si="17"/>
        <v/>
      </c>
      <c r="G360" t="str">
        <f t="shared" si="18"/>
        <v/>
      </c>
      <c r="M360" t="str">
        <f t="shared" si="19"/>
        <v/>
      </c>
    </row>
    <row r="361" spans="4:13" x14ac:dyDescent="0.25">
      <c r="D361" t="str">
        <f t="shared" si="17"/>
        <v/>
      </c>
      <c r="G361" t="str">
        <f t="shared" si="18"/>
        <v/>
      </c>
      <c r="M361" t="str">
        <f t="shared" si="19"/>
        <v/>
      </c>
    </row>
    <row r="362" spans="4:13" x14ac:dyDescent="0.25">
      <c r="D362" t="str">
        <f t="shared" si="17"/>
        <v/>
      </c>
      <c r="G362" t="str">
        <f t="shared" si="18"/>
        <v/>
      </c>
      <c r="M362" t="str">
        <f t="shared" si="19"/>
        <v/>
      </c>
    </row>
    <row r="363" spans="4:13" x14ac:dyDescent="0.25">
      <c r="D363" t="str">
        <f t="shared" si="17"/>
        <v/>
      </c>
      <c r="G363" t="str">
        <f t="shared" si="18"/>
        <v/>
      </c>
      <c r="M363" t="str">
        <f t="shared" si="19"/>
        <v/>
      </c>
    </row>
    <row r="364" spans="4:13" x14ac:dyDescent="0.25">
      <c r="D364" t="str">
        <f t="shared" si="17"/>
        <v/>
      </c>
      <c r="G364" t="str">
        <f t="shared" si="18"/>
        <v/>
      </c>
      <c r="M364" t="str">
        <f t="shared" si="19"/>
        <v/>
      </c>
    </row>
    <row r="365" spans="4:13" x14ac:dyDescent="0.25">
      <c r="D365" t="str">
        <f t="shared" si="17"/>
        <v/>
      </c>
      <c r="G365" t="str">
        <f t="shared" si="18"/>
        <v/>
      </c>
      <c r="M365" t="str">
        <f t="shared" si="19"/>
        <v/>
      </c>
    </row>
    <row r="366" spans="4:13" x14ac:dyDescent="0.25">
      <c r="D366" t="str">
        <f t="shared" si="17"/>
        <v/>
      </c>
      <c r="G366" t="str">
        <f t="shared" si="18"/>
        <v/>
      </c>
      <c r="M366" t="str">
        <f t="shared" si="19"/>
        <v/>
      </c>
    </row>
    <row r="367" spans="4:13" x14ac:dyDescent="0.25">
      <c r="D367" t="str">
        <f t="shared" si="17"/>
        <v/>
      </c>
      <c r="G367" t="str">
        <f t="shared" si="18"/>
        <v/>
      </c>
      <c r="M367" t="str">
        <f t="shared" si="19"/>
        <v/>
      </c>
    </row>
    <row r="368" spans="4:13" x14ac:dyDescent="0.25">
      <c r="D368" t="str">
        <f t="shared" si="17"/>
        <v/>
      </c>
      <c r="G368" t="str">
        <f t="shared" si="18"/>
        <v/>
      </c>
      <c r="M368" t="str">
        <f t="shared" si="19"/>
        <v/>
      </c>
    </row>
    <row r="369" spans="4:13" x14ac:dyDescent="0.25">
      <c r="D369" t="str">
        <f t="shared" si="17"/>
        <v/>
      </c>
      <c r="G369" t="str">
        <f t="shared" si="18"/>
        <v/>
      </c>
      <c r="M369" t="str">
        <f t="shared" si="19"/>
        <v/>
      </c>
    </row>
    <row r="370" spans="4:13" x14ac:dyDescent="0.25">
      <c r="D370" t="str">
        <f t="shared" si="17"/>
        <v/>
      </c>
      <c r="G370" t="str">
        <f t="shared" si="18"/>
        <v/>
      </c>
      <c r="M370" t="str">
        <f t="shared" si="19"/>
        <v/>
      </c>
    </row>
    <row r="371" spans="4:13" x14ac:dyDescent="0.25">
      <c r="D371" t="str">
        <f t="shared" si="17"/>
        <v/>
      </c>
      <c r="G371" t="str">
        <f t="shared" si="18"/>
        <v/>
      </c>
      <c r="M371" t="str">
        <f t="shared" si="19"/>
        <v/>
      </c>
    </row>
    <row r="372" spans="4:13" x14ac:dyDescent="0.25">
      <c r="D372" t="str">
        <f t="shared" si="17"/>
        <v/>
      </c>
      <c r="G372" t="str">
        <f t="shared" si="18"/>
        <v/>
      </c>
      <c r="M372" t="str">
        <f t="shared" si="19"/>
        <v/>
      </c>
    </row>
    <row r="373" spans="4:13" x14ac:dyDescent="0.25">
      <c r="D373" t="str">
        <f t="shared" si="17"/>
        <v/>
      </c>
      <c r="G373" t="str">
        <f t="shared" si="18"/>
        <v/>
      </c>
      <c r="M373" t="str">
        <f t="shared" si="19"/>
        <v/>
      </c>
    </row>
    <row r="374" spans="4:13" x14ac:dyDescent="0.25">
      <c r="D374" t="str">
        <f t="shared" si="17"/>
        <v/>
      </c>
      <c r="G374" t="str">
        <f t="shared" si="18"/>
        <v/>
      </c>
      <c r="M374" t="str">
        <f t="shared" si="19"/>
        <v/>
      </c>
    </row>
    <row r="375" spans="4:13" x14ac:dyDescent="0.25">
      <c r="D375" t="str">
        <f t="shared" si="17"/>
        <v/>
      </c>
      <c r="G375" t="str">
        <f t="shared" si="18"/>
        <v/>
      </c>
      <c r="M375" t="str">
        <f t="shared" si="19"/>
        <v/>
      </c>
    </row>
    <row r="376" spans="4:13" x14ac:dyDescent="0.25">
      <c r="D376" t="str">
        <f t="shared" si="17"/>
        <v/>
      </c>
      <c r="G376" t="str">
        <f t="shared" si="18"/>
        <v/>
      </c>
      <c r="M376" t="str">
        <f t="shared" si="19"/>
        <v/>
      </c>
    </row>
    <row r="377" spans="4:13" x14ac:dyDescent="0.25">
      <c r="D377" t="str">
        <f t="shared" si="17"/>
        <v/>
      </c>
      <c r="G377" t="str">
        <f t="shared" si="18"/>
        <v/>
      </c>
      <c r="M377" t="str">
        <f t="shared" si="19"/>
        <v/>
      </c>
    </row>
    <row r="378" spans="4:13" x14ac:dyDescent="0.25">
      <c r="D378" t="str">
        <f t="shared" si="17"/>
        <v/>
      </c>
      <c r="G378" t="str">
        <f t="shared" si="18"/>
        <v/>
      </c>
      <c r="M378" t="str">
        <f t="shared" si="19"/>
        <v/>
      </c>
    </row>
    <row r="379" spans="4:13" x14ac:dyDescent="0.25">
      <c r="D379" t="str">
        <f t="shared" si="17"/>
        <v/>
      </c>
      <c r="G379" t="str">
        <f t="shared" si="18"/>
        <v/>
      </c>
      <c r="M379" t="str">
        <f t="shared" si="19"/>
        <v/>
      </c>
    </row>
    <row r="380" spans="4:13" x14ac:dyDescent="0.25">
      <c r="D380" t="str">
        <f t="shared" si="17"/>
        <v/>
      </c>
      <c r="G380" t="str">
        <f t="shared" si="18"/>
        <v/>
      </c>
      <c r="M380" t="str">
        <f t="shared" si="19"/>
        <v/>
      </c>
    </row>
    <row r="381" spans="4:13" x14ac:dyDescent="0.25">
      <c r="D381" t="str">
        <f t="shared" si="17"/>
        <v/>
      </c>
      <c r="G381" t="str">
        <f t="shared" si="18"/>
        <v/>
      </c>
      <c r="M381" t="str">
        <f t="shared" si="19"/>
        <v/>
      </c>
    </row>
    <row r="382" spans="4:13" x14ac:dyDescent="0.25">
      <c r="D382" t="str">
        <f t="shared" si="17"/>
        <v/>
      </c>
      <c r="G382" t="str">
        <f t="shared" si="18"/>
        <v/>
      </c>
      <c r="M382" t="str">
        <f t="shared" si="19"/>
        <v/>
      </c>
    </row>
    <row r="383" spans="4:13" x14ac:dyDescent="0.25">
      <c r="D383" t="str">
        <f t="shared" si="17"/>
        <v/>
      </c>
      <c r="G383" t="str">
        <f t="shared" si="18"/>
        <v/>
      </c>
      <c r="M383" t="str">
        <f t="shared" si="19"/>
        <v/>
      </c>
    </row>
    <row r="384" spans="4:13" x14ac:dyDescent="0.25">
      <c r="D384" t="str">
        <f t="shared" si="17"/>
        <v/>
      </c>
      <c r="G384" t="str">
        <f t="shared" si="18"/>
        <v/>
      </c>
      <c r="M384" t="str">
        <f t="shared" si="19"/>
        <v/>
      </c>
    </row>
    <row r="385" spans="4:13" x14ac:dyDescent="0.25">
      <c r="D385" t="str">
        <f t="shared" si="17"/>
        <v/>
      </c>
      <c r="G385" t="str">
        <f t="shared" si="18"/>
        <v/>
      </c>
      <c r="M385" t="str">
        <f t="shared" si="19"/>
        <v/>
      </c>
    </row>
    <row r="386" spans="4:13" x14ac:dyDescent="0.25">
      <c r="D386" t="str">
        <f t="shared" si="17"/>
        <v/>
      </c>
      <c r="G386" t="str">
        <f t="shared" si="18"/>
        <v/>
      </c>
      <c r="M386" t="str">
        <f t="shared" si="19"/>
        <v/>
      </c>
    </row>
    <row r="387" spans="4:13" x14ac:dyDescent="0.25">
      <c r="D387" t="str">
        <f t="shared" si="17"/>
        <v/>
      </c>
      <c r="G387" t="str">
        <f t="shared" si="18"/>
        <v/>
      </c>
      <c r="M387" t="str">
        <f t="shared" si="19"/>
        <v/>
      </c>
    </row>
    <row r="388" spans="4:13" x14ac:dyDescent="0.25">
      <c r="D388" t="str">
        <f t="shared" si="17"/>
        <v/>
      </c>
      <c r="G388" t="str">
        <f t="shared" si="18"/>
        <v/>
      </c>
      <c r="M388" t="str">
        <f t="shared" si="19"/>
        <v/>
      </c>
    </row>
    <row r="389" spans="4:13" x14ac:dyDescent="0.25">
      <c r="D389" t="str">
        <f t="shared" si="17"/>
        <v/>
      </c>
      <c r="G389" t="str">
        <f t="shared" si="18"/>
        <v/>
      </c>
      <c r="M389" t="str">
        <f t="shared" si="19"/>
        <v/>
      </c>
    </row>
    <row r="390" spans="4:13" x14ac:dyDescent="0.25">
      <c r="D390" t="str">
        <f t="shared" si="17"/>
        <v/>
      </c>
      <c r="G390" t="str">
        <f t="shared" si="18"/>
        <v/>
      </c>
      <c r="M390" t="str">
        <f t="shared" si="19"/>
        <v/>
      </c>
    </row>
    <row r="391" spans="4:13" x14ac:dyDescent="0.25">
      <c r="D391" t="str">
        <f t="shared" si="17"/>
        <v/>
      </c>
      <c r="G391" t="str">
        <f t="shared" si="18"/>
        <v/>
      </c>
      <c r="M391" t="str">
        <f t="shared" si="19"/>
        <v/>
      </c>
    </row>
    <row r="392" spans="4:13" x14ac:dyDescent="0.25">
      <c r="D392" t="str">
        <f t="shared" si="17"/>
        <v/>
      </c>
      <c r="G392" t="str">
        <f t="shared" si="18"/>
        <v/>
      </c>
      <c r="M392" t="str">
        <f t="shared" si="19"/>
        <v/>
      </c>
    </row>
    <row r="393" spans="4:13" x14ac:dyDescent="0.25">
      <c r="D393" t="str">
        <f t="shared" si="17"/>
        <v/>
      </c>
      <c r="G393" t="str">
        <f t="shared" si="18"/>
        <v/>
      </c>
      <c r="M393" t="str">
        <f t="shared" si="19"/>
        <v/>
      </c>
    </row>
    <row r="394" spans="4:13" x14ac:dyDescent="0.25">
      <c r="D394" t="str">
        <f t="shared" si="17"/>
        <v/>
      </c>
      <c r="G394" t="str">
        <f t="shared" si="18"/>
        <v/>
      </c>
      <c r="M394" t="str">
        <f t="shared" si="19"/>
        <v/>
      </c>
    </row>
    <row r="395" spans="4:13" x14ac:dyDescent="0.25">
      <c r="D395" t="str">
        <f t="shared" si="17"/>
        <v/>
      </c>
      <c r="G395" t="str">
        <f t="shared" si="18"/>
        <v/>
      </c>
      <c r="M395" t="str">
        <f t="shared" si="19"/>
        <v/>
      </c>
    </row>
    <row r="396" spans="4:13" x14ac:dyDescent="0.25">
      <c r="D396" t="str">
        <f t="shared" si="17"/>
        <v/>
      </c>
      <c r="G396" t="str">
        <f t="shared" si="18"/>
        <v/>
      </c>
      <c r="M396" t="str">
        <f t="shared" si="19"/>
        <v/>
      </c>
    </row>
    <row r="397" spans="4:13" x14ac:dyDescent="0.25">
      <c r="D397" t="str">
        <f t="shared" si="17"/>
        <v/>
      </c>
      <c r="G397" t="str">
        <f t="shared" si="18"/>
        <v/>
      </c>
      <c r="M397" t="str">
        <f t="shared" si="19"/>
        <v/>
      </c>
    </row>
    <row r="398" spans="4:13" x14ac:dyDescent="0.25">
      <c r="D398" t="str">
        <f t="shared" ref="D398:D450" si="20">IF(ISNA(VLOOKUP(A398,Таблица1,4,0)),"",VLOOKUP(A398,Таблица1,4,0))</f>
        <v/>
      </c>
      <c r="G398" t="str">
        <f t="shared" ref="G398:G450" si="21">IF(ISNA(VLOOKUP(F398,Таблица3,3,0)),"",VLOOKUP(F398,Таблица3,3,0))</f>
        <v/>
      </c>
      <c r="M398" t="str">
        <f t="shared" si="19"/>
        <v/>
      </c>
    </row>
    <row r="399" spans="4:13" x14ac:dyDescent="0.25">
      <c r="D399" t="str">
        <f t="shared" si="20"/>
        <v/>
      </c>
      <c r="G399" t="str">
        <f t="shared" si="21"/>
        <v/>
      </c>
      <c r="M399" t="str">
        <f t="shared" ref="M399:M450" si="22">IF(K399="","",K399*L399)</f>
        <v/>
      </c>
    </row>
    <row r="400" spans="4:13" x14ac:dyDescent="0.25">
      <c r="D400" t="str">
        <f t="shared" si="20"/>
        <v/>
      </c>
      <c r="G400" t="str">
        <f t="shared" si="21"/>
        <v/>
      </c>
      <c r="M400" t="str">
        <f t="shared" si="22"/>
        <v/>
      </c>
    </row>
    <row r="401" spans="4:13" x14ac:dyDescent="0.25">
      <c r="D401" t="str">
        <f t="shared" si="20"/>
        <v/>
      </c>
      <c r="G401" t="str">
        <f t="shared" si="21"/>
        <v/>
      </c>
      <c r="M401" t="str">
        <f t="shared" si="22"/>
        <v/>
      </c>
    </row>
    <row r="402" spans="4:13" x14ac:dyDescent="0.25">
      <c r="D402" t="str">
        <f t="shared" si="20"/>
        <v/>
      </c>
      <c r="G402" t="str">
        <f t="shared" si="21"/>
        <v/>
      </c>
      <c r="M402" t="str">
        <f t="shared" si="22"/>
        <v/>
      </c>
    </row>
    <row r="403" spans="4:13" x14ac:dyDescent="0.25">
      <c r="D403" t="str">
        <f t="shared" si="20"/>
        <v/>
      </c>
      <c r="G403" t="str">
        <f t="shared" si="21"/>
        <v/>
      </c>
      <c r="M403" t="str">
        <f t="shared" si="22"/>
        <v/>
      </c>
    </row>
    <row r="404" spans="4:13" x14ac:dyDescent="0.25">
      <c r="D404" t="str">
        <f t="shared" si="20"/>
        <v/>
      </c>
      <c r="G404" t="str">
        <f t="shared" si="21"/>
        <v/>
      </c>
      <c r="M404" t="str">
        <f t="shared" si="22"/>
        <v/>
      </c>
    </row>
    <row r="405" spans="4:13" x14ac:dyDescent="0.25">
      <c r="D405" t="str">
        <f t="shared" si="20"/>
        <v/>
      </c>
      <c r="G405" t="str">
        <f t="shared" si="21"/>
        <v/>
      </c>
      <c r="M405" t="str">
        <f t="shared" si="22"/>
        <v/>
      </c>
    </row>
    <row r="406" spans="4:13" x14ac:dyDescent="0.25">
      <c r="D406" t="str">
        <f t="shared" si="20"/>
        <v/>
      </c>
      <c r="G406" t="str">
        <f t="shared" si="21"/>
        <v/>
      </c>
      <c r="M406" t="str">
        <f t="shared" si="22"/>
        <v/>
      </c>
    </row>
    <row r="407" spans="4:13" x14ac:dyDescent="0.25">
      <c r="D407" t="str">
        <f t="shared" si="20"/>
        <v/>
      </c>
      <c r="G407" t="str">
        <f t="shared" si="21"/>
        <v/>
      </c>
      <c r="M407" t="str">
        <f t="shared" si="22"/>
        <v/>
      </c>
    </row>
    <row r="408" spans="4:13" x14ac:dyDescent="0.25">
      <c r="D408" t="str">
        <f t="shared" si="20"/>
        <v/>
      </c>
      <c r="G408" t="str">
        <f t="shared" si="21"/>
        <v/>
      </c>
      <c r="M408" t="str">
        <f t="shared" si="22"/>
        <v/>
      </c>
    </row>
    <row r="409" spans="4:13" x14ac:dyDescent="0.25">
      <c r="D409" t="str">
        <f t="shared" si="20"/>
        <v/>
      </c>
      <c r="G409" t="str">
        <f t="shared" si="21"/>
        <v/>
      </c>
      <c r="M409" t="str">
        <f t="shared" si="22"/>
        <v/>
      </c>
    </row>
    <row r="410" spans="4:13" x14ac:dyDescent="0.25">
      <c r="D410" t="str">
        <f t="shared" si="20"/>
        <v/>
      </c>
      <c r="G410" t="str">
        <f t="shared" si="21"/>
        <v/>
      </c>
      <c r="M410" t="str">
        <f t="shared" si="22"/>
        <v/>
      </c>
    </row>
    <row r="411" spans="4:13" x14ac:dyDescent="0.25">
      <c r="D411" t="str">
        <f t="shared" si="20"/>
        <v/>
      </c>
      <c r="G411" t="str">
        <f t="shared" si="21"/>
        <v/>
      </c>
      <c r="M411" t="str">
        <f t="shared" si="22"/>
        <v/>
      </c>
    </row>
    <row r="412" spans="4:13" x14ac:dyDescent="0.25">
      <c r="D412" t="str">
        <f t="shared" si="20"/>
        <v/>
      </c>
      <c r="G412" t="str">
        <f t="shared" si="21"/>
        <v/>
      </c>
      <c r="M412" t="str">
        <f t="shared" si="22"/>
        <v/>
      </c>
    </row>
    <row r="413" spans="4:13" x14ac:dyDescent="0.25">
      <c r="D413" t="str">
        <f t="shared" si="20"/>
        <v/>
      </c>
      <c r="G413" t="str">
        <f t="shared" si="21"/>
        <v/>
      </c>
      <c r="M413" t="str">
        <f t="shared" si="22"/>
        <v/>
      </c>
    </row>
    <row r="414" spans="4:13" x14ac:dyDescent="0.25">
      <c r="D414" t="str">
        <f t="shared" si="20"/>
        <v/>
      </c>
      <c r="G414" t="str">
        <f t="shared" si="21"/>
        <v/>
      </c>
      <c r="M414" t="str">
        <f t="shared" si="22"/>
        <v/>
      </c>
    </row>
    <row r="415" spans="4:13" x14ac:dyDescent="0.25">
      <c r="D415" t="str">
        <f t="shared" si="20"/>
        <v/>
      </c>
      <c r="G415" t="str">
        <f t="shared" si="21"/>
        <v/>
      </c>
      <c r="M415" t="str">
        <f t="shared" si="22"/>
        <v/>
      </c>
    </row>
    <row r="416" spans="4:13" x14ac:dyDescent="0.25">
      <c r="D416" t="str">
        <f t="shared" si="20"/>
        <v/>
      </c>
      <c r="G416" t="str">
        <f t="shared" si="21"/>
        <v/>
      </c>
      <c r="M416" t="str">
        <f t="shared" si="22"/>
        <v/>
      </c>
    </row>
    <row r="417" spans="4:13" x14ac:dyDescent="0.25">
      <c r="D417" t="str">
        <f t="shared" si="20"/>
        <v/>
      </c>
      <c r="G417" t="str">
        <f t="shared" si="21"/>
        <v/>
      </c>
      <c r="M417" t="str">
        <f t="shared" si="22"/>
        <v/>
      </c>
    </row>
    <row r="418" spans="4:13" x14ac:dyDescent="0.25">
      <c r="D418" t="str">
        <f t="shared" si="20"/>
        <v/>
      </c>
      <c r="G418" t="str">
        <f t="shared" si="21"/>
        <v/>
      </c>
      <c r="M418" t="str">
        <f t="shared" si="22"/>
        <v/>
      </c>
    </row>
    <row r="419" spans="4:13" x14ac:dyDescent="0.25">
      <c r="J419" s="161"/>
      <c r="M419" t="str">
        <f t="shared" si="22"/>
        <v/>
      </c>
    </row>
    <row r="420" spans="4:13" x14ac:dyDescent="0.25">
      <c r="D420" t="str">
        <f t="shared" si="20"/>
        <v/>
      </c>
      <c r="G420" t="str">
        <f t="shared" si="21"/>
        <v/>
      </c>
      <c r="M420" t="str">
        <f t="shared" si="22"/>
        <v/>
      </c>
    </row>
    <row r="421" spans="4:13" x14ac:dyDescent="0.25">
      <c r="D421" t="str">
        <f t="shared" si="20"/>
        <v/>
      </c>
      <c r="G421" t="str">
        <f t="shared" si="21"/>
        <v/>
      </c>
      <c r="M421" t="str">
        <f t="shared" si="22"/>
        <v/>
      </c>
    </row>
    <row r="422" spans="4:13" x14ac:dyDescent="0.25">
      <c r="D422" t="str">
        <f t="shared" si="20"/>
        <v/>
      </c>
      <c r="G422" t="str">
        <f t="shared" si="21"/>
        <v/>
      </c>
      <c r="M422" t="str">
        <f t="shared" si="22"/>
        <v/>
      </c>
    </row>
    <row r="423" spans="4:13" x14ac:dyDescent="0.25">
      <c r="D423" t="str">
        <f t="shared" si="20"/>
        <v/>
      </c>
      <c r="G423" t="str">
        <f t="shared" si="21"/>
        <v/>
      </c>
      <c r="M423" t="str">
        <f t="shared" si="22"/>
        <v/>
      </c>
    </row>
    <row r="424" spans="4:13" x14ac:dyDescent="0.25">
      <c r="D424" t="str">
        <f t="shared" si="20"/>
        <v/>
      </c>
      <c r="G424" t="str">
        <f t="shared" si="21"/>
        <v/>
      </c>
      <c r="M424" t="str">
        <f t="shared" si="22"/>
        <v/>
      </c>
    </row>
    <row r="425" spans="4:13" x14ac:dyDescent="0.25">
      <c r="D425" t="str">
        <f t="shared" si="20"/>
        <v/>
      </c>
      <c r="G425" t="str">
        <f t="shared" si="21"/>
        <v/>
      </c>
      <c r="M425" t="str">
        <f t="shared" si="22"/>
        <v/>
      </c>
    </row>
    <row r="426" spans="4:13" x14ac:dyDescent="0.25">
      <c r="D426" t="str">
        <f t="shared" si="20"/>
        <v/>
      </c>
      <c r="G426" t="str">
        <f t="shared" si="21"/>
        <v/>
      </c>
      <c r="M426" t="str">
        <f t="shared" si="22"/>
        <v/>
      </c>
    </row>
    <row r="427" spans="4:13" x14ac:dyDescent="0.25">
      <c r="D427" t="str">
        <f t="shared" si="20"/>
        <v/>
      </c>
      <c r="G427" t="str">
        <f t="shared" si="21"/>
        <v/>
      </c>
      <c r="M427" t="str">
        <f t="shared" si="22"/>
        <v/>
      </c>
    </row>
    <row r="428" spans="4:13" x14ac:dyDescent="0.25">
      <c r="D428" t="str">
        <f t="shared" si="20"/>
        <v/>
      </c>
      <c r="G428" t="str">
        <f t="shared" si="21"/>
        <v/>
      </c>
      <c r="M428" t="str">
        <f t="shared" si="22"/>
        <v/>
      </c>
    </row>
    <row r="429" spans="4:13" x14ac:dyDescent="0.25">
      <c r="D429" t="str">
        <f t="shared" si="20"/>
        <v/>
      </c>
      <c r="G429" t="str">
        <f t="shared" si="21"/>
        <v/>
      </c>
      <c r="M429" t="str">
        <f t="shared" si="22"/>
        <v/>
      </c>
    </row>
    <row r="430" spans="4:13" x14ac:dyDescent="0.25">
      <c r="D430" t="str">
        <f t="shared" si="20"/>
        <v/>
      </c>
      <c r="G430" t="str">
        <f t="shared" si="21"/>
        <v/>
      </c>
      <c r="M430" t="str">
        <f t="shared" si="22"/>
        <v/>
      </c>
    </row>
    <row r="431" spans="4:13" x14ac:dyDescent="0.25">
      <c r="D431" t="str">
        <f t="shared" si="20"/>
        <v/>
      </c>
      <c r="G431" t="str">
        <f t="shared" si="21"/>
        <v/>
      </c>
      <c r="M431" t="str">
        <f t="shared" si="22"/>
        <v/>
      </c>
    </row>
    <row r="432" spans="4:13" x14ac:dyDescent="0.25">
      <c r="D432" t="str">
        <f t="shared" si="20"/>
        <v/>
      </c>
      <c r="G432" t="str">
        <f t="shared" si="21"/>
        <v/>
      </c>
      <c r="M432" t="str">
        <f t="shared" si="22"/>
        <v/>
      </c>
    </row>
    <row r="433" spans="4:13" x14ac:dyDescent="0.25">
      <c r="D433" t="str">
        <f t="shared" si="20"/>
        <v/>
      </c>
      <c r="G433" t="str">
        <f t="shared" si="21"/>
        <v/>
      </c>
      <c r="M433" t="str">
        <f t="shared" si="22"/>
        <v/>
      </c>
    </row>
    <row r="434" spans="4:13" x14ac:dyDescent="0.25">
      <c r="D434" t="str">
        <f t="shared" si="20"/>
        <v/>
      </c>
      <c r="G434" t="str">
        <f t="shared" si="21"/>
        <v/>
      </c>
      <c r="M434" t="str">
        <f t="shared" si="22"/>
        <v/>
      </c>
    </row>
    <row r="435" spans="4:13" x14ac:dyDescent="0.25">
      <c r="D435" t="str">
        <f t="shared" si="20"/>
        <v/>
      </c>
      <c r="G435" t="str">
        <f t="shared" si="21"/>
        <v/>
      </c>
      <c r="M435" t="str">
        <f t="shared" si="22"/>
        <v/>
      </c>
    </row>
    <row r="436" spans="4:13" x14ac:dyDescent="0.25">
      <c r="D436" t="str">
        <f t="shared" si="20"/>
        <v/>
      </c>
      <c r="G436" t="str">
        <f t="shared" si="21"/>
        <v/>
      </c>
      <c r="M436" t="str">
        <f t="shared" si="22"/>
        <v/>
      </c>
    </row>
    <row r="437" spans="4:13" x14ac:dyDescent="0.25">
      <c r="D437" t="str">
        <f t="shared" si="20"/>
        <v/>
      </c>
      <c r="G437" t="str">
        <f t="shared" si="21"/>
        <v/>
      </c>
      <c r="M437" t="str">
        <f t="shared" si="22"/>
        <v/>
      </c>
    </row>
    <row r="438" spans="4:13" x14ac:dyDescent="0.25">
      <c r="D438" t="str">
        <f t="shared" si="20"/>
        <v/>
      </c>
      <c r="G438" t="str">
        <f t="shared" si="21"/>
        <v/>
      </c>
      <c r="M438" t="str">
        <f t="shared" si="22"/>
        <v/>
      </c>
    </row>
    <row r="439" spans="4:13" x14ac:dyDescent="0.25">
      <c r="D439" t="str">
        <f t="shared" si="20"/>
        <v/>
      </c>
      <c r="G439" t="str">
        <f t="shared" si="21"/>
        <v/>
      </c>
      <c r="M439" t="str">
        <f t="shared" si="22"/>
        <v/>
      </c>
    </row>
    <row r="440" spans="4:13" x14ac:dyDescent="0.25">
      <c r="D440" t="str">
        <f t="shared" si="20"/>
        <v/>
      </c>
      <c r="G440" t="str">
        <f t="shared" si="21"/>
        <v/>
      </c>
      <c r="M440" t="str">
        <f t="shared" si="22"/>
        <v/>
      </c>
    </row>
    <row r="441" spans="4:13" x14ac:dyDescent="0.25">
      <c r="D441" t="str">
        <f t="shared" si="20"/>
        <v/>
      </c>
      <c r="G441" t="str">
        <f t="shared" si="21"/>
        <v/>
      </c>
      <c r="M441" t="str">
        <f t="shared" si="22"/>
        <v/>
      </c>
    </row>
    <row r="442" spans="4:13" x14ac:dyDescent="0.25">
      <c r="D442" t="str">
        <f t="shared" si="20"/>
        <v/>
      </c>
      <c r="G442" t="str">
        <f t="shared" si="21"/>
        <v/>
      </c>
      <c r="M442" t="str">
        <f t="shared" si="22"/>
        <v/>
      </c>
    </row>
    <row r="443" spans="4:13" x14ac:dyDescent="0.25">
      <c r="D443" t="str">
        <f t="shared" si="20"/>
        <v/>
      </c>
      <c r="G443" t="str">
        <f t="shared" si="21"/>
        <v/>
      </c>
      <c r="M443" t="str">
        <f t="shared" si="22"/>
        <v/>
      </c>
    </row>
    <row r="444" spans="4:13" x14ac:dyDescent="0.25">
      <c r="D444" t="str">
        <f t="shared" si="20"/>
        <v/>
      </c>
      <c r="G444" t="str">
        <f t="shared" si="21"/>
        <v/>
      </c>
      <c r="M444" t="str">
        <f t="shared" si="22"/>
        <v/>
      </c>
    </row>
    <row r="445" spans="4:13" x14ac:dyDescent="0.25">
      <c r="D445" t="str">
        <f t="shared" si="20"/>
        <v/>
      </c>
      <c r="G445" t="str">
        <f t="shared" si="21"/>
        <v/>
      </c>
      <c r="M445" t="str">
        <f t="shared" si="22"/>
        <v/>
      </c>
    </row>
    <row r="446" spans="4:13" x14ac:dyDescent="0.25">
      <c r="D446" t="str">
        <f t="shared" si="20"/>
        <v/>
      </c>
      <c r="G446" t="str">
        <f t="shared" si="21"/>
        <v/>
      </c>
      <c r="M446" t="str">
        <f t="shared" si="22"/>
        <v/>
      </c>
    </row>
    <row r="447" spans="4:13" x14ac:dyDescent="0.25">
      <c r="D447" t="str">
        <f t="shared" si="20"/>
        <v/>
      </c>
      <c r="G447" t="str">
        <f t="shared" si="21"/>
        <v/>
      </c>
      <c r="J447" s="161"/>
      <c r="M447" t="str">
        <f t="shared" si="22"/>
        <v/>
      </c>
    </row>
    <row r="448" spans="4:13" x14ac:dyDescent="0.25">
      <c r="D448" t="str">
        <f t="shared" si="20"/>
        <v/>
      </c>
      <c r="G448" t="str">
        <f t="shared" si="21"/>
        <v/>
      </c>
      <c r="M448" t="str">
        <f t="shared" si="22"/>
        <v/>
      </c>
    </row>
    <row r="449" spans="1:13" x14ac:dyDescent="0.25">
      <c r="D449" t="str">
        <f t="shared" si="20"/>
        <v/>
      </c>
      <c r="G449" t="str">
        <f t="shared" si="21"/>
        <v/>
      </c>
      <c r="M449" t="str">
        <f t="shared" si="22"/>
        <v/>
      </c>
    </row>
    <row r="450" spans="1:13" ht="16.5" thickBot="1" x14ac:dyDescent="0.3">
      <c r="A450" s="12"/>
      <c r="B450" s="12"/>
      <c r="C450" s="12"/>
      <c r="D450" s="12" t="str">
        <f t="shared" si="20"/>
        <v/>
      </c>
      <c r="E450" s="12"/>
      <c r="F450" s="12"/>
      <c r="G450" s="12" t="str">
        <f t="shared" si="21"/>
        <v/>
      </c>
      <c r="H450" s="12"/>
      <c r="I450" s="12"/>
      <c r="J450" s="163"/>
      <c r="K450" s="12"/>
      <c r="L450" s="12"/>
      <c r="M450" t="str">
        <f t="shared" si="22"/>
        <v/>
      </c>
    </row>
  </sheetData>
  <autoFilter ref="H1:H450"/>
  <conditionalFormatting sqref="E22:F35 E36:E80 A3:J3 E4:K4 G5:K5 A22:C50 H22:H80 I22:I92 K22:L80 G22:G450 K3:M18 G6:I18 E5:F18 A4:D18 A66:C66 B67:C80 F50:F80 K81:K121">
    <cfRule type="containsErrors" dxfId="33" priority="16">
      <formula>ISERROR(A3)</formula>
    </cfRule>
  </conditionalFormatting>
  <conditionalFormatting sqref="D22:D50 D66:D450">
    <cfRule type="containsErrors" dxfId="32" priority="15">
      <formula>ISERROR(D22)</formula>
    </cfRule>
  </conditionalFormatting>
  <conditionalFormatting sqref="M22:M450">
    <cfRule type="containsErrors" dxfId="31" priority="14">
      <formula>ISERROR(M22)</formula>
    </cfRule>
  </conditionalFormatting>
  <conditionalFormatting sqref="A80">
    <cfRule type="containsErrors" dxfId="30" priority="13">
      <formula>ISERROR(A80)</formula>
    </cfRule>
  </conditionalFormatting>
  <conditionalFormatting sqref="F36:F49">
    <cfRule type="containsErrors" dxfId="29" priority="12">
      <formula>ISERROR(F36)</formula>
    </cfRule>
  </conditionalFormatting>
  <conditionalFormatting sqref="J6:J12">
    <cfRule type="containsErrors" dxfId="28" priority="11">
      <formula>ISERROR(J6)</formula>
    </cfRule>
  </conditionalFormatting>
  <conditionalFormatting sqref="K19:L21 G19:I21 E19:E21 A19:C21">
    <cfRule type="containsErrors" dxfId="27" priority="9">
      <formula>ISERROR(A19)</formula>
    </cfRule>
  </conditionalFormatting>
  <conditionalFormatting sqref="D19:D21">
    <cfRule type="containsErrors" dxfId="26" priority="8">
      <formula>ISERROR(D19)</formula>
    </cfRule>
  </conditionalFormatting>
  <conditionalFormatting sqref="M19:M21">
    <cfRule type="containsErrors" dxfId="25" priority="7">
      <formula>ISERROR(M19)</formula>
    </cfRule>
  </conditionalFormatting>
  <conditionalFormatting sqref="F19:F21">
    <cfRule type="containsErrors" dxfId="24" priority="6">
      <formula>ISERROR(F19)</formula>
    </cfRule>
  </conditionalFormatting>
  <conditionalFormatting sqref="A51:C65">
    <cfRule type="containsErrors" dxfId="23" priority="5">
      <formula>ISERROR(A51)</formula>
    </cfRule>
  </conditionalFormatting>
  <conditionalFormatting sqref="D51:D65">
    <cfRule type="containsErrors" dxfId="22" priority="4">
      <formula>ISERROR(D51)</formula>
    </cfRule>
  </conditionalFormatting>
  <conditionalFormatting sqref="A67:A79">
    <cfRule type="containsErrors" dxfId="21" priority="3">
      <formula>ISERROR(A67)</formula>
    </cfRule>
  </conditionalFormatting>
  <conditionalFormatting sqref="A81:A93">
    <cfRule type="containsErrors" dxfId="20" priority="2">
      <formula>ISERROR(A81)</formula>
    </cfRule>
  </conditionalFormatting>
  <conditionalFormatting sqref="F81:F93">
    <cfRule type="containsErrors" dxfId="19" priority="1">
      <formula>ISERROR(F81)</formula>
    </cfRule>
  </conditionalFormatting>
  <dataValidations count="3">
    <dataValidation type="list" allowBlank="1" showInputMessage="1" showErrorMessage="1" sqref="A4:A450">
      <formula1>INDIRECT("Номенклатура!$A$5:$A$19")</formula1>
    </dataValidation>
    <dataValidation type="list" allowBlank="1" showInputMessage="1" showErrorMessage="1" sqref="F4:F449">
      <formula1>INDIRECT("Поставщики!$A$4:$A$34")</formula1>
    </dataValidation>
    <dataValidation type="date" allowBlank="1" showInputMessage="1" showErrorMessage="1" sqref="J13:J450">
      <formula1>43466</formula1>
      <formula2>44197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Отряды!$A$4:$A$26</xm:f>
          </x14:formula1>
          <xm:sqref>H4:H450</xm:sqref>
        </x14:dataValidation>
        <x14:dataValidation type="list" allowBlank="1" showInputMessage="1" showErrorMessage="1">
          <x14:formula1>
            <xm:f>Размеры!$A$5:$A$57</xm:f>
          </x14:formula1>
          <xm:sqref>B6:B450</xm:sqref>
        </x14:dataValidation>
        <x14:dataValidation type="list" allowBlank="1" showInputMessage="1" showErrorMessage="1">
          <x14:formula1>
            <xm:f>Размеры!$B$5:$B$20</xm:f>
          </x14:formula1>
          <xm:sqref>C6:C450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V559"/>
  <sheetViews>
    <sheetView workbookViewId="0">
      <pane ySplit="3" topLeftCell="A4" activePane="bottomLeft" state="frozen"/>
      <selection pane="bottomLeft" activeCell="A2" sqref="A1:A1048576"/>
    </sheetView>
  </sheetViews>
  <sheetFormatPr defaultRowHeight="15.75" x14ac:dyDescent="0.25"/>
  <cols>
    <col min="1" max="1" width="3" customWidth="1"/>
    <col min="2" max="2" width="16.875" customWidth="1"/>
    <col min="3" max="3" width="36.25" customWidth="1"/>
    <col min="4" max="5" width="8.5" hidden="1" customWidth="1"/>
    <col min="6" max="6" width="9.5" customWidth="1"/>
    <col min="7" max="7" width="8.375" customWidth="1"/>
    <col min="8" max="8" width="10.375" hidden="1" customWidth="1"/>
    <col min="9" max="9" width="16.375" customWidth="1"/>
    <col min="10" max="10" width="7.5" hidden="1" customWidth="1"/>
    <col min="11" max="11" width="13.25" customWidth="1"/>
    <col min="12" max="12" width="2.625" customWidth="1"/>
    <col min="13" max="13" width="5.25" customWidth="1"/>
    <col min="14" max="20" width="9.875" hidden="1" customWidth="1"/>
    <col min="21" max="21" width="7.5" style="106" customWidth="1"/>
  </cols>
  <sheetData>
    <row r="1" spans="2:21" ht="19.5" thickBot="1" x14ac:dyDescent="0.35">
      <c r="B1" s="191" t="s">
        <v>117</v>
      </c>
      <c r="C1" s="191"/>
      <c r="D1" s="191"/>
      <c r="E1" s="191"/>
      <c r="F1" s="191"/>
      <c r="G1" s="191"/>
      <c r="H1" s="191"/>
      <c r="I1" s="191"/>
      <c r="J1" s="191"/>
      <c r="K1" s="191"/>
    </row>
    <row r="2" spans="2:21" ht="16.5" thickBot="1" x14ac:dyDescent="0.3"/>
    <row r="3" spans="2:21" s="20" customFormat="1" ht="48" thickBot="1" x14ac:dyDescent="0.3">
      <c r="B3" s="31" t="s">
        <v>106</v>
      </c>
      <c r="C3" s="32" t="s">
        <v>82</v>
      </c>
      <c r="D3" s="32" t="s">
        <v>127</v>
      </c>
      <c r="E3" s="32" t="s">
        <v>128</v>
      </c>
      <c r="F3" s="32" t="s">
        <v>109</v>
      </c>
      <c r="G3" s="32" t="s">
        <v>110</v>
      </c>
      <c r="H3" s="30" t="s">
        <v>256</v>
      </c>
      <c r="I3" s="32" t="s">
        <v>163</v>
      </c>
      <c r="J3" s="32" t="s">
        <v>115</v>
      </c>
      <c r="K3" s="33" t="s">
        <v>116</v>
      </c>
      <c r="N3" s="99">
        <v>43800</v>
      </c>
      <c r="O3" s="99">
        <v>44166</v>
      </c>
      <c r="P3" s="99">
        <v>44531</v>
      </c>
      <c r="Q3" s="99">
        <v>44896</v>
      </c>
      <c r="R3" s="99">
        <v>45261</v>
      </c>
      <c r="S3" s="99">
        <v>45627</v>
      </c>
      <c r="T3" s="99">
        <v>45992</v>
      </c>
      <c r="U3" s="107"/>
    </row>
    <row r="4" spans="2:21" x14ac:dyDescent="0.25">
      <c r="B4" s="34">
        <v>43840</v>
      </c>
      <c r="C4" t="s">
        <v>88</v>
      </c>
      <c r="D4" s="4"/>
      <c r="E4" s="4"/>
      <c r="F4" s="4" t="str">
        <f t="shared" ref="F4:F15" si="0">IF(ISNA(VLOOKUP(C4,Таблица1,4,0)),"",VLOOKUP(C4,Таблица1,4,0))</f>
        <v>штук</v>
      </c>
      <c r="G4" s="4">
        <v>2</v>
      </c>
      <c r="H4" s="4"/>
      <c r="I4" s="4" t="s">
        <v>31</v>
      </c>
      <c r="J4" s="4"/>
      <c r="K4" s="4" t="s">
        <v>281</v>
      </c>
      <c r="N4" s="13">
        <v>43831</v>
      </c>
      <c r="O4" s="13">
        <v>44197</v>
      </c>
      <c r="P4" s="13">
        <v>44562</v>
      </c>
      <c r="Q4" s="13">
        <v>44927</v>
      </c>
      <c r="R4" s="13">
        <v>45292</v>
      </c>
      <c r="S4" s="13">
        <v>45658</v>
      </c>
      <c r="T4" s="13">
        <v>46023</v>
      </c>
      <c r="U4" s="106" t="str">
        <f t="shared" ref="U4:U19" si="1">CONCATENATE(D4,E4)</f>
        <v/>
      </c>
    </row>
    <row r="5" spans="2:21" x14ac:dyDescent="0.25">
      <c r="B5" s="34">
        <v>43840</v>
      </c>
      <c r="C5" t="s">
        <v>211</v>
      </c>
      <c r="D5" s="4"/>
      <c r="E5" s="4"/>
      <c r="F5" s="4" t="str">
        <f t="shared" si="0"/>
        <v>комплект</v>
      </c>
      <c r="G5" s="4">
        <v>1</v>
      </c>
      <c r="H5" s="4"/>
      <c r="I5" s="4" t="s">
        <v>31</v>
      </c>
      <c r="J5" s="4"/>
      <c r="K5" s="4" t="s">
        <v>281</v>
      </c>
      <c r="N5" s="13">
        <v>43862</v>
      </c>
      <c r="O5" s="13">
        <v>44228</v>
      </c>
      <c r="P5" s="13">
        <v>44593</v>
      </c>
      <c r="Q5" s="13">
        <v>44958</v>
      </c>
      <c r="R5" s="13">
        <v>45323</v>
      </c>
      <c r="S5" s="13">
        <v>45689</v>
      </c>
      <c r="T5" s="13">
        <v>46054</v>
      </c>
      <c r="U5" s="106" t="str">
        <f t="shared" si="1"/>
        <v/>
      </c>
    </row>
    <row r="6" spans="2:21" x14ac:dyDescent="0.25">
      <c r="B6" s="34">
        <v>43840</v>
      </c>
      <c r="C6" t="s">
        <v>92</v>
      </c>
      <c r="D6" s="4"/>
      <c r="E6" s="4"/>
      <c r="F6" s="4" t="str">
        <f t="shared" si="0"/>
        <v>пар</v>
      </c>
      <c r="G6" s="4">
        <v>2</v>
      </c>
      <c r="H6" s="4"/>
      <c r="I6" s="4" t="s">
        <v>31</v>
      </c>
      <c r="J6" s="4"/>
      <c r="K6" s="4" t="s">
        <v>281</v>
      </c>
      <c r="N6" s="13">
        <v>43891</v>
      </c>
      <c r="O6" s="13">
        <v>44256</v>
      </c>
      <c r="P6" s="13">
        <v>44621</v>
      </c>
      <c r="Q6" s="13">
        <v>44986</v>
      </c>
      <c r="R6" s="13">
        <v>45352</v>
      </c>
      <c r="S6" s="13">
        <v>45717</v>
      </c>
      <c r="T6" s="13">
        <v>46082</v>
      </c>
      <c r="U6" s="106" t="str">
        <f t="shared" si="1"/>
        <v/>
      </c>
    </row>
    <row r="7" spans="2:21" x14ac:dyDescent="0.25">
      <c r="B7" s="34">
        <v>43840</v>
      </c>
      <c r="C7" t="s">
        <v>210</v>
      </c>
      <c r="D7" s="4"/>
      <c r="E7" s="4"/>
      <c r="F7" s="4" t="str">
        <f t="shared" si="0"/>
        <v>штук</v>
      </c>
      <c r="G7" s="3">
        <v>1</v>
      </c>
      <c r="H7" s="4"/>
      <c r="I7" s="4" t="s">
        <v>31</v>
      </c>
      <c r="J7" s="4"/>
      <c r="K7" s="4" t="s">
        <v>281</v>
      </c>
      <c r="N7" s="13">
        <v>43922</v>
      </c>
      <c r="O7" s="13">
        <v>44287</v>
      </c>
      <c r="P7" s="13">
        <v>44652</v>
      </c>
      <c r="Q7" s="13">
        <v>45017</v>
      </c>
      <c r="R7" s="13">
        <v>45383</v>
      </c>
      <c r="S7" s="13">
        <v>45748</v>
      </c>
      <c r="T7" s="13">
        <v>46113</v>
      </c>
      <c r="U7" s="106" t="str">
        <f t="shared" si="1"/>
        <v/>
      </c>
    </row>
    <row r="8" spans="2:21" x14ac:dyDescent="0.25">
      <c r="B8" s="34">
        <v>43840</v>
      </c>
      <c r="C8" t="s">
        <v>97</v>
      </c>
      <c r="D8" s="4"/>
      <c r="E8" s="4"/>
      <c r="F8" s="4" t="str">
        <f t="shared" si="0"/>
        <v>пар</v>
      </c>
      <c r="G8" s="3">
        <v>2</v>
      </c>
      <c r="H8" s="4"/>
      <c r="I8" s="4" t="s">
        <v>31</v>
      </c>
      <c r="J8" s="4"/>
      <c r="K8" s="4" t="s">
        <v>281</v>
      </c>
      <c r="N8" s="13">
        <v>43952</v>
      </c>
      <c r="O8" s="13">
        <v>44317</v>
      </c>
      <c r="P8" s="13">
        <v>44682</v>
      </c>
      <c r="Q8" s="13">
        <v>45047</v>
      </c>
      <c r="R8" s="13">
        <v>45413</v>
      </c>
      <c r="S8" s="13">
        <v>45778</v>
      </c>
      <c r="T8" s="13">
        <v>46143</v>
      </c>
      <c r="U8" s="106" t="str">
        <f t="shared" si="1"/>
        <v/>
      </c>
    </row>
    <row r="9" spans="2:21" x14ac:dyDescent="0.25">
      <c r="B9" s="34">
        <v>43840</v>
      </c>
      <c r="C9" t="s">
        <v>96</v>
      </c>
      <c r="D9" s="4"/>
      <c r="E9" s="4"/>
      <c r="F9" s="4" t="str">
        <f t="shared" si="0"/>
        <v>пар</v>
      </c>
      <c r="G9" s="3">
        <v>1</v>
      </c>
      <c r="H9" s="4"/>
      <c r="I9" s="4" t="s">
        <v>31</v>
      </c>
      <c r="J9" s="4"/>
      <c r="K9" s="4" t="s">
        <v>281</v>
      </c>
      <c r="N9" s="13">
        <v>43983</v>
      </c>
      <c r="O9" s="13">
        <v>44348</v>
      </c>
      <c r="P9" s="13">
        <v>44713</v>
      </c>
      <c r="Q9" s="13">
        <v>45078</v>
      </c>
      <c r="R9" s="13">
        <v>45444</v>
      </c>
      <c r="S9" s="13">
        <v>45809</v>
      </c>
      <c r="T9" s="13">
        <v>46174</v>
      </c>
      <c r="U9" s="106" t="str">
        <f t="shared" si="1"/>
        <v/>
      </c>
    </row>
    <row r="10" spans="2:21" x14ac:dyDescent="0.25">
      <c r="B10" s="34">
        <v>43840</v>
      </c>
      <c r="C10" t="s">
        <v>98</v>
      </c>
      <c r="D10" s="4"/>
      <c r="E10" s="4"/>
      <c r="F10" s="4" t="str">
        <f t="shared" si="0"/>
        <v>пар</v>
      </c>
      <c r="G10" s="3">
        <v>1</v>
      </c>
      <c r="H10" s="4"/>
      <c r="I10" s="4" t="s">
        <v>31</v>
      </c>
      <c r="J10" s="4"/>
      <c r="K10" s="4" t="s">
        <v>281</v>
      </c>
      <c r="N10" s="13">
        <v>44013</v>
      </c>
      <c r="O10" s="13">
        <v>44378</v>
      </c>
      <c r="P10" s="13">
        <v>44743</v>
      </c>
      <c r="Q10" s="13">
        <v>45108</v>
      </c>
      <c r="R10" s="13">
        <v>45474</v>
      </c>
      <c r="S10" s="13">
        <v>45839</v>
      </c>
      <c r="T10" s="13">
        <v>46204</v>
      </c>
      <c r="U10" s="106" t="str">
        <f t="shared" si="1"/>
        <v/>
      </c>
    </row>
    <row r="11" spans="2:21" x14ac:dyDescent="0.25">
      <c r="B11" s="34">
        <v>43840</v>
      </c>
      <c r="C11" t="s">
        <v>88</v>
      </c>
      <c r="D11" s="4"/>
      <c r="E11" s="4"/>
      <c r="F11" s="4" t="str">
        <f t="shared" si="0"/>
        <v>штук</v>
      </c>
      <c r="G11" s="3">
        <v>6</v>
      </c>
      <c r="H11" s="4"/>
      <c r="I11" s="4" t="s">
        <v>61</v>
      </c>
      <c r="J11" s="4"/>
      <c r="K11" s="4" t="s">
        <v>282</v>
      </c>
      <c r="N11" s="13">
        <v>44044</v>
      </c>
      <c r="O11" s="13">
        <v>44409</v>
      </c>
      <c r="P11" s="13">
        <v>44774</v>
      </c>
      <c r="Q11" s="13">
        <v>45139</v>
      </c>
      <c r="R11" s="13">
        <v>45505</v>
      </c>
      <c r="S11" s="13">
        <v>45870</v>
      </c>
      <c r="T11" s="13">
        <v>46235</v>
      </c>
      <c r="U11" s="106" t="str">
        <f t="shared" si="1"/>
        <v/>
      </c>
    </row>
    <row r="12" spans="2:21" x14ac:dyDescent="0.25">
      <c r="B12" s="34">
        <v>43840</v>
      </c>
      <c r="C12" t="s">
        <v>97</v>
      </c>
      <c r="D12" s="4"/>
      <c r="E12" s="4"/>
      <c r="F12" s="4" t="str">
        <f t="shared" si="0"/>
        <v>пар</v>
      </c>
      <c r="G12" s="4">
        <v>2</v>
      </c>
      <c r="H12" s="4"/>
      <c r="I12" s="4" t="s">
        <v>61</v>
      </c>
      <c r="J12" s="4"/>
      <c r="K12" s="4" t="s">
        <v>282</v>
      </c>
      <c r="N12" s="13">
        <v>44105</v>
      </c>
      <c r="O12" s="13">
        <v>44470</v>
      </c>
      <c r="P12" s="13">
        <v>44835</v>
      </c>
      <c r="Q12" s="13">
        <v>45200</v>
      </c>
      <c r="R12" s="13">
        <v>45566</v>
      </c>
      <c r="S12" s="13">
        <v>45931</v>
      </c>
      <c r="T12" s="13">
        <v>46296</v>
      </c>
      <c r="U12" s="106" t="str">
        <f t="shared" si="1"/>
        <v/>
      </c>
    </row>
    <row r="13" spans="2:21" x14ac:dyDescent="0.25">
      <c r="B13" s="34">
        <v>43840</v>
      </c>
      <c r="C13" t="s">
        <v>211</v>
      </c>
      <c r="D13" s="4"/>
      <c r="E13" s="4"/>
      <c r="F13" s="4" t="str">
        <f t="shared" si="0"/>
        <v>комплект</v>
      </c>
      <c r="G13" s="3">
        <v>1</v>
      </c>
      <c r="H13" s="4"/>
      <c r="I13" s="4" t="s">
        <v>61</v>
      </c>
      <c r="J13" s="4"/>
      <c r="K13" s="4" t="s">
        <v>282</v>
      </c>
      <c r="N13" s="13">
        <v>44136</v>
      </c>
      <c r="O13" s="13">
        <v>44501</v>
      </c>
      <c r="P13" s="13">
        <v>44866</v>
      </c>
      <c r="Q13" s="13">
        <v>45231</v>
      </c>
      <c r="R13" s="13">
        <v>45597</v>
      </c>
      <c r="S13" s="13">
        <v>45962</v>
      </c>
      <c r="T13" s="13">
        <v>46327</v>
      </c>
      <c r="U13" s="106" t="str">
        <f t="shared" si="1"/>
        <v/>
      </c>
    </row>
    <row r="14" spans="2:21" x14ac:dyDescent="0.25">
      <c r="B14" s="34">
        <v>43840</v>
      </c>
      <c r="C14" t="s">
        <v>92</v>
      </c>
      <c r="D14" s="4"/>
      <c r="E14" s="4"/>
      <c r="F14" s="4" t="str">
        <f t="shared" si="0"/>
        <v>пар</v>
      </c>
      <c r="G14" s="3">
        <v>2</v>
      </c>
      <c r="H14" s="4"/>
      <c r="I14" s="4" t="s">
        <v>61</v>
      </c>
      <c r="J14" s="4"/>
      <c r="K14" s="4" t="s">
        <v>282</v>
      </c>
      <c r="N14" s="13">
        <v>44166</v>
      </c>
      <c r="O14" s="13">
        <v>44531</v>
      </c>
      <c r="P14" s="13">
        <v>44896</v>
      </c>
      <c r="Q14" s="13">
        <v>45261</v>
      </c>
      <c r="R14" s="13">
        <v>45627</v>
      </c>
      <c r="S14" s="13">
        <v>45992</v>
      </c>
      <c r="T14" s="13">
        <v>46357</v>
      </c>
      <c r="U14" s="106" t="str">
        <f t="shared" si="1"/>
        <v/>
      </c>
    </row>
    <row r="15" spans="2:21" x14ac:dyDescent="0.25">
      <c r="B15" s="34">
        <v>43840</v>
      </c>
      <c r="C15" t="s">
        <v>209</v>
      </c>
      <c r="D15" s="4"/>
      <c r="E15" s="4"/>
      <c r="F15" s="4" t="str">
        <f t="shared" si="0"/>
        <v>штук</v>
      </c>
      <c r="G15" s="3">
        <v>1</v>
      </c>
      <c r="H15" s="4"/>
      <c r="I15" s="4" t="s">
        <v>61</v>
      </c>
      <c r="J15" s="4"/>
      <c r="K15" s="4" t="s">
        <v>282</v>
      </c>
      <c r="N15" s="13"/>
      <c r="O15" s="13"/>
      <c r="P15" s="13"/>
      <c r="Q15" s="13"/>
      <c r="R15" s="13"/>
      <c r="S15" s="13"/>
      <c r="T15" s="13"/>
      <c r="U15" s="106" t="str">
        <f t="shared" si="1"/>
        <v/>
      </c>
    </row>
    <row r="16" spans="2:21" x14ac:dyDescent="0.25">
      <c r="B16" s="34">
        <v>43840</v>
      </c>
      <c r="C16" t="s">
        <v>210</v>
      </c>
      <c r="D16" s="4"/>
      <c r="E16" s="4"/>
      <c r="F16" s="4" t="str">
        <f>IF(ISNA(VLOOKUP(C16,Таблица1,4,0)),"",VLOOKUP(C16,Таблица1,4,0))</f>
        <v>штук</v>
      </c>
      <c r="G16" s="3">
        <v>3</v>
      </c>
      <c r="H16" s="4"/>
      <c r="I16" s="4" t="s">
        <v>61</v>
      </c>
      <c r="J16" s="4"/>
      <c r="K16" s="4" t="s">
        <v>282</v>
      </c>
      <c r="N16" s="13"/>
      <c r="O16" s="13"/>
      <c r="P16" s="13"/>
      <c r="Q16" s="13"/>
      <c r="R16" s="13"/>
      <c r="S16" s="13"/>
      <c r="T16" s="13"/>
      <c r="U16" s="106" t="str">
        <f t="shared" si="1"/>
        <v/>
      </c>
    </row>
    <row r="17" spans="2:22" x14ac:dyDescent="0.25">
      <c r="B17" s="34">
        <v>43840</v>
      </c>
      <c r="C17" t="s">
        <v>211</v>
      </c>
      <c r="D17" s="4"/>
      <c r="E17" s="4"/>
      <c r="F17" s="4" t="str">
        <f>IF(ISNA(VLOOKUP(C17,Таблица1,4,0)),"",VLOOKUP(C17,Таблица1,4,0))</f>
        <v>комплект</v>
      </c>
      <c r="G17" s="3">
        <v>1</v>
      </c>
      <c r="H17" s="4"/>
      <c r="I17" s="4" t="s">
        <v>61</v>
      </c>
      <c r="J17" s="4"/>
      <c r="K17" s="4" t="s">
        <v>282</v>
      </c>
      <c r="N17" s="13"/>
      <c r="O17" s="13"/>
      <c r="P17" s="13"/>
      <c r="Q17" s="13"/>
      <c r="R17" s="13"/>
      <c r="S17" s="13"/>
      <c r="T17" s="13"/>
      <c r="U17" s="106" t="str">
        <f t="shared" si="1"/>
        <v/>
      </c>
    </row>
    <row r="18" spans="2:22" x14ac:dyDescent="0.25">
      <c r="B18" s="34">
        <v>43840</v>
      </c>
      <c r="C18" t="s">
        <v>213</v>
      </c>
      <c r="D18" s="4"/>
      <c r="E18" s="4"/>
      <c r="F18" s="4" t="str">
        <f>IF(ISNA(VLOOKUP(C18,Таблица1,4,0)),"",VLOOKUP(C18,Таблица1,4,0))</f>
        <v>пар</v>
      </c>
      <c r="G18" s="3">
        <v>1</v>
      </c>
      <c r="H18" s="4"/>
      <c r="I18" s="4" t="s">
        <v>61</v>
      </c>
      <c r="J18" s="4"/>
      <c r="K18" s="4" t="s">
        <v>282</v>
      </c>
      <c r="N18" s="13"/>
      <c r="O18" s="13"/>
      <c r="P18" s="13"/>
      <c r="Q18" s="13"/>
      <c r="R18" s="13"/>
      <c r="S18" s="13"/>
      <c r="T18" s="13"/>
      <c r="U18" s="106" t="str">
        <f t="shared" si="1"/>
        <v/>
      </c>
    </row>
    <row r="19" spans="2:22" x14ac:dyDescent="0.25">
      <c r="B19" s="34">
        <v>43840</v>
      </c>
      <c r="C19" t="s">
        <v>96</v>
      </c>
      <c r="D19" s="4"/>
      <c r="E19" s="4"/>
      <c r="F19" s="4" t="str">
        <f>IF(ISNA(VLOOKUP(C19,Таблица1,4,0)),"",VLOOKUP(C19,Таблица1,4,0))</f>
        <v>пар</v>
      </c>
      <c r="G19" s="3">
        <v>1</v>
      </c>
      <c r="H19" s="4"/>
      <c r="I19" s="4" t="s">
        <v>61</v>
      </c>
      <c r="J19" s="4"/>
      <c r="K19" s="4" t="s">
        <v>282</v>
      </c>
      <c r="N19" s="13"/>
      <c r="O19" s="13"/>
      <c r="P19" s="13"/>
      <c r="Q19" s="13"/>
      <c r="R19" s="13"/>
      <c r="S19" s="13"/>
      <c r="T19" s="13"/>
      <c r="U19" s="106" t="str">
        <f t="shared" si="1"/>
        <v/>
      </c>
    </row>
    <row r="20" spans="2:22" x14ac:dyDescent="0.25">
      <c r="B20" s="34">
        <v>43871</v>
      </c>
      <c r="C20" t="s">
        <v>90</v>
      </c>
      <c r="D20" s="4"/>
      <c r="E20" s="4"/>
      <c r="F20" s="4" t="str">
        <f t="shared" ref="F20:F44" si="2">IF(ISNA(VLOOKUP(C20,Таблица1,4,0)),"",VLOOKUP(C20,Таблица1,4,0))</f>
        <v>штук</v>
      </c>
      <c r="G20" s="3">
        <v>2</v>
      </c>
      <c r="H20" s="4"/>
      <c r="I20" s="4" t="s">
        <v>61</v>
      </c>
      <c r="J20" s="4"/>
      <c r="K20" s="4" t="s">
        <v>282</v>
      </c>
      <c r="N20" s="13"/>
      <c r="O20" s="13"/>
      <c r="P20" s="13"/>
      <c r="Q20" s="13"/>
      <c r="R20" s="13"/>
      <c r="S20" s="13"/>
      <c r="T20" s="13"/>
      <c r="V20" t="str">
        <f>IF(SUMIFS(Расход!$G$4:$G$499,Расход!$K$4:$K$499,Сроки!$B4,Расход!$C$4:$C$499,Сроки!D$3,Расход!$L$4:$L$499,"")&lt;1,"",E$2+Расход!$B$4:$B$499)</f>
        <v/>
      </c>
    </row>
    <row r="21" spans="2:22" x14ac:dyDescent="0.25">
      <c r="B21" s="34">
        <v>43871</v>
      </c>
      <c r="C21" t="s">
        <v>212</v>
      </c>
      <c r="D21" s="4"/>
      <c r="E21" s="4"/>
      <c r="F21" s="4" t="str">
        <f t="shared" si="2"/>
        <v>штук</v>
      </c>
      <c r="G21" s="3">
        <v>2</v>
      </c>
      <c r="H21" s="4"/>
      <c r="I21" s="4" t="s">
        <v>61</v>
      </c>
      <c r="J21" s="4"/>
      <c r="K21" s="4" t="s">
        <v>282</v>
      </c>
      <c r="N21" s="13"/>
      <c r="O21" s="13"/>
      <c r="P21" s="13"/>
      <c r="Q21" s="13"/>
      <c r="R21" s="13"/>
      <c r="S21" s="13"/>
      <c r="T21" s="13"/>
    </row>
    <row r="22" spans="2:22" x14ac:dyDescent="0.25">
      <c r="B22" s="34">
        <v>43871</v>
      </c>
      <c r="C22" t="s">
        <v>87</v>
      </c>
      <c r="D22" s="4"/>
      <c r="E22" s="4"/>
      <c r="F22" s="4" t="str">
        <f t="shared" si="2"/>
        <v>штук</v>
      </c>
      <c r="G22" s="3">
        <v>1</v>
      </c>
      <c r="H22" s="4"/>
      <c r="I22" s="4" t="s">
        <v>61</v>
      </c>
      <c r="J22" s="4"/>
      <c r="K22" s="4" t="s">
        <v>282</v>
      </c>
      <c r="N22" s="13"/>
      <c r="O22" s="13"/>
      <c r="P22" s="13"/>
      <c r="Q22" s="13"/>
      <c r="R22" s="13"/>
      <c r="S22" s="13"/>
      <c r="T22" s="13"/>
    </row>
    <row r="23" spans="2:22" x14ac:dyDescent="0.25">
      <c r="B23" s="34">
        <v>43871</v>
      </c>
      <c r="C23" t="s">
        <v>210</v>
      </c>
      <c r="D23" s="4"/>
      <c r="E23" s="4"/>
      <c r="F23" s="4" t="str">
        <f t="shared" si="2"/>
        <v>штук</v>
      </c>
      <c r="G23" s="3">
        <v>1</v>
      </c>
      <c r="H23" s="4"/>
      <c r="I23" s="4" t="s">
        <v>61</v>
      </c>
      <c r="J23" s="4"/>
      <c r="K23" s="4" t="s">
        <v>282</v>
      </c>
      <c r="N23" s="13"/>
      <c r="O23" s="13"/>
      <c r="P23" s="13"/>
      <c r="Q23" s="13"/>
      <c r="R23" s="13"/>
      <c r="S23" s="13"/>
      <c r="T23" s="13"/>
    </row>
    <row r="24" spans="2:22" x14ac:dyDescent="0.25">
      <c r="B24" s="34">
        <v>43871</v>
      </c>
      <c r="C24" t="s">
        <v>88</v>
      </c>
      <c r="D24" s="4"/>
      <c r="E24" s="4"/>
      <c r="F24" s="4" t="str">
        <f t="shared" si="2"/>
        <v>штук</v>
      </c>
      <c r="G24" s="3">
        <v>2</v>
      </c>
      <c r="H24" s="4"/>
      <c r="I24" s="4" t="s">
        <v>61</v>
      </c>
      <c r="J24" s="4"/>
      <c r="K24" s="4" t="s">
        <v>282</v>
      </c>
      <c r="N24" s="13"/>
      <c r="O24" s="13"/>
      <c r="P24" s="13"/>
      <c r="Q24" s="13"/>
      <c r="R24" s="13"/>
      <c r="S24" s="13"/>
      <c r="T24" s="13"/>
    </row>
    <row r="25" spans="2:22" x14ac:dyDescent="0.25">
      <c r="B25" s="34">
        <v>43871</v>
      </c>
      <c r="C25" t="s">
        <v>96</v>
      </c>
      <c r="D25" s="4"/>
      <c r="E25" s="4"/>
      <c r="F25" s="4" t="str">
        <f t="shared" si="2"/>
        <v>пар</v>
      </c>
      <c r="G25" s="3">
        <v>2</v>
      </c>
      <c r="H25" s="4"/>
      <c r="I25" s="4" t="s">
        <v>61</v>
      </c>
      <c r="J25" s="4"/>
      <c r="K25" s="4" t="s">
        <v>282</v>
      </c>
      <c r="N25" s="13"/>
      <c r="O25" s="13"/>
      <c r="P25" s="13"/>
      <c r="Q25" s="13"/>
      <c r="R25" s="13"/>
      <c r="S25" s="13"/>
      <c r="T25" s="13"/>
    </row>
    <row r="26" spans="2:22" x14ac:dyDescent="0.25">
      <c r="B26" s="34">
        <v>43871</v>
      </c>
      <c r="C26" t="s">
        <v>213</v>
      </c>
      <c r="D26" s="4"/>
      <c r="E26" s="4"/>
      <c r="F26" s="4" t="str">
        <f t="shared" si="2"/>
        <v>пар</v>
      </c>
      <c r="G26" s="3">
        <v>1</v>
      </c>
      <c r="H26" s="4"/>
      <c r="I26" s="4" t="s">
        <v>61</v>
      </c>
      <c r="J26" s="4"/>
      <c r="K26" s="4" t="s">
        <v>282</v>
      </c>
      <c r="N26" s="13"/>
      <c r="O26" s="13"/>
      <c r="P26" s="13"/>
      <c r="Q26" s="13"/>
      <c r="R26" s="13"/>
      <c r="S26" s="13"/>
      <c r="T26" s="13"/>
    </row>
    <row r="27" spans="2:22" x14ac:dyDescent="0.25">
      <c r="B27" s="34">
        <v>43900</v>
      </c>
      <c r="C27" t="s">
        <v>90</v>
      </c>
      <c r="D27" s="4"/>
      <c r="E27" s="4"/>
      <c r="F27" s="4" t="str">
        <f t="shared" si="2"/>
        <v>штук</v>
      </c>
      <c r="G27" s="3">
        <v>1</v>
      </c>
      <c r="H27" s="4"/>
      <c r="I27" s="4" t="s">
        <v>61</v>
      </c>
      <c r="J27" s="4"/>
      <c r="K27" s="4" t="s">
        <v>282</v>
      </c>
      <c r="N27" s="13"/>
      <c r="O27" s="13"/>
      <c r="P27" s="13"/>
      <c r="Q27" s="13"/>
      <c r="R27" s="13"/>
      <c r="S27" s="13"/>
      <c r="T27" s="13"/>
    </row>
    <row r="28" spans="2:22" x14ac:dyDescent="0.25">
      <c r="B28" s="34">
        <v>43900</v>
      </c>
      <c r="C28" t="s">
        <v>211</v>
      </c>
      <c r="D28" s="4"/>
      <c r="E28" s="4"/>
      <c r="F28" s="4" t="str">
        <f t="shared" si="2"/>
        <v>комплект</v>
      </c>
      <c r="G28" s="3">
        <v>8</v>
      </c>
      <c r="H28" s="4"/>
      <c r="I28" s="4" t="s">
        <v>61</v>
      </c>
      <c r="J28" s="4"/>
      <c r="K28" s="4" t="s">
        <v>282</v>
      </c>
      <c r="N28" s="13"/>
      <c r="O28" s="13"/>
      <c r="P28" s="13"/>
      <c r="Q28" s="13"/>
      <c r="R28" s="13"/>
      <c r="S28" s="13"/>
      <c r="T28" s="13"/>
    </row>
    <row r="29" spans="2:22" x14ac:dyDescent="0.25">
      <c r="B29" s="34">
        <v>43900</v>
      </c>
      <c r="C29" t="s">
        <v>209</v>
      </c>
      <c r="D29" s="4"/>
      <c r="E29" s="4"/>
      <c r="F29" s="4" t="str">
        <f t="shared" si="2"/>
        <v>штук</v>
      </c>
      <c r="G29" s="3">
        <v>1</v>
      </c>
      <c r="H29" s="4"/>
      <c r="I29" s="4" t="s">
        <v>61</v>
      </c>
      <c r="J29" s="4"/>
      <c r="K29" s="4" t="s">
        <v>282</v>
      </c>
      <c r="N29" s="13"/>
      <c r="O29" s="13"/>
      <c r="P29" s="13"/>
      <c r="Q29" s="13"/>
      <c r="R29" s="13"/>
      <c r="S29" s="13"/>
      <c r="T29" s="13"/>
    </row>
    <row r="30" spans="2:22" x14ac:dyDescent="0.25">
      <c r="B30" s="34">
        <v>43900</v>
      </c>
      <c r="C30" t="s">
        <v>92</v>
      </c>
      <c r="D30" s="4"/>
      <c r="E30" s="4"/>
      <c r="F30" s="4" t="str">
        <f t="shared" si="2"/>
        <v>пар</v>
      </c>
      <c r="G30" s="3">
        <v>8</v>
      </c>
      <c r="H30" s="4"/>
      <c r="I30" s="4" t="s">
        <v>61</v>
      </c>
      <c r="J30" s="4"/>
      <c r="K30" s="4" t="s">
        <v>282</v>
      </c>
      <c r="N30" s="13"/>
      <c r="O30" s="13"/>
      <c r="P30" s="13"/>
      <c r="Q30" s="13"/>
      <c r="R30" s="13"/>
      <c r="S30" s="13"/>
      <c r="T30" s="13"/>
    </row>
    <row r="31" spans="2:22" x14ac:dyDescent="0.25">
      <c r="B31" s="34">
        <v>43900</v>
      </c>
      <c r="C31" t="s">
        <v>210</v>
      </c>
      <c r="D31" s="4"/>
      <c r="E31" s="4"/>
      <c r="F31" s="4" t="str">
        <f t="shared" si="2"/>
        <v>штук</v>
      </c>
      <c r="G31" s="3">
        <v>7</v>
      </c>
      <c r="H31" s="4"/>
      <c r="I31" s="4" t="s">
        <v>61</v>
      </c>
      <c r="J31" s="4"/>
      <c r="K31" s="4" t="s">
        <v>282</v>
      </c>
      <c r="N31" s="13"/>
      <c r="O31" s="13"/>
      <c r="P31" s="13"/>
      <c r="Q31" s="13"/>
      <c r="R31" s="13"/>
      <c r="S31" s="13"/>
      <c r="T31" s="13"/>
    </row>
    <row r="32" spans="2:22" x14ac:dyDescent="0.25">
      <c r="B32" s="34">
        <v>43900</v>
      </c>
      <c r="C32" t="s">
        <v>88</v>
      </c>
      <c r="D32" s="4"/>
      <c r="E32" s="4"/>
      <c r="F32" s="4" t="str">
        <f t="shared" si="2"/>
        <v>штук</v>
      </c>
      <c r="G32" s="3">
        <v>2</v>
      </c>
      <c r="H32" s="4"/>
      <c r="I32" s="4" t="s">
        <v>61</v>
      </c>
      <c r="J32" s="4"/>
      <c r="K32" s="4" t="s">
        <v>282</v>
      </c>
      <c r="N32" s="13"/>
      <c r="O32" s="13"/>
      <c r="P32" s="13"/>
      <c r="Q32" s="13"/>
      <c r="R32" s="13"/>
      <c r="S32" s="13"/>
      <c r="T32" s="13"/>
    </row>
    <row r="33" spans="2:21" x14ac:dyDescent="0.25">
      <c r="B33" s="34">
        <v>43900</v>
      </c>
      <c r="C33" t="s">
        <v>97</v>
      </c>
      <c r="D33" s="4"/>
      <c r="E33" s="4"/>
      <c r="F33" s="4" t="str">
        <f t="shared" si="2"/>
        <v>пар</v>
      </c>
      <c r="G33" s="3">
        <v>5</v>
      </c>
      <c r="H33" s="4"/>
      <c r="I33" s="4" t="s">
        <v>61</v>
      </c>
      <c r="J33" s="4"/>
      <c r="K33" s="4" t="s">
        <v>282</v>
      </c>
      <c r="N33" s="13"/>
      <c r="O33" s="13"/>
      <c r="P33" s="13"/>
      <c r="Q33" s="13"/>
      <c r="R33" s="13"/>
      <c r="S33" s="13"/>
      <c r="T33" s="13"/>
    </row>
    <row r="34" spans="2:21" x14ac:dyDescent="0.25">
      <c r="B34" s="34">
        <v>43900</v>
      </c>
      <c r="C34" t="s">
        <v>213</v>
      </c>
      <c r="D34" s="4"/>
      <c r="E34" s="4"/>
      <c r="F34" s="4" t="str">
        <f t="shared" si="2"/>
        <v>пар</v>
      </c>
      <c r="G34" s="3">
        <v>7</v>
      </c>
      <c r="H34" s="4"/>
      <c r="I34" s="4" t="s">
        <v>61</v>
      </c>
      <c r="J34" s="4"/>
      <c r="K34" s="4" t="s">
        <v>282</v>
      </c>
      <c r="N34" s="13"/>
      <c r="O34" s="13"/>
      <c r="P34" s="13"/>
      <c r="Q34" s="13"/>
      <c r="R34" s="13"/>
      <c r="S34" s="13"/>
      <c r="T34" s="13"/>
    </row>
    <row r="35" spans="2:21" x14ac:dyDescent="0.25">
      <c r="B35" s="34">
        <v>43900</v>
      </c>
      <c r="C35" t="s">
        <v>96</v>
      </c>
      <c r="D35" s="4"/>
      <c r="E35" s="4"/>
      <c r="F35" s="4" t="str">
        <f t="shared" si="2"/>
        <v>пар</v>
      </c>
      <c r="G35" s="3">
        <v>5</v>
      </c>
      <c r="H35" s="4"/>
      <c r="I35" s="4" t="s">
        <v>61</v>
      </c>
      <c r="J35" s="4"/>
      <c r="K35" s="4" t="s">
        <v>282</v>
      </c>
      <c r="N35" s="13"/>
      <c r="O35" s="13"/>
      <c r="P35" s="13"/>
      <c r="Q35" s="13"/>
      <c r="R35" s="13"/>
      <c r="S35" s="13"/>
      <c r="T35" s="13"/>
    </row>
    <row r="36" spans="2:21" x14ac:dyDescent="0.25">
      <c r="B36" s="34">
        <v>43963</v>
      </c>
      <c r="C36" t="s">
        <v>90</v>
      </c>
      <c r="D36" s="4"/>
      <c r="E36" s="4"/>
      <c r="F36" s="4" t="str">
        <f t="shared" si="2"/>
        <v>штук</v>
      </c>
      <c r="G36" s="3">
        <v>1</v>
      </c>
      <c r="H36" s="4"/>
      <c r="I36" s="4" t="s">
        <v>61</v>
      </c>
      <c r="J36" s="4"/>
      <c r="K36" s="4" t="s">
        <v>282</v>
      </c>
      <c r="N36" s="13"/>
      <c r="O36" s="13"/>
      <c r="P36" s="13"/>
      <c r="Q36" s="13"/>
      <c r="R36" s="13"/>
      <c r="S36" s="13"/>
      <c r="T36" s="13"/>
    </row>
    <row r="37" spans="2:21" x14ac:dyDescent="0.25">
      <c r="B37" s="34">
        <v>43963</v>
      </c>
      <c r="C37" t="s">
        <v>211</v>
      </c>
      <c r="D37" s="4"/>
      <c r="E37" s="4"/>
      <c r="F37" s="4" t="str">
        <f t="shared" si="2"/>
        <v>комплект</v>
      </c>
      <c r="G37" s="3">
        <v>3</v>
      </c>
      <c r="H37" s="4"/>
      <c r="I37" s="4" t="s">
        <v>61</v>
      </c>
      <c r="J37" s="4"/>
      <c r="K37" s="4" t="s">
        <v>282</v>
      </c>
      <c r="N37" s="13"/>
      <c r="O37" s="13"/>
      <c r="P37" s="13"/>
      <c r="Q37" s="13"/>
      <c r="R37" s="13"/>
      <c r="S37" s="13"/>
      <c r="T37" s="13"/>
    </row>
    <row r="38" spans="2:21" x14ac:dyDescent="0.25">
      <c r="B38" s="34">
        <v>43963</v>
      </c>
      <c r="C38" t="s">
        <v>213</v>
      </c>
      <c r="D38" s="4"/>
      <c r="E38" s="4"/>
      <c r="F38" s="4" t="str">
        <f t="shared" si="2"/>
        <v>пар</v>
      </c>
      <c r="G38" s="3">
        <v>2</v>
      </c>
      <c r="H38" s="4"/>
      <c r="I38" s="4" t="s">
        <v>61</v>
      </c>
      <c r="J38" s="4"/>
      <c r="K38" s="4" t="s">
        <v>282</v>
      </c>
      <c r="N38" s="13"/>
      <c r="O38" s="13"/>
      <c r="P38" s="13"/>
      <c r="Q38" s="13"/>
      <c r="R38" s="13"/>
      <c r="S38" s="13"/>
      <c r="T38" s="13"/>
    </row>
    <row r="39" spans="2:21" x14ac:dyDescent="0.25">
      <c r="B39" s="34">
        <v>43963</v>
      </c>
      <c r="C39" t="s">
        <v>209</v>
      </c>
      <c r="D39" s="4"/>
      <c r="E39" s="4"/>
      <c r="F39" s="4" t="str">
        <f t="shared" si="2"/>
        <v>штук</v>
      </c>
      <c r="G39" s="3">
        <v>1</v>
      </c>
      <c r="H39" s="4"/>
      <c r="I39" s="4" t="s">
        <v>61</v>
      </c>
      <c r="J39" s="4"/>
      <c r="K39" s="4" t="s">
        <v>282</v>
      </c>
      <c r="N39" s="13"/>
      <c r="O39" s="13"/>
      <c r="P39" s="13"/>
      <c r="Q39" s="13"/>
      <c r="R39" s="13"/>
      <c r="S39" s="13"/>
      <c r="T39" s="13"/>
    </row>
    <row r="40" spans="2:21" x14ac:dyDescent="0.25">
      <c r="B40" s="34">
        <v>43963</v>
      </c>
      <c r="C40" t="s">
        <v>212</v>
      </c>
      <c r="D40" s="4"/>
      <c r="E40" s="4"/>
      <c r="F40" s="4" t="str">
        <f t="shared" si="2"/>
        <v>штук</v>
      </c>
      <c r="G40" s="3">
        <v>1</v>
      </c>
      <c r="H40" s="4"/>
      <c r="I40" s="4" t="s">
        <v>61</v>
      </c>
      <c r="J40" s="4"/>
      <c r="K40" s="4" t="s">
        <v>282</v>
      </c>
      <c r="N40" s="13"/>
      <c r="O40" s="13"/>
      <c r="P40" s="13"/>
      <c r="Q40" s="13"/>
      <c r="R40" s="13"/>
      <c r="S40" s="13"/>
      <c r="T40" s="13"/>
    </row>
    <row r="41" spans="2:21" x14ac:dyDescent="0.25">
      <c r="B41" s="34">
        <v>43963</v>
      </c>
      <c r="C41" t="s">
        <v>92</v>
      </c>
      <c r="D41" s="4"/>
      <c r="E41" s="4"/>
      <c r="F41" s="4" t="str">
        <f t="shared" si="2"/>
        <v>пар</v>
      </c>
      <c r="G41" s="3">
        <v>2</v>
      </c>
      <c r="H41" s="4"/>
      <c r="I41" s="4" t="s">
        <v>61</v>
      </c>
      <c r="J41" s="4"/>
      <c r="K41" s="4" t="s">
        <v>282</v>
      </c>
      <c r="N41" s="13"/>
      <c r="O41" s="13"/>
      <c r="P41" s="13"/>
      <c r="Q41" s="13"/>
      <c r="R41" s="13"/>
      <c r="S41" s="13"/>
      <c r="T41" s="13"/>
    </row>
    <row r="42" spans="2:21" x14ac:dyDescent="0.25">
      <c r="B42" s="34">
        <v>43963</v>
      </c>
      <c r="C42" t="s">
        <v>96</v>
      </c>
      <c r="D42" s="4"/>
      <c r="E42" s="4"/>
      <c r="F42" s="4" t="str">
        <f t="shared" si="2"/>
        <v>пар</v>
      </c>
      <c r="G42" s="3">
        <v>4</v>
      </c>
      <c r="H42" s="4"/>
      <c r="I42" s="4" t="s">
        <v>61</v>
      </c>
      <c r="J42" s="4"/>
      <c r="K42" s="4" t="s">
        <v>282</v>
      </c>
      <c r="N42" s="13"/>
      <c r="O42" s="13"/>
      <c r="P42" s="13"/>
      <c r="Q42" s="13"/>
      <c r="R42" s="13"/>
      <c r="S42" s="13"/>
      <c r="T42" s="13"/>
    </row>
    <row r="43" spans="2:21" x14ac:dyDescent="0.25">
      <c r="B43" s="34">
        <v>43963</v>
      </c>
      <c r="C43" t="s">
        <v>210</v>
      </c>
      <c r="D43" s="4"/>
      <c r="E43" s="4"/>
      <c r="F43" s="4" t="str">
        <f t="shared" si="2"/>
        <v>штук</v>
      </c>
      <c r="G43" s="3">
        <v>2</v>
      </c>
      <c r="H43" s="4"/>
      <c r="I43" s="4" t="s">
        <v>61</v>
      </c>
      <c r="J43" s="4"/>
      <c r="K43" s="4" t="s">
        <v>282</v>
      </c>
      <c r="N43" s="13"/>
      <c r="O43" s="13"/>
      <c r="P43" s="13"/>
      <c r="Q43" s="13"/>
      <c r="R43" s="13"/>
      <c r="S43" s="13"/>
      <c r="T43" s="13"/>
    </row>
    <row r="44" spans="2:21" x14ac:dyDescent="0.25">
      <c r="B44" s="34">
        <v>43963</v>
      </c>
      <c r="C44" t="s">
        <v>88</v>
      </c>
      <c r="D44" s="4"/>
      <c r="E44" s="4"/>
      <c r="F44" s="4" t="str">
        <f t="shared" si="2"/>
        <v>штук</v>
      </c>
      <c r="G44" s="3">
        <v>2</v>
      </c>
      <c r="H44" s="4"/>
      <c r="I44" s="4" t="s">
        <v>61</v>
      </c>
      <c r="J44" s="4"/>
      <c r="K44" s="4" t="s">
        <v>282</v>
      </c>
      <c r="N44" s="13"/>
      <c r="O44" s="13"/>
      <c r="P44" s="13"/>
      <c r="Q44" s="13"/>
      <c r="R44" s="13"/>
      <c r="S44" s="13"/>
      <c r="T44" s="13"/>
    </row>
    <row r="45" spans="2:21" x14ac:dyDescent="0.25">
      <c r="B45" s="34">
        <v>43840</v>
      </c>
      <c r="C45" t="s">
        <v>212</v>
      </c>
      <c r="D45" s="4"/>
      <c r="E45" s="4"/>
      <c r="F45" s="4" t="str">
        <f t="shared" ref="F45:F91" si="3">IF(ISNA(VLOOKUP(C45,Таблица1,4,0)),"",VLOOKUP(C45,Таблица1,4,0))</f>
        <v>штук</v>
      </c>
      <c r="G45" s="3">
        <v>1</v>
      </c>
      <c r="H45" s="4"/>
      <c r="I45" s="4" t="s">
        <v>61</v>
      </c>
      <c r="J45" s="4"/>
      <c r="K45" s="4" t="s">
        <v>282</v>
      </c>
      <c r="N45" s="13"/>
      <c r="O45" s="13"/>
      <c r="P45" s="13"/>
      <c r="Q45" s="13"/>
      <c r="R45" s="13"/>
      <c r="S45" s="13"/>
      <c r="T45" s="13"/>
      <c r="U45" s="106" t="str">
        <f t="shared" ref="U45:U59" si="4">CONCATENATE(D45,E45)</f>
        <v/>
      </c>
    </row>
    <row r="46" spans="2:21" x14ac:dyDescent="0.25">
      <c r="B46" s="34">
        <v>43840</v>
      </c>
      <c r="C46" t="s">
        <v>212</v>
      </c>
      <c r="D46" s="4"/>
      <c r="E46" s="4"/>
      <c r="F46" s="4" t="str">
        <f t="shared" si="3"/>
        <v>штук</v>
      </c>
      <c r="G46" s="3">
        <v>2</v>
      </c>
      <c r="H46" s="4"/>
      <c r="I46" s="4" t="s">
        <v>42</v>
      </c>
      <c r="J46" s="4"/>
      <c r="K46" s="4" t="s">
        <v>284</v>
      </c>
      <c r="N46" s="13"/>
      <c r="O46" s="13"/>
      <c r="P46" s="13"/>
      <c r="Q46" s="13"/>
      <c r="R46" s="13"/>
      <c r="S46" s="13"/>
      <c r="T46" s="13"/>
      <c r="U46" s="106" t="str">
        <f t="shared" si="4"/>
        <v/>
      </c>
    </row>
    <row r="47" spans="2:21" x14ac:dyDescent="0.25">
      <c r="B47" s="34">
        <v>43840</v>
      </c>
      <c r="C47" t="s">
        <v>90</v>
      </c>
      <c r="D47" s="4"/>
      <c r="E47" s="4"/>
      <c r="F47" s="4" t="str">
        <f t="shared" si="3"/>
        <v>штук</v>
      </c>
      <c r="G47" s="3">
        <v>1</v>
      </c>
      <c r="H47" s="4"/>
      <c r="I47" s="4" t="s">
        <v>42</v>
      </c>
      <c r="J47" s="4"/>
      <c r="K47" s="4" t="s">
        <v>284</v>
      </c>
      <c r="N47" s="13"/>
      <c r="O47" s="13"/>
      <c r="P47" s="13"/>
      <c r="Q47" s="13"/>
      <c r="R47" s="13"/>
      <c r="S47" s="13"/>
      <c r="T47" s="13"/>
      <c r="U47" s="106" t="str">
        <f t="shared" si="4"/>
        <v/>
      </c>
    </row>
    <row r="48" spans="2:21" x14ac:dyDescent="0.25">
      <c r="B48" s="34">
        <v>43840</v>
      </c>
      <c r="C48" t="s">
        <v>211</v>
      </c>
      <c r="D48" s="4"/>
      <c r="E48" s="4"/>
      <c r="F48" s="4" t="str">
        <f t="shared" si="3"/>
        <v>комплект</v>
      </c>
      <c r="G48" s="3">
        <v>3</v>
      </c>
      <c r="H48" s="4"/>
      <c r="I48" s="4" t="s">
        <v>42</v>
      </c>
      <c r="J48" s="4"/>
      <c r="K48" s="4" t="s">
        <v>284</v>
      </c>
      <c r="N48" s="13"/>
      <c r="O48" s="13"/>
      <c r="P48" s="13"/>
      <c r="Q48" s="13"/>
      <c r="R48" s="13"/>
      <c r="S48" s="13"/>
      <c r="T48" s="13"/>
      <c r="U48" s="106" t="str">
        <f t="shared" si="4"/>
        <v/>
      </c>
    </row>
    <row r="49" spans="2:21" x14ac:dyDescent="0.25">
      <c r="B49" s="34">
        <v>43840</v>
      </c>
      <c r="C49" t="s">
        <v>97</v>
      </c>
      <c r="D49" s="4"/>
      <c r="E49" s="4"/>
      <c r="F49" s="4" t="str">
        <f t="shared" si="3"/>
        <v>пар</v>
      </c>
      <c r="G49" s="3">
        <v>5</v>
      </c>
      <c r="H49" s="4"/>
      <c r="I49" s="4" t="s">
        <v>42</v>
      </c>
      <c r="J49" s="4"/>
      <c r="K49" s="4" t="s">
        <v>284</v>
      </c>
      <c r="N49" s="13"/>
      <c r="O49" s="13"/>
      <c r="P49" s="13"/>
      <c r="Q49" s="13"/>
      <c r="R49" s="13"/>
      <c r="S49" s="13"/>
      <c r="T49" s="13"/>
      <c r="U49" s="106" t="str">
        <f t="shared" si="4"/>
        <v/>
      </c>
    </row>
    <row r="50" spans="2:21" x14ac:dyDescent="0.25">
      <c r="B50" s="34">
        <v>43840</v>
      </c>
      <c r="C50" t="s">
        <v>98</v>
      </c>
      <c r="D50" s="4"/>
      <c r="E50" s="4"/>
      <c r="F50" s="4" t="str">
        <f t="shared" si="3"/>
        <v>пар</v>
      </c>
      <c r="G50" s="3">
        <v>2</v>
      </c>
      <c r="H50" s="4"/>
      <c r="I50" s="4" t="s">
        <v>42</v>
      </c>
      <c r="J50" s="4"/>
      <c r="K50" s="4" t="s">
        <v>284</v>
      </c>
      <c r="N50" s="13"/>
      <c r="O50" s="13"/>
      <c r="P50" s="13"/>
      <c r="Q50" s="13"/>
      <c r="R50" s="13"/>
      <c r="S50" s="13"/>
      <c r="T50" s="13"/>
      <c r="U50" s="106" t="str">
        <f t="shared" si="4"/>
        <v/>
      </c>
    </row>
    <row r="51" spans="2:21" x14ac:dyDescent="0.25">
      <c r="B51" s="34">
        <v>43840</v>
      </c>
      <c r="C51" t="s">
        <v>213</v>
      </c>
      <c r="D51" s="4"/>
      <c r="E51" s="4"/>
      <c r="F51" s="4" t="str">
        <f t="shared" si="3"/>
        <v>пар</v>
      </c>
      <c r="G51" s="3">
        <v>3</v>
      </c>
      <c r="H51" s="4"/>
      <c r="I51" s="4" t="s">
        <v>42</v>
      </c>
      <c r="J51" s="4"/>
      <c r="K51" s="4" t="s">
        <v>284</v>
      </c>
      <c r="N51" s="13"/>
      <c r="O51" s="13"/>
      <c r="P51" s="13"/>
      <c r="Q51" s="13"/>
      <c r="R51" s="13"/>
      <c r="S51" s="13"/>
      <c r="T51" s="13"/>
      <c r="U51" s="106" t="str">
        <f t="shared" si="4"/>
        <v/>
      </c>
    </row>
    <row r="52" spans="2:21" x14ac:dyDescent="0.25">
      <c r="B52" s="34">
        <v>43840</v>
      </c>
      <c r="C52" t="s">
        <v>92</v>
      </c>
      <c r="D52" s="4"/>
      <c r="E52" s="4"/>
      <c r="F52" s="4" t="str">
        <f t="shared" si="3"/>
        <v>пар</v>
      </c>
      <c r="G52" s="3">
        <v>15</v>
      </c>
      <c r="H52" s="4"/>
      <c r="I52" s="4" t="s">
        <v>42</v>
      </c>
      <c r="J52" s="4"/>
      <c r="K52" s="4" t="s">
        <v>284</v>
      </c>
      <c r="N52" s="13"/>
      <c r="O52" s="13"/>
      <c r="P52" s="13"/>
      <c r="Q52" s="13"/>
      <c r="R52" s="13"/>
      <c r="S52" s="13"/>
      <c r="T52" s="13"/>
      <c r="U52" s="106" t="str">
        <f t="shared" si="4"/>
        <v/>
      </c>
    </row>
    <row r="53" spans="2:21" x14ac:dyDescent="0.25">
      <c r="B53" s="34">
        <v>43840</v>
      </c>
      <c r="C53" t="s">
        <v>96</v>
      </c>
      <c r="D53" s="4"/>
      <c r="E53" s="4"/>
      <c r="F53" s="4" t="str">
        <f t="shared" si="3"/>
        <v>пар</v>
      </c>
      <c r="G53" s="3">
        <v>5</v>
      </c>
      <c r="H53" s="4"/>
      <c r="I53" s="4" t="s">
        <v>42</v>
      </c>
      <c r="J53" s="4"/>
      <c r="K53" s="4" t="s">
        <v>284</v>
      </c>
      <c r="N53" s="13"/>
      <c r="O53" s="13"/>
      <c r="P53" s="13"/>
      <c r="Q53" s="13"/>
      <c r="R53" s="13"/>
      <c r="S53" s="13"/>
      <c r="T53" s="13"/>
      <c r="U53" s="106" t="str">
        <f t="shared" si="4"/>
        <v/>
      </c>
    </row>
    <row r="54" spans="2:21" x14ac:dyDescent="0.25">
      <c r="B54" s="34">
        <v>43840</v>
      </c>
      <c r="C54" t="s">
        <v>210</v>
      </c>
      <c r="D54" s="4"/>
      <c r="E54" s="4"/>
      <c r="F54" s="4" t="str">
        <f t="shared" si="3"/>
        <v>штук</v>
      </c>
      <c r="G54" s="3">
        <v>2</v>
      </c>
      <c r="H54" s="4"/>
      <c r="I54" s="4" t="s">
        <v>42</v>
      </c>
      <c r="J54" s="4"/>
      <c r="K54" s="4" t="s">
        <v>284</v>
      </c>
      <c r="N54" s="13"/>
      <c r="O54" s="13"/>
      <c r="P54" s="13"/>
      <c r="Q54" s="13"/>
      <c r="R54" s="13"/>
      <c r="S54" s="13"/>
      <c r="T54" s="13"/>
      <c r="U54" s="106" t="str">
        <f t="shared" si="4"/>
        <v/>
      </c>
    </row>
    <row r="55" spans="2:21" x14ac:dyDescent="0.25">
      <c r="B55" s="34">
        <v>43840</v>
      </c>
      <c r="C55" t="s">
        <v>213</v>
      </c>
      <c r="D55" s="4"/>
      <c r="E55" s="4"/>
      <c r="F55" s="4" t="str">
        <f t="shared" si="3"/>
        <v>пар</v>
      </c>
      <c r="G55" s="3">
        <v>1</v>
      </c>
      <c r="H55" s="4"/>
      <c r="I55" s="4" t="s">
        <v>42</v>
      </c>
      <c r="J55" s="4"/>
      <c r="K55" s="4" t="s">
        <v>284</v>
      </c>
      <c r="N55" s="13"/>
      <c r="O55" s="13"/>
      <c r="P55" s="13"/>
      <c r="Q55" s="13"/>
      <c r="R55" s="13"/>
      <c r="S55" s="13"/>
      <c r="T55" s="13"/>
      <c r="U55" s="106" t="str">
        <f t="shared" si="4"/>
        <v/>
      </c>
    </row>
    <row r="56" spans="2:21" x14ac:dyDescent="0.25">
      <c r="B56" s="34">
        <v>43840</v>
      </c>
      <c r="C56" t="s">
        <v>97</v>
      </c>
      <c r="D56" s="4"/>
      <c r="E56" s="4"/>
      <c r="F56" s="4" t="str">
        <f t="shared" si="3"/>
        <v>пар</v>
      </c>
      <c r="G56" s="3">
        <v>1</v>
      </c>
      <c r="H56" s="4"/>
      <c r="I56" s="4" t="s">
        <v>42</v>
      </c>
      <c r="J56" s="4"/>
      <c r="K56" s="4" t="s">
        <v>284</v>
      </c>
      <c r="N56" s="13"/>
      <c r="O56" s="13"/>
      <c r="P56" s="13"/>
      <c r="Q56" s="13"/>
      <c r="R56" s="13"/>
      <c r="S56" s="13"/>
      <c r="T56" s="13"/>
      <c r="U56" s="106" t="str">
        <f t="shared" si="4"/>
        <v/>
      </c>
    </row>
    <row r="57" spans="2:21" x14ac:dyDescent="0.25">
      <c r="B57" s="34">
        <v>43840</v>
      </c>
      <c r="C57" t="s">
        <v>96</v>
      </c>
      <c r="D57" s="4"/>
      <c r="E57" s="4"/>
      <c r="F57" s="4" t="str">
        <f t="shared" si="3"/>
        <v>пар</v>
      </c>
      <c r="G57" s="3">
        <v>3</v>
      </c>
      <c r="H57" s="4"/>
      <c r="I57" s="4" t="s">
        <v>42</v>
      </c>
      <c r="J57" s="4"/>
      <c r="K57" s="4" t="s">
        <v>284</v>
      </c>
      <c r="N57" s="13"/>
      <c r="O57" s="13"/>
      <c r="P57" s="13"/>
      <c r="Q57" s="13"/>
      <c r="R57" s="13"/>
      <c r="S57" s="13"/>
      <c r="T57" s="13"/>
      <c r="U57" s="106" t="str">
        <f t="shared" si="4"/>
        <v/>
      </c>
    </row>
    <row r="58" spans="2:21" x14ac:dyDescent="0.25">
      <c r="B58" s="34">
        <v>43840</v>
      </c>
      <c r="C58" t="s">
        <v>88</v>
      </c>
      <c r="D58" s="4"/>
      <c r="E58" s="4"/>
      <c r="F58" s="4" t="str">
        <f t="shared" si="3"/>
        <v>штук</v>
      </c>
      <c r="G58" s="3">
        <v>2</v>
      </c>
      <c r="H58" s="4"/>
      <c r="I58" s="4" t="s">
        <v>42</v>
      </c>
      <c r="J58" s="4"/>
      <c r="K58" s="4" t="s">
        <v>284</v>
      </c>
      <c r="N58" s="13"/>
      <c r="O58" s="13"/>
      <c r="P58" s="13"/>
      <c r="Q58" s="13"/>
      <c r="R58" s="13"/>
      <c r="S58" s="13"/>
      <c r="T58" s="13"/>
      <c r="U58" s="106" t="str">
        <f t="shared" si="4"/>
        <v/>
      </c>
    </row>
    <row r="59" spans="2:21" x14ac:dyDescent="0.25">
      <c r="B59" s="34">
        <v>43840</v>
      </c>
      <c r="C59" t="s">
        <v>87</v>
      </c>
      <c r="D59" s="4"/>
      <c r="E59" s="4"/>
      <c r="F59" s="4" t="str">
        <f t="shared" si="3"/>
        <v>штук</v>
      </c>
      <c r="G59" s="3">
        <v>1</v>
      </c>
      <c r="H59" s="4"/>
      <c r="I59" s="4" t="s">
        <v>42</v>
      </c>
      <c r="J59" s="4"/>
      <c r="K59" s="4" t="s">
        <v>284</v>
      </c>
      <c r="N59" s="13"/>
      <c r="O59" s="13"/>
      <c r="P59" s="13"/>
      <c r="Q59" s="13"/>
      <c r="R59" s="13"/>
      <c r="S59" s="13"/>
      <c r="T59" s="13"/>
      <c r="U59" s="106" t="str">
        <f t="shared" si="4"/>
        <v/>
      </c>
    </row>
    <row r="60" spans="2:21" x14ac:dyDescent="0.25">
      <c r="B60" s="34">
        <v>43840</v>
      </c>
      <c r="C60" t="s">
        <v>90</v>
      </c>
      <c r="D60" s="4"/>
      <c r="E60" s="4"/>
      <c r="F60" s="4" t="str">
        <f t="shared" si="3"/>
        <v>штук</v>
      </c>
      <c r="G60" s="3">
        <v>4</v>
      </c>
      <c r="H60" s="4"/>
      <c r="I60" s="4" t="s">
        <v>52</v>
      </c>
      <c r="J60" s="4"/>
      <c r="K60" s="4" t="s">
        <v>283</v>
      </c>
      <c r="N60" s="13"/>
      <c r="O60" s="13"/>
      <c r="P60" s="13"/>
      <c r="Q60" s="13"/>
      <c r="R60" s="13"/>
      <c r="S60" s="13"/>
      <c r="T60" s="13"/>
    </row>
    <row r="61" spans="2:21" x14ac:dyDescent="0.25">
      <c r="B61" s="34">
        <v>43840</v>
      </c>
      <c r="C61" t="s">
        <v>211</v>
      </c>
      <c r="D61" s="4"/>
      <c r="E61" s="4"/>
      <c r="F61" s="4" t="str">
        <f t="shared" si="3"/>
        <v>комплект</v>
      </c>
      <c r="G61" s="3">
        <v>2</v>
      </c>
      <c r="H61" s="4"/>
      <c r="I61" s="4" t="s">
        <v>52</v>
      </c>
      <c r="J61" s="4"/>
      <c r="K61" s="4" t="s">
        <v>283</v>
      </c>
      <c r="N61" s="13"/>
      <c r="O61" s="13"/>
      <c r="P61" s="13"/>
      <c r="Q61" s="13"/>
      <c r="R61" s="13"/>
      <c r="S61" s="13"/>
      <c r="T61" s="13"/>
    </row>
    <row r="62" spans="2:21" x14ac:dyDescent="0.25">
      <c r="B62" s="34">
        <v>43840</v>
      </c>
      <c r="C62" t="s">
        <v>97</v>
      </c>
      <c r="D62" s="4"/>
      <c r="E62" s="4"/>
      <c r="F62" s="4" t="str">
        <f t="shared" si="3"/>
        <v>пар</v>
      </c>
      <c r="G62" s="3">
        <v>4</v>
      </c>
      <c r="H62" s="4"/>
      <c r="I62" s="4" t="s">
        <v>52</v>
      </c>
      <c r="J62" s="4"/>
      <c r="K62" s="4" t="s">
        <v>283</v>
      </c>
      <c r="N62" s="13"/>
      <c r="O62" s="13"/>
      <c r="P62" s="13"/>
      <c r="Q62" s="13"/>
      <c r="R62" s="13"/>
      <c r="S62" s="13"/>
      <c r="T62" s="13"/>
    </row>
    <row r="63" spans="2:21" x14ac:dyDescent="0.25">
      <c r="B63" s="34">
        <v>43840</v>
      </c>
      <c r="C63" t="s">
        <v>98</v>
      </c>
      <c r="D63" s="4"/>
      <c r="E63" s="4"/>
      <c r="F63" s="4" t="str">
        <f t="shared" si="3"/>
        <v>пар</v>
      </c>
      <c r="G63" s="3">
        <v>2</v>
      </c>
      <c r="H63" s="4"/>
      <c r="I63" s="4" t="s">
        <v>52</v>
      </c>
      <c r="J63" s="4"/>
      <c r="K63" s="4" t="s">
        <v>283</v>
      </c>
      <c r="N63" s="13"/>
      <c r="O63" s="13"/>
      <c r="P63" s="13"/>
      <c r="Q63" s="13"/>
      <c r="R63" s="13"/>
      <c r="S63" s="13"/>
      <c r="T63" s="13"/>
    </row>
    <row r="64" spans="2:21" x14ac:dyDescent="0.25">
      <c r="B64" s="34">
        <v>43840</v>
      </c>
      <c r="C64" t="s">
        <v>213</v>
      </c>
      <c r="D64" s="4"/>
      <c r="E64" s="4"/>
      <c r="F64" s="4" t="str">
        <f t="shared" si="3"/>
        <v>пар</v>
      </c>
      <c r="G64" s="3">
        <v>5</v>
      </c>
      <c r="H64" s="4"/>
      <c r="I64" s="4" t="s">
        <v>52</v>
      </c>
      <c r="J64" s="4"/>
      <c r="K64" s="4" t="s">
        <v>283</v>
      </c>
      <c r="N64" s="13"/>
      <c r="O64" s="13"/>
      <c r="P64" s="13"/>
      <c r="Q64" s="13"/>
      <c r="R64" s="13"/>
      <c r="S64" s="13"/>
      <c r="T64" s="13"/>
    </row>
    <row r="65" spans="2:20" x14ac:dyDescent="0.25">
      <c r="B65" s="34">
        <v>43840</v>
      </c>
      <c r="C65" t="s">
        <v>209</v>
      </c>
      <c r="D65" s="4"/>
      <c r="E65" s="4"/>
      <c r="F65" s="4" t="str">
        <f t="shared" si="3"/>
        <v>штук</v>
      </c>
      <c r="G65" s="3">
        <v>5</v>
      </c>
      <c r="H65" s="4"/>
      <c r="I65" s="4" t="s">
        <v>52</v>
      </c>
      <c r="J65" s="4"/>
      <c r="K65" s="4" t="s">
        <v>283</v>
      </c>
      <c r="N65" s="13"/>
      <c r="O65" s="13"/>
      <c r="P65" s="13"/>
      <c r="Q65" s="13"/>
      <c r="R65" s="13"/>
      <c r="S65" s="13"/>
      <c r="T65" s="13"/>
    </row>
    <row r="66" spans="2:20" x14ac:dyDescent="0.25">
      <c r="B66" s="34">
        <v>43840</v>
      </c>
      <c r="C66" t="s">
        <v>212</v>
      </c>
      <c r="D66" s="4"/>
      <c r="E66" s="4"/>
      <c r="F66" s="4" t="str">
        <f t="shared" si="3"/>
        <v>штук</v>
      </c>
      <c r="G66" s="3">
        <v>6</v>
      </c>
      <c r="H66" s="4"/>
      <c r="I66" s="4" t="s">
        <v>52</v>
      </c>
      <c r="J66" s="4"/>
      <c r="K66" s="4" t="s">
        <v>283</v>
      </c>
      <c r="N66" s="13"/>
      <c r="O66" s="13"/>
      <c r="P66" s="13"/>
      <c r="Q66" s="13"/>
      <c r="R66" s="13"/>
      <c r="S66" s="13"/>
      <c r="T66" s="13"/>
    </row>
    <row r="67" spans="2:20" x14ac:dyDescent="0.25">
      <c r="B67" s="34">
        <v>43840</v>
      </c>
      <c r="C67" t="s">
        <v>87</v>
      </c>
      <c r="D67" s="4"/>
      <c r="E67" s="4"/>
      <c r="F67" s="4" t="str">
        <f t="shared" si="3"/>
        <v>штук</v>
      </c>
      <c r="G67" s="3">
        <v>1</v>
      </c>
      <c r="H67" s="4"/>
      <c r="I67" s="4" t="s">
        <v>52</v>
      </c>
      <c r="J67" s="4"/>
      <c r="K67" s="4" t="s">
        <v>283</v>
      </c>
      <c r="N67" s="13"/>
      <c r="O67" s="13"/>
      <c r="P67" s="13"/>
      <c r="Q67" s="13"/>
      <c r="R67" s="13"/>
      <c r="S67" s="13"/>
      <c r="T67" s="13"/>
    </row>
    <row r="68" spans="2:20" x14ac:dyDescent="0.25">
      <c r="B68" s="34">
        <v>43840</v>
      </c>
      <c r="C68" t="s">
        <v>92</v>
      </c>
      <c r="D68" s="4"/>
      <c r="E68" s="4"/>
      <c r="F68" s="4" t="str">
        <f t="shared" si="3"/>
        <v>пар</v>
      </c>
      <c r="G68" s="3">
        <v>9</v>
      </c>
      <c r="H68" s="4"/>
      <c r="I68" s="4" t="s">
        <v>52</v>
      </c>
      <c r="J68" s="4"/>
      <c r="K68" s="4" t="s">
        <v>283</v>
      </c>
      <c r="N68" s="13"/>
      <c r="O68" s="13"/>
      <c r="P68" s="13"/>
      <c r="Q68" s="13"/>
      <c r="R68" s="13"/>
      <c r="S68" s="13"/>
      <c r="T68" s="13"/>
    </row>
    <row r="69" spans="2:20" x14ac:dyDescent="0.25">
      <c r="B69" s="34">
        <v>43840</v>
      </c>
      <c r="C69" t="s">
        <v>96</v>
      </c>
      <c r="D69" s="4"/>
      <c r="E69" s="4"/>
      <c r="F69" s="4" t="str">
        <f t="shared" si="3"/>
        <v>пар</v>
      </c>
      <c r="G69" s="3">
        <v>4</v>
      </c>
      <c r="H69" s="4"/>
      <c r="I69" s="4" t="s">
        <v>52</v>
      </c>
      <c r="J69" s="4"/>
      <c r="K69" s="4" t="s">
        <v>283</v>
      </c>
      <c r="N69" s="13"/>
      <c r="O69" s="13"/>
      <c r="P69" s="13"/>
      <c r="Q69" s="13"/>
      <c r="R69" s="13"/>
      <c r="S69" s="13"/>
      <c r="T69" s="13"/>
    </row>
    <row r="70" spans="2:20" x14ac:dyDescent="0.25">
      <c r="B70" s="34">
        <v>43840</v>
      </c>
      <c r="C70" t="s">
        <v>210</v>
      </c>
      <c r="D70" s="4"/>
      <c r="E70" s="4"/>
      <c r="F70" s="4" t="str">
        <f t="shared" si="3"/>
        <v>штук</v>
      </c>
      <c r="G70" s="3">
        <v>4</v>
      </c>
      <c r="H70" s="4"/>
      <c r="I70" s="4" t="s">
        <v>52</v>
      </c>
      <c r="J70" s="4"/>
      <c r="K70" s="4" t="s">
        <v>283</v>
      </c>
      <c r="N70" s="13"/>
      <c r="O70" s="13"/>
      <c r="P70" s="13"/>
      <c r="Q70" s="13"/>
      <c r="R70" s="13"/>
      <c r="S70" s="13"/>
      <c r="T70" s="13"/>
    </row>
    <row r="71" spans="2:20" x14ac:dyDescent="0.25">
      <c r="B71" s="34">
        <v>43871</v>
      </c>
      <c r="C71" t="s">
        <v>211</v>
      </c>
      <c r="D71" s="4"/>
      <c r="E71" s="4"/>
      <c r="F71" s="4" t="str">
        <f t="shared" si="3"/>
        <v>комплект</v>
      </c>
      <c r="G71" s="3">
        <v>1</v>
      </c>
      <c r="H71" s="4"/>
      <c r="I71" s="4" t="s">
        <v>52</v>
      </c>
      <c r="J71" s="4"/>
      <c r="K71" s="4" t="s">
        <v>283</v>
      </c>
      <c r="N71" s="13"/>
      <c r="O71" s="13"/>
      <c r="P71" s="13"/>
      <c r="Q71" s="13"/>
      <c r="R71" s="13"/>
      <c r="S71" s="13"/>
      <c r="T71" s="13"/>
    </row>
    <row r="72" spans="2:20" x14ac:dyDescent="0.25">
      <c r="B72" s="34">
        <v>43871</v>
      </c>
      <c r="C72" t="s">
        <v>209</v>
      </c>
      <c r="D72" s="4"/>
      <c r="E72" s="4"/>
      <c r="F72" s="4" t="str">
        <f t="shared" si="3"/>
        <v>штук</v>
      </c>
      <c r="G72" s="3">
        <v>1</v>
      </c>
      <c r="H72" s="4"/>
      <c r="I72" s="4" t="s">
        <v>52</v>
      </c>
      <c r="J72" s="4"/>
      <c r="K72" s="4" t="s">
        <v>283</v>
      </c>
      <c r="N72" s="13"/>
      <c r="O72" s="13"/>
      <c r="P72" s="13"/>
      <c r="Q72" s="13"/>
      <c r="R72" s="13"/>
      <c r="S72" s="13"/>
      <c r="T72" s="13"/>
    </row>
    <row r="73" spans="2:20" x14ac:dyDescent="0.25">
      <c r="B73" s="34">
        <v>43871</v>
      </c>
      <c r="C73" t="s">
        <v>212</v>
      </c>
      <c r="D73" s="4"/>
      <c r="E73" s="4"/>
      <c r="F73" s="4" t="str">
        <f t="shared" si="3"/>
        <v>штук</v>
      </c>
      <c r="G73" s="3">
        <v>3</v>
      </c>
      <c r="H73" s="4"/>
      <c r="I73" s="4" t="s">
        <v>52</v>
      </c>
      <c r="J73" s="4"/>
      <c r="K73" s="4" t="s">
        <v>283</v>
      </c>
      <c r="N73" s="13"/>
      <c r="O73" s="13"/>
      <c r="P73" s="13"/>
      <c r="Q73" s="13"/>
      <c r="R73" s="13"/>
      <c r="S73" s="13"/>
      <c r="T73" s="13"/>
    </row>
    <row r="74" spans="2:20" x14ac:dyDescent="0.25">
      <c r="B74" s="34">
        <v>43871</v>
      </c>
      <c r="C74" t="s">
        <v>92</v>
      </c>
      <c r="D74" s="4"/>
      <c r="E74" s="4"/>
      <c r="F74" s="4" t="str">
        <f t="shared" si="3"/>
        <v>пар</v>
      </c>
      <c r="G74" s="3">
        <v>10</v>
      </c>
      <c r="H74" s="4"/>
      <c r="I74" s="4" t="s">
        <v>52</v>
      </c>
      <c r="J74" s="4"/>
      <c r="K74" s="4" t="s">
        <v>16</v>
      </c>
      <c r="N74" s="13"/>
      <c r="O74" s="13"/>
      <c r="P74" s="13"/>
      <c r="Q74" s="13"/>
      <c r="R74" s="13"/>
      <c r="S74" s="13"/>
      <c r="T74" s="13"/>
    </row>
    <row r="75" spans="2:20" x14ac:dyDescent="0.25">
      <c r="B75" s="34">
        <v>43871</v>
      </c>
      <c r="C75" t="s">
        <v>210</v>
      </c>
      <c r="D75" s="4"/>
      <c r="E75" s="4"/>
      <c r="F75" s="4" t="str">
        <f t="shared" si="3"/>
        <v>штук</v>
      </c>
      <c r="G75" s="3">
        <v>3</v>
      </c>
      <c r="H75" s="4"/>
      <c r="I75" s="4" t="s">
        <v>52</v>
      </c>
      <c r="J75" s="4"/>
      <c r="K75" s="4" t="s">
        <v>16</v>
      </c>
      <c r="N75" s="13"/>
      <c r="O75" s="13"/>
      <c r="P75" s="13"/>
      <c r="Q75" s="13"/>
      <c r="R75" s="13"/>
      <c r="S75" s="13"/>
      <c r="T75" s="13"/>
    </row>
    <row r="76" spans="2:20" x14ac:dyDescent="0.25">
      <c r="B76" s="34">
        <v>43871</v>
      </c>
      <c r="C76" t="s">
        <v>88</v>
      </c>
      <c r="D76" s="4"/>
      <c r="E76" s="4"/>
      <c r="F76" s="4" t="str">
        <f t="shared" si="3"/>
        <v>штук</v>
      </c>
      <c r="G76" s="3">
        <v>6</v>
      </c>
      <c r="H76" s="4"/>
      <c r="I76" s="4" t="s">
        <v>52</v>
      </c>
      <c r="J76" s="4"/>
      <c r="K76" s="4" t="s">
        <v>16</v>
      </c>
      <c r="N76" s="13"/>
      <c r="O76" s="13"/>
      <c r="P76" s="13"/>
      <c r="Q76" s="13"/>
      <c r="R76" s="13"/>
      <c r="S76" s="13"/>
      <c r="T76" s="13"/>
    </row>
    <row r="77" spans="2:20" x14ac:dyDescent="0.25">
      <c r="B77" s="34">
        <v>43871</v>
      </c>
      <c r="C77" t="s">
        <v>213</v>
      </c>
      <c r="D77" s="4"/>
      <c r="E77" s="4"/>
      <c r="F77" s="4" t="str">
        <f t="shared" si="3"/>
        <v>пар</v>
      </c>
      <c r="G77" s="3">
        <v>4</v>
      </c>
      <c r="H77" s="4"/>
      <c r="I77" s="4" t="s">
        <v>52</v>
      </c>
      <c r="J77" s="4"/>
      <c r="K77" s="4" t="s">
        <v>16</v>
      </c>
      <c r="N77" s="13"/>
      <c r="O77" s="13"/>
      <c r="P77" s="13"/>
      <c r="Q77" s="13"/>
      <c r="R77" s="13"/>
      <c r="S77" s="13"/>
      <c r="T77" s="13"/>
    </row>
    <row r="78" spans="2:20" x14ac:dyDescent="0.25">
      <c r="B78" s="34">
        <v>43871</v>
      </c>
      <c r="C78" t="s">
        <v>96</v>
      </c>
      <c r="D78" s="4"/>
      <c r="E78" s="4"/>
      <c r="F78" s="4" t="str">
        <f t="shared" si="3"/>
        <v>пар</v>
      </c>
      <c r="G78" s="3">
        <v>1</v>
      </c>
      <c r="H78" s="4"/>
      <c r="I78" s="4" t="s">
        <v>52</v>
      </c>
      <c r="J78" s="4"/>
      <c r="K78" s="4" t="s">
        <v>16</v>
      </c>
      <c r="N78" s="13"/>
      <c r="O78" s="13"/>
      <c r="P78" s="13"/>
      <c r="Q78" s="13"/>
      <c r="R78" s="13"/>
      <c r="S78" s="13"/>
      <c r="T78" s="13"/>
    </row>
    <row r="79" spans="2:20" x14ac:dyDescent="0.25">
      <c r="B79" s="34">
        <v>43900</v>
      </c>
      <c r="C79" t="s">
        <v>211</v>
      </c>
      <c r="D79" s="4"/>
      <c r="E79" s="4"/>
      <c r="F79" s="4" t="str">
        <f t="shared" si="3"/>
        <v>комплект</v>
      </c>
      <c r="G79" s="3">
        <v>5</v>
      </c>
      <c r="H79" s="4"/>
      <c r="I79" s="4" t="s">
        <v>52</v>
      </c>
      <c r="J79" s="4"/>
      <c r="K79" s="4" t="s">
        <v>16</v>
      </c>
      <c r="N79" s="13"/>
      <c r="O79" s="13"/>
      <c r="P79" s="13"/>
      <c r="Q79" s="13"/>
      <c r="R79" s="13"/>
      <c r="S79" s="13"/>
      <c r="T79" s="13"/>
    </row>
    <row r="80" spans="2:20" x14ac:dyDescent="0.25">
      <c r="B80" s="34">
        <v>43900</v>
      </c>
      <c r="C80" t="s">
        <v>209</v>
      </c>
      <c r="D80" s="4"/>
      <c r="E80" s="4"/>
      <c r="F80" s="4" t="str">
        <f t="shared" si="3"/>
        <v>штук</v>
      </c>
      <c r="G80" s="3">
        <v>2</v>
      </c>
      <c r="H80" s="4"/>
      <c r="I80" s="4" t="s">
        <v>52</v>
      </c>
      <c r="J80" s="4"/>
      <c r="K80" s="4" t="s">
        <v>16</v>
      </c>
      <c r="N80" s="13"/>
      <c r="O80" s="13"/>
      <c r="P80" s="13"/>
      <c r="Q80" s="13"/>
      <c r="R80" s="13"/>
      <c r="S80" s="13"/>
      <c r="T80" s="13"/>
    </row>
    <row r="81" spans="2:20" x14ac:dyDescent="0.25">
      <c r="B81" s="34">
        <v>43900</v>
      </c>
      <c r="C81" t="s">
        <v>212</v>
      </c>
      <c r="D81" s="4"/>
      <c r="E81" s="4"/>
      <c r="F81" s="4" t="str">
        <f t="shared" si="3"/>
        <v>штук</v>
      </c>
      <c r="G81" s="3">
        <v>1</v>
      </c>
      <c r="H81" s="4"/>
      <c r="I81" s="4" t="s">
        <v>52</v>
      </c>
      <c r="J81" s="4"/>
      <c r="K81" s="4" t="s">
        <v>16</v>
      </c>
      <c r="N81" s="13"/>
      <c r="O81" s="13"/>
      <c r="P81" s="13"/>
      <c r="Q81" s="13"/>
      <c r="R81" s="13"/>
      <c r="S81" s="13"/>
      <c r="T81" s="13"/>
    </row>
    <row r="82" spans="2:20" x14ac:dyDescent="0.25">
      <c r="B82" s="34">
        <v>43900</v>
      </c>
      <c r="C82" t="s">
        <v>92</v>
      </c>
      <c r="D82" s="4"/>
      <c r="E82" s="4"/>
      <c r="F82" s="4" t="str">
        <f t="shared" si="3"/>
        <v>пар</v>
      </c>
      <c r="G82" s="3">
        <v>8</v>
      </c>
      <c r="H82" s="4"/>
      <c r="I82" s="4" t="s">
        <v>52</v>
      </c>
      <c r="J82" s="4"/>
      <c r="K82" s="4" t="s">
        <v>16</v>
      </c>
      <c r="N82" s="13"/>
      <c r="O82" s="13"/>
      <c r="P82" s="13"/>
      <c r="Q82" s="13"/>
      <c r="R82" s="13"/>
      <c r="S82" s="13"/>
      <c r="T82" s="13"/>
    </row>
    <row r="83" spans="2:20" x14ac:dyDescent="0.25">
      <c r="B83" s="34">
        <v>43900</v>
      </c>
      <c r="C83" t="s">
        <v>210</v>
      </c>
      <c r="D83" s="4"/>
      <c r="E83" s="4"/>
      <c r="F83" s="4" t="str">
        <f t="shared" si="3"/>
        <v>штук</v>
      </c>
      <c r="G83" s="3">
        <v>8</v>
      </c>
      <c r="H83" s="4"/>
      <c r="I83" s="4" t="s">
        <v>52</v>
      </c>
      <c r="J83" s="4"/>
      <c r="K83" s="4" t="s">
        <v>16</v>
      </c>
      <c r="N83" s="13"/>
      <c r="O83" s="13"/>
      <c r="P83" s="13"/>
      <c r="Q83" s="13"/>
      <c r="R83" s="13"/>
      <c r="S83" s="13"/>
      <c r="T83" s="13"/>
    </row>
    <row r="84" spans="2:20" x14ac:dyDescent="0.25">
      <c r="B84" s="34">
        <v>43900</v>
      </c>
      <c r="C84" t="s">
        <v>88</v>
      </c>
      <c r="D84" s="4"/>
      <c r="E84" s="4"/>
      <c r="F84" s="4" t="str">
        <f t="shared" si="3"/>
        <v>штук</v>
      </c>
      <c r="G84" s="3">
        <v>2</v>
      </c>
      <c r="H84" s="4"/>
      <c r="I84" s="4" t="s">
        <v>52</v>
      </c>
      <c r="J84" s="4"/>
      <c r="K84" s="4" t="s">
        <v>16</v>
      </c>
      <c r="N84" s="13"/>
      <c r="O84" s="13"/>
      <c r="P84" s="13"/>
      <c r="Q84" s="13"/>
      <c r="R84" s="13"/>
      <c r="S84" s="13"/>
      <c r="T84" s="13"/>
    </row>
    <row r="85" spans="2:20" x14ac:dyDescent="0.25">
      <c r="B85" s="34">
        <v>43900</v>
      </c>
      <c r="C85" t="s">
        <v>213</v>
      </c>
      <c r="D85" s="4"/>
      <c r="E85" s="4"/>
      <c r="F85" s="4" t="str">
        <f t="shared" si="3"/>
        <v>пар</v>
      </c>
      <c r="G85" s="3">
        <v>6</v>
      </c>
      <c r="H85" s="4"/>
      <c r="I85" s="4" t="s">
        <v>52</v>
      </c>
      <c r="J85" s="4"/>
      <c r="K85" s="4" t="s">
        <v>16</v>
      </c>
      <c r="N85" s="13"/>
      <c r="O85" s="13"/>
      <c r="P85" s="13"/>
      <c r="Q85" s="13"/>
      <c r="R85" s="13"/>
      <c r="S85" s="13"/>
      <c r="T85" s="13"/>
    </row>
    <row r="86" spans="2:20" x14ac:dyDescent="0.25">
      <c r="B86" s="34">
        <v>43900</v>
      </c>
      <c r="C86" t="s">
        <v>96</v>
      </c>
      <c r="D86" s="4"/>
      <c r="E86" s="4"/>
      <c r="F86" s="4" t="str">
        <f t="shared" si="3"/>
        <v>пар</v>
      </c>
      <c r="G86" s="3">
        <v>1</v>
      </c>
      <c r="H86" s="4"/>
      <c r="I86" s="4" t="s">
        <v>52</v>
      </c>
      <c r="J86" s="4"/>
      <c r="K86" s="4" t="s">
        <v>16</v>
      </c>
      <c r="N86" s="13"/>
      <c r="O86" s="13"/>
      <c r="P86" s="13"/>
      <c r="Q86" s="13"/>
      <c r="R86" s="13"/>
      <c r="S86" s="13"/>
      <c r="T86" s="13"/>
    </row>
    <row r="87" spans="2:20" x14ac:dyDescent="0.25">
      <c r="B87" s="34">
        <v>43931</v>
      </c>
      <c r="C87" t="s">
        <v>89</v>
      </c>
      <c r="D87" s="4"/>
      <c r="E87" s="4"/>
      <c r="F87" s="4" t="str">
        <f t="shared" si="3"/>
        <v>штук</v>
      </c>
      <c r="G87" s="3">
        <v>1</v>
      </c>
      <c r="H87" s="4"/>
      <c r="I87" s="4" t="s">
        <v>52</v>
      </c>
      <c r="J87" s="4"/>
      <c r="K87" s="4" t="s">
        <v>16</v>
      </c>
      <c r="N87" s="13"/>
      <c r="O87" s="13"/>
      <c r="P87" s="13"/>
      <c r="Q87" s="13"/>
      <c r="R87" s="13"/>
      <c r="S87" s="13"/>
      <c r="T87" s="13"/>
    </row>
    <row r="88" spans="2:20" x14ac:dyDescent="0.25">
      <c r="B88" s="34">
        <v>43931</v>
      </c>
      <c r="C88" t="s">
        <v>211</v>
      </c>
      <c r="D88" s="4"/>
      <c r="E88" s="4"/>
      <c r="F88" s="4" t="str">
        <f t="shared" si="3"/>
        <v>комплект</v>
      </c>
      <c r="G88" s="3">
        <v>2</v>
      </c>
      <c r="H88" s="4"/>
      <c r="I88" s="4" t="s">
        <v>52</v>
      </c>
      <c r="J88" s="4"/>
      <c r="K88" s="4" t="s">
        <v>16</v>
      </c>
      <c r="N88" s="13"/>
      <c r="O88" s="13"/>
      <c r="P88" s="13"/>
      <c r="Q88" s="13"/>
      <c r="R88" s="13"/>
      <c r="S88" s="13"/>
      <c r="T88" s="13"/>
    </row>
    <row r="89" spans="2:20" x14ac:dyDescent="0.25">
      <c r="B89" s="34">
        <v>43931</v>
      </c>
      <c r="C89" t="s">
        <v>209</v>
      </c>
      <c r="D89" s="4"/>
      <c r="E89" s="4"/>
      <c r="F89" s="4" t="str">
        <f t="shared" si="3"/>
        <v>штук</v>
      </c>
      <c r="G89" s="3">
        <v>1</v>
      </c>
      <c r="H89" s="4"/>
      <c r="I89" s="4" t="s">
        <v>52</v>
      </c>
      <c r="J89" s="4"/>
      <c r="K89" s="4" t="s">
        <v>16</v>
      </c>
      <c r="N89" s="13"/>
      <c r="O89" s="13"/>
      <c r="P89" s="13"/>
      <c r="Q89" s="13"/>
      <c r="R89" s="13"/>
      <c r="S89" s="13"/>
      <c r="T89" s="13"/>
    </row>
    <row r="90" spans="2:20" x14ac:dyDescent="0.25">
      <c r="B90" s="34">
        <v>43931</v>
      </c>
      <c r="C90" t="s">
        <v>212</v>
      </c>
      <c r="D90" s="4"/>
      <c r="E90" s="4"/>
      <c r="F90" s="4" t="str">
        <f t="shared" si="3"/>
        <v>штук</v>
      </c>
      <c r="G90" s="3">
        <v>5</v>
      </c>
      <c r="H90" s="4"/>
      <c r="I90" s="4" t="s">
        <v>52</v>
      </c>
      <c r="J90" s="4"/>
      <c r="K90" s="4" t="s">
        <v>16</v>
      </c>
      <c r="N90" s="13"/>
      <c r="O90" s="13"/>
      <c r="P90" s="13"/>
      <c r="Q90" s="13"/>
      <c r="R90" s="13"/>
      <c r="S90" s="13"/>
      <c r="T90" s="13"/>
    </row>
    <row r="91" spans="2:20" x14ac:dyDescent="0.25">
      <c r="B91" s="34">
        <v>43931</v>
      </c>
      <c r="C91" t="s">
        <v>92</v>
      </c>
      <c r="D91" s="4"/>
      <c r="E91" s="4"/>
      <c r="F91" s="4" t="str">
        <f t="shared" si="3"/>
        <v>пар</v>
      </c>
      <c r="G91" s="3">
        <v>9</v>
      </c>
      <c r="H91" s="4"/>
      <c r="I91" s="4" t="s">
        <v>52</v>
      </c>
      <c r="J91" s="4"/>
      <c r="K91" s="4" t="s">
        <v>16</v>
      </c>
      <c r="N91" s="13"/>
      <c r="O91" s="13"/>
      <c r="P91" s="13"/>
      <c r="Q91" s="13"/>
      <c r="R91" s="13"/>
      <c r="S91" s="13"/>
      <c r="T91" s="13"/>
    </row>
    <row r="92" spans="2:20" x14ac:dyDescent="0.25">
      <c r="B92" s="34">
        <v>43931</v>
      </c>
      <c r="C92" t="s">
        <v>210</v>
      </c>
      <c r="D92" s="4"/>
      <c r="E92" s="4"/>
      <c r="F92" s="4" t="str">
        <f t="shared" ref="F92:F106" si="5">IF(ISNA(VLOOKUP(C92,Таблица1,4,0)),"",VLOOKUP(C92,Таблица1,4,0))</f>
        <v>штук</v>
      </c>
      <c r="G92" s="3">
        <v>3</v>
      </c>
      <c r="H92" s="4"/>
      <c r="I92" s="4" t="s">
        <v>52</v>
      </c>
      <c r="J92" s="4"/>
      <c r="K92" s="4" t="s">
        <v>16</v>
      </c>
      <c r="N92" s="13"/>
      <c r="O92" s="13"/>
      <c r="P92" s="13"/>
      <c r="Q92" s="13"/>
      <c r="R92" s="13"/>
      <c r="S92" s="13"/>
      <c r="T92" s="13"/>
    </row>
    <row r="93" spans="2:20" x14ac:dyDescent="0.25">
      <c r="B93" s="34">
        <v>43931</v>
      </c>
      <c r="C93" t="s">
        <v>88</v>
      </c>
      <c r="D93" s="4"/>
      <c r="E93" s="4"/>
      <c r="F93" s="4" t="str">
        <f t="shared" si="5"/>
        <v>штук</v>
      </c>
      <c r="G93" s="3">
        <v>10</v>
      </c>
      <c r="H93" s="4"/>
      <c r="I93" s="4" t="s">
        <v>52</v>
      </c>
      <c r="J93" s="4"/>
      <c r="K93" s="4" t="s">
        <v>16</v>
      </c>
      <c r="N93" s="13"/>
      <c r="O93" s="13"/>
      <c r="P93" s="13"/>
      <c r="Q93" s="13"/>
      <c r="R93" s="13"/>
      <c r="S93" s="13"/>
      <c r="T93" s="13"/>
    </row>
    <row r="94" spans="2:20" x14ac:dyDescent="0.25">
      <c r="B94" s="34">
        <v>43931</v>
      </c>
      <c r="C94" t="s">
        <v>98</v>
      </c>
      <c r="D94" s="4"/>
      <c r="E94" s="4"/>
      <c r="F94" s="4" t="str">
        <f t="shared" si="5"/>
        <v>пар</v>
      </c>
      <c r="G94" s="3">
        <v>1</v>
      </c>
      <c r="H94" s="4"/>
      <c r="I94" s="4" t="s">
        <v>52</v>
      </c>
      <c r="J94" s="4"/>
      <c r="K94" s="4" t="s">
        <v>16</v>
      </c>
      <c r="N94" s="13"/>
      <c r="O94" s="13"/>
      <c r="P94" s="13"/>
      <c r="Q94" s="13"/>
      <c r="R94" s="13"/>
      <c r="S94" s="13"/>
      <c r="T94" s="13"/>
    </row>
    <row r="95" spans="2:20" x14ac:dyDescent="0.25">
      <c r="B95" s="34">
        <v>43931</v>
      </c>
      <c r="C95" t="s">
        <v>213</v>
      </c>
      <c r="D95" s="4"/>
      <c r="E95" s="4"/>
      <c r="F95" s="4" t="str">
        <f t="shared" si="5"/>
        <v>пар</v>
      </c>
      <c r="G95" s="3">
        <v>4</v>
      </c>
      <c r="H95" s="4"/>
      <c r="I95" s="4" t="s">
        <v>52</v>
      </c>
      <c r="J95" s="4"/>
      <c r="K95" s="4" t="s">
        <v>16</v>
      </c>
      <c r="N95" s="13"/>
      <c r="O95" s="13"/>
      <c r="P95" s="13"/>
      <c r="Q95" s="13"/>
      <c r="R95" s="13"/>
      <c r="S95" s="13"/>
      <c r="T95" s="13"/>
    </row>
    <row r="96" spans="2:20" x14ac:dyDescent="0.25">
      <c r="B96" s="34">
        <v>43931</v>
      </c>
      <c r="C96" t="s">
        <v>96</v>
      </c>
      <c r="D96" s="4"/>
      <c r="E96" s="4"/>
      <c r="F96" s="4" t="str">
        <f t="shared" si="5"/>
        <v>пар</v>
      </c>
      <c r="G96" s="3">
        <v>3</v>
      </c>
      <c r="H96" s="4"/>
      <c r="I96" s="4" t="s">
        <v>52</v>
      </c>
      <c r="J96" s="4"/>
      <c r="K96" s="4" t="s">
        <v>16</v>
      </c>
      <c r="N96" s="13"/>
      <c r="O96" s="13"/>
      <c r="P96" s="13"/>
      <c r="Q96" s="13"/>
      <c r="R96" s="13"/>
      <c r="S96" s="13"/>
      <c r="T96" s="13"/>
    </row>
    <row r="97" spans="2:20" x14ac:dyDescent="0.25">
      <c r="B97" s="34">
        <v>43963</v>
      </c>
      <c r="C97" t="s">
        <v>89</v>
      </c>
      <c r="D97" s="4"/>
      <c r="E97" s="4"/>
      <c r="F97" s="4" t="str">
        <f t="shared" si="5"/>
        <v>штук</v>
      </c>
      <c r="G97" s="3">
        <v>2</v>
      </c>
      <c r="H97" s="4"/>
      <c r="I97" s="4" t="s">
        <v>52</v>
      </c>
      <c r="J97" s="4"/>
      <c r="K97" s="4" t="s">
        <v>16</v>
      </c>
      <c r="N97" s="13"/>
      <c r="O97" s="13"/>
      <c r="P97" s="13"/>
      <c r="Q97" s="13"/>
      <c r="R97" s="13"/>
      <c r="S97" s="13"/>
      <c r="T97" s="13"/>
    </row>
    <row r="98" spans="2:20" x14ac:dyDescent="0.25">
      <c r="B98" s="34">
        <v>43963</v>
      </c>
      <c r="C98" t="s">
        <v>211</v>
      </c>
      <c r="D98" s="4"/>
      <c r="E98" s="4"/>
      <c r="F98" s="4" t="str">
        <f t="shared" si="5"/>
        <v>комплект</v>
      </c>
      <c r="G98" s="3">
        <v>4</v>
      </c>
      <c r="H98" s="4"/>
      <c r="I98" s="4" t="s">
        <v>52</v>
      </c>
      <c r="J98" s="4"/>
      <c r="K98" s="4" t="s">
        <v>16</v>
      </c>
      <c r="N98" s="13"/>
      <c r="O98" s="13"/>
      <c r="P98" s="13"/>
      <c r="Q98" s="13"/>
      <c r="R98" s="13"/>
      <c r="S98" s="13"/>
      <c r="T98" s="13"/>
    </row>
    <row r="99" spans="2:20" x14ac:dyDescent="0.25">
      <c r="B99" s="34">
        <v>43963</v>
      </c>
      <c r="C99" t="s">
        <v>97</v>
      </c>
      <c r="D99" s="4"/>
      <c r="E99" s="4"/>
      <c r="F99" s="4" t="str">
        <f t="shared" si="5"/>
        <v>пар</v>
      </c>
      <c r="G99" s="3">
        <v>1</v>
      </c>
      <c r="H99" s="4"/>
      <c r="I99" s="4" t="s">
        <v>52</v>
      </c>
      <c r="J99" s="4"/>
      <c r="K99" s="4" t="s">
        <v>16</v>
      </c>
      <c r="N99" s="13"/>
      <c r="O99" s="13"/>
      <c r="P99" s="13"/>
      <c r="Q99" s="13"/>
      <c r="R99" s="13"/>
      <c r="S99" s="13"/>
      <c r="T99" s="13"/>
    </row>
    <row r="100" spans="2:20" x14ac:dyDescent="0.25">
      <c r="B100" s="34">
        <v>43963</v>
      </c>
      <c r="C100" t="s">
        <v>98</v>
      </c>
      <c r="D100" s="4"/>
      <c r="E100" s="4"/>
      <c r="F100" s="4" t="str">
        <f t="shared" si="5"/>
        <v>пар</v>
      </c>
      <c r="G100" s="3">
        <v>1</v>
      </c>
      <c r="H100" s="4"/>
      <c r="I100" s="4" t="s">
        <v>52</v>
      </c>
      <c r="J100" s="4"/>
      <c r="K100" s="4" t="s">
        <v>16</v>
      </c>
      <c r="N100" s="13"/>
      <c r="O100" s="13"/>
      <c r="P100" s="13"/>
      <c r="Q100" s="13"/>
      <c r="R100" s="13"/>
      <c r="S100" s="13"/>
      <c r="T100" s="13"/>
    </row>
    <row r="101" spans="2:20" x14ac:dyDescent="0.25">
      <c r="B101" s="34">
        <v>43963</v>
      </c>
      <c r="C101" t="s">
        <v>213</v>
      </c>
      <c r="D101" s="4"/>
      <c r="E101" s="4"/>
      <c r="F101" s="4" t="str">
        <f t="shared" si="5"/>
        <v>пар</v>
      </c>
      <c r="G101" s="3">
        <v>4</v>
      </c>
      <c r="H101" s="4"/>
      <c r="I101" s="4" t="s">
        <v>52</v>
      </c>
      <c r="J101" s="4"/>
      <c r="K101" s="4" t="s">
        <v>16</v>
      </c>
      <c r="N101" s="13"/>
      <c r="O101" s="13"/>
      <c r="P101" s="13"/>
      <c r="Q101" s="13"/>
      <c r="R101" s="13"/>
      <c r="S101" s="13"/>
      <c r="T101" s="13"/>
    </row>
    <row r="102" spans="2:20" x14ac:dyDescent="0.25">
      <c r="B102" s="34">
        <v>43963</v>
      </c>
      <c r="C102" t="s">
        <v>212</v>
      </c>
      <c r="D102" s="4"/>
      <c r="E102" s="4"/>
      <c r="F102" s="4" t="str">
        <f t="shared" si="5"/>
        <v>штук</v>
      </c>
      <c r="G102" s="3">
        <v>7</v>
      </c>
      <c r="H102" s="4"/>
      <c r="I102" s="4" t="s">
        <v>52</v>
      </c>
      <c r="J102" s="4"/>
      <c r="K102" s="4" t="s">
        <v>16</v>
      </c>
      <c r="N102" s="13"/>
      <c r="O102" s="13"/>
      <c r="P102" s="13"/>
      <c r="Q102" s="13"/>
      <c r="R102" s="13"/>
      <c r="S102" s="13"/>
      <c r="T102" s="13"/>
    </row>
    <row r="103" spans="2:20" x14ac:dyDescent="0.25">
      <c r="B103" s="34">
        <v>43963</v>
      </c>
      <c r="C103" t="s">
        <v>92</v>
      </c>
      <c r="D103" s="4"/>
      <c r="E103" s="4"/>
      <c r="F103" s="4" t="str">
        <f t="shared" si="5"/>
        <v>пар</v>
      </c>
      <c r="G103" s="3">
        <v>6</v>
      </c>
      <c r="H103" s="4"/>
      <c r="I103" s="4" t="s">
        <v>52</v>
      </c>
      <c r="J103" s="4"/>
      <c r="K103" s="4" t="s">
        <v>16</v>
      </c>
      <c r="N103" s="13"/>
      <c r="O103" s="13"/>
      <c r="P103" s="13"/>
      <c r="Q103" s="13"/>
      <c r="R103" s="13"/>
      <c r="S103" s="13"/>
      <c r="T103" s="13"/>
    </row>
    <row r="104" spans="2:20" x14ac:dyDescent="0.25">
      <c r="B104" s="34">
        <v>43963</v>
      </c>
      <c r="C104" t="s">
        <v>96</v>
      </c>
      <c r="D104" s="4"/>
      <c r="E104" s="4"/>
      <c r="F104" s="4" t="str">
        <f t="shared" si="5"/>
        <v>пар</v>
      </c>
      <c r="G104" s="3">
        <v>7</v>
      </c>
      <c r="H104" s="4"/>
      <c r="I104" s="4" t="s">
        <v>52</v>
      </c>
      <c r="J104" s="4"/>
      <c r="K104" s="4" t="s">
        <v>16</v>
      </c>
      <c r="N104" s="13"/>
      <c r="O104" s="13"/>
      <c r="P104" s="13"/>
      <c r="Q104" s="13"/>
      <c r="R104" s="13"/>
      <c r="S104" s="13"/>
      <c r="T104" s="13"/>
    </row>
    <row r="105" spans="2:20" x14ac:dyDescent="0.25">
      <c r="B105" s="34">
        <v>43963</v>
      </c>
      <c r="C105" t="s">
        <v>210</v>
      </c>
      <c r="D105" s="4"/>
      <c r="E105" s="4"/>
      <c r="F105" s="4" t="str">
        <f t="shared" si="5"/>
        <v>штук</v>
      </c>
      <c r="G105" s="3">
        <v>5</v>
      </c>
      <c r="H105" s="4"/>
      <c r="I105" s="4" t="s">
        <v>52</v>
      </c>
      <c r="J105" s="4"/>
      <c r="K105" s="4" t="s">
        <v>16</v>
      </c>
      <c r="N105" s="13"/>
      <c r="O105" s="13"/>
      <c r="P105" s="13"/>
      <c r="Q105" s="13"/>
      <c r="R105" s="13"/>
      <c r="S105" s="13"/>
      <c r="T105" s="13"/>
    </row>
    <row r="106" spans="2:20" x14ac:dyDescent="0.25">
      <c r="B106" s="34">
        <v>43963</v>
      </c>
      <c r="C106" t="s">
        <v>88</v>
      </c>
      <c r="D106" s="4"/>
      <c r="E106" s="4"/>
      <c r="F106" s="4" t="str">
        <f t="shared" si="5"/>
        <v>штук</v>
      </c>
      <c r="G106" s="3">
        <v>12</v>
      </c>
      <c r="H106" s="4"/>
      <c r="I106" s="4" t="s">
        <v>52</v>
      </c>
      <c r="J106" s="4"/>
      <c r="K106" s="4" t="s">
        <v>16</v>
      </c>
      <c r="N106" s="13"/>
      <c r="O106" s="13"/>
      <c r="P106" s="13"/>
      <c r="Q106" s="13"/>
      <c r="R106" s="13"/>
      <c r="S106" s="13"/>
      <c r="T106" s="13"/>
    </row>
    <row r="107" spans="2:20" x14ac:dyDescent="0.25">
      <c r="B107" s="34">
        <v>43840</v>
      </c>
      <c r="C107" t="s">
        <v>88</v>
      </c>
      <c r="D107" s="4"/>
      <c r="E107" s="4"/>
      <c r="F107" s="4" t="str">
        <f t="shared" ref="F107:F118" si="6">IF(ISNA(VLOOKUP(C107,Таблица1,4,0)),"",VLOOKUP(C107,Таблица1,4,0))</f>
        <v>штук</v>
      </c>
      <c r="G107" s="3">
        <v>11</v>
      </c>
      <c r="H107" s="4"/>
      <c r="I107" s="4" t="s">
        <v>52</v>
      </c>
      <c r="J107" s="4"/>
      <c r="K107" s="4" t="s">
        <v>16</v>
      </c>
      <c r="N107" s="13"/>
      <c r="O107" s="13"/>
      <c r="P107" s="13"/>
      <c r="Q107" s="13"/>
      <c r="R107" s="13"/>
      <c r="S107" s="13"/>
      <c r="T107" s="13"/>
    </row>
    <row r="108" spans="2:20" x14ac:dyDescent="0.25">
      <c r="B108" s="34">
        <v>43840</v>
      </c>
      <c r="C108" t="s">
        <v>90</v>
      </c>
      <c r="D108" s="4"/>
      <c r="E108" s="4"/>
      <c r="F108" s="4" t="str">
        <f t="shared" si="6"/>
        <v>штук</v>
      </c>
      <c r="G108" s="3">
        <v>4</v>
      </c>
      <c r="H108" s="4"/>
      <c r="I108" s="4" t="s">
        <v>71</v>
      </c>
      <c r="J108" s="4"/>
      <c r="K108" s="4" t="s">
        <v>16</v>
      </c>
      <c r="N108" s="13"/>
      <c r="O108" s="13"/>
      <c r="P108" s="13"/>
      <c r="Q108" s="13"/>
      <c r="R108" s="13"/>
      <c r="S108" s="13"/>
      <c r="T108" s="13"/>
    </row>
    <row r="109" spans="2:20" x14ac:dyDescent="0.25">
      <c r="B109" s="34">
        <v>43840</v>
      </c>
      <c r="C109" t="s">
        <v>89</v>
      </c>
      <c r="D109" s="4"/>
      <c r="E109" s="4"/>
      <c r="F109" s="4" t="str">
        <f t="shared" si="6"/>
        <v>штук</v>
      </c>
      <c r="G109" s="3">
        <v>2</v>
      </c>
      <c r="H109" s="4"/>
      <c r="I109" s="4" t="s">
        <v>71</v>
      </c>
      <c r="J109" s="4"/>
      <c r="K109" s="4" t="s">
        <v>16</v>
      </c>
      <c r="N109" s="13"/>
      <c r="O109" s="13"/>
      <c r="P109" s="13"/>
      <c r="Q109" s="13"/>
      <c r="R109" s="13"/>
      <c r="S109" s="13"/>
      <c r="T109" s="13"/>
    </row>
    <row r="110" spans="2:20" x14ac:dyDescent="0.25">
      <c r="B110" s="34">
        <v>43840</v>
      </c>
      <c r="C110" t="s">
        <v>211</v>
      </c>
      <c r="D110" s="4"/>
      <c r="E110" s="4"/>
      <c r="F110" s="4" t="str">
        <f t="shared" si="6"/>
        <v>комплект</v>
      </c>
      <c r="G110" s="3">
        <v>7</v>
      </c>
      <c r="H110" s="4"/>
      <c r="I110" s="4" t="s">
        <v>71</v>
      </c>
      <c r="J110" s="4"/>
      <c r="K110" s="4" t="s">
        <v>16</v>
      </c>
      <c r="N110" s="13"/>
      <c r="O110" s="13"/>
      <c r="P110" s="13"/>
      <c r="Q110" s="13"/>
      <c r="R110" s="13"/>
      <c r="S110" s="13"/>
      <c r="T110" s="13"/>
    </row>
    <row r="111" spans="2:20" x14ac:dyDescent="0.25">
      <c r="B111" s="34">
        <v>43840</v>
      </c>
      <c r="C111" t="s">
        <v>209</v>
      </c>
      <c r="D111" s="4"/>
      <c r="E111" s="4"/>
      <c r="F111" s="4" t="str">
        <f t="shared" si="6"/>
        <v>штук</v>
      </c>
      <c r="G111" s="3">
        <v>12</v>
      </c>
      <c r="H111" s="4"/>
      <c r="I111" s="4" t="s">
        <v>71</v>
      </c>
      <c r="J111" s="4"/>
      <c r="K111" s="4" t="s">
        <v>16</v>
      </c>
      <c r="N111" s="13"/>
      <c r="O111" s="13"/>
      <c r="P111" s="13"/>
      <c r="Q111" s="13"/>
      <c r="R111" s="13"/>
      <c r="S111" s="13"/>
      <c r="T111" s="13"/>
    </row>
    <row r="112" spans="2:20" x14ac:dyDescent="0.25">
      <c r="B112" s="34">
        <v>43840</v>
      </c>
      <c r="C112" t="s">
        <v>212</v>
      </c>
      <c r="D112" s="4"/>
      <c r="E112" s="4"/>
      <c r="F112" s="4" t="str">
        <f t="shared" si="6"/>
        <v>штук</v>
      </c>
      <c r="G112" s="3">
        <v>21</v>
      </c>
      <c r="H112" s="4"/>
      <c r="I112" s="4" t="s">
        <v>71</v>
      </c>
      <c r="J112" s="4"/>
      <c r="K112" s="4" t="s">
        <v>16</v>
      </c>
      <c r="N112" s="13"/>
      <c r="O112" s="13"/>
      <c r="P112" s="13"/>
      <c r="Q112" s="13"/>
      <c r="R112" s="13"/>
      <c r="S112" s="13"/>
      <c r="T112" s="13"/>
    </row>
    <row r="113" spans="2:20" x14ac:dyDescent="0.25">
      <c r="B113" s="34">
        <v>43840</v>
      </c>
      <c r="C113" t="s">
        <v>87</v>
      </c>
      <c r="D113" s="4"/>
      <c r="E113" s="4"/>
      <c r="F113" s="4" t="str">
        <f t="shared" si="6"/>
        <v>штук</v>
      </c>
      <c r="G113" s="3">
        <v>1</v>
      </c>
      <c r="H113" s="4"/>
      <c r="I113" s="4" t="s">
        <v>71</v>
      </c>
      <c r="J113" s="4"/>
      <c r="K113" s="4" t="s">
        <v>16</v>
      </c>
      <c r="N113" s="13"/>
      <c r="O113" s="13"/>
      <c r="P113" s="13"/>
      <c r="Q113" s="13"/>
      <c r="R113" s="13"/>
      <c r="S113" s="13"/>
      <c r="T113" s="13"/>
    </row>
    <row r="114" spans="2:20" x14ac:dyDescent="0.25">
      <c r="B114" s="34">
        <v>43840</v>
      </c>
      <c r="C114" t="s">
        <v>91</v>
      </c>
      <c r="D114" s="4"/>
      <c r="E114" s="4"/>
      <c r="F114" s="4" t="str">
        <f t="shared" si="6"/>
        <v>штук</v>
      </c>
      <c r="G114" s="3">
        <v>7</v>
      </c>
      <c r="H114" s="4"/>
      <c r="I114" s="4" t="s">
        <v>71</v>
      </c>
      <c r="J114" s="4"/>
      <c r="K114" s="4" t="s">
        <v>16</v>
      </c>
      <c r="N114" s="13"/>
      <c r="O114" s="13"/>
      <c r="P114" s="13"/>
      <c r="Q114" s="13"/>
      <c r="R114" s="13"/>
      <c r="S114" s="13"/>
      <c r="T114" s="13"/>
    </row>
    <row r="115" spans="2:20" x14ac:dyDescent="0.25">
      <c r="B115" s="34">
        <v>43840</v>
      </c>
      <c r="C115" t="s">
        <v>210</v>
      </c>
      <c r="D115" s="4"/>
      <c r="E115" s="4"/>
      <c r="F115" s="4" t="str">
        <f t="shared" si="6"/>
        <v>штук</v>
      </c>
      <c r="G115" s="3">
        <v>13</v>
      </c>
      <c r="H115" s="4"/>
      <c r="I115" s="4" t="s">
        <v>71</v>
      </c>
      <c r="J115" s="4"/>
      <c r="K115" s="4" t="s">
        <v>16</v>
      </c>
      <c r="N115" s="13"/>
      <c r="O115" s="13"/>
      <c r="P115" s="13"/>
      <c r="Q115" s="13"/>
      <c r="R115" s="13"/>
      <c r="S115" s="13"/>
      <c r="T115" s="13"/>
    </row>
    <row r="116" spans="2:20" x14ac:dyDescent="0.25">
      <c r="B116" s="34">
        <v>43840</v>
      </c>
      <c r="C116" t="s">
        <v>88</v>
      </c>
      <c r="D116" s="4"/>
      <c r="E116" s="4"/>
      <c r="F116" s="4" t="str">
        <f t="shared" si="6"/>
        <v>штук</v>
      </c>
      <c r="G116" s="3">
        <v>36</v>
      </c>
      <c r="H116" s="4"/>
      <c r="I116" s="4" t="s">
        <v>71</v>
      </c>
      <c r="J116" s="4"/>
      <c r="K116" s="4" t="s">
        <v>6</v>
      </c>
      <c r="N116" s="13"/>
      <c r="O116" s="13"/>
      <c r="P116" s="13"/>
      <c r="Q116" s="13"/>
      <c r="R116" s="13"/>
      <c r="S116" s="13"/>
      <c r="T116" s="13"/>
    </row>
    <row r="117" spans="2:20" x14ac:dyDescent="0.25">
      <c r="B117" s="34">
        <v>43840</v>
      </c>
      <c r="C117" t="s">
        <v>97</v>
      </c>
      <c r="D117" s="4"/>
      <c r="E117" s="4"/>
      <c r="F117" s="4" t="str">
        <f t="shared" si="6"/>
        <v>пар</v>
      </c>
      <c r="G117" s="3">
        <v>5</v>
      </c>
      <c r="H117" s="4"/>
      <c r="I117" s="4" t="s">
        <v>71</v>
      </c>
      <c r="J117" s="4"/>
      <c r="K117" s="4" t="s">
        <v>6</v>
      </c>
      <c r="N117" s="13"/>
      <c r="O117" s="13"/>
      <c r="P117" s="13"/>
      <c r="Q117" s="13"/>
      <c r="R117" s="13"/>
      <c r="S117" s="13"/>
      <c r="T117" s="13"/>
    </row>
    <row r="118" spans="2:20" x14ac:dyDescent="0.25">
      <c r="B118" s="34">
        <v>43840</v>
      </c>
      <c r="C118" t="s">
        <v>213</v>
      </c>
      <c r="D118" s="4"/>
      <c r="E118" s="4"/>
      <c r="F118" s="4" t="str">
        <f t="shared" si="6"/>
        <v>пар</v>
      </c>
      <c r="G118" s="3">
        <v>7</v>
      </c>
      <c r="H118" s="4"/>
      <c r="I118" s="4" t="s">
        <v>71</v>
      </c>
      <c r="J118" s="4"/>
      <c r="K118" s="4" t="s">
        <v>6</v>
      </c>
      <c r="N118" s="13"/>
      <c r="O118" s="13"/>
      <c r="P118" s="13"/>
      <c r="Q118" s="13"/>
      <c r="R118" s="13"/>
      <c r="S118" s="13"/>
      <c r="T118" s="13"/>
    </row>
    <row r="119" spans="2:20" x14ac:dyDescent="0.25">
      <c r="B119" s="34">
        <v>43871</v>
      </c>
      <c r="C119" t="s">
        <v>90</v>
      </c>
      <c r="D119" s="4"/>
      <c r="E119" s="4"/>
      <c r="F119" s="4" t="str">
        <f t="shared" ref="F119:F150" si="7">IF(ISNA(VLOOKUP(C119,Таблица1,4,0)),"",VLOOKUP(C119,Таблица1,4,0))</f>
        <v>штук</v>
      </c>
      <c r="G119" s="3">
        <v>6</v>
      </c>
      <c r="H119" s="4"/>
      <c r="I119" s="4" t="s">
        <v>71</v>
      </c>
      <c r="J119" s="4"/>
      <c r="K119" s="4" t="s">
        <v>16</v>
      </c>
      <c r="N119" s="13"/>
      <c r="O119" s="13"/>
      <c r="P119" s="13"/>
      <c r="Q119" s="13"/>
      <c r="R119" s="13"/>
      <c r="S119" s="13"/>
      <c r="T119" s="13"/>
    </row>
    <row r="120" spans="2:20" x14ac:dyDescent="0.25">
      <c r="B120" s="34">
        <v>43871</v>
      </c>
      <c r="C120" t="s">
        <v>211</v>
      </c>
      <c r="D120" s="4"/>
      <c r="E120" s="4"/>
      <c r="F120" s="4" t="str">
        <f t="shared" si="7"/>
        <v>комплект</v>
      </c>
      <c r="G120" s="3">
        <v>3</v>
      </c>
      <c r="H120" s="4"/>
      <c r="I120" s="4" t="s">
        <v>71</v>
      </c>
      <c r="J120" s="4"/>
      <c r="K120" s="4" t="s">
        <v>6</v>
      </c>
      <c r="N120" s="13"/>
      <c r="O120" s="13"/>
      <c r="P120" s="13"/>
      <c r="Q120" s="13"/>
      <c r="R120" s="13"/>
      <c r="S120" s="13"/>
      <c r="T120" s="13"/>
    </row>
    <row r="121" spans="2:20" x14ac:dyDescent="0.25">
      <c r="B121" s="34">
        <v>43871</v>
      </c>
      <c r="C121" t="s">
        <v>209</v>
      </c>
      <c r="D121" s="4"/>
      <c r="E121" s="4"/>
      <c r="F121" s="4" t="str">
        <f t="shared" si="7"/>
        <v>штук</v>
      </c>
      <c r="G121" s="3">
        <v>4</v>
      </c>
      <c r="H121" s="4"/>
      <c r="I121" s="4" t="s">
        <v>71</v>
      </c>
      <c r="J121" s="4"/>
      <c r="K121" s="4" t="s">
        <v>6</v>
      </c>
      <c r="N121" s="13"/>
      <c r="O121" s="13"/>
      <c r="P121" s="13"/>
      <c r="Q121" s="13"/>
      <c r="R121" s="13"/>
      <c r="S121" s="13"/>
      <c r="T121" s="13"/>
    </row>
    <row r="122" spans="2:20" x14ac:dyDescent="0.25">
      <c r="B122" s="34">
        <v>43871</v>
      </c>
      <c r="C122" t="s">
        <v>212</v>
      </c>
      <c r="D122" s="4"/>
      <c r="E122" s="4"/>
      <c r="F122" s="4" t="str">
        <f t="shared" si="7"/>
        <v>штук</v>
      </c>
      <c r="G122" s="3">
        <v>4</v>
      </c>
      <c r="H122" s="4"/>
      <c r="I122" s="4" t="s">
        <v>71</v>
      </c>
      <c r="J122" s="4"/>
      <c r="K122" s="4" t="s">
        <v>6</v>
      </c>
      <c r="N122" s="13"/>
      <c r="O122" s="13"/>
      <c r="P122" s="13"/>
      <c r="Q122" s="13"/>
      <c r="R122" s="13"/>
      <c r="S122" s="13"/>
      <c r="T122" s="13"/>
    </row>
    <row r="123" spans="2:20" x14ac:dyDescent="0.25">
      <c r="B123" s="34">
        <v>43871</v>
      </c>
      <c r="C123" t="s">
        <v>91</v>
      </c>
      <c r="D123" s="4"/>
      <c r="E123" s="4"/>
      <c r="F123" s="4" t="str">
        <f t="shared" si="7"/>
        <v>штук</v>
      </c>
      <c r="G123" s="3">
        <v>3</v>
      </c>
      <c r="H123" s="4"/>
      <c r="I123" s="4" t="s">
        <v>71</v>
      </c>
      <c r="J123" s="4"/>
      <c r="K123" s="4" t="s">
        <v>6</v>
      </c>
      <c r="N123" s="13"/>
      <c r="O123" s="13"/>
      <c r="P123" s="13"/>
      <c r="Q123" s="13"/>
      <c r="R123" s="13"/>
      <c r="S123" s="13"/>
      <c r="T123" s="13"/>
    </row>
    <row r="124" spans="2:20" x14ac:dyDescent="0.25">
      <c r="B124" s="34">
        <v>43871</v>
      </c>
      <c r="C124" t="s">
        <v>210</v>
      </c>
      <c r="D124" s="4"/>
      <c r="E124" s="4"/>
      <c r="F124" s="4" t="str">
        <f t="shared" si="7"/>
        <v>штук</v>
      </c>
      <c r="G124" s="3">
        <v>5</v>
      </c>
      <c r="H124" s="4"/>
      <c r="I124" s="4" t="s">
        <v>71</v>
      </c>
      <c r="J124" s="4"/>
      <c r="K124" s="4" t="s">
        <v>6</v>
      </c>
      <c r="N124" s="13"/>
      <c r="O124" s="13"/>
      <c r="P124" s="13"/>
      <c r="Q124" s="13"/>
      <c r="R124" s="13"/>
      <c r="S124" s="13"/>
      <c r="T124" s="13"/>
    </row>
    <row r="125" spans="2:20" x14ac:dyDescent="0.25">
      <c r="B125" s="34">
        <v>43871</v>
      </c>
      <c r="C125" t="s">
        <v>88</v>
      </c>
      <c r="D125" s="4"/>
      <c r="E125" s="4"/>
      <c r="F125" s="4" t="str">
        <f t="shared" si="7"/>
        <v>штук</v>
      </c>
      <c r="G125" s="3">
        <v>16</v>
      </c>
      <c r="H125" s="4"/>
      <c r="I125" s="4" t="s">
        <v>71</v>
      </c>
      <c r="J125" s="4"/>
      <c r="K125" s="4" t="s">
        <v>6</v>
      </c>
      <c r="N125" s="13"/>
      <c r="O125" s="13"/>
      <c r="P125" s="13"/>
      <c r="Q125" s="13"/>
      <c r="R125" s="13"/>
      <c r="S125" s="13"/>
      <c r="T125" s="13"/>
    </row>
    <row r="126" spans="2:20" x14ac:dyDescent="0.25">
      <c r="B126" s="34">
        <v>43871</v>
      </c>
      <c r="C126" t="s">
        <v>97</v>
      </c>
      <c r="D126" s="4"/>
      <c r="E126" s="4"/>
      <c r="F126" s="4" t="str">
        <f t="shared" si="7"/>
        <v>пар</v>
      </c>
      <c r="G126" s="3">
        <v>5</v>
      </c>
      <c r="H126" s="4"/>
      <c r="I126" s="4" t="s">
        <v>71</v>
      </c>
      <c r="J126" s="4"/>
      <c r="K126" s="4" t="s">
        <v>6</v>
      </c>
      <c r="N126" s="13"/>
      <c r="O126" s="13"/>
      <c r="P126" s="13"/>
      <c r="Q126" s="13"/>
      <c r="R126" s="13"/>
      <c r="S126" s="13"/>
      <c r="T126" s="13"/>
    </row>
    <row r="127" spans="2:20" x14ac:dyDescent="0.25">
      <c r="B127" s="34">
        <v>43871</v>
      </c>
      <c r="C127" t="s">
        <v>213</v>
      </c>
      <c r="D127" s="4"/>
      <c r="E127" s="4"/>
      <c r="F127" s="4" t="str">
        <f t="shared" si="7"/>
        <v>пар</v>
      </c>
      <c r="G127" s="3">
        <v>1</v>
      </c>
      <c r="H127" s="4"/>
      <c r="I127" s="4" t="s">
        <v>71</v>
      </c>
      <c r="J127" s="4"/>
      <c r="K127" s="4" t="s">
        <v>6</v>
      </c>
      <c r="N127" s="13"/>
      <c r="O127" s="13"/>
      <c r="P127" s="13"/>
      <c r="Q127" s="13"/>
      <c r="R127" s="13"/>
      <c r="S127" s="13"/>
      <c r="T127" s="13"/>
    </row>
    <row r="128" spans="2:20" x14ac:dyDescent="0.25">
      <c r="B128" s="34">
        <v>43871</v>
      </c>
      <c r="C128" t="s">
        <v>96</v>
      </c>
      <c r="D128" s="4"/>
      <c r="E128" s="4"/>
      <c r="F128" s="4" t="str">
        <f t="shared" si="7"/>
        <v>пар</v>
      </c>
      <c r="G128" s="3">
        <v>4</v>
      </c>
      <c r="H128" s="4"/>
      <c r="I128" s="4" t="s">
        <v>71</v>
      </c>
      <c r="J128" s="4"/>
      <c r="K128" s="4" t="s">
        <v>6</v>
      </c>
      <c r="N128" s="13"/>
      <c r="O128" s="13"/>
      <c r="P128" s="13"/>
      <c r="Q128" s="13"/>
      <c r="R128" s="13"/>
      <c r="S128" s="13"/>
      <c r="T128" s="13"/>
    </row>
    <row r="129" spans="2:20" x14ac:dyDescent="0.25">
      <c r="B129" s="34">
        <v>43900</v>
      </c>
      <c r="C129" t="s">
        <v>90</v>
      </c>
      <c r="D129" s="4"/>
      <c r="E129" s="4"/>
      <c r="F129" s="4" t="str">
        <f t="shared" si="7"/>
        <v>штук</v>
      </c>
      <c r="G129" s="3">
        <v>3</v>
      </c>
      <c r="H129" s="4"/>
      <c r="I129" s="4" t="s">
        <v>71</v>
      </c>
      <c r="J129" s="4"/>
      <c r="K129" s="4" t="s">
        <v>16</v>
      </c>
      <c r="N129" s="13"/>
      <c r="O129" s="13"/>
      <c r="P129" s="13"/>
      <c r="Q129" s="13"/>
      <c r="R129" s="13"/>
      <c r="S129" s="13"/>
      <c r="T129" s="13"/>
    </row>
    <row r="130" spans="2:20" x14ac:dyDescent="0.25">
      <c r="B130" s="34">
        <v>43900</v>
      </c>
      <c r="C130" t="s">
        <v>211</v>
      </c>
      <c r="D130" s="4"/>
      <c r="E130" s="4"/>
      <c r="F130" s="4" t="str">
        <f t="shared" si="7"/>
        <v>комплект</v>
      </c>
      <c r="G130" s="3">
        <v>1</v>
      </c>
      <c r="H130" s="4"/>
      <c r="I130" s="4" t="s">
        <v>71</v>
      </c>
      <c r="J130" s="4"/>
      <c r="K130" s="4" t="s">
        <v>6</v>
      </c>
      <c r="N130" s="13"/>
      <c r="O130" s="13"/>
      <c r="P130" s="13"/>
      <c r="Q130" s="13"/>
      <c r="R130" s="13"/>
      <c r="S130" s="13"/>
      <c r="T130" s="13"/>
    </row>
    <row r="131" spans="2:20" x14ac:dyDescent="0.25">
      <c r="B131" s="34">
        <v>43900</v>
      </c>
      <c r="C131" t="s">
        <v>209</v>
      </c>
      <c r="D131" s="4"/>
      <c r="E131" s="4"/>
      <c r="F131" s="4" t="str">
        <f t="shared" si="7"/>
        <v>штук</v>
      </c>
      <c r="G131" s="3">
        <v>3</v>
      </c>
      <c r="H131" s="4"/>
      <c r="I131" s="4" t="s">
        <v>71</v>
      </c>
      <c r="J131" s="4"/>
      <c r="K131" s="4" t="s">
        <v>6</v>
      </c>
      <c r="N131" s="13"/>
      <c r="O131" s="13"/>
      <c r="P131" s="13"/>
      <c r="Q131" s="13"/>
      <c r="R131" s="13"/>
      <c r="S131" s="13"/>
      <c r="T131" s="13"/>
    </row>
    <row r="132" spans="2:20" x14ac:dyDescent="0.25">
      <c r="B132" s="34">
        <v>43900</v>
      </c>
      <c r="C132" t="s">
        <v>212</v>
      </c>
      <c r="D132" s="4"/>
      <c r="E132" s="4"/>
      <c r="F132" s="4" t="str">
        <f t="shared" si="7"/>
        <v>штук</v>
      </c>
      <c r="G132" s="3">
        <v>4</v>
      </c>
      <c r="H132" s="4"/>
      <c r="I132" s="4" t="s">
        <v>71</v>
      </c>
      <c r="J132" s="4"/>
      <c r="K132" s="4" t="s">
        <v>6</v>
      </c>
      <c r="N132" s="13"/>
      <c r="O132" s="13"/>
      <c r="P132" s="13"/>
      <c r="Q132" s="13"/>
      <c r="R132" s="13"/>
      <c r="S132" s="13"/>
      <c r="T132" s="13"/>
    </row>
    <row r="133" spans="2:20" x14ac:dyDescent="0.25">
      <c r="B133" s="34">
        <v>43900</v>
      </c>
      <c r="C133" t="s">
        <v>87</v>
      </c>
      <c r="D133" s="4"/>
      <c r="E133" s="4"/>
      <c r="F133" s="4" t="str">
        <f t="shared" si="7"/>
        <v>штук</v>
      </c>
      <c r="G133" s="3">
        <v>1</v>
      </c>
      <c r="H133" s="4"/>
      <c r="I133" s="4" t="s">
        <v>71</v>
      </c>
      <c r="J133" s="4"/>
      <c r="K133" s="4" t="s">
        <v>6</v>
      </c>
      <c r="N133" s="13"/>
      <c r="O133" s="13"/>
      <c r="P133" s="13"/>
      <c r="Q133" s="13"/>
      <c r="R133" s="13"/>
      <c r="S133" s="13"/>
      <c r="T133" s="13"/>
    </row>
    <row r="134" spans="2:20" x14ac:dyDescent="0.25">
      <c r="B134" s="34">
        <v>43900</v>
      </c>
      <c r="C134" t="s">
        <v>92</v>
      </c>
      <c r="D134" s="4"/>
      <c r="E134" s="4"/>
      <c r="F134" s="4" t="str">
        <f t="shared" si="7"/>
        <v>пар</v>
      </c>
      <c r="G134" s="3">
        <v>2</v>
      </c>
      <c r="H134" s="4"/>
      <c r="I134" s="4" t="s">
        <v>71</v>
      </c>
      <c r="J134" s="4"/>
      <c r="K134" s="4" t="s">
        <v>6</v>
      </c>
      <c r="N134" s="13"/>
      <c r="O134" s="13"/>
      <c r="P134" s="13"/>
      <c r="Q134" s="13"/>
      <c r="R134" s="13"/>
      <c r="S134" s="13"/>
      <c r="T134" s="13"/>
    </row>
    <row r="135" spans="2:20" x14ac:dyDescent="0.25">
      <c r="B135" s="34">
        <v>43900</v>
      </c>
      <c r="C135" t="s">
        <v>210</v>
      </c>
      <c r="D135" s="4"/>
      <c r="E135" s="4"/>
      <c r="F135" s="4" t="str">
        <f t="shared" si="7"/>
        <v>штук</v>
      </c>
      <c r="G135" s="3">
        <v>2</v>
      </c>
      <c r="H135" s="4"/>
      <c r="I135" s="4" t="s">
        <v>71</v>
      </c>
      <c r="J135" s="4"/>
      <c r="K135" s="4" t="s">
        <v>6</v>
      </c>
      <c r="N135" s="13"/>
      <c r="O135" s="13"/>
      <c r="P135" s="13"/>
      <c r="Q135" s="13"/>
      <c r="R135" s="13"/>
      <c r="S135" s="13"/>
      <c r="T135" s="13"/>
    </row>
    <row r="136" spans="2:20" x14ac:dyDescent="0.25">
      <c r="B136" s="34">
        <v>43900</v>
      </c>
      <c r="C136" t="s">
        <v>88</v>
      </c>
      <c r="D136" s="4"/>
      <c r="E136" s="4"/>
      <c r="F136" s="4" t="str">
        <f t="shared" si="7"/>
        <v>штук</v>
      </c>
      <c r="G136" s="3">
        <v>8</v>
      </c>
      <c r="H136" s="4"/>
      <c r="I136" s="4" t="s">
        <v>71</v>
      </c>
      <c r="J136" s="4"/>
      <c r="K136" s="4" t="s">
        <v>6</v>
      </c>
      <c r="N136" s="13"/>
      <c r="O136" s="13"/>
      <c r="P136" s="13"/>
      <c r="Q136" s="13"/>
      <c r="R136" s="13"/>
      <c r="S136" s="13"/>
      <c r="T136" s="13"/>
    </row>
    <row r="137" spans="2:20" x14ac:dyDescent="0.25">
      <c r="B137" s="34">
        <v>43900</v>
      </c>
      <c r="C137" t="s">
        <v>97</v>
      </c>
      <c r="D137" s="4"/>
      <c r="E137" s="4"/>
      <c r="F137" s="4" t="str">
        <f t="shared" si="7"/>
        <v>пар</v>
      </c>
      <c r="G137" s="3">
        <v>3</v>
      </c>
      <c r="H137" s="4"/>
      <c r="I137" s="4" t="s">
        <v>71</v>
      </c>
      <c r="J137" s="4"/>
      <c r="K137" s="4" t="s">
        <v>6</v>
      </c>
      <c r="N137" s="13"/>
      <c r="O137" s="13"/>
      <c r="P137" s="13"/>
      <c r="Q137" s="13"/>
      <c r="R137" s="13"/>
      <c r="S137" s="13"/>
      <c r="T137" s="13"/>
    </row>
    <row r="138" spans="2:20" x14ac:dyDescent="0.25">
      <c r="B138" s="34">
        <v>43900</v>
      </c>
      <c r="C138" t="s">
        <v>213</v>
      </c>
      <c r="D138" s="4"/>
      <c r="E138" s="4"/>
      <c r="F138" s="4" t="str">
        <f t="shared" si="7"/>
        <v>пар</v>
      </c>
      <c r="G138" s="3">
        <v>1</v>
      </c>
      <c r="H138" s="4"/>
      <c r="I138" s="4" t="s">
        <v>71</v>
      </c>
      <c r="J138" s="4"/>
      <c r="K138" s="4" t="s">
        <v>6</v>
      </c>
      <c r="N138" s="13"/>
      <c r="O138" s="13"/>
      <c r="P138" s="13"/>
      <c r="Q138" s="13"/>
      <c r="R138" s="13"/>
      <c r="S138" s="13"/>
      <c r="T138" s="13"/>
    </row>
    <row r="139" spans="2:20" x14ac:dyDescent="0.25">
      <c r="B139" s="34">
        <v>43900</v>
      </c>
      <c r="C139" t="s">
        <v>96</v>
      </c>
      <c r="D139" s="4"/>
      <c r="E139" s="4"/>
      <c r="F139" s="4" t="str">
        <f t="shared" si="7"/>
        <v>пар</v>
      </c>
      <c r="G139" s="3">
        <v>4</v>
      </c>
      <c r="H139" s="4"/>
      <c r="I139" s="4" t="s">
        <v>71</v>
      </c>
      <c r="J139" s="4"/>
      <c r="K139" s="4" t="s">
        <v>6</v>
      </c>
      <c r="N139" s="13"/>
      <c r="O139" s="13"/>
      <c r="P139" s="13"/>
      <c r="Q139" s="13"/>
      <c r="R139" s="13"/>
      <c r="S139" s="13"/>
      <c r="T139" s="13"/>
    </row>
    <row r="140" spans="2:20" x14ac:dyDescent="0.25">
      <c r="B140" s="34">
        <v>43931</v>
      </c>
      <c r="C140" t="s">
        <v>90</v>
      </c>
      <c r="D140" s="4"/>
      <c r="E140" s="4"/>
      <c r="F140" s="4" t="str">
        <f t="shared" si="7"/>
        <v>штук</v>
      </c>
      <c r="G140" s="3">
        <v>1</v>
      </c>
      <c r="H140" s="4"/>
      <c r="I140" s="4" t="s">
        <v>71</v>
      </c>
      <c r="J140" s="4"/>
      <c r="K140" s="4" t="s">
        <v>16</v>
      </c>
      <c r="N140" s="13"/>
      <c r="O140" s="13"/>
      <c r="P140" s="13"/>
      <c r="Q140" s="13"/>
      <c r="R140" s="13"/>
      <c r="S140" s="13"/>
      <c r="T140" s="13"/>
    </row>
    <row r="141" spans="2:20" x14ac:dyDescent="0.25">
      <c r="B141" s="34">
        <v>43931</v>
      </c>
      <c r="C141" t="s">
        <v>211</v>
      </c>
      <c r="D141" s="4"/>
      <c r="E141" s="4"/>
      <c r="F141" s="4" t="str">
        <f t="shared" si="7"/>
        <v>комплект</v>
      </c>
      <c r="G141" s="3">
        <v>3</v>
      </c>
      <c r="H141" s="4"/>
      <c r="I141" s="4" t="s">
        <v>71</v>
      </c>
      <c r="J141" s="4"/>
      <c r="K141" s="4" t="s">
        <v>6</v>
      </c>
      <c r="N141" s="13"/>
      <c r="O141" s="13"/>
      <c r="P141" s="13"/>
      <c r="Q141" s="13"/>
      <c r="R141" s="13"/>
      <c r="S141" s="13"/>
      <c r="T141" s="13"/>
    </row>
    <row r="142" spans="2:20" x14ac:dyDescent="0.25">
      <c r="B142" s="34">
        <v>43931</v>
      </c>
      <c r="C142" t="s">
        <v>209</v>
      </c>
      <c r="D142" s="4"/>
      <c r="E142" s="4"/>
      <c r="F142" s="4" t="str">
        <f t="shared" si="7"/>
        <v>штук</v>
      </c>
      <c r="G142" s="3">
        <v>8</v>
      </c>
      <c r="H142" s="4"/>
      <c r="I142" s="4" t="s">
        <v>71</v>
      </c>
      <c r="J142" s="4"/>
      <c r="K142" s="4" t="s">
        <v>6</v>
      </c>
      <c r="N142" s="13"/>
      <c r="O142" s="13"/>
      <c r="P142" s="13"/>
      <c r="Q142" s="13"/>
      <c r="R142" s="13"/>
      <c r="S142" s="13"/>
      <c r="T142" s="13"/>
    </row>
    <row r="143" spans="2:20" x14ac:dyDescent="0.25">
      <c r="B143" s="34">
        <v>43931</v>
      </c>
      <c r="C143" t="s">
        <v>212</v>
      </c>
      <c r="D143" s="4"/>
      <c r="E143" s="4"/>
      <c r="F143" s="4" t="str">
        <f t="shared" si="7"/>
        <v>штук</v>
      </c>
      <c r="G143" s="3">
        <v>6</v>
      </c>
      <c r="H143" s="4"/>
      <c r="I143" s="4" t="s">
        <v>71</v>
      </c>
      <c r="J143" s="4"/>
      <c r="K143" s="4" t="s">
        <v>6</v>
      </c>
      <c r="N143" s="13"/>
      <c r="O143" s="13"/>
      <c r="P143" s="13"/>
      <c r="Q143" s="13"/>
      <c r="R143" s="13"/>
      <c r="S143" s="13"/>
      <c r="T143" s="13"/>
    </row>
    <row r="144" spans="2:20" x14ac:dyDescent="0.25">
      <c r="B144" s="34">
        <v>43931</v>
      </c>
      <c r="C144" t="s">
        <v>92</v>
      </c>
      <c r="D144" s="4"/>
      <c r="E144" s="4"/>
      <c r="F144" s="4" t="str">
        <f t="shared" si="7"/>
        <v>пар</v>
      </c>
      <c r="G144" s="3">
        <v>13</v>
      </c>
      <c r="H144" s="4"/>
      <c r="I144" s="4" t="s">
        <v>71</v>
      </c>
      <c r="J144" s="4"/>
      <c r="K144" s="4" t="s">
        <v>6</v>
      </c>
      <c r="N144" s="13"/>
      <c r="O144" s="13"/>
      <c r="P144" s="13"/>
      <c r="Q144" s="13"/>
      <c r="R144" s="13"/>
      <c r="S144" s="13"/>
      <c r="T144" s="13"/>
    </row>
    <row r="145" spans="2:20" x14ac:dyDescent="0.25">
      <c r="B145" s="34">
        <v>43931</v>
      </c>
      <c r="C145" t="s">
        <v>91</v>
      </c>
      <c r="D145" s="4"/>
      <c r="E145" s="4"/>
      <c r="F145" s="4" t="str">
        <f t="shared" si="7"/>
        <v>штук</v>
      </c>
      <c r="G145" s="3">
        <v>4</v>
      </c>
      <c r="H145" s="4"/>
      <c r="I145" s="4" t="s">
        <v>71</v>
      </c>
      <c r="J145" s="4"/>
      <c r="K145" s="4" t="s">
        <v>6</v>
      </c>
      <c r="N145" s="13"/>
      <c r="O145" s="13"/>
      <c r="P145" s="13"/>
      <c r="Q145" s="13"/>
      <c r="R145" s="13"/>
      <c r="S145" s="13"/>
      <c r="T145" s="13"/>
    </row>
    <row r="146" spans="2:20" x14ac:dyDescent="0.25">
      <c r="B146" s="34">
        <v>43931</v>
      </c>
      <c r="C146" t="s">
        <v>210</v>
      </c>
      <c r="D146" s="4"/>
      <c r="E146" s="4"/>
      <c r="F146" s="4" t="str">
        <f t="shared" si="7"/>
        <v>штук</v>
      </c>
      <c r="G146" s="3">
        <v>4</v>
      </c>
      <c r="H146" s="4"/>
      <c r="I146" s="4" t="s">
        <v>71</v>
      </c>
      <c r="J146" s="4"/>
      <c r="K146" s="4" t="s">
        <v>6</v>
      </c>
      <c r="N146" s="13"/>
      <c r="O146" s="13"/>
      <c r="P146" s="13"/>
      <c r="Q146" s="13"/>
      <c r="R146" s="13"/>
      <c r="S146" s="13"/>
      <c r="T146" s="13"/>
    </row>
    <row r="147" spans="2:20" x14ac:dyDescent="0.25">
      <c r="B147" s="34">
        <v>43931</v>
      </c>
      <c r="C147" t="s">
        <v>88</v>
      </c>
      <c r="D147" s="4"/>
      <c r="E147" s="4"/>
      <c r="F147" s="4" t="str">
        <f t="shared" si="7"/>
        <v>штук</v>
      </c>
      <c r="G147" s="3">
        <v>21</v>
      </c>
      <c r="H147" s="4"/>
      <c r="I147" s="4" t="s">
        <v>71</v>
      </c>
      <c r="J147" s="4"/>
      <c r="K147" s="4" t="s">
        <v>6</v>
      </c>
      <c r="N147" s="13"/>
      <c r="O147" s="13"/>
      <c r="P147" s="13"/>
      <c r="Q147" s="13"/>
      <c r="R147" s="13"/>
      <c r="S147" s="13"/>
      <c r="T147" s="13"/>
    </row>
    <row r="148" spans="2:20" x14ac:dyDescent="0.25">
      <c r="B148" s="34">
        <v>43931</v>
      </c>
      <c r="C148" t="s">
        <v>97</v>
      </c>
      <c r="D148" s="4"/>
      <c r="E148" s="4"/>
      <c r="F148" s="4" t="str">
        <f t="shared" si="7"/>
        <v>пар</v>
      </c>
      <c r="G148" s="3">
        <v>4</v>
      </c>
      <c r="H148" s="4"/>
      <c r="I148" s="4" t="s">
        <v>71</v>
      </c>
      <c r="J148" s="4"/>
      <c r="K148" s="4" t="s">
        <v>6</v>
      </c>
      <c r="N148" s="13"/>
      <c r="O148" s="13"/>
      <c r="P148" s="13"/>
      <c r="Q148" s="13"/>
      <c r="R148" s="13"/>
      <c r="S148" s="13"/>
      <c r="T148" s="13"/>
    </row>
    <row r="149" spans="2:20" x14ac:dyDescent="0.25">
      <c r="B149" s="34">
        <v>43931</v>
      </c>
      <c r="C149" t="s">
        <v>213</v>
      </c>
      <c r="D149" s="4"/>
      <c r="E149" s="4"/>
      <c r="F149" s="4" t="str">
        <f t="shared" si="7"/>
        <v>пар</v>
      </c>
      <c r="G149" s="3">
        <v>7</v>
      </c>
      <c r="H149" s="4"/>
      <c r="I149" s="4" t="s">
        <v>71</v>
      </c>
      <c r="J149" s="4"/>
      <c r="K149" s="4" t="s">
        <v>6</v>
      </c>
      <c r="N149" s="13"/>
      <c r="O149" s="13"/>
      <c r="P149" s="13"/>
      <c r="Q149" s="13"/>
      <c r="R149" s="13"/>
      <c r="S149" s="13"/>
      <c r="T149" s="13"/>
    </row>
    <row r="150" spans="2:20" x14ac:dyDescent="0.25">
      <c r="B150" s="34">
        <v>43931</v>
      </c>
      <c r="C150" t="s">
        <v>96</v>
      </c>
      <c r="D150" s="4"/>
      <c r="E150" s="4"/>
      <c r="F150" s="4" t="str">
        <f t="shared" si="7"/>
        <v>пар</v>
      </c>
      <c r="G150" s="3">
        <v>10</v>
      </c>
      <c r="H150" s="4"/>
      <c r="I150" s="4" t="s">
        <v>71</v>
      </c>
      <c r="J150" s="4"/>
      <c r="K150" s="4" t="s">
        <v>6</v>
      </c>
      <c r="N150" s="13"/>
      <c r="O150" s="13"/>
      <c r="P150" s="13"/>
      <c r="Q150" s="13"/>
      <c r="R150" s="13"/>
      <c r="S150" s="13"/>
      <c r="T150" s="13"/>
    </row>
    <row r="151" spans="2:20" x14ac:dyDescent="0.25">
      <c r="B151" s="34">
        <v>43840</v>
      </c>
      <c r="C151" t="s">
        <v>96</v>
      </c>
      <c r="D151" s="4"/>
      <c r="E151" s="4"/>
      <c r="F151" s="4" t="str">
        <f t="shared" ref="F151:F160" si="8">IF(ISNA(VLOOKUP(C151,Таблица1,4,0)),"",VLOOKUP(C151,Таблица1,4,0))</f>
        <v>пар</v>
      </c>
      <c r="G151" s="3">
        <v>18</v>
      </c>
      <c r="H151" s="4"/>
      <c r="I151" s="4" t="s">
        <v>71</v>
      </c>
      <c r="J151" s="4"/>
      <c r="K151" s="4" t="s">
        <v>6</v>
      </c>
      <c r="N151" s="13"/>
      <c r="O151" s="13"/>
      <c r="P151" s="13"/>
      <c r="Q151" s="13"/>
      <c r="R151" s="13"/>
      <c r="S151" s="13"/>
      <c r="T151" s="13"/>
    </row>
    <row r="152" spans="2:20" x14ac:dyDescent="0.25">
      <c r="B152" s="34">
        <v>43840</v>
      </c>
      <c r="C152" t="s">
        <v>211</v>
      </c>
      <c r="D152" s="4"/>
      <c r="E152" s="4"/>
      <c r="F152" s="4" t="str">
        <f t="shared" si="8"/>
        <v>комплект</v>
      </c>
      <c r="G152" s="3">
        <v>11</v>
      </c>
      <c r="H152" s="4"/>
      <c r="I152" s="4" t="s">
        <v>55</v>
      </c>
      <c r="J152" s="4"/>
      <c r="K152" s="4" t="s">
        <v>6</v>
      </c>
      <c r="N152" s="13"/>
      <c r="O152" s="13"/>
      <c r="P152" s="13"/>
      <c r="Q152" s="13"/>
      <c r="R152" s="13"/>
      <c r="S152" s="13"/>
      <c r="T152" s="13"/>
    </row>
    <row r="153" spans="2:20" x14ac:dyDescent="0.25">
      <c r="B153" s="34">
        <v>43840</v>
      </c>
      <c r="C153" t="s">
        <v>90</v>
      </c>
      <c r="D153" s="4"/>
      <c r="E153" s="4"/>
      <c r="F153" s="4" t="str">
        <f t="shared" si="8"/>
        <v>штук</v>
      </c>
      <c r="G153" s="3">
        <v>2</v>
      </c>
      <c r="H153" s="4"/>
      <c r="I153" s="4" t="s">
        <v>55</v>
      </c>
      <c r="J153" s="4"/>
      <c r="K153" s="4" t="s">
        <v>16</v>
      </c>
      <c r="N153" s="13"/>
      <c r="O153" s="13"/>
      <c r="P153" s="13"/>
      <c r="Q153" s="13"/>
      <c r="R153" s="13"/>
      <c r="S153" s="13"/>
      <c r="T153" s="13"/>
    </row>
    <row r="154" spans="2:20" x14ac:dyDescent="0.25">
      <c r="B154" s="34">
        <v>43840</v>
      </c>
      <c r="C154" t="s">
        <v>97</v>
      </c>
      <c r="D154" s="4"/>
      <c r="E154" s="4"/>
      <c r="F154" s="4" t="str">
        <f t="shared" si="8"/>
        <v>пар</v>
      </c>
      <c r="G154" s="3">
        <v>9</v>
      </c>
      <c r="H154" s="4"/>
      <c r="I154" s="4" t="s">
        <v>55</v>
      </c>
      <c r="J154" s="4"/>
      <c r="K154" s="4" t="s">
        <v>6</v>
      </c>
      <c r="N154" s="13"/>
      <c r="O154" s="13"/>
      <c r="P154" s="13"/>
      <c r="Q154" s="13"/>
      <c r="R154" s="13"/>
      <c r="S154" s="13"/>
      <c r="T154" s="13"/>
    </row>
    <row r="155" spans="2:20" x14ac:dyDescent="0.25">
      <c r="B155" s="34">
        <v>43840</v>
      </c>
      <c r="C155" t="s">
        <v>98</v>
      </c>
      <c r="D155" s="4"/>
      <c r="E155" s="4"/>
      <c r="F155" s="4" t="str">
        <f t="shared" si="8"/>
        <v>пар</v>
      </c>
      <c r="G155" s="3">
        <v>2</v>
      </c>
      <c r="H155" s="4"/>
      <c r="I155" s="4" t="s">
        <v>55</v>
      </c>
      <c r="J155" s="4"/>
      <c r="K155" s="4" t="s">
        <v>6</v>
      </c>
      <c r="N155" s="13"/>
      <c r="O155" s="13"/>
      <c r="P155" s="13"/>
      <c r="Q155" s="13"/>
      <c r="R155" s="13"/>
      <c r="S155" s="13"/>
      <c r="T155" s="13"/>
    </row>
    <row r="156" spans="2:20" x14ac:dyDescent="0.25">
      <c r="B156" s="34">
        <v>43840</v>
      </c>
      <c r="C156" t="s">
        <v>213</v>
      </c>
      <c r="D156" s="4"/>
      <c r="E156" s="4"/>
      <c r="F156" s="4" t="str">
        <f t="shared" si="8"/>
        <v>пар</v>
      </c>
      <c r="G156" s="3">
        <v>16</v>
      </c>
      <c r="H156" s="4"/>
      <c r="I156" s="4" t="s">
        <v>55</v>
      </c>
      <c r="J156" s="4"/>
      <c r="K156" s="4" t="s">
        <v>6</v>
      </c>
      <c r="N156" s="13"/>
      <c r="O156" s="13"/>
      <c r="P156" s="13"/>
      <c r="Q156" s="13"/>
      <c r="R156" s="13"/>
      <c r="S156" s="13"/>
      <c r="T156" s="13"/>
    </row>
    <row r="157" spans="2:20" x14ac:dyDescent="0.25">
      <c r="B157" s="34">
        <v>43840</v>
      </c>
      <c r="C157" t="s">
        <v>212</v>
      </c>
      <c r="D157" s="4"/>
      <c r="E157" s="4"/>
      <c r="F157" s="4" t="str">
        <f t="shared" si="8"/>
        <v>штук</v>
      </c>
      <c r="G157" s="3">
        <v>15</v>
      </c>
      <c r="H157" s="4"/>
      <c r="I157" s="4" t="s">
        <v>55</v>
      </c>
      <c r="J157" s="4"/>
      <c r="K157" s="4" t="s">
        <v>6</v>
      </c>
      <c r="N157" s="13"/>
      <c r="O157" s="13"/>
      <c r="P157" s="13"/>
      <c r="Q157" s="13"/>
      <c r="R157" s="13"/>
      <c r="S157" s="13"/>
      <c r="T157" s="13"/>
    </row>
    <row r="158" spans="2:20" x14ac:dyDescent="0.25">
      <c r="B158" s="34">
        <v>43840</v>
      </c>
      <c r="C158" t="s">
        <v>92</v>
      </c>
      <c r="D158" s="4"/>
      <c r="E158" s="4"/>
      <c r="F158" s="4" t="str">
        <f t="shared" si="8"/>
        <v>пар</v>
      </c>
      <c r="G158" s="3">
        <v>4</v>
      </c>
      <c r="H158" s="4"/>
      <c r="I158" s="4" t="s">
        <v>55</v>
      </c>
      <c r="J158" s="4"/>
      <c r="K158" s="4" t="s">
        <v>6</v>
      </c>
      <c r="N158" s="13"/>
      <c r="O158" s="13"/>
      <c r="P158" s="13"/>
      <c r="Q158" s="13"/>
      <c r="R158" s="13"/>
      <c r="S158" s="13"/>
      <c r="T158" s="13"/>
    </row>
    <row r="159" spans="2:20" x14ac:dyDescent="0.25">
      <c r="B159" s="34">
        <v>43840</v>
      </c>
      <c r="C159" t="s">
        <v>96</v>
      </c>
      <c r="D159" s="4"/>
      <c r="E159" s="4"/>
      <c r="F159" s="4" t="str">
        <f t="shared" si="8"/>
        <v>пар</v>
      </c>
      <c r="G159" s="3">
        <v>10</v>
      </c>
      <c r="H159" s="4"/>
      <c r="I159" s="4" t="s">
        <v>55</v>
      </c>
      <c r="J159" s="4"/>
      <c r="K159" s="4" t="s">
        <v>6</v>
      </c>
      <c r="N159" s="13"/>
      <c r="O159" s="13"/>
      <c r="P159" s="13"/>
      <c r="Q159" s="13"/>
      <c r="R159" s="13"/>
      <c r="S159" s="13"/>
      <c r="T159" s="13"/>
    </row>
    <row r="160" spans="2:20" x14ac:dyDescent="0.25">
      <c r="B160" s="34">
        <v>43840</v>
      </c>
      <c r="C160" t="s">
        <v>210</v>
      </c>
      <c r="D160" s="4"/>
      <c r="E160" s="4"/>
      <c r="F160" s="4" t="str">
        <f t="shared" si="8"/>
        <v>штук</v>
      </c>
      <c r="G160" s="3">
        <v>10</v>
      </c>
      <c r="H160" s="4"/>
      <c r="I160" s="4" t="s">
        <v>55</v>
      </c>
      <c r="J160" s="4"/>
      <c r="K160" s="4" t="s">
        <v>6</v>
      </c>
      <c r="N160" s="13"/>
      <c r="O160" s="13"/>
      <c r="P160" s="13"/>
      <c r="Q160" s="13"/>
      <c r="R160" s="13"/>
      <c r="S160" s="13"/>
      <c r="T160" s="13"/>
    </row>
    <row r="161" spans="2:20" x14ac:dyDescent="0.25">
      <c r="B161" s="34">
        <v>43871</v>
      </c>
      <c r="C161" t="s">
        <v>211</v>
      </c>
      <c r="D161" s="4"/>
      <c r="E161" s="4"/>
      <c r="F161" s="4" t="str">
        <f t="shared" ref="F161:F186" si="9">IF(ISNA(VLOOKUP(C161,Таблица1,4,0)),"",VLOOKUP(C161,Таблица1,4,0))</f>
        <v>комплект</v>
      </c>
      <c r="G161" s="3">
        <v>2</v>
      </c>
      <c r="H161" s="4"/>
      <c r="I161" s="4" t="s">
        <v>55</v>
      </c>
      <c r="J161" s="4"/>
      <c r="K161" s="4" t="s">
        <v>6</v>
      </c>
      <c r="N161" s="13"/>
      <c r="O161" s="13"/>
      <c r="P161" s="13"/>
      <c r="Q161" s="13"/>
      <c r="R161" s="13"/>
      <c r="S161" s="13"/>
      <c r="T161" s="13"/>
    </row>
    <row r="162" spans="2:20" x14ac:dyDescent="0.25">
      <c r="B162" s="34">
        <v>43871</v>
      </c>
      <c r="C162" t="s">
        <v>209</v>
      </c>
      <c r="D162" s="4"/>
      <c r="E162" s="4"/>
      <c r="F162" s="4" t="str">
        <f t="shared" si="9"/>
        <v>штук</v>
      </c>
      <c r="G162" s="3">
        <v>1</v>
      </c>
      <c r="H162" s="4"/>
      <c r="I162" s="4" t="s">
        <v>55</v>
      </c>
      <c r="J162" s="4"/>
      <c r="K162" s="4" t="s">
        <v>6</v>
      </c>
      <c r="N162" s="13"/>
      <c r="O162" s="13"/>
      <c r="P162" s="13"/>
      <c r="Q162" s="13"/>
      <c r="R162" s="13"/>
      <c r="S162" s="13"/>
      <c r="T162" s="13"/>
    </row>
    <row r="163" spans="2:20" x14ac:dyDescent="0.25">
      <c r="B163" s="34">
        <v>43871</v>
      </c>
      <c r="C163" t="s">
        <v>212</v>
      </c>
      <c r="D163" s="4"/>
      <c r="E163" s="4"/>
      <c r="F163" s="4" t="str">
        <f t="shared" si="9"/>
        <v>штук</v>
      </c>
      <c r="G163" s="3">
        <v>3</v>
      </c>
      <c r="H163" s="4"/>
      <c r="I163" s="4" t="s">
        <v>55</v>
      </c>
      <c r="J163" s="4"/>
      <c r="K163" s="4" t="s">
        <v>6</v>
      </c>
      <c r="N163" s="13"/>
      <c r="O163" s="13"/>
      <c r="P163" s="13"/>
      <c r="Q163" s="13"/>
      <c r="R163" s="13"/>
      <c r="S163" s="13"/>
      <c r="T163" s="13"/>
    </row>
    <row r="164" spans="2:20" x14ac:dyDescent="0.25">
      <c r="B164" s="34">
        <v>43871</v>
      </c>
      <c r="C164" t="s">
        <v>92</v>
      </c>
      <c r="D164" s="4"/>
      <c r="E164" s="4"/>
      <c r="F164" s="4" t="str">
        <f t="shared" si="9"/>
        <v>пар</v>
      </c>
      <c r="G164" s="3">
        <v>2</v>
      </c>
      <c r="H164" s="4"/>
      <c r="I164" s="4" t="s">
        <v>55</v>
      </c>
      <c r="J164" s="4"/>
      <c r="K164" s="4" t="s">
        <v>6</v>
      </c>
      <c r="N164" s="13"/>
      <c r="O164" s="13"/>
      <c r="P164" s="13"/>
      <c r="Q164" s="13"/>
      <c r="R164" s="13"/>
      <c r="S164" s="13"/>
      <c r="T164" s="13"/>
    </row>
    <row r="165" spans="2:20" x14ac:dyDescent="0.25">
      <c r="B165" s="34">
        <v>43871</v>
      </c>
      <c r="C165" t="s">
        <v>210</v>
      </c>
      <c r="D165" s="4"/>
      <c r="E165" s="4"/>
      <c r="F165" s="4" t="str">
        <f t="shared" si="9"/>
        <v>штук</v>
      </c>
      <c r="G165" s="3">
        <v>2</v>
      </c>
      <c r="H165" s="4"/>
      <c r="I165" s="4" t="s">
        <v>55</v>
      </c>
      <c r="J165" s="4"/>
      <c r="K165" s="4" t="s">
        <v>6</v>
      </c>
      <c r="N165" s="13"/>
      <c r="O165" s="13"/>
      <c r="P165" s="13"/>
      <c r="Q165" s="13"/>
      <c r="R165" s="13"/>
      <c r="S165" s="13"/>
      <c r="T165" s="13"/>
    </row>
    <row r="166" spans="2:20" x14ac:dyDescent="0.25">
      <c r="B166" s="34">
        <v>43871</v>
      </c>
      <c r="C166" t="s">
        <v>88</v>
      </c>
      <c r="D166" s="4"/>
      <c r="E166" s="4"/>
      <c r="F166" s="4" t="str">
        <f t="shared" si="9"/>
        <v>штук</v>
      </c>
      <c r="G166" s="3">
        <v>14</v>
      </c>
      <c r="H166" s="4"/>
      <c r="I166" s="4" t="s">
        <v>55</v>
      </c>
      <c r="J166" s="4"/>
      <c r="K166" s="4" t="s">
        <v>6</v>
      </c>
      <c r="N166" s="13"/>
      <c r="O166" s="13"/>
      <c r="P166" s="13"/>
      <c r="Q166" s="13"/>
      <c r="R166" s="13"/>
      <c r="S166" s="13"/>
      <c r="T166" s="13"/>
    </row>
    <row r="167" spans="2:20" x14ac:dyDescent="0.25">
      <c r="B167" s="34">
        <v>43871</v>
      </c>
      <c r="C167" t="s">
        <v>97</v>
      </c>
      <c r="D167" s="4"/>
      <c r="E167" s="4"/>
      <c r="F167" s="4" t="str">
        <f t="shared" si="9"/>
        <v>пар</v>
      </c>
      <c r="G167" s="3">
        <v>2</v>
      </c>
      <c r="H167" s="4"/>
      <c r="I167" s="4" t="s">
        <v>55</v>
      </c>
      <c r="J167" s="4"/>
      <c r="K167" s="4" t="s">
        <v>6</v>
      </c>
      <c r="N167" s="13"/>
      <c r="O167" s="13"/>
      <c r="P167" s="13"/>
      <c r="Q167" s="13"/>
      <c r="R167" s="13"/>
      <c r="S167" s="13"/>
      <c r="T167" s="13"/>
    </row>
    <row r="168" spans="2:20" x14ac:dyDescent="0.25">
      <c r="B168" s="34">
        <v>43871</v>
      </c>
      <c r="C168" t="s">
        <v>213</v>
      </c>
      <c r="D168" s="4"/>
      <c r="E168" s="4"/>
      <c r="F168" s="4" t="str">
        <f t="shared" si="9"/>
        <v>пар</v>
      </c>
      <c r="G168" s="3">
        <v>1</v>
      </c>
      <c r="H168" s="4"/>
      <c r="I168" s="4" t="s">
        <v>55</v>
      </c>
      <c r="J168" s="4"/>
      <c r="K168" s="4" t="s">
        <v>6</v>
      </c>
      <c r="N168" s="13"/>
      <c r="O168" s="13"/>
      <c r="P168" s="13"/>
      <c r="Q168" s="13"/>
      <c r="R168" s="13"/>
      <c r="S168" s="13"/>
      <c r="T168" s="13"/>
    </row>
    <row r="169" spans="2:20" x14ac:dyDescent="0.25">
      <c r="B169" s="34">
        <v>43871</v>
      </c>
      <c r="C169" t="s">
        <v>96</v>
      </c>
      <c r="D169" s="4"/>
      <c r="E169" s="4"/>
      <c r="F169" s="4" t="str">
        <f t="shared" si="9"/>
        <v>пар</v>
      </c>
      <c r="G169" s="3">
        <v>3</v>
      </c>
      <c r="H169" s="4"/>
      <c r="I169" s="4" t="s">
        <v>55</v>
      </c>
      <c r="J169" s="4"/>
      <c r="K169" s="4" t="s">
        <v>6</v>
      </c>
      <c r="N169" s="13"/>
      <c r="O169" s="13"/>
      <c r="P169" s="13"/>
      <c r="Q169" s="13"/>
      <c r="R169" s="13"/>
      <c r="S169" s="13"/>
      <c r="T169" s="13"/>
    </row>
    <row r="170" spans="2:20" x14ac:dyDescent="0.25">
      <c r="B170" s="34">
        <v>43900</v>
      </c>
      <c r="C170" t="s">
        <v>211</v>
      </c>
      <c r="D170" s="4"/>
      <c r="E170" s="4"/>
      <c r="F170" s="4" t="str">
        <f t="shared" si="9"/>
        <v>комплект</v>
      </c>
      <c r="G170" s="3">
        <v>2</v>
      </c>
      <c r="H170" s="4"/>
      <c r="I170" s="4" t="s">
        <v>55</v>
      </c>
      <c r="J170" s="4"/>
      <c r="K170" s="4" t="s">
        <v>6</v>
      </c>
      <c r="N170" s="13"/>
      <c r="O170" s="13"/>
      <c r="P170" s="13"/>
      <c r="Q170" s="13"/>
      <c r="R170" s="13"/>
      <c r="S170" s="13"/>
      <c r="T170" s="13"/>
    </row>
    <row r="171" spans="2:20" x14ac:dyDescent="0.25">
      <c r="B171" s="34">
        <v>43900</v>
      </c>
      <c r="C171" t="s">
        <v>209</v>
      </c>
      <c r="D171" s="4"/>
      <c r="E171" s="4"/>
      <c r="F171" s="4" t="str">
        <f t="shared" si="9"/>
        <v>штук</v>
      </c>
      <c r="G171" s="3">
        <v>1</v>
      </c>
      <c r="H171" s="4"/>
      <c r="I171" s="4" t="s">
        <v>55</v>
      </c>
      <c r="J171" s="4"/>
      <c r="K171" s="4" t="s">
        <v>6</v>
      </c>
      <c r="N171" s="13"/>
      <c r="O171" s="13"/>
      <c r="P171" s="13"/>
      <c r="Q171" s="13"/>
      <c r="R171" s="13"/>
      <c r="S171" s="13"/>
      <c r="T171" s="13"/>
    </row>
    <row r="172" spans="2:20" x14ac:dyDescent="0.25">
      <c r="B172" s="34">
        <v>43900</v>
      </c>
      <c r="C172" t="s">
        <v>212</v>
      </c>
      <c r="D172" s="4"/>
      <c r="E172" s="4"/>
      <c r="F172" s="4" t="str">
        <f t="shared" si="9"/>
        <v>штук</v>
      </c>
      <c r="G172" s="3">
        <v>5</v>
      </c>
      <c r="H172" s="4"/>
      <c r="I172" s="4" t="s">
        <v>55</v>
      </c>
      <c r="J172" s="4"/>
      <c r="K172" s="4" t="s">
        <v>6</v>
      </c>
      <c r="N172" s="13"/>
      <c r="O172" s="13"/>
      <c r="P172" s="13"/>
      <c r="Q172" s="13"/>
      <c r="R172" s="13"/>
      <c r="S172" s="13"/>
      <c r="T172" s="13"/>
    </row>
    <row r="173" spans="2:20" x14ac:dyDescent="0.25">
      <c r="B173" s="34">
        <v>43900</v>
      </c>
      <c r="C173" t="s">
        <v>92</v>
      </c>
      <c r="D173" s="4"/>
      <c r="E173" s="4"/>
      <c r="F173" s="4" t="str">
        <f t="shared" si="9"/>
        <v>пар</v>
      </c>
      <c r="G173" s="3">
        <v>4</v>
      </c>
      <c r="H173" s="4"/>
      <c r="I173" s="4" t="s">
        <v>55</v>
      </c>
      <c r="J173" s="4"/>
      <c r="K173" s="4" t="s">
        <v>6</v>
      </c>
      <c r="N173" s="13"/>
      <c r="O173" s="13"/>
      <c r="P173" s="13"/>
      <c r="Q173" s="13"/>
      <c r="R173" s="13"/>
      <c r="S173" s="13"/>
      <c r="T173" s="13"/>
    </row>
    <row r="174" spans="2:20" x14ac:dyDescent="0.25">
      <c r="B174" s="34">
        <v>43900</v>
      </c>
      <c r="C174" t="s">
        <v>210</v>
      </c>
      <c r="D174" s="4"/>
      <c r="E174" s="4"/>
      <c r="F174" s="4" t="str">
        <f t="shared" si="9"/>
        <v>штук</v>
      </c>
      <c r="G174" s="3">
        <v>3</v>
      </c>
      <c r="H174" s="4"/>
      <c r="I174" s="4" t="s">
        <v>55</v>
      </c>
      <c r="J174" s="4"/>
      <c r="K174" s="4" t="s">
        <v>6</v>
      </c>
      <c r="N174" s="13"/>
      <c r="O174" s="13"/>
      <c r="P174" s="13"/>
      <c r="Q174" s="13"/>
      <c r="R174" s="13"/>
      <c r="S174" s="13"/>
      <c r="T174" s="13"/>
    </row>
    <row r="175" spans="2:20" x14ac:dyDescent="0.25">
      <c r="B175" s="34">
        <v>43900</v>
      </c>
      <c r="C175" t="s">
        <v>88</v>
      </c>
      <c r="D175" s="4"/>
      <c r="E175" s="4"/>
      <c r="F175" s="4" t="str">
        <f t="shared" si="9"/>
        <v>штук</v>
      </c>
      <c r="G175" s="3">
        <v>20</v>
      </c>
      <c r="H175" s="4"/>
      <c r="I175" s="4" t="s">
        <v>55</v>
      </c>
      <c r="J175" s="4"/>
      <c r="K175" s="4" t="s">
        <v>6</v>
      </c>
      <c r="N175" s="13"/>
      <c r="O175" s="13"/>
      <c r="P175" s="13"/>
      <c r="Q175" s="13"/>
      <c r="R175" s="13"/>
      <c r="S175" s="13"/>
      <c r="T175" s="13"/>
    </row>
    <row r="176" spans="2:20" x14ac:dyDescent="0.25">
      <c r="B176" s="34">
        <v>43900</v>
      </c>
      <c r="C176" t="s">
        <v>97</v>
      </c>
      <c r="D176" s="4"/>
      <c r="E176" s="4"/>
      <c r="F176" s="4" t="str">
        <f t="shared" si="9"/>
        <v>пар</v>
      </c>
      <c r="G176" s="3">
        <v>1</v>
      </c>
      <c r="H176" s="4"/>
      <c r="I176" s="4" t="s">
        <v>55</v>
      </c>
      <c r="J176" s="4"/>
      <c r="K176" s="4" t="s">
        <v>6</v>
      </c>
      <c r="N176" s="13"/>
      <c r="O176" s="13"/>
      <c r="P176" s="13"/>
      <c r="Q176" s="13"/>
      <c r="R176" s="13"/>
      <c r="S176" s="13"/>
      <c r="T176" s="13"/>
    </row>
    <row r="177" spans="2:20" x14ac:dyDescent="0.25">
      <c r="B177" s="34">
        <v>43900</v>
      </c>
      <c r="C177" t="s">
        <v>213</v>
      </c>
      <c r="D177" s="4"/>
      <c r="E177" s="4"/>
      <c r="F177" s="4" t="str">
        <f t="shared" si="9"/>
        <v>пар</v>
      </c>
      <c r="G177" s="3">
        <v>5</v>
      </c>
      <c r="H177" s="4"/>
      <c r="I177" s="4" t="s">
        <v>55</v>
      </c>
      <c r="J177" s="4"/>
      <c r="K177" s="4" t="s">
        <v>6</v>
      </c>
      <c r="N177" s="13"/>
      <c r="O177" s="13"/>
      <c r="P177" s="13"/>
      <c r="Q177" s="13"/>
      <c r="R177" s="13"/>
      <c r="S177" s="13"/>
      <c r="T177" s="13"/>
    </row>
    <row r="178" spans="2:20" x14ac:dyDescent="0.25">
      <c r="B178" s="34">
        <v>43900</v>
      </c>
      <c r="C178" t="s">
        <v>96</v>
      </c>
      <c r="D178" s="4"/>
      <c r="E178" s="4"/>
      <c r="F178" s="4" t="str">
        <f t="shared" si="9"/>
        <v>пар</v>
      </c>
      <c r="G178" s="3">
        <v>5</v>
      </c>
      <c r="H178" s="4"/>
      <c r="I178" s="4" t="s">
        <v>55</v>
      </c>
      <c r="J178" s="4"/>
      <c r="K178" s="4" t="s">
        <v>6</v>
      </c>
      <c r="N178" s="13"/>
      <c r="O178" s="13"/>
      <c r="P178" s="13"/>
      <c r="Q178" s="13"/>
      <c r="R178" s="13"/>
      <c r="S178" s="13"/>
      <c r="T178" s="13"/>
    </row>
    <row r="179" spans="2:20" x14ac:dyDescent="0.25">
      <c r="B179" s="34">
        <v>43941</v>
      </c>
      <c r="C179" t="s">
        <v>88</v>
      </c>
      <c r="D179" s="4"/>
      <c r="E179" s="4"/>
      <c r="F179" s="4" t="str">
        <f t="shared" si="9"/>
        <v>штук</v>
      </c>
      <c r="G179" s="3">
        <v>8</v>
      </c>
      <c r="H179" s="4"/>
      <c r="I179" s="4" t="s">
        <v>55</v>
      </c>
      <c r="J179" s="4"/>
      <c r="K179" s="4" t="s">
        <v>6</v>
      </c>
      <c r="N179" s="13"/>
      <c r="O179" s="13"/>
      <c r="P179" s="13"/>
      <c r="Q179" s="13"/>
      <c r="R179" s="13"/>
      <c r="S179" s="13"/>
      <c r="T179" s="13"/>
    </row>
    <row r="180" spans="2:20" x14ac:dyDescent="0.25">
      <c r="B180" s="34">
        <v>43941</v>
      </c>
      <c r="C180" t="s">
        <v>211</v>
      </c>
      <c r="D180" s="4"/>
      <c r="E180" s="4"/>
      <c r="F180" s="4" t="str">
        <f t="shared" si="9"/>
        <v>комплект</v>
      </c>
      <c r="G180" s="3">
        <v>1</v>
      </c>
      <c r="H180" s="4"/>
      <c r="I180" s="4" t="s">
        <v>55</v>
      </c>
      <c r="J180" s="4"/>
      <c r="K180" s="4" t="s">
        <v>6</v>
      </c>
      <c r="N180" s="13"/>
      <c r="O180" s="13"/>
      <c r="P180" s="13"/>
      <c r="Q180" s="13"/>
      <c r="R180" s="13"/>
      <c r="S180" s="13"/>
      <c r="T180" s="13"/>
    </row>
    <row r="181" spans="2:20" x14ac:dyDescent="0.25">
      <c r="B181" s="34">
        <v>43941</v>
      </c>
      <c r="C181" t="s">
        <v>212</v>
      </c>
      <c r="D181" s="4"/>
      <c r="E181" s="4"/>
      <c r="F181" s="4" t="str">
        <f t="shared" si="9"/>
        <v>штук</v>
      </c>
      <c r="G181" s="3">
        <v>3</v>
      </c>
      <c r="H181" s="4"/>
      <c r="I181" s="4" t="s">
        <v>55</v>
      </c>
      <c r="J181" s="4"/>
      <c r="K181" s="4" t="s">
        <v>6</v>
      </c>
      <c r="N181" s="13"/>
      <c r="O181" s="13"/>
      <c r="P181" s="13"/>
      <c r="Q181" s="13"/>
      <c r="R181" s="13"/>
      <c r="S181" s="13"/>
      <c r="T181" s="13"/>
    </row>
    <row r="182" spans="2:20" x14ac:dyDescent="0.25">
      <c r="B182" s="34">
        <v>43941</v>
      </c>
      <c r="C182" t="s">
        <v>92</v>
      </c>
      <c r="D182" s="4"/>
      <c r="E182" s="4"/>
      <c r="F182" s="4" t="str">
        <f t="shared" si="9"/>
        <v>пар</v>
      </c>
      <c r="G182" s="3">
        <v>1</v>
      </c>
      <c r="H182" s="4"/>
      <c r="I182" s="4" t="s">
        <v>55</v>
      </c>
      <c r="J182" s="4"/>
      <c r="K182" s="4" t="s">
        <v>6</v>
      </c>
      <c r="N182" s="13"/>
      <c r="O182" s="13"/>
      <c r="P182" s="13"/>
      <c r="Q182" s="13"/>
      <c r="R182" s="13"/>
      <c r="S182" s="13"/>
      <c r="T182" s="13"/>
    </row>
    <row r="183" spans="2:20" x14ac:dyDescent="0.25">
      <c r="B183" s="34">
        <v>43941</v>
      </c>
      <c r="C183" t="s">
        <v>210</v>
      </c>
      <c r="D183" s="4"/>
      <c r="E183" s="4"/>
      <c r="F183" s="4" t="str">
        <f t="shared" si="9"/>
        <v>штук</v>
      </c>
      <c r="G183" s="3">
        <v>2</v>
      </c>
      <c r="H183" s="4"/>
      <c r="I183" s="4" t="s">
        <v>55</v>
      </c>
      <c r="J183" s="4"/>
      <c r="K183" s="4" t="s">
        <v>6</v>
      </c>
      <c r="N183" s="13"/>
      <c r="O183" s="13"/>
      <c r="P183" s="13"/>
      <c r="Q183" s="13"/>
      <c r="R183" s="13"/>
      <c r="S183" s="13"/>
      <c r="T183" s="13"/>
    </row>
    <row r="184" spans="2:20" x14ac:dyDescent="0.25">
      <c r="B184" s="34">
        <v>43941</v>
      </c>
      <c r="C184" t="s">
        <v>213</v>
      </c>
      <c r="D184" s="4"/>
      <c r="E184" s="4"/>
      <c r="F184" s="4" t="str">
        <f t="shared" si="9"/>
        <v>пар</v>
      </c>
      <c r="G184" s="3">
        <v>2</v>
      </c>
      <c r="H184" s="4"/>
      <c r="I184" s="4" t="s">
        <v>55</v>
      </c>
      <c r="J184" s="4"/>
      <c r="K184" s="4" t="s">
        <v>6</v>
      </c>
      <c r="N184" s="13"/>
      <c r="O184" s="13"/>
      <c r="P184" s="13"/>
      <c r="Q184" s="13"/>
      <c r="R184" s="13"/>
      <c r="S184" s="13"/>
      <c r="T184" s="13"/>
    </row>
    <row r="185" spans="2:20" x14ac:dyDescent="0.25">
      <c r="B185" s="34">
        <v>43941</v>
      </c>
      <c r="C185" t="s">
        <v>96</v>
      </c>
      <c r="D185" s="4"/>
      <c r="E185" s="4"/>
      <c r="F185" s="4" t="str">
        <f t="shared" si="9"/>
        <v>пар</v>
      </c>
      <c r="G185" s="3">
        <v>4</v>
      </c>
      <c r="H185" s="4"/>
      <c r="I185" s="4" t="s">
        <v>55</v>
      </c>
      <c r="J185" s="4"/>
      <c r="K185" s="4" t="s">
        <v>6</v>
      </c>
      <c r="N185" s="13"/>
      <c r="O185" s="13"/>
      <c r="P185" s="13"/>
      <c r="Q185" s="13"/>
      <c r="R185" s="13"/>
      <c r="S185" s="13"/>
      <c r="T185" s="13"/>
    </row>
    <row r="186" spans="2:20" x14ac:dyDescent="0.25">
      <c r="B186" s="34">
        <v>43941</v>
      </c>
      <c r="C186" t="s">
        <v>97</v>
      </c>
      <c r="D186" s="4"/>
      <c r="E186" s="4"/>
      <c r="F186" s="4" t="str">
        <f t="shared" si="9"/>
        <v>пар</v>
      </c>
      <c r="G186" s="3">
        <v>1</v>
      </c>
      <c r="H186" s="4"/>
      <c r="I186" s="4" t="s">
        <v>55</v>
      </c>
      <c r="J186" s="4"/>
      <c r="K186" s="4" t="s">
        <v>6</v>
      </c>
      <c r="N186" s="13"/>
      <c r="O186" s="13"/>
      <c r="P186" s="13"/>
      <c r="Q186" s="13"/>
      <c r="R186" s="13"/>
      <c r="S186" s="13"/>
      <c r="T186" s="13"/>
    </row>
    <row r="187" spans="2:20" x14ac:dyDescent="0.25">
      <c r="B187" s="34">
        <v>43840</v>
      </c>
      <c r="C187" t="s">
        <v>88</v>
      </c>
      <c r="D187" s="4"/>
      <c r="E187" s="4"/>
      <c r="F187" s="4" t="str">
        <f t="shared" ref="F187:F195" si="10">IF(ISNA(VLOOKUP(C187,Таблица1,4,0)),"",VLOOKUP(C187,Таблица1,4,0))</f>
        <v>штук</v>
      </c>
      <c r="G187" s="3">
        <v>50</v>
      </c>
      <c r="H187" s="4"/>
      <c r="I187" s="4" t="s">
        <v>55</v>
      </c>
      <c r="J187" s="4"/>
      <c r="K187" s="4" t="s">
        <v>6</v>
      </c>
      <c r="N187" s="13"/>
      <c r="O187" s="13"/>
      <c r="P187" s="13"/>
      <c r="Q187" s="13"/>
      <c r="R187" s="13"/>
      <c r="S187" s="13"/>
      <c r="T187" s="13"/>
    </row>
    <row r="188" spans="2:20" x14ac:dyDescent="0.25">
      <c r="B188" s="34">
        <v>43840</v>
      </c>
      <c r="C188" t="s">
        <v>90</v>
      </c>
      <c r="D188" s="4"/>
      <c r="E188" s="4"/>
      <c r="F188" s="4" t="str">
        <f t="shared" si="10"/>
        <v>штук</v>
      </c>
      <c r="G188" s="3">
        <v>7</v>
      </c>
      <c r="H188" s="4"/>
      <c r="I188" s="4" t="s">
        <v>74</v>
      </c>
      <c r="J188" s="4"/>
      <c r="K188" s="4" t="s">
        <v>16</v>
      </c>
      <c r="N188" s="13"/>
      <c r="O188" s="13"/>
      <c r="P188" s="13"/>
      <c r="Q188" s="13"/>
      <c r="R188" s="13"/>
      <c r="S188" s="13"/>
      <c r="T188" s="13"/>
    </row>
    <row r="189" spans="2:20" x14ac:dyDescent="0.25">
      <c r="B189" s="34">
        <v>43840</v>
      </c>
      <c r="C189" t="s">
        <v>211</v>
      </c>
      <c r="D189" s="4"/>
      <c r="E189" s="4"/>
      <c r="F189" s="4" t="str">
        <f t="shared" si="10"/>
        <v>комплект</v>
      </c>
      <c r="G189" s="3">
        <v>4</v>
      </c>
      <c r="H189" s="4"/>
      <c r="I189" s="4" t="s">
        <v>74</v>
      </c>
      <c r="J189" s="4"/>
      <c r="K189" s="4" t="s">
        <v>6</v>
      </c>
      <c r="N189" s="13"/>
      <c r="O189" s="13"/>
      <c r="P189" s="13"/>
      <c r="Q189" s="13"/>
      <c r="R189" s="13"/>
      <c r="S189" s="13"/>
      <c r="T189" s="13"/>
    </row>
    <row r="190" spans="2:20" x14ac:dyDescent="0.25">
      <c r="B190" s="34">
        <v>43840</v>
      </c>
      <c r="C190" t="s">
        <v>209</v>
      </c>
      <c r="D190" s="4"/>
      <c r="E190" s="4"/>
      <c r="F190" s="4" t="str">
        <f t="shared" si="10"/>
        <v>штук</v>
      </c>
      <c r="G190" s="3">
        <v>9</v>
      </c>
      <c r="H190" s="4"/>
      <c r="I190" s="4" t="s">
        <v>74</v>
      </c>
      <c r="J190" s="4"/>
      <c r="K190" s="4" t="s">
        <v>6</v>
      </c>
      <c r="N190" s="13"/>
      <c r="O190" s="13"/>
      <c r="P190" s="13"/>
      <c r="Q190" s="13"/>
      <c r="R190" s="13"/>
      <c r="S190" s="13"/>
      <c r="T190" s="13"/>
    </row>
    <row r="191" spans="2:20" x14ac:dyDescent="0.25">
      <c r="B191" s="34">
        <v>43840</v>
      </c>
      <c r="C191" t="s">
        <v>212</v>
      </c>
      <c r="D191" s="4"/>
      <c r="E191" s="4"/>
      <c r="F191" s="4" t="str">
        <f t="shared" si="10"/>
        <v>штук</v>
      </c>
      <c r="G191" s="3">
        <v>8</v>
      </c>
      <c r="H191" s="4"/>
      <c r="I191" s="4" t="s">
        <v>74</v>
      </c>
      <c r="J191" s="4"/>
      <c r="K191" s="4" t="s">
        <v>6</v>
      </c>
      <c r="N191" s="13"/>
      <c r="O191" s="13"/>
      <c r="P191" s="13"/>
      <c r="Q191" s="13"/>
      <c r="R191" s="13"/>
      <c r="S191" s="13"/>
      <c r="T191" s="13"/>
    </row>
    <row r="192" spans="2:20" x14ac:dyDescent="0.25">
      <c r="B192" s="34">
        <v>43840</v>
      </c>
      <c r="C192" t="s">
        <v>87</v>
      </c>
      <c r="D192" s="4"/>
      <c r="E192" s="4"/>
      <c r="F192" s="4" t="str">
        <f t="shared" si="10"/>
        <v>штук</v>
      </c>
      <c r="G192" s="3">
        <v>1</v>
      </c>
      <c r="H192" s="4"/>
      <c r="I192" s="4" t="s">
        <v>74</v>
      </c>
      <c r="J192" s="4"/>
      <c r="K192" s="4" t="s">
        <v>6</v>
      </c>
      <c r="N192" s="13"/>
      <c r="O192" s="13"/>
      <c r="P192" s="13"/>
      <c r="Q192" s="13"/>
      <c r="R192" s="13"/>
      <c r="S192" s="13"/>
      <c r="T192" s="13"/>
    </row>
    <row r="193" spans="2:20" x14ac:dyDescent="0.25">
      <c r="B193" s="34">
        <v>43840</v>
      </c>
      <c r="C193" t="s">
        <v>92</v>
      </c>
      <c r="D193" s="4"/>
      <c r="E193" s="4"/>
      <c r="F193" s="4" t="str">
        <f t="shared" si="10"/>
        <v>пар</v>
      </c>
      <c r="G193" s="3">
        <v>9</v>
      </c>
      <c r="H193" s="4"/>
      <c r="I193" s="4" t="s">
        <v>74</v>
      </c>
      <c r="J193" s="4"/>
      <c r="K193" s="4" t="s">
        <v>6</v>
      </c>
      <c r="N193" s="13"/>
      <c r="O193" s="13"/>
      <c r="P193" s="13"/>
      <c r="Q193" s="13"/>
      <c r="R193" s="13"/>
      <c r="S193" s="13"/>
      <c r="T193" s="13"/>
    </row>
    <row r="194" spans="2:20" x14ac:dyDescent="0.25">
      <c r="B194" s="34">
        <v>43840</v>
      </c>
      <c r="C194" t="s">
        <v>210</v>
      </c>
      <c r="D194" s="4"/>
      <c r="E194" s="4"/>
      <c r="F194" s="4" t="str">
        <f t="shared" si="10"/>
        <v>штук</v>
      </c>
      <c r="G194" s="3">
        <v>6</v>
      </c>
      <c r="H194" s="4"/>
      <c r="I194" s="4" t="s">
        <v>74</v>
      </c>
      <c r="J194" s="4"/>
      <c r="K194" s="4" t="s">
        <v>6</v>
      </c>
      <c r="N194" s="13"/>
      <c r="O194" s="13"/>
      <c r="P194" s="13"/>
      <c r="Q194" s="13"/>
      <c r="R194" s="13"/>
      <c r="S194" s="13"/>
      <c r="T194" s="13"/>
    </row>
    <row r="195" spans="2:20" x14ac:dyDescent="0.25">
      <c r="B195" s="34">
        <v>43840</v>
      </c>
      <c r="C195" t="s">
        <v>88</v>
      </c>
      <c r="D195" s="4"/>
      <c r="E195" s="4"/>
      <c r="F195" s="4" t="str">
        <f t="shared" si="10"/>
        <v>штук</v>
      </c>
      <c r="G195" s="3">
        <v>24</v>
      </c>
      <c r="H195" s="4"/>
      <c r="I195" s="4" t="s">
        <v>74</v>
      </c>
      <c r="J195" s="4"/>
      <c r="K195" s="4" t="s">
        <v>6</v>
      </c>
      <c r="N195" s="13"/>
      <c r="O195" s="13"/>
      <c r="P195" s="13"/>
      <c r="Q195" s="13"/>
      <c r="R195" s="13"/>
      <c r="S195" s="13"/>
      <c r="T195" s="13"/>
    </row>
    <row r="196" spans="2:20" x14ac:dyDescent="0.25">
      <c r="B196" s="34">
        <v>43840</v>
      </c>
      <c r="C196" t="s">
        <v>97</v>
      </c>
      <c r="D196" s="4"/>
      <c r="E196" s="4"/>
      <c r="F196" s="4" t="str">
        <f t="shared" ref="F196:F384" si="11">IF(ISNA(VLOOKUP(C196,Таблица1,4,0)),"",VLOOKUP(C196,Таблица1,4,0))</f>
        <v>пар</v>
      </c>
      <c r="G196" s="3">
        <v>6</v>
      </c>
      <c r="H196" s="4"/>
      <c r="I196" s="4" t="s">
        <v>74</v>
      </c>
      <c r="J196" s="4"/>
      <c r="K196" s="4" t="s">
        <v>6</v>
      </c>
      <c r="N196" s="13"/>
      <c r="O196" s="13"/>
      <c r="P196" s="13"/>
      <c r="Q196" s="13"/>
      <c r="R196" s="13"/>
      <c r="S196" s="13"/>
      <c r="T196" s="13"/>
    </row>
    <row r="197" spans="2:20" x14ac:dyDescent="0.25">
      <c r="B197" s="34">
        <v>43840</v>
      </c>
      <c r="C197" t="s">
        <v>213</v>
      </c>
      <c r="D197" s="4"/>
      <c r="E197" s="4"/>
      <c r="F197" s="4" t="str">
        <f t="shared" si="11"/>
        <v>пар</v>
      </c>
      <c r="G197" s="3">
        <v>6</v>
      </c>
      <c r="H197" s="4"/>
      <c r="I197" s="4" t="s">
        <v>74</v>
      </c>
      <c r="J197" s="4"/>
      <c r="K197" s="4" t="s">
        <v>6</v>
      </c>
      <c r="N197" s="13"/>
      <c r="O197" s="13"/>
      <c r="P197" s="13"/>
      <c r="Q197" s="13"/>
      <c r="R197" s="13"/>
      <c r="S197" s="13"/>
      <c r="T197" s="13"/>
    </row>
    <row r="198" spans="2:20" x14ac:dyDescent="0.25">
      <c r="B198" s="34">
        <v>43871</v>
      </c>
      <c r="C198" t="s">
        <v>90</v>
      </c>
      <c r="D198" s="4"/>
      <c r="E198" s="4"/>
      <c r="F198" s="4" t="str">
        <f t="shared" si="11"/>
        <v>штук</v>
      </c>
      <c r="G198" s="3">
        <v>8</v>
      </c>
      <c r="H198" s="4"/>
      <c r="I198" s="4" t="s">
        <v>74</v>
      </c>
      <c r="J198" s="4"/>
      <c r="K198" s="4" t="s">
        <v>16</v>
      </c>
      <c r="N198" s="13"/>
      <c r="O198" s="13"/>
      <c r="P198" s="13"/>
      <c r="Q198" s="13"/>
      <c r="R198" s="13"/>
      <c r="S198" s="13"/>
      <c r="T198" s="13"/>
    </row>
    <row r="199" spans="2:20" x14ac:dyDescent="0.25">
      <c r="B199" s="34">
        <v>43871</v>
      </c>
      <c r="C199" t="s">
        <v>211</v>
      </c>
      <c r="D199" s="4"/>
      <c r="E199" s="4"/>
      <c r="F199" s="4" t="str">
        <f t="shared" si="11"/>
        <v>комплект</v>
      </c>
      <c r="G199" s="3">
        <v>15</v>
      </c>
      <c r="H199" s="4"/>
      <c r="I199" s="4" t="s">
        <v>74</v>
      </c>
      <c r="J199" s="4"/>
      <c r="K199" s="4" t="s">
        <v>6</v>
      </c>
      <c r="N199" s="13"/>
      <c r="O199" s="13"/>
      <c r="P199" s="13"/>
      <c r="Q199" s="13"/>
      <c r="R199" s="13"/>
      <c r="S199" s="13"/>
      <c r="T199" s="13"/>
    </row>
    <row r="200" spans="2:20" x14ac:dyDescent="0.25">
      <c r="B200" s="34">
        <v>43871</v>
      </c>
      <c r="C200" t="s">
        <v>209</v>
      </c>
      <c r="D200" s="4"/>
      <c r="E200" s="4"/>
      <c r="F200" s="4" t="str">
        <f t="shared" si="11"/>
        <v>штук</v>
      </c>
      <c r="G200" s="3">
        <v>7</v>
      </c>
      <c r="H200" s="4"/>
      <c r="I200" s="4" t="s">
        <v>74</v>
      </c>
      <c r="J200" s="4"/>
      <c r="K200" s="4" t="s">
        <v>6</v>
      </c>
      <c r="N200" s="13"/>
      <c r="O200" s="13"/>
      <c r="P200" s="13"/>
      <c r="Q200" s="13"/>
      <c r="R200" s="13"/>
      <c r="S200" s="13"/>
      <c r="T200" s="13"/>
    </row>
    <row r="201" spans="2:20" x14ac:dyDescent="0.25">
      <c r="B201" s="34">
        <v>43871</v>
      </c>
      <c r="C201" t="s">
        <v>212</v>
      </c>
      <c r="D201" s="4"/>
      <c r="E201" s="4"/>
      <c r="F201" s="4" t="str">
        <f t="shared" si="11"/>
        <v>штук</v>
      </c>
      <c r="G201" s="3">
        <v>13</v>
      </c>
      <c r="H201" s="4"/>
      <c r="I201" s="4" t="s">
        <v>74</v>
      </c>
      <c r="J201" s="4"/>
      <c r="K201" s="4" t="s">
        <v>6</v>
      </c>
      <c r="N201" s="13"/>
      <c r="O201" s="13"/>
      <c r="P201" s="13"/>
      <c r="Q201" s="13"/>
      <c r="R201" s="13"/>
      <c r="S201" s="13"/>
      <c r="T201" s="13"/>
    </row>
    <row r="202" spans="2:20" x14ac:dyDescent="0.25">
      <c r="B202" s="34">
        <v>43871</v>
      </c>
      <c r="C202" t="s">
        <v>92</v>
      </c>
      <c r="D202" s="4"/>
      <c r="E202" s="4"/>
      <c r="F202" s="4" t="str">
        <f t="shared" si="11"/>
        <v>пар</v>
      </c>
      <c r="G202" s="3">
        <v>19</v>
      </c>
      <c r="H202" s="4"/>
      <c r="I202" s="4" t="s">
        <v>74</v>
      </c>
      <c r="J202" s="4"/>
      <c r="K202" s="4" t="s">
        <v>6</v>
      </c>
      <c r="N202" s="13"/>
      <c r="O202" s="13"/>
      <c r="P202" s="13"/>
      <c r="Q202" s="13"/>
      <c r="R202" s="13"/>
      <c r="S202" s="13"/>
      <c r="T202" s="13"/>
    </row>
    <row r="203" spans="2:20" x14ac:dyDescent="0.25">
      <c r="B203" s="34">
        <v>43871</v>
      </c>
      <c r="C203" t="s">
        <v>210</v>
      </c>
      <c r="D203" s="4"/>
      <c r="E203" s="4"/>
      <c r="F203" s="4" t="str">
        <f t="shared" si="11"/>
        <v>штук</v>
      </c>
      <c r="G203" s="3">
        <v>17</v>
      </c>
      <c r="H203" s="4"/>
      <c r="I203" s="4" t="s">
        <v>74</v>
      </c>
      <c r="J203" s="4"/>
      <c r="K203" s="4" t="s">
        <v>6</v>
      </c>
      <c r="N203" s="13"/>
      <c r="O203" s="13"/>
      <c r="P203" s="13"/>
      <c r="Q203" s="13"/>
      <c r="R203" s="13"/>
      <c r="S203" s="13"/>
      <c r="T203" s="13"/>
    </row>
    <row r="204" spans="2:20" x14ac:dyDescent="0.25">
      <c r="B204" s="34">
        <v>43871</v>
      </c>
      <c r="C204" t="s">
        <v>88</v>
      </c>
      <c r="D204" s="4"/>
      <c r="E204" s="4"/>
      <c r="F204" s="4" t="str">
        <f t="shared" si="11"/>
        <v>штук</v>
      </c>
      <c r="G204" s="3">
        <v>38</v>
      </c>
      <c r="H204" s="4"/>
      <c r="I204" s="4" t="s">
        <v>74</v>
      </c>
      <c r="J204" s="4"/>
      <c r="K204" s="4" t="s">
        <v>6</v>
      </c>
      <c r="N204" s="13"/>
      <c r="O204" s="13"/>
      <c r="P204" s="13"/>
      <c r="Q204" s="13"/>
      <c r="R204" s="13"/>
      <c r="S204" s="13"/>
      <c r="T204" s="13"/>
    </row>
    <row r="205" spans="2:20" x14ac:dyDescent="0.25">
      <c r="B205" s="34">
        <v>43871</v>
      </c>
      <c r="C205" t="s">
        <v>97</v>
      </c>
      <c r="D205" s="4"/>
      <c r="E205" s="4"/>
      <c r="F205" s="4" t="str">
        <f t="shared" si="11"/>
        <v>пар</v>
      </c>
      <c r="G205" s="3">
        <v>6</v>
      </c>
      <c r="H205" s="4"/>
      <c r="I205" s="4" t="s">
        <v>74</v>
      </c>
      <c r="J205" s="4"/>
      <c r="K205" s="4" t="s">
        <v>6</v>
      </c>
      <c r="N205" s="13"/>
      <c r="O205" s="13"/>
      <c r="P205" s="13"/>
      <c r="Q205" s="13"/>
      <c r="R205" s="13"/>
      <c r="S205" s="13"/>
      <c r="T205" s="13"/>
    </row>
    <row r="206" spans="2:20" x14ac:dyDescent="0.25">
      <c r="B206" s="34">
        <v>43871</v>
      </c>
      <c r="C206" t="s">
        <v>213</v>
      </c>
      <c r="D206" s="4"/>
      <c r="E206" s="4"/>
      <c r="F206" s="4" t="str">
        <f t="shared" si="11"/>
        <v>пар</v>
      </c>
      <c r="G206" s="3">
        <v>13</v>
      </c>
      <c r="H206" s="4"/>
      <c r="I206" s="4" t="s">
        <v>74</v>
      </c>
      <c r="J206" s="4"/>
      <c r="K206" s="4" t="s">
        <v>6</v>
      </c>
      <c r="N206" s="13"/>
      <c r="O206" s="13"/>
      <c r="P206" s="13"/>
      <c r="Q206" s="13"/>
      <c r="R206" s="13"/>
      <c r="S206" s="13"/>
      <c r="T206" s="13"/>
    </row>
    <row r="207" spans="2:20" x14ac:dyDescent="0.25">
      <c r="B207" s="34">
        <v>43871</v>
      </c>
      <c r="C207" t="s">
        <v>96</v>
      </c>
      <c r="D207" s="4"/>
      <c r="E207" s="4"/>
      <c r="F207" s="4" t="str">
        <f t="shared" si="11"/>
        <v>пар</v>
      </c>
      <c r="G207" s="3">
        <v>6</v>
      </c>
      <c r="H207" s="4"/>
      <c r="I207" s="4" t="s">
        <v>74</v>
      </c>
      <c r="J207" s="4"/>
      <c r="K207" s="4" t="s">
        <v>6</v>
      </c>
      <c r="N207" s="13"/>
      <c r="O207" s="13"/>
      <c r="P207" s="13"/>
      <c r="Q207" s="13"/>
      <c r="R207" s="13"/>
      <c r="S207" s="13"/>
      <c r="T207" s="13"/>
    </row>
    <row r="208" spans="2:20" x14ac:dyDescent="0.25">
      <c r="B208" s="34">
        <v>43900</v>
      </c>
      <c r="C208" t="s">
        <v>90</v>
      </c>
      <c r="D208" s="4"/>
      <c r="E208" s="4"/>
      <c r="F208" s="4" t="str">
        <f t="shared" si="11"/>
        <v>штук</v>
      </c>
      <c r="G208" s="3">
        <v>3</v>
      </c>
      <c r="H208" s="4"/>
      <c r="I208" s="4" t="s">
        <v>74</v>
      </c>
      <c r="J208" s="4"/>
      <c r="K208" s="4" t="s">
        <v>19</v>
      </c>
      <c r="N208" s="13"/>
      <c r="O208" s="13"/>
      <c r="P208" s="13"/>
      <c r="Q208" s="13"/>
      <c r="R208" s="13"/>
      <c r="S208" s="13"/>
      <c r="T208" s="13"/>
    </row>
    <row r="209" spans="2:20" x14ac:dyDescent="0.25">
      <c r="B209" s="34">
        <v>43900</v>
      </c>
      <c r="C209" t="s">
        <v>211</v>
      </c>
      <c r="D209" s="4"/>
      <c r="E209" s="4"/>
      <c r="F209" s="4" t="str">
        <f t="shared" si="11"/>
        <v>комплект</v>
      </c>
      <c r="G209" s="3">
        <v>1</v>
      </c>
      <c r="H209" s="4"/>
      <c r="I209" s="4" t="s">
        <v>74</v>
      </c>
      <c r="J209" s="4"/>
      <c r="K209" s="4" t="s">
        <v>6</v>
      </c>
      <c r="N209" s="13"/>
      <c r="O209" s="13"/>
      <c r="P209" s="13"/>
      <c r="Q209" s="13"/>
      <c r="R209" s="13"/>
      <c r="S209" s="13"/>
      <c r="T209" s="13"/>
    </row>
    <row r="210" spans="2:20" x14ac:dyDescent="0.25">
      <c r="B210" s="34">
        <v>43900</v>
      </c>
      <c r="C210" t="s">
        <v>209</v>
      </c>
      <c r="D210" s="4"/>
      <c r="E210" s="4"/>
      <c r="F210" s="4" t="str">
        <f t="shared" si="11"/>
        <v>штук</v>
      </c>
      <c r="G210" s="3">
        <v>2</v>
      </c>
      <c r="H210" s="4"/>
      <c r="I210" s="4" t="s">
        <v>74</v>
      </c>
      <c r="J210" s="4"/>
      <c r="K210" s="4" t="s">
        <v>6</v>
      </c>
      <c r="N210" s="13"/>
      <c r="O210" s="13"/>
      <c r="P210" s="13"/>
      <c r="Q210" s="13"/>
      <c r="R210" s="13"/>
      <c r="S210" s="13"/>
      <c r="T210" s="13"/>
    </row>
    <row r="211" spans="2:20" x14ac:dyDescent="0.25">
      <c r="B211" s="34">
        <v>43900</v>
      </c>
      <c r="C211" t="s">
        <v>212</v>
      </c>
      <c r="D211" s="4"/>
      <c r="E211" s="4"/>
      <c r="F211" s="4" t="str">
        <f t="shared" si="11"/>
        <v>штук</v>
      </c>
      <c r="G211" s="3">
        <v>1</v>
      </c>
      <c r="H211" s="4"/>
      <c r="I211" s="4" t="s">
        <v>74</v>
      </c>
      <c r="J211" s="4"/>
      <c r="K211" s="4" t="s">
        <v>6</v>
      </c>
      <c r="N211" s="13"/>
      <c r="O211" s="13"/>
      <c r="P211" s="13"/>
      <c r="Q211" s="13"/>
      <c r="R211" s="13"/>
      <c r="S211" s="13"/>
      <c r="T211" s="13"/>
    </row>
    <row r="212" spans="2:20" x14ac:dyDescent="0.25">
      <c r="B212" s="34">
        <v>43900</v>
      </c>
      <c r="C212" t="s">
        <v>87</v>
      </c>
      <c r="D212" s="4"/>
      <c r="E212" s="4"/>
      <c r="F212" s="4" t="str">
        <f t="shared" si="11"/>
        <v>штук</v>
      </c>
      <c r="G212" s="3">
        <v>4</v>
      </c>
      <c r="H212" s="4"/>
      <c r="I212" s="4" t="s">
        <v>74</v>
      </c>
      <c r="J212" s="4"/>
      <c r="K212" s="4" t="s">
        <v>6</v>
      </c>
      <c r="N212" s="13"/>
      <c r="O212" s="13"/>
      <c r="P212" s="13"/>
      <c r="Q212" s="13"/>
      <c r="R212" s="13"/>
      <c r="S212" s="13"/>
      <c r="T212" s="13"/>
    </row>
    <row r="213" spans="2:20" x14ac:dyDescent="0.25">
      <c r="B213" s="34">
        <v>43900</v>
      </c>
      <c r="C213" t="s">
        <v>210</v>
      </c>
      <c r="D213" s="4"/>
      <c r="E213" s="4"/>
      <c r="F213" s="4" t="str">
        <f t="shared" si="11"/>
        <v>штук</v>
      </c>
      <c r="G213" s="3">
        <v>3</v>
      </c>
      <c r="H213" s="4"/>
      <c r="I213" s="4" t="s">
        <v>74</v>
      </c>
      <c r="J213" s="4"/>
      <c r="K213" s="4" t="s">
        <v>6</v>
      </c>
      <c r="N213" s="13"/>
      <c r="O213" s="13"/>
      <c r="P213" s="13"/>
      <c r="Q213" s="13"/>
      <c r="R213" s="13"/>
      <c r="S213" s="13"/>
      <c r="T213" s="13"/>
    </row>
    <row r="214" spans="2:20" x14ac:dyDescent="0.25">
      <c r="B214" s="34">
        <v>43900</v>
      </c>
      <c r="C214" t="s">
        <v>88</v>
      </c>
      <c r="D214" s="4"/>
      <c r="E214" s="4"/>
      <c r="F214" s="4" t="str">
        <f t="shared" si="11"/>
        <v>штук</v>
      </c>
      <c r="G214" s="3">
        <v>10</v>
      </c>
      <c r="H214" s="4"/>
      <c r="I214" s="4" t="s">
        <v>74</v>
      </c>
      <c r="J214" s="4"/>
      <c r="K214" s="4" t="s">
        <v>6</v>
      </c>
      <c r="N214" s="13"/>
      <c r="O214" s="13"/>
      <c r="P214" s="13"/>
      <c r="Q214" s="13"/>
      <c r="R214" s="13"/>
      <c r="S214" s="13"/>
      <c r="T214" s="13"/>
    </row>
    <row r="215" spans="2:20" x14ac:dyDescent="0.25">
      <c r="B215" s="34">
        <v>43900</v>
      </c>
      <c r="C215" t="s">
        <v>213</v>
      </c>
      <c r="D215" s="4"/>
      <c r="E215" s="4"/>
      <c r="F215" s="4" t="str">
        <f t="shared" si="11"/>
        <v>пар</v>
      </c>
      <c r="G215" s="3">
        <v>1</v>
      </c>
      <c r="H215" s="4"/>
      <c r="I215" s="4" t="s">
        <v>74</v>
      </c>
      <c r="J215" s="4"/>
      <c r="K215" s="4" t="s">
        <v>6</v>
      </c>
      <c r="N215" s="13"/>
      <c r="O215" s="13"/>
      <c r="P215" s="13"/>
      <c r="Q215" s="13"/>
      <c r="R215" s="13"/>
      <c r="S215" s="13"/>
      <c r="T215" s="13"/>
    </row>
    <row r="216" spans="2:20" x14ac:dyDescent="0.25">
      <c r="B216" s="34">
        <v>43900</v>
      </c>
      <c r="C216" t="s">
        <v>96</v>
      </c>
      <c r="D216" s="4"/>
      <c r="E216" s="4"/>
      <c r="F216" s="4" t="str">
        <f t="shared" si="11"/>
        <v>пар</v>
      </c>
      <c r="G216" s="3">
        <v>1</v>
      </c>
      <c r="H216" s="4"/>
      <c r="I216" s="4" t="s">
        <v>74</v>
      </c>
      <c r="J216" s="4"/>
      <c r="K216" s="4" t="s">
        <v>6</v>
      </c>
      <c r="N216" s="13"/>
      <c r="O216" s="13"/>
      <c r="P216" s="13"/>
      <c r="Q216" s="13"/>
      <c r="R216" s="13"/>
      <c r="S216" s="13"/>
      <c r="T216" s="13"/>
    </row>
    <row r="217" spans="2:20" x14ac:dyDescent="0.25">
      <c r="B217" s="34">
        <v>43840</v>
      </c>
      <c r="C217" t="s">
        <v>96</v>
      </c>
      <c r="D217" s="4"/>
      <c r="E217" s="4"/>
      <c r="F217" s="4" t="str">
        <f t="shared" si="11"/>
        <v>пар</v>
      </c>
      <c r="G217" s="3">
        <v>7</v>
      </c>
      <c r="H217" s="4"/>
      <c r="I217" s="4" t="s">
        <v>74</v>
      </c>
      <c r="J217" s="4"/>
      <c r="K217" s="4" t="s">
        <v>6</v>
      </c>
      <c r="N217" s="13"/>
      <c r="O217" s="13"/>
      <c r="P217" s="13"/>
      <c r="Q217" s="13"/>
      <c r="R217" s="13"/>
      <c r="S217" s="13"/>
      <c r="T217" s="13"/>
    </row>
    <row r="218" spans="2:20" x14ac:dyDescent="0.25">
      <c r="B218" s="34">
        <v>43840</v>
      </c>
      <c r="C218" t="s">
        <v>211</v>
      </c>
      <c r="D218" s="4"/>
      <c r="E218" s="4"/>
      <c r="F218" s="4" t="str">
        <f t="shared" si="11"/>
        <v>комплект</v>
      </c>
      <c r="G218" s="3">
        <v>1</v>
      </c>
      <c r="H218" s="4"/>
      <c r="I218" s="4" t="s">
        <v>68</v>
      </c>
      <c r="J218" s="4"/>
      <c r="K218" s="4" t="s">
        <v>6</v>
      </c>
      <c r="N218" s="13"/>
      <c r="O218" s="13"/>
      <c r="P218" s="13"/>
      <c r="Q218" s="13"/>
      <c r="R218" s="13"/>
      <c r="S218" s="13"/>
      <c r="T218" s="13"/>
    </row>
    <row r="219" spans="2:20" x14ac:dyDescent="0.25">
      <c r="B219" s="34">
        <v>43840</v>
      </c>
      <c r="C219" t="s">
        <v>88</v>
      </c>
      <c r="D219" s="4"/>
      <c r="E219" s="4"/>
      <c r="F219" s="4" t="str">
        <f t="shared" si="11"/>
        <v>штук</v>
      </c>
      <c r="G219" s="3">
        <v>2</v>
      </c>
      <c r="H219" s="4"/>
      <c r="I219" s="4" t="s">
        <v>68</v>
      </c>
      <c r="J219" s="4"/>
      <c r="K219" s="4" t="s">
        <v>6</v>
      </c>
      <c r="N219" s="13"/>
      <c r="O219" s="13"/>
      <c r="P219" s="13"/>
      <c r="Q219" s="13"/>
      <c r="R219" s="13"/>
      <c r="S219" s="13"/>
      <c r="T219" s="13"/>
    </row>
    <row r="220" spans="2:20" x14ac:dyDescent="0.25">
      <c r="B220" s="34">
        <v>43840</v>
      </c>
      <c r="C220" t="s">
        <v>97</v>
      </c>
      <c r="D220" s="4"/>
      <c r="E220" s="4"/>
      <c r="F220" s="4" t="str">
        <f t="shared" si="11"/>
        <v>пар</v>
      </c>
      <c r="G220" s="3">
        <v>1</v>
      </c>
      <c r="H220" s="4"/>
      <c r="I220" s="4" t="s">
        <v>68</v>
      </c>
      <c r="J220" s="4"/>
      <c r="K220" s="4" t="s">
        <v>6</v>
      </c>
      <c r="N220" s="13"/>
      <c r="O220" s="13"/>
      <c r="P220" s="13"/>
      <c r="Q220" s="13"/>
      <c r="R220" s="13"/>
      <c r="S220" s="13"/>
      <c r="T220" s="13"/>
    </row>
    <row r="221" spans="2:20" x14ac:dyDescent="0.25">
      <c r="B221" s="34">
        <v>43871</v>
      </c>
      <c r="C221" t="s">
        <v>211</v>
      </c>
      <c r="D221" s="4"/>
      <c r="E221" s="4"/>
      <c r="F221" s="4" t="str">
        <f t="shared" si="11"/>
        <v>комплект</v>
      </c>
      <c r="G221" s="3">
        <v>2</v>
      </c>
      <c r="H221" s="4"/>
      <c r="I221" s="4" t="s">
        <v>68</v>
      </c>
      <c r="J221" s="4"/>
      <c r="K221" s="4" t="s">
        <v>6</v>
      </c>
      <c r="N221" s="13"/>
      <c r="O221" s="13"/>
      <c r="P221" s="13"/>
      <c r="Q221" s="13"/>
      <c r="R221" s="13"/>
      <c r="S221" s="13"/>
      <c r="T221" s="13"/>
    </row>
    <row r="222" spans="2:20" x14ac:dyDescent="0.25">
      <c r="B222" s="34">
        <v>43871</v>
      </c>
      <c r="C222" t="s">
        <v>212</v>
      </c>
      <c r="D222" s="4"/>
      <c r="E222" s="4"/>
      <c r="F222" s="4" t="str">
        <f t="shared" si="11"/>
        <v>штук</v>
      </c>
      <c r="G222" s="3">
        <v>1</v>
      </c>
      <c r="H222" s="4"/>
      <c r="I222" s="4" t="s">
        <v>68</v>
      </c>
      <c r="J222" s="4"/>
      <c r="K222" s="4" t="s">
        <v>6</v>
      </c>
      <c r="N222" s="13"/>
      <c r="O222" s="13"/>
      <c r="P222" s="13"/>
      <c r="Q222" s="13"/>
      <c r="R222" s="13"/>
      <c r="S222" s="13"/>
      <c r="T222" s="13"/>
    </row>
    <row r="223" spans="2:20" x14ac:dyDescent="0.25">
      <c r="B223" s="34">
        <v>43871</v>
      </c>
      <c r="C223" t="s">
        <v>88</v>
      </c>
      <c r="D223" s="4"/>
      <c r="E223" s="4"/>
      <c r="F223" s="4" t="str">
        <f t="shared" si="11"/>
        <v>штук</v>
      </c>
      <c r="G223" s="3">
        <v>8</v>
      </c>
      <c r="H223" s="4"/>
      <c r="I223" s="4" t="s">
        <v>68</v>
      </c>
      <c r="J223" s="4"/>
      <c r="K223" s="4" t="s">
        <v>6</v>
      </c>
      <c r="N223" s="13"/>
      <c r="O223" s="13"/>
      <c r="P223" s="13"/>
      <c r="Q223" s="13"/>
      <c r="R223" s="13"/>
      <c r="S223" s="13"/>
      <c r="T223" s="13"/>
    </row>
    <row r="224" spans="2:20" x14ac:dyDescent="0.25">
      <c r="B224" s="34">
        <v>43871</v>
      </c>
      <c r="C224" t="s">
        <v>97</v>
      </c>
      <c r="D224" s="4"/>
      <c r="E224" s="4"/>
      <c r="F224" s="4" t="str">
        <f t="shared" si="11"/>
        <v>пар</v>
      </c>
      <c r="G224" s="3">
        <v>2</v>
      </c>
      <c r="H224" s="4"/>
      <c r="I224" s="4" t="s">
        <v>68</v>
      </c>
      <c r="J224" s="4"/>
      <c r="K224" s="4" t="s">
        <v>6</v>
      </c>
      <c r="N224" s="13"/>
      <c r="O224" s="13"/>
      <c r="P224" s="13"/>
      <c r="Q224" s="13"/>
      <c r="R224" s="13"/>
      <c r="S224" s="13"/>
      <c r="T224" s="13"/>
    </row>
    <row r="225" spans="2:20" x14ac:dyDescent="0.25">
      <c r="B225" s="34">
        <v>43871</v>
      </c>
      <c r="C225" t="s">
        <v>96</v>
      </c>
      <c r="D225" s="4"/>
      <c r="E225" s="4"/>
      <c r="F225" s="4" t="str">
        <f t="shared" si="11"/>
        <v>пар</v>
      </c>
      <c r="G225" s="3">
        <v>3</v>
      </c>
      <c r="H225" s="4"/>
      <c r="I225" s="4" t="s">
        <v>68</v>
      </c>
      <c r="J225" s="4"/>
      <c r="K225" s="4" t="s">
        <v>6</v>
      </c>
      <c r="N225" s="13"/>
      <c r="O225" s="13"/>
      <c r="P225" s="13"/>
      <c r="Q225" s="13"/>
      <c r="R225" s="13"/>
      <c r="S225" s="13"/>
      <c r="T225" s="13"/>
    </row>
    <row r="226" spans="2:20" x14ac:dyDescent="0.25">
      <c r="B226" s="34">
        <v>43900</v>
      </c>
      <c r="C226" t="s">
        <v>212</v>
      </c>
      <c r="D226" s="4"/>
      <c r="E226" s="4"/>
      <c r="F226" s="4" t="str">
        <f t="shared" si="11"/>
        <v>штук</v>
      </c>
      <c r="G226" s="3">
        <v>1</v>
      </c>
      <c r="H226" s="4"/>
      <c r="I226" s="4" t="s">
        <v>68</v>
      </c>
      <c r="J226" s="4"/>
      <c r="K226" s="4" t="s">
        <v>6</v>
      </c>
      <c r="N226" s="13"/>
      <c r="O226" s="13"/>
      <c r="P226" s="13"/>
      <c r="Q226" s="13"/>
      <c r="R226" s="13"/>
      <c r="S226" s="13"/>
      <c r="T226" s="13"/>
    </row>
    <row r="227" spans="2:20" x14ac:dyDescent="0.25">
      <c r="B227" s="34">
        <v>43900</v>
      </c>
      <c r="C227" t="s">
        <v>88</v>
      </c>
      <c r="D227" s="4"/>
      <c r="E227" s="4"/>
      <c r="F227" s="4" t="str">
        <f t="shared" si="11"/>
        <v>штук</v>
      </c>
      <c r="G227" s="3">
        <v>6</v>
      </c>
      <c r="H227" s="4"/>
      <c r="I227" s="4" t="s">
        <v>68</v>
      </c>
      <c r="J227" s="4"/>
      <c r="K227" s="4" t="s">
        <v>6</v>
      </c>
      <c r="N227" s="13"/>
      <c r="O227" s="13"/>
      <c r="P227" s="13"/>
      <c r="Q227" s="13"/>
      <c r="R227" s="13"/>
      <c r="S227" s="13"/>
      <c r="T227" s="13"/>
    </row>
    <row r="228" spans="2:20" x14ac:dyDescent="0.25">
      <c r="B228" s="34">
        <v>43900</v>
      </c>
      <c r="C228" t="s">
        <v>213</v>
      </c>
      <c r="D228" s="4"/>
      <c r="E228" s="4"/>
      <c r="F228" s="4" t="str">
        <f t="shared" si="11"/>
        <v>пар</v>
      </c>
      <c r="G228" s="3">
        <v>2</v>
      </c>
      <c r="H228" s="4"/>
      <c r="I228" s="4" t="s">
        <v>68</v>
      </c>
      <c r="J228" s="4"/>
      <c r="K228" s="4" t="s">
        <v>6</v>
      </c>
      <c r="N228" s="13"/>
      <c r="O228" s="13"/>
      <c r="P228" s="13"/>
      <c r="Q228" s="13"/>
      <c r="R228" s="13"/>
      <c r="S228" s="13"/>
      <c r="T228" s="13"/>
    </row>
    <row r="229" spans="2:20" x14ac:dyDescent="0.25">
      <c r="B229" s="34">
        <v>43900</v>
      </c>
      <c r="C229" t="s">
        <v>96</v>
      </c>
      <c r="D229" s="4"/>
      <c r="E229" s="4"/>
      <c r="F229" s="4" t="str">
        <f t="shared" si="11"/>
        <v>пар</v>
      </c>
      <c r="G229" s="3">
        <v>10</v>
      </c>
      <c r="H229" s="4"/>
      <c r="I229" s="4" t="s">
        <v>68</v>
      </c>
      <c r="J229" s="4"/>
      <c r="K229" s="4" t="s">
        <v>6</v>
      </c>
      <c r="N229" s="13"/>
      <c r="O229" s="13"/>
      <c r="P229" s="13"/>
      <c r="Q229" s="13"/>
      <c r="R229" s="13"/>
      <c r="S229" s="13"/>
      <c r="T229" s="13"/>
    </row>
    <row r="230" spans="2:20" x14ac:dyDescent="0.25">
      <c r="B230" s="34">
        <v>43840</v>
      </c>
      <c r="C230" t="s">
        <v>96</v>
      </c>
      <c r="D230" s="4"/>
      <c r="E230" s="4"/>
      <c r="F230" s="4" t="str">
        <f t="shared" si="11"/>
        <v>пар</v>
      </c>
      <c r="G230" s="3">
        <v>4</v>
      </c>
      <c r="H230" s="4"/>
      <c r="I230" s="4" t="s">
        <v>68</v>
      </c>
      <c r="J230" s="4"/>
      <c r="K230" s="4" t="s">
        <v>6</v>
      </c>
      <c r="N230" s="13"/>
      <c r="O230" s="13"/>
      <c r="P230" s="13"/>
      <c r="Q230" s="13"/>
      <c r="R230" s="13"/>
      <c r="S230" s="13"/>
      <c r="T230" s="13"/>
    </row>
    <row r="231" spans="2:20" x14ac:dyDescent="0.25">
      <c r="B231" s="34">
        <v>43840</v>
      </c>
      <c r="C231" t="s">
        <v>209</v>
      </c>
      <c r="D231" s="4"/>
      <c r="E231" s="4"/>
      <c r="F231" s="4" t="str">
        <f t="shared" si="11"/>
        <v>штук</v>
      </c>
      <c r="G231" s="3">
        <v>3</v>
      </c>
      <c r="H231" s="4"/>
      <c r="I231" s="4" t="s">
        <v>34</v>
      </c>
      <c r="J231" s="4"/>
      <c r="K231" s="4" t="s">
        <v>6</v>
      </c>
      <c r="N231" s="13"/>
      <c r="O231" s="13"/>
      <c r="P231" s="13"/>
      <c r="Q231" s="13"/>
      <c r="R231" s="13"/>
      <c r="S231" s="13"/>
      <c r="T231" s="13"/>
    </row>
    <row r="232" spans="2:20" x14ac:dyDescent="0.25">
      <c r="B232" s="34">
        <v>43840</v>
      </c>
      <c r="C232" t="s">
        <v>212</v>
      </c>
      <c r="D232" s="4"/>
      <c r="E232" s="4"/>
      <c r="F232" s="4" t="str">
        <f t="shared" si="11"/>
        <v>штук</v>
      </c>
      <c r="G232" s="3">
        <v>2</v>
      </c>
      <c r="H232" s="4"/>
      <c r="I232" s="4" t="s">
        <v>34</v>
      </c>
      <c r="J232" s="4"/>
      <c r="K232" s="4" t="s">
        <v>6</v>
      </c>
      <c r="N232" s="13"/>
      <c r="O232" s="13"/>
      <c r="P232" s="13"/>
      <c r="Q232" s="13"/>
      <c r="R232" s="13"/>
      <c r="S232" s="13"/>
      <c r="T232" s="13"/>
    </row>
    <row r="233" spans="2:20" x14ac:dyDescent="0.25">
      <c r="B233" s="34">
        <v>43840</v>
      </c>
      <c r="C233" t="s">
        <v>92</v>
      </c>
      <c r="D233" s="4"/>
      <c r="E233" s="4"/>
      <c r="F233" s="4" t="str">
        <f t="shared" si="11"/>
        <v>пар</v>
      </c>
      <c r="G233" s="3">
        <v>1</v>
      </c>
      <c r="H233" s="4"/>
      <c r="I233" s="4" t="s">
        <v>34</v>
      </c>
      <c r="J233" s="4"/>
      <c r="K233" s="4" t="s">
        <v>6</v>
      </c>
      <c r="N233" s="13"/>
      <c r="O233" s="13"/>
      <c r="P233" s="13"/>
      <c r="Q233" s="13"/>
      <c r="R233" s="13"/>
      <c r="S233" s="13"/>
      <c r="T233" s="13"/>
    </row>
    <row r="234" spans="2:20" x14ac:dyDescent="0.25">
      <c r="B234" s="34">
        <v>43840</v>
      </c>
      <c r="C234" t="s">
        <v>210</v>
      </c>
      <c r="D234" s="4"/>
      <c r="E234" s="4"/>
      <c r="F234" s="4" t="str">
        <f t="shared" si="11"/>
        <v>штук</v>
      </c>
      <c r="G234" s="3">
        <v>1</v>
      </c>
      <c r="H234" s="4"/>
      <c r="I234" s="4" t="s">
        <v>34</v>
      </c>
      <c r="J234" s="4"/>
      <c r="K234" s="4" t="s">
        <v>6</v>
      </c>
      <c r="N234" s="13"/>
      <c r="O234" s="13"/>
      <c r="P234" s="13"/>
      <c r="Q234" s="13"/>
      <c r="R234" s="13"/>
      <c r="S234" s="13"/>
      <c r="T234" s="13"/>
    </row>
    <row r="235" spans="2:20" x14ac:dyDescent="0.25">
      <c r="B235" s="34">
        <v>43840</v>
      </c>
      <c r="C235" t="s">
        <v>97</v>
      </c>
      <c r="D235" s="4"/>
      <c r="E235" s="4"/>
      <c r="F235" s="4" t="str">
        <f t="shared" si="11"/>
        <v>пар</v>
      </c>
      <c r="G235" s="3">
        <v>3</v>
      </c>
      <c r="H235" s="4"/>
      <c r="I235" s="4" t="s">
        <v>34</v>
      </c>
      <c r="J235" s="4"/>
      <c r="K235" s="4" t="s">
        <v>6</v>
      </c>
      <c r="N235" s="13"/>
      <c r="O235" s="13"/>
      <c r="P235" s="13"/>
      <c r="Q235" s="13"/>
      <c r="R235" s="13"/>
      <c r="S235" s="13"/>
      <c r="T235" s="13"/>
    </row>
    <row r="236" spans="2:20" x14ac:dyDescent="0.25">
      <c r="B236" s="34">
        <v>43840</v>
      </c>
      <c r="C236" t="s">
        <v>213</v>
      </c>
      <c r="D236" s="4"/>
      <c r="E236" s="4"/>
      <c r="F236" s="4" t="str">
        <f t="shared" si="11"/>
        <v>пар</v>
      </c>
      <c r="G236" s="3">
        <v>1</v>
      </c>
      <c r="H236" s="4"/>
      <c r="I236" s="4" t="s">
        <v>34</v>
      </c>
      <c r="J236" s="4"/>
      <c r="K236" s="4" t="s">
        <v>6</v>
      </c>
      <c r="N236" s="13"/>
      <c r="O236" s="13"/>
      <c r="P236" s="13"/>
      <c r="Q236" s="13"/>
      <c r="R236" s="13"/>
      <c r="S236" s="13"/>
      <c r="T236" s="13"/>
    </row>
    <row r="237" spans="2:20" x14ac:dyDescent="0.25">
      <c r="B237" s="34">
        <v>43840</v>
      </c>
      <c r="C237" t="s">
        <v>96</v>
      </c>
      <c r="D237" s="4"/>
      <c r="E237" s="4"/>
      <c r="F237" s="4" t="str">
        <f t="shared" si="11"/>
        <v>пар</v>
      </c>
      <c r="G237" s="3">
        <v>2</v>
      </c>
      <c r="H237" s="4"/>
      <c r="I237" s="4" t="s">
        <v>34</v>
      </c>
      <c r="J237" s="4"/>
      <c r="K237" s="4" t="s">
        <v>6</v>
      </c>
      <c r="N237" s="13"/>
      <c r="O237" s="13"/>
      <c r="P237" s="13"/>
      <c r="Q237" s="13"/>
      <c r="R237" s="13"/>
      <c r="S237" s="13"/>
      <c r="T237" s="13"/>
    </row>
    <row r="238" spans="2:20" x14ac:dyDescent="0.25">
      <c r="B238" s="34">
        <v>43840</v>
      </c>
      <c r="C238" t="s">
        <v>90</v>
      </c>
      <c r="D238" s="4"/>
      <c r="E238" s="4"/>
      <c r="F238" s="4" t="str">
        <f t="shared" si="11"/>
        <v>штук</v>
      </c>
      <c r="G238" s="3">
        <v>4</v>
      </c>
      <c r="H238" s="4"/>
      <c r="I238" s="4" t="s">
        <v>26</v>
      </c>
      <c r="J238" s="4"/>
      <c r="K238" s="4" t="s">
        <v>19</v>
      </c>
      <c r="N238" s="13"/>
      <c r="O238" s="13"/>
      <c r="P238" s="13"/>
      <c r="Q238" s="13"/>
      <c r="R238" s="13"/>
      <c r="S238" s="13"/>
      <c r="T238" s="13"/>
    </row>
    <row r="239" spans="2:20" x14ac:dyDescent="0.25">
      <c r="B239" s="34">
        <v>43840</v>
      </c>
      <c r="C239" t="s">
        <v>211</v>
      </c>
      <c r="D239" s="4"/>
      <c r="E239" s="4"/>
      <c r="F239" s="4" t="str">
        <f t="shared" si="11"/>
        <v>комплект</v>
      </c>
      <c r="G239" s="3">
        <v>1</v>
      </c>
      <c r="H239" s="4"/>
      <c r="I239" s="4" t="s">
        <v>26</v>
      </c>
      <c r="J239" s="4"/>
      <c r="K239" s="4" t="s">
        <v>6</v>
      </c>
      <c r="N239" s="13"/>
      <c r="O239" s="13"/>
      <c r="P239" s="13"/>
      <c r="Q239" s="13"/>
      <c r="R239" s="13"/>
      <c r="S239" s="13"/>
      <c r="T239" s="13"/>
    </row>
    <row r="240" spans="2:20" x14ac:dyDescent="0.25">
      <c r="B240" s="34">
        <v>43840</v>
      </c>
      <c r="C240" t="s">
        <v>212</v>
      </c>
      <c r="D240" s="4"/>
      <c r="E240" s="4"/>
      <c r="F240" s="4" t="str">
        <f t="shared" si="11"/>
        <v>штук</v>
      </c>
      <c r="G240" s="3">
        <v>3</v>
      </c>
      <c r="H240" s="4"/>
      <c r="I240" s="4" t="s">
        <v>26</v>
      </c>
      <c r="J240" s="4"/>
      <c r="K240" s="4" t="s">
        <v>6</v>
      </c>
      <c r="N240" s="13"/>
      <c r="O240" s="13"/>
      <c r="P240" s="13"/>
      <c r="Q240" s="13"/>
      <c r="R240" s="13"/>
      <c r="S240" s="13"/>
      <c r="T240" s="13"/>
    </row>
    <row r="241" spans="2:20" x14ac:dyDescent="0.25">
      <c r="B241" s="34">
        <v>43840</v>
      </c>
      <c r="C241" t="s">
        <v>92</v>
      </c>
      <c r="D241" s="4"/>
      <c r="E241" s="4"/>
      <c r="F241" s="4" t="str">
        <f t="shared" si="11"/>
        <v>пар</v>
      </c>
      <c r="G241" s="3">
        <v>13</v>
      </c>
      <c r="H241" s="4"/>
      <c r="I241" s="4" t="s">
        <v>26</v>
      </c>
      <c r="J241" s="4"/>
      <c r="K241" s="4" t="s">
        <v>6</v>
      </c>
      <c r="N241" s="13"/>
      <c r="O241" s="13"/>
      <c r="P241" s="13"/>
      <c r="Q241" s="13"/>
      <c r="R241" s="13"/>
      <c r="S241" s="13"/>
      <c r="T241" s="13"/>
    </row>
    <row r="242" spans="2:20" x14ac:dyDescent="0.25">
      <c r="B242" s="34">
        <v>43840</v>
      </c>
      <c r="C242" t="s">
        <v>88</v>
      </c>
      <c r="D242" s="4"/>
      <c r="E242" s="4"/>
      <c r="F242" s="4" t="str">
        <f t="shared" si="11"/>
        <v>штук</v>
      </c>
      <c r="G242" s="3">
        <v>4</v>
      </c>
      <c r="H242" s="4"/>
      <c r="I242" s="4" t="s">
        <v>26</v>
      </c>
      <c r="J242" s="4"/>
      <c r="K242" s="4" t="s">
        <v>6</v>
      </c>
      <c r="N242" s="13"/>
      <c r="O242" s="13"/>
      <c r="P242" s="13"/>
      <c r="Q242" s="13"/>
      <c r="R242" s="13"/>
      <c r="S242" s="13"/>
      <c r="T242" s="13"/>
    </row>
    <row r="243" spans="2:20" x14ac:dyDescent="0.25">
      <c r="B243" s="34">
        <v>43840</v>
      </c>
      <c r="C243" t="s">
        <v>97</v>
      </c>
      <c r="D243" s="4"/>
      <c r="E243" s="4"/>
      <c r="F243" s="4" t="str">
        <f t="shared" si="11"/>
        <v>пар</v>
      </c>
      <c r="G243" s="3">
        <v>4</v>
      </c>
      <c r="H243" s="4"/>
      <c r="I243" s="4" t="s">
        <v>26</v>
      </c>
      <c r="J243" s="4"/>
      <c r="K243" s="4" t="s">
        <v>6</v>
      </c>
      <c r="N243" s="13"/>
      <c r="O243" s="13"/>
      <c r="P243" s="13"/>
      <c r="Q243" s="13"/>
      <c r="R243" s="13"/>
      <c r="S243" s="13"/>
      <c r="T243" s="13"/>
    </row>
    <row r="244" spans="2:20" x14ac:dyDescent="0.25">
      <c r="B244" s="34">
        <v>43840</v>
      </c>
      <c r="C244" t="s">
        <v>213</v>
      </c>
      <c r="D244" s="4"/>
      <c r="E244" s="4"/>
      <c r="F244" s="4" t="str">
        <f t="shared" si="11"/>
        <v>пар</v>
      </c>
      <c r="G244" s="3">
        <v>2</v>
      </c>
      <c r="H244" s="4"/>
      <c r="I244" s="4" t="s">
        <v>26</v>
      </c>
      <c r="J244" s="4"/>
      <c r="K244" s="4" t="s">
        <v>6</v>
      </c>
      <c r="N244" s="13"/>
      <c r="O244" s="13"/>
      <c r="P244" s="13"/>
      <c r="Q244" s="13"/>
      <c r="R244" s="13"/>
      <c r="S244" s="13"/>
      <c r="T244" s="13"/>
    </row>
    <row r="245" spans="2:20" x14ac:dyDescent="0.25">
      <c r="B245" s="34">
        <v>43840</v>
      </c>
      <c r="C245" t="s">
        <v>92</v>
      </c>
      <c r="D245" s="4"/>
      <c r="E245" s="4"/>
      <c r="F245" s="4" t="str">
        <f t="shared" si="11"/>
        <v>пар</v>
      </c>
      <c r="G245" s="3">
        <v>7</v>
      </c>
      <c r="H245" s="4"/>
      <c r="I245" s="4" t="s">
        <v>26</v>
      </c>
      <c r="J245" s="4"/>
      <c r="K245" s="4" t="s">
        <v>6</v>
      </c>
      <c r="N245" s="13"/>
      <c r="O245" s="13"/>
      <c r="P245" s="13"/>
      <c r="Q245" s="13"/>
      <c r="R245" s="13"/>
      <c r="S245" s="13"/>
      <c r="T245" s="13"/>
    </row>
    <row r="246" spans="2:20" x14ac:dyDescent="0.25">
      <c r="B246" s="34">
        <v>43840</v>
      </c>
      <c r="C246" t="s">
        <v>210</v>
      </c>
      <c r="D246" s="4"/>
      <c r="E246" s="4"/>
      <c r="F246" s="4" t="str">
        <f t="shared" si="11"/>
        <v>штук</v>
      </c>
      <c r="G246" s="3">
        <v>4</v>
      </c>
      <c r="H246" s="4"/>
      <c r="I246" s="4" t="s">
        <v>26</v>
      </c>
      <c r="J246" s="4"/>
      <c r="K246" s="4" t="s">
        <v>6</v>
      </c>
      <c r="N246" s="13"/>
      <c r="O246" s="13"/>
      <c r="P246" s="13"/>
      <c r="Q246" s="13"/>
      <c r="R246" s="13"/>
      <c r="S246" s="13"/>
      <c r="T246" s="13"/>
    </row>
    <row r="247" spans="2:20" x14ac:dyDescent="0.25">
      <c r="B247" s="34">
        <v>43840</v>
      </c>
      <c r="C247" t="s">
        <v>211</v>
      </c>
      <c r="D247" s="4"/>
      <c r="E247" s="4"/>
      <c r="F247" s="4" t="str">
        <f t="shared" si="11"/>
        <v>комплект</v>
      </c>
      <c r="G247" s="3">
        <v>1</v>
      </c>
      <c r="H247" s="4"/>
      <c r="I247" s="4" t="s">
        <v>26</v>
      </c>
      <c r="J247" s="4"/>
      <c r="K247" s="4" t="s">
        <v>6</v>
      </c>
      <c r="N247" s="13"/>
      <c r="O247" s="13"/>
      <c r="P247" s="13"/>
      <c r="Q247" s="13"/>
      <c r="R247" s="13"/>
      <c r="S247" s="13"/>
      <c r="T247" s="13"/>
    </row>
    <row r="248" spans="2:20" x14ac:dyDescent="0.25">
      <c r="B248" s="34">
        <v>43840</v>
      </c>
      <c r="C248" t="s">
        <v>212</v>
      </c>
      <c r="D248" s="4"/>
      <c r="E248" s="4"/>
      <c r="F248" s="4" t="str">
        <f t="shared" si="11"/>
        <v>штук</v>
      </c>
      <c r="G248" s="3">
        <v>1</v>
      </c>
      <c r="H248" s="4"/>
      <c r="I248" s="4" t="s">
        <v>26</v>
      </c>
      <c r="J248" s="4"/>
      <c r="K248" s="4" t="s">
        <v>6</v>
      </c>
      <c r="N248" s="13"/>
      <c r="O248" s="13"/>
      <c r="P248" s="13"/>
      <c r="Q248" s="13"/>
      <c r="R248" s="13"/>
      <c r="S248" s="13"/>
      <c r="T248" s="13"/>
    </row>
    <row r="249" spans="2:20" x14ac:dyDescent="0.25">
      <c r="B249" s="34">
        <v>43840</v>
      </c>
      <c r="C249" t="s">
        <v>96</v>
      </c>
      <c r="D249" s="4"/>
      <c r="E249" s="4"/>
      <c r="F249" s="4" t="str">
        <f t="shared" si="11"/>
        <v>пар</v>
      </c>
      <c r="G249" s="3">
        <v>2</v>
      </c>
      <c r="H249" s="4"/>
      <c r="I249" s="4" t="s">
        <v>26</v>
      </c>
      <c r="J249" s="4"/>
      <c r="K249" s="4" t="s">
        <v>6</v>
      </c>
      <c r="N249" s="13"/>
      <c r="O249" s="13"/>
      <c r="P249" s="13"/>
      <c r="Q249" s="13"/>
      <c r="R249" s="13"/>
      <c r="S249" s="13"/>
      <c r="T249" s="13"/>
    </row>
    <row r="250" spans="2:20" x14ac:dyDescent="0.25">
      <c r="B250" s="34">
        <v>43871</v>
      </c>
      <c r="C250" t="s">
        <v>212</v>
      </c>
      <c r="D250" s="4"/>
      <c r="E250" s="4"/>
      <c r="F250" s="4" t="str">
        <f t="shared" si="11"/>
        <v>штук</v>
      </c>
      <c r="G250" s="3">
        <v>1</v>
      </c>
      <c r="H250" s="4"/>
      <c r="I250" s="4" t="s">
        <v>26</v>
      </c>
      <c r="J250" s="4"/>
      <c r="K250" s="4" t="s">
        <v>6</v>
      </c>
      <c r="N250" s="13"/>
      <c r="O250" s="13"/>
      <c r="P250" s="13"/>
      <c r="Q250" s="13"/>
      <c r="R250" s="13"/>
      <c r="S250" s="13"/>
      <c r="T250" s="13"/>
    </row>
    <row r="251" spans="2:20" x14ac:dyDescent="0.25">
      <c r="B251" s="34">
        <v>43871</v>
      </c>
      <c r="C251" t="s">
        <v>96</v>
      </c>
      <c r="D251" s="4"/>
      <c r="E251" s="4"/>
      <c r="F251" s="4" t="str">
        <f t="shared" si="11"/>
        <v>пар</v>
      </c>
      <c r="G251" s="3">
        <v>1</v>
      </c>
      <c r="H251" s="4"/>
      <c r="I251" s="4" t="s">
        <v>26</v>
      </c>
      <c r="J251" s="4"/>
      <c r="K251" s="4" t="s">
        <v>6</v>
      </c>
      <c r="N251" s="13"/>
      <c r="O251" s="13"/>
      <c r="P251" s="13"/>
      <c r="Q251" s="13"/>
      <c r="R251" s="13"/>
      <c r="S251" s="13"/>
      <c r="T251" s="13"/>
    </row>
    <row r="252" spans="2:20" x14ac:dyDescent="0.25">
      <c r="B252" s="34">
        <v>43900</v>
      </c>
      <c r="C252" t="s">
        <v>92</v>
      </c>
      <c r="D252" s="4"/>
      <c r="E252" s="4"/>
      <c r="F252" s="4" t="str">
        <f t="shared" si="11"/>
        <v>пар</v>
      </c>
      <c r="G252" s="3">
        <v>4</v>
      </c>
      <c r="H252" s="4"/>
      <c r="I252" s="4" t="s">
        <v>26</v>
      </c>
      <c r="J252" s="4"/>
      <c r="K252" s="4" t="s">
        <v>6</v>
      </c>
      <c r="N252" s="13"/>
      <c r="O252" s="13"/>
      <c r="P252" s="13"/>
      <c r="Q252" s="13"/>
      <c r="R252" s="13"/>
      <c r="S252" s="13"/>
      <c r="T252" s="13"/>
    </row>
    <row r="253" spans="2:20" x14ac:dyDescent="0.25">
      <c r="B253" s="34">
        <v>43900</v>
      </c>
      <c r="C253" t="s">
        <v>90</v>
      </c>
      <c r="D253" s="4"/>
      <c r="E253" s="4"/>
      <c r="F253" s="4" t="str">
        <f t="shared" si="11"/>
        <v>штук</v>
      </c>
      <c r="G253" s="3">
        <v>1</v>
      </c>
      <c r="H253" s="4"/>
      <c r="I253" s="4" t="s">
        <v>26</v>
      </c>
      <c r="J253" s="4"/>
      <c r="K253" s="4" t="s">
        <v>19</v>
      </c>
      <c r="N253" s="13"/>
      <c r="O253" s="13"/>
      <c r="P253" s="13"/>
      <c r="Q253" s="13"/>
      <c r="R253" s="13"/>
      <c r="S253" s="13"/>
      <c r="T253" s="13"/>
    </row>
    <row r="254" spans="2:20" x14ac:dyDescent="0.25">
      <c r="B254" s="34">
        <v>43900</v>
      </c>
      <c r="C254" t="s">
        <v>211</v>
      </c>
      <c r="D254" s="4"/>
      <c r="E254" s="4"/>
      <c r="F254" s="4" t="str">
        <f t="shared" si="11"/>
        <v>комплект</v>
      </c>
      <c r="G254" s="3">
        <v>1</v>
      </c>
      <c r="H254" s="4"/>
      <c r="I254" s="4" t="s">
        <v>26</v>
      </c>
      <c r="J254" s="4"/>
      <c r="K254" s="4" t="s">
        <v>6</v>
      </c>
      <c r="N254" s="13"/>
      <c r="O254" s="13"/>
      <c r="P254" s="13"/>
      <c r="Q254" s="13"/>
      <c r="R254" s="13"/>
      <c r="S254" s="13"/>
      <c r="T254" s="13"/>
    </row>
    <row r="255" spans="2:20" x14ac:dyDescent="0.25">
      <c r="B255" s="34">
        <v>43900</v>
      </c>
      <c r="C255" t="s">
        <v>97</v>
      </c>
      <c r="D255" s="4"/>
      <c r="E255" s="4"/>
      <c r="F255" s="4" t="str">
        <f t="shared" si="11"/>
        <v>пар</v>
      </c>
      <c r="G255" s="3">
        <v>5</v>
      </c>
      <c r="H255" s="4"/>
      <c r="I255" s="4" t="s">
        <v>26</v>
      </c>
      <c r="J255" s="4"/>
      <c r="K255" s="4" t="s">
        <v>6</v>
      </c>
      <c r="N255" s="13"/>
      <c r="O255" s="13"/>
      <c r="P255" s="13"/>
      <c r="Q255" s="13"/>
      <c r="R255" s="13"/>
      <c r="S255" s="13"/>
      <c r="T255" s="13"/>
    </row>
    <row r="256" spans="2:20" x14ac:dyDescent="0.25">
      <c r="B256" s="34">
        <v>43931</v>
      </c>
      <c r="C256" t="s">
        <v>90</v>
      </c>
      <c r="D256" s="4"/>
      <c r="E256" s="4"/>
      <c r="F256" s="4" t="str">
        <f t="shared" si="11"/>
        <v>штук</v>
      </c>
      <c r="G256" s="3">
        <v>1</v>
      </c>
      <c r="H256" s="4"/>
      <c r="I256" s="4" t="s">
        <v>26</v>
      </c>
      <c r="J256" s="4"/>
      <c r="K256" s="4" t="s">
        <v>19</v>
      </c>
      <c r="N256" s="13"/>
      <c r="O256" s="13"/>
      <c r="P256" s="13"/>
      <c r="Q256" s="13"/>
      <c r="R256" s="13"/>
      <c r="S256" s="13"/>
      <c r="T256" s="13"/>
    </row>
    <row r="257" spans="2:20" x14ac:dyDescent="0.25">
      <c r="B257" s="34">
        <v>43900</v>
      </c>
      <c r="C257" t="s">
        <v>211</v>
      </c>
      <c r="D257" s="4"/>
      <c r="E257" s="4"/>
      <c r="F257" s="4" t="str">
        <f t="shared" si="11"/>
        <v>комплект</v>
      </c>
      <c r="G257" s="3">
        <v>1</v>
      </c>
      <c r="H257" s="4"/>
      <c r="I257" s="4" t="s">
        <v>26</v>
      </c>
      <c r="J257" s="4"/>
      <c r="K257" s="4" t="s">
        <v>6</v>
      </c>
      <c r="N257" s="13"/>
      <c r="O257" s="13"/>
      <c r="P257" s="13"/>
      <c r="Q257" s="13"/>
      <c r="R257" s="13"/>
      <c r="S257" s="13"/>
      <c r="T257" s="13"/>
    </row>
    <row r="258" spans="2:20" x14ac:dyDescent="0.25">
      <c r="B258" s="34">
        <v>43900</v>
      </c>
      <c r="C258" t="s">
        <v>210</v>
      </c>
      <c r="D258" s="4"/>
      <c r="E258" s="4"/>
      <c r="F258" s="4" t="str">
        <f t="shared" si="11"/>
        <v>штук</v>
      </c>
      <c r="G258" s="3">
        <v>1</v>
      </c>
      <c r="H258" s="4"/>
      <c r="I258" s="4" t="s">
        <v>26</v>
      </c>
      <c r="J258" s="4"/>
      <c r="K258" s="4" t="s">
        <v>6</v>
      </c>
      <c r="N258" s="13"/>
      <c r="O258" s="13"/>
      <c r="P258" s="13"/>
      <c r="Q258" s="13"/>
      <c r="R258" s="13"/>
      <c r="S258" s="13"/>
      <c r="T258" s="13"/>
    </row>
    <row r="259" spans="2:20" x14ac:dyDescent="0.25">
      <c r="B259" s="34">
        <v>43900</v>
      </c>
      <c r="C259" t="s">
        <v>212</v>
      </c>
      <c r="D259" s="4"/>
      <c r="E259" s="4"/>
      <c r="F259" s="4" t="str">
        <f t="shared" si="11"/>
        <v>штук</v>
      </c>
      <c r="G259" s="3">
        <v>1</v>
      </c>
      <c r="H259" s="4"/>
      <c r="I259" s="4" t="s">
        <v>26</v>
      </c>
      <c r="J259" s="4"/>
      <c r="K259" s="4" t="s">
        <v>6</v>
      </c>
      <c r="N259" s="13"/>
      <c r="O259" s="13"/>
      <c r="P259" s="13"/>
      <c r="Q259" s="13"/>
      <c r="R259" s="13"/>
      <c r="S259" s="13"/>
      <c r="T259" s="13"/>
    </row>
    <row r="260" spans="2:20" x14ac:dyDescent="0.25">
      <c r="B260" s="34">
        <v>43900</v>
      </c>
      <c r="C260" t="s">
        <v>96</v>
      </c>
      <c r="D260" s="4"/>
      <c r="E260" s="4"/>
      <c r="F260" s="4" t="str">
        <f t="shared" si="11"/>
        <v>пар</v>
      </c>
      <c r="G260" s="3">
        <v>1</v>
      </c>
      <c r="H260" s="4"/>
      <c r="I260" s="4" t="s">
        <v>26</v>
      </c>
      <c r="J260" s="4"/>
      <c r="K260" s="4" t="s">
        <v>6</v>
      </c>
      <c r="N260" s="13"/>
      <c r="O260" s="13"/>
      <c r="P260" s="13"/>
      <c r="Q260" s="13"/>
      <c r="R260" s="13"/>
      <c r="S260" s="13"/>
      <c r="T260" s="13"/>
    </row>
    <row r="261" spans="2:20" x14ac:dyDescent="0.25">
      <c r="B261" s="34">
        <v>43900</v>
      </c>
      <c r="C261" t="s">
        <v>97</v>
      </c>
      <c r="D261" s="4"/>
      <c r="E261" s="4"/>
      <c r="F261" s="4" t="str">
        <f t="shared" si="11"/>
        <v>пар</v>
      </c>
      <c r="G261" s="3">
        <v>2</v>
      </c>
      <c r="H261" s="4"/>
      <c r="I261" s="4" t="s">
        <v>26</v>
      </c>
      <c r="J261" s="4"/>
      <c r="K261" s="4" t="s">
        <v>6</v>
      </c>
      <c r="N261" s="13"/>
      <c r="O261" s="13"/>
      <c r="P261" s="13"/>
      <c r="Q261" s="13"/>
      <c r="R261" s="13"/>
      <c r="S261" s="13"/>
      <c r="T261" s="13"/>
    </row>
    <row r="262" spans="2:20" x14ac:dyDescent="0.25">
      <c r="B262" s="34">
        <v>43900</v>
      </c>
      <c r="C262" t="s">
        <v>213</v>
      </c>
      <c r="D262" s="4"/>
      <c r="E262" s="4"/>
      <c r="F262" s="4" t="str">
        <f t="shared" si="11"/>
        <v>пар</v>
      </c>
      <c r="G262" s="3">
        <v>1</v>
      </c>
      <c r="H262" s="4"/>
      <c r="I262" s="4" t="s">
        <v>26</v>
      </c>
      <c r="J262" s="4"/>
      <c r="K262" s="4" t="s">
        <v>6</v>
      </c>
      <c r="N262" s="13"/>
      <c r="O262" s="13"/>
      <c r="P262" s="13"/>
      <c r="Q262" s="13"/>
      <c r="R262" s="13"/>
      <c r="S262" s="13"/>
      <c r="T262" s="13"/>
    </row>
    <row r="263" spans="2:20" x14ac:dyDescent="0.25">
      <c r="B263" s="34">
        <v>43931</v>
      </c>
      <c r="C263" t="s">
        <v>92</v>
      </c>
      <c r="D263" s="4"/>
      <c r="E263" s="4"/>
      <c r="F263" s="4" t="str">
        <f t="shared" si="11"/>
        <v>пар</v>
      </c>
      <c r="G263" s="3">
        <v>1</v>
      </c>
      <c r="H263" s="4"/>
      <c r="I263" s="4" t="s">
        <v>26</v>
      </c>
      <c r="J263" s="4"/>
      <c r="K263" s="4" t="s">
        <v>6</v>
      </c>
      <c r="N263" s="13"/>
      <c r="O263" s="13"/>
      <c r="P263" s="13"/>
      <c r="Q263" s="13"/>
      <c r="R263" s="13"/>
      <c r="S263" s="13"/>
      <c r="T263" s="13"/>
    </row>
    <row r="264" spans="2:20" x14ac:dyDescent="0.25">
      <c r="B264" s="34">
        <v>43931</v>
      </c>
      <c r="C264" t="s">
        <v>210</v>
      </c>
      <c r="D264" s="4"/>
      <c r="E264" s="4"/>
      <c r="F264" s="4" t="str">
        <f t="shared" si="11"/>
        <v>штук</v>
      </c>
      <c r="G264" s="3">
        <v>1</v>
      </c>
      <c r="H264" s="4"/>
      <c r="I264" s="4" t="s">
        <v>26</v>
      </c>
      <c r="J264" s="4"/>
      <c r="K264" s="4" t="s">
        <v>6</v>
      </c>
      <c r="N264" s="13"/>
      <c r="O264" s="13"/>
      <c r="P264" s="13"/>
      <c r="Q264" s="13"/>
      <c r="R264" s="13"/>
      <c r="S264" s="13"/>
      <c r="T264" s="13"/>
    </row>
    <row r="265" spans="2:20" x14ac:dyDescent="0.25">
      <c r="B265" s="34">
        <v>43931</v>
      </c>
      <c r="C265" t="s">
        <v>96</v>
      </c>
      <c r="D265" s="4"/>
      <c r="E265" s="4"/>
      <c r="F265" s="4" t="str">
        <f t="shared" si="11"/>
        <v>пар</v>
      </c>
      <c r="G265" s="3">
        <v>1</v>
      </c>
      <c r="H265" s="4"/>
      <c r="I265" s="4" t="s">
        <v>26</v>
      </c>
      <c r="J265" s="4"/>
      <c r="K265" s="4" t="s">
        <v>6</v>
      </c>
      <c r="N265" s="13"/>
      <c r="O265" s="13"/>
      <c r="P265" s="13"/>
      <c r="Q265" s="13"/>
      <c r="R265" s="13"/>
      <c r="S265" s="13"/>
      <c r="T265" s="13"/>
    </row>
    <row r="266" spans="2:20" x14ac:dyDescent="0.25">
      <c r="B266" s="34">
        <v>43963</v>
      </c>
      <c r="C266" t="s">
        <v>212</v>
      </c>
      <c r="D266" s="4"/>
      <c r="E266" s="4"/>
      <c r="F266" s="4" t="str">
        <f t="shared" si="11"/>
        <v>штук</v>
      </c>
      <c r="G266" s="3">
        <v>1</v>
      </c>
      <c r="H266" s="4"/>
      <c r="I266" s="4" t="s">
        <v>26</v>
      </c>
      <c r="J266" s="4"/>
      <c r="K266" s="4" t="s">
        <v>6</v>
      </c>
      <c r="N266" s="13"/>
      <c r="O266" s="13"/>
      <c r="P266" s="13"/>
      <c r="Q266" s="13"/>
      <c r="R266" s="13"/>
      <c r="S266" s="13"/>
      <c r="T266" s="13"/>
    </row>
    <row r="267" spans="2:20" x14ac:dyDescent="0.25">
      <c r="B267" s="34">
        <v>43963</v>
      </c>
      <c r="C267" t="s">
        <v>210</v>
      </c>
      <c r="D267" s="4"/>
      <c r="E267" s="4"/>
      <c r="F267" s="4" t="str">
        <f t="shared" si="11"/>
        <v>штук</v>
      </c>
      <c r="G267" s="3">
        <v>5</v>
      </c>
      <c r="H267" s="4"/>
      <c r="I267" s="4" t="s">
        <v>26</v>
      </c>
      <c r="J267" s="4"/>
      <c r="K267" s="4" t="s">
        <v>6</v>
      </c>
      <c r="N267" s="13"/>
      <c r="O267" s="13"/>
      <c r="P267" s="13"/>
      <c r="Q267" s="13"/>
      <c r="R267" s="13"/>
      <c r="S267" s="13"/>
      <c r="T267" s="13"/>
    </row>
    <row r="268" spans="2:20" x14ac:dyDescent="0.25">
      <c r="B268" s="34">
        <v>43963</v>
      </c>
      <c r="C268" t="s">
        <v>97</v>
      </c>
      <c r="D268" s="4"/>
      <c r="E268" s="4"/>
      <c r="F268" s="4" t="str">
        <f t="shared" si="11"/>
        <v>пар</v>
      </c>
      <c r="G268" s="3">
        <v>4</v>
      </c>
      <c r="H268" s="4"/>
      <c r="I268" s="4" t="s">
        <v>26</v>
      </c>
      <c r="J268" s="4"/>
      <c r="K268" s="4" t="s">
        <v>6</v>
      </c>
      <c r="N268" s="13"/>
      <c r="O268" s="13"/>
      <c r="P268" s="13"/>
      <c r="Q268" s="13"/>
      <c r="R268" s="13"/>
      <c r="S268" s="13"/>
      <c r="T268" s="13"/>
    </row>
    <row r="269" spans="2:20" x14ac:dyDescent="0.25">
      <c r="B269" s="34">
        <v>43931</v>
      </c>
      <c r="C269" t="s">
        <v>97</v>
      </c>
      <c r="D269" s="4"/>
      <c r="E269" s="4"/>
      <c r="F269" s="4" t="str">
        <f t="shared" si="11"/>
        <v>пар</v>
      </c>
      <c r="G269" s="3">
        <v>1</v>
      </c>
      <c r="H269" s="4"/>
      <c r="I269" s="4" t="s">
        <v>26</v>
      </c>
      <c r="J269" s="4"/>
      <c r="K269" s="4" t="s">
        <v>6</v>
      </c>
      <c r="N269" s="13"/>
      <c r="O269" s="13"/>
      <c r="P269" s="13"/>
      <c r="Q269" s="13"/>
      <c r="R269" s="13"/>
      <c r="S269" s="13"/>
      <c r="T269" s="13"/>
    </row>
    <row r="270" spans="2:20" x14ac:dyDescent="0.25">
      <c r="B270" s="34">
        <v>43840</v>
      </c>
      <c r="C270" t="s">
        <v>211</v>
      </c>
      <c r="D270" s="4"/>
      <c r="E270" s="4"/>
      <c r="F270" s="4" t="str">
        <f t="shared" si="11"/>
        <v>комплект</v>
      </c>
      <c r="G270" s="3">
        <v>2</v>
      </c>
      <c r="H270" s="4"/>
      <c r="I270" s="4" t="s">
        <v>48</v>
      </c>
      <c r="J270" s="4"/>
      <c r="K270" s="4" t="s">
        <v>6</v>
      </c>
      <c r="N270" s="13"/>
      <c r="O270" s="13"/>
      <c r="P270" s="13"/>
      <c r="Q270" s="13"/>
      <c r="R270" s="13"/>
      <c r="S270" s="13"/>
      <c r="T270" s="13"/>
    </row>
    <row r="271" spans="2:20" x14ac:dyDescent="0.25">
      <c r="B271" s="34">
        <v>43840</v>
      </c>
      <c r="C271" t="s">
        <v>209</v>
      </c>
      <c r="D271" s="4"/>
      <c r="E271" s="4"/>
      <c r="F271" s="4" t="str">
        <f t="shared" si="11"/>
        <v>штук</v>
      </c>
      <c r="G271" s="3">
        <v>8</v>
      </c>
      <c r="H271" s="4"/>
      <c r="I271" s="4" t="s">
        <v>48</v>
      </c>
      <c r="J271" s="4"/>
      <c r="K271" s="4" t="s">
        <v>6</v>
      </c>
      <c r="N271" s="13"/>
      <c r="O271" s="13"/>
      <c r="P271" s="13"/>
      <c r="Q271" s="13"/>
      <c r="R271" s="13"/>
      <c r="S271" s="13"/>
      <c r="T271" s="13"/>
    </row>
    <row r="272" spans="2:20" x14ac:dyDescent="0.25">
      <c r="B272" s="34">
        <v>43840</v>
      </c>
      <c r="C272" t="s">
        <v>212</v>
      </c>
      <c r="D272" s="4"/>
      <c r="E272" s="4"/>
      <c r="F272" s="4" t="str">
        <f t="shared" si="11"/>
        <v>штук</v>
      </c>
      <c r="G272" s="3">
        <v>2</v>
      </c>
      <c r="H272" s="4"/>
      <c r="I272" s="4" t="s">
        <v>48</v>
      </c>
      <c r="J272" s="4"/>
      <c r="K272" s="4" t="s">
        <v>6</v>
      </c>
      <c r="N272" s="13"/>
      <c r="O272" s="13"/>
      <c r="P272" s="13"/>
      <c r="Q272" s="13"/>
      <c r="R272" s="13"/>
      <c r="S272" s="13"/>
      <c r="T272" s="13"/>
    </row>
    <row r="273" spans="2:20" x14ac:dyDescent="0.25">
      <c r="B273" s="34">
        <v>43840</v>
      </c>
      <c r="C273" t="s">
        <v>92</v>
      </c>
      <c r="D273" s="4"/>
      <c r="E273" s="4"/>
      <c r="F273" s="4" t="str">
        <f t="shared" si="11"/>
        <v>пар</v>
      </c>
      <c r="G273" s="3">
        <v>3</v>
      </c>
      <c r="H273" s="4"/>
      <c r="I273" s="4" t="s">
        <v>48</v>
      </c>
      <c r="J273" s="4"/>
      <c r="K273" s="4" t="s">
        <v>6</v>
      </c>
      <c r="N273" s="13"/>
      <c r="O273" s="13"/>
      <c r="P273" s="13"/>
      <c r="Q273" s="13"/>
      <c r="R273" s="13"/>
      <c r="S273" s="13"/>
      <c r="T273" s="13"/>
    </row>
    <row r="274" spans="2:20" x14ac:dyDescent="0.25">
      <c r="B274" s="34">
        <v>43840</v>
      </c>
      <c r="C274" t="s">
        <v>88</v>
      </c>
      <c r="D274" s="4"/>
      <c r="E274" s="4"/>
      <c r="F274" s="4" t="str">
        <f t="shared" si="11"/>
        <v>штук</v>
      </c>
      <c r="G274" s="3">
        <v>4</v>
      </c>
      <c r="H274" s="4"/>
      <c r="I274" s="4" t="s">
        <v>48</v>
      </c>
      <c r="J274" s="4"/>
      <c r="K274" s="4" t="s">
        <v>6</v>
      </c>
      <c r="N274" s="13"/>
      <c r="O274" s="13"/>
      <c r="P274" s="13"/>
      <c r="Q274" s="13"/>
      <c r="R274" s="13"/>
      <c r="S274" s="13"/>
      <c r="T274" s="13"/>
    </row>
    <row r="275" spans="2:20" x14ac:dyDescent="0.25">
      <c r="B275" s="34">
        <v>43840</v>
      </c>
      <c r="C275" t="s">
        <v>97</v>
      </c>
      <c r="D275" s="4"/>
      <c r="E275" s="4"/>
      <c r="F275" s="4" t="str">
        <f t="shared" si="11"/>
        <v>пар</v>
      </c>
      <c r="G275" s="3">
        <v>1</v>
      </c>
      <c r="H275" s="4"/>
      <c r="I275" s="4" t="s">
        <v>48</v>
      </c>
      <c r="J275" s="4"/>
      <c r="K275" s="4" t="s">
        <v>6</v>
      </c>
      <c r="N275" s="13"/>
      <c r="O275" s="13"/>
      <c r="P275" s="13"/>
      <c r="Q275" s="13"/>
      <c r="R275" s="13"/>
      <c r="S275" s="13"/>
      <c r="T275" s="13"/>
    </row>
    <row r="276" spans="2:20" x14ac:dyDescent="0.25">
      <c r="B276" s="34">
        <v>43871</v>
      </c>
      <c r="C276" t="s">
        <v>211</v>
      </c>
      <c r="D276" s="4"/>
      <c r="E276" s="4"/>
      <c r="F276" s="4" t="str">
        <f t="shared" si="11"/>
        <v>комплект</v>
      </c>
      <c r="G276" s="3">
        <v>3</v>
      </c>
      <c r="H276" s="4"/>
      <c r="I276" s="4" t="s">
        <v>48</v>
      </c>
      <c r="J276" s="4"/>
      <c r="K276" s="4" t="s">
        <v>6</v>
      </c>
      <c r="N276" s="13"/>
      <c r="O276" s="13"/>
      <c r="P276" s="13"/>
      <c r="Q276" s="13"/>
      <c r="R276" s="13"/>
      <c r="S276" s="13"/>
      <c r="T276" s="13"/>
    </row>
    <row r="277" spans="2:20" x14ac:dyDescent="0.25">
      <c r="B277" s="34">
        <v>43871</v>
      </c>
      <c r="C277" t="s">
        <v>92</v>
      </c>
      <c r="D277" s="4"/>
      <c r="E277" s="4"/>
      <c r="F277" s="4" t="str">
        <f t="shared" si="11"/>
        <v>пар</v>
      </c>
      <c r="G277" s="3">
        <v>8</v>
      </c>
      <c r="H277" s="4"/>
      <c r="I277" s="4" t="s">
        <v>48</v>
      </c>
      <c r="J277" s="4"/>
      <c r="K277" s="4" t="s">
        <v>6</v>
      </c>
      <c r="N277" s="13"/>
      <c r="O277" s="13"/>
      <c r="P277" s="13"/>
      <c r="Q277" s="13"/>
      <c r="R277" s="13"/>
      <c r="S277" s="13"/>
      <c r="T277" s="13"/>
    </row>
    <row r="278" spans="2:20" x14ac:dyDescent="0.25">
      <c r="B278" s="34">
        <v>43871</v>
      </c>
      <c r="C278" t="s">
        <v>212</v>
      </c>
      <c r="D278" s="4"/>
      <c r="E278" s="4"/>
      <c r="F278" s="4" t="str">
        <f t="shared" si="11"/>
        <v>штук</v>
      </c>
      <c r="G278" s="3">
        <v>8</v>
      </c>
      <c r="H278" s="4"/>
      <c r="I278" s="4" t="s">
        <v>48</v>
      </c>
      <c r="J278" s="4"/>
      <c r="K278" s="4" t="s">
        <v>6</v>
      </c>
      <c r="N278" s="13"/>
      <c r="O278" s="13"/>
      <c r="P278" s="13"/>
      <c r="Q278" s="13"/>
      <c r="R278" s="13"/>
      <c r="S278" s="13"/>
      <c r="T278" s="13"/>
    </row>
    <row r="279" spans="2:20" x14ac:dyDescent="0.25">
      <c r="B279" s="34">
        <v>43871</v>
      </c>
      <c r="C279" t="s">
        <v>92</v>
      </c>
      <c r="D279" s="4"/>
      <c r="E279" s="4"/>
      <c r="F279" s="4" t="str">
        <f t="shared" si="11"/>
        <v>пар</v>
      </c>
      <c r="G279" s="3">
        <v>13</v>
      </c>
      <c r="H279" s="4"/>
      <c r="I279" s="4" t="s">
        <v>48</v>
      </c>
      <c r="J279" s="4"/>
      <c r="K279" s="4" t="s">
        <v>6</v>
      </c>
      <c r="N279" s="13"/>
      <c r="O279" s="13"/>
      <c r="P279" s="13"/>
      <c r="Q279" s="13"/>
      <c r="R279" s="13"/>
      <c r="S279" s="13"/>
      <c r="T279" s="13"/>
    </row>
    <row r="280" spans="2:20" x14ac:dyDescent="0.25">
      <c r="B280" s="34">
        <v>43871</v>
      </c>
      <c r="C280" t="s">
        <v>210</v>
      </c>
      <c r="D280" s="4"/>
      <c r="E280" s="4"/>
      <c r="F280" s="4" t="str">
        <f t="shared" si="11"/>
        <v>штук</v>
      </c>
      <c r="G280" s="3">
        <v>1</v>
      </c>
      <c r="H280" s="4"/>
      <c r="I280" s="4" t="s">
        <v>48</v>
      </c>
      <c r="J280" s="4"/>
      <c r="K280" s="4" t="s">
        <v>6</v>
      </c>
      <c r="N280" s="13"/>
      <c r="O280" s="13"/>
      <c r="P280" s="13"/>
      <c r="Q280" s="13"/>
      <c r="R280" s="13"/>
      <c r="S280" s="13"/>
      <c r="T280" s="13"/>
    </row>
    <row r="281" spans="2:20" x14ac:dyDescent="0.25">
      <c r="B281" s="34">
        <v>43871</v>
      </c>
      <c r="C281" t="s">
        <v>88</v>
      </c>
      <c r="D281" s="4"/>
      <c r="E281" s="4"/>
      <c r="F281" s="4" t="str">
        <f t="shared" si="11"/>
        <v>штук</v>
      </c>
      <c r="G281" s="3">
        <v>26</v>
      </c>
      <c r="H281" s="4"/>
      <c r="I281" s="4" t="s">
        <v>48</v>
      </c>
      <c r="J281" s="4"/>
      <c r="K281" s="4" t="s">
        <v>6</v>
      </c>
      <c r="N281" s="13"/>
      <c r="O281" s="13"/>
      <c r="P281" s="13"/>
      <c r="Q281" s="13"/>
      <c r="R281" s="13"/>
      <c r="S281" s="13"/>
      <c r="T281" s="13"/>
    </row>
    <row r="282" spans="2:20" x14ac:dyDescent="0.25">
      <c r="B282" s="34">
        <v>43871</v>
      </c>
      <c r="C282" t="s">
        <v>97</v>
      </c>
      <c r="D282" s="4"/>
      <c r="E282" s="4"/>
      <c r="F282" s="4" t="str">
        <f t="shared" si="11"/>
        <v>пар</v>
      </c>
      <c r="G282" s="3">
        <v>1</v>
      </c>
      <c r="H282" s="4"/>
      <c r="I282" s="4" t="s">
        <v>48</v>
      </c>
      <c r="J282" s="4"/>
      <c r="K282" s="4" t="s">
        <v>6</v>
      </c>
      <c r="N282" s="13"/>
      <c r="O282" s="13"/>
      <c r="P282" s="13"/>
      <c r="Q282" s="13"/>
      <c r="R282" s="13"/>
      <c r="S282" s="13"/>
      <c r="T282" s="13"/>
    </row>
    <row r="283" spans="2:20" x14ac:dyDescent="0.25">
      <c r="B283" s="34">
        <v>43871</v>
      </c>
      <c r="C283" t="s">
        <v>213</v>
      </c>
      <c r="D283" s="4"/>
      <c r="E283" s="4"/>
      <c r="F283" s="4" t="str">
        <f t="shared" si="11"/>
        <v>пар</v>
      </c>
      <c r="G283" s="3">
        <v>3</v>
      </c>
      <c r="H283" s="4"/>
      <c r="I283" s="4" t="s">
        <v>48</v>
      </c>
      <c r="J283" s="4"/>
      <c r="K283" s="4" t="s">
        <v>6</v>
      </c>
      <c r="N283" s="13"/>
      <c r="O283" s="13"/>
      <c r="P283" s="13"/>
      <c r="Q283" s="13"/>
      <c r="R283" s="13"/>
      <c r="S283" s="13"/>
      <c r="T283" s="13"/>
    </row>
    <row r="284" spans="2:20" x14ac:dyDescent="0.25">
      <c r="B284" s="34">
        <v>43871</v>
      </c>
      <c r="C284" t="s">
        <v>96</v>
      </c>
      <c r="D284" s="4"/>
      <c r="E284" s="4"/>
      <c r="F284" s="4" t="str">
        <f t="shared" si="11"/>
        <v>пар</v>
      </c>
      <c r="G284" s="3">
        <v>17</v>
      </c>
      <c r="H284" s="4"/>
      <c r="I284" s="4" t="s">
        <v>48</v>
      </c>
      <c r="J284" s="4"/>
      <c r="K284" s="4" t="s">
        <v>6</v>
      </c>
      <c r="N284" s="13"/>
      <c r="O284" s="13"/>
      <c r="P284" s="13"/>
      <c r="Q284" s="13"/>
      <c r="R284" s="13"/>
      <c r="S284" s="13"/>
      <c r="T284" s="13"/>
    </row>
    <row r="285" spans="2:20" x14ac:dyDescent="0.25">
      <c r="B285" s="34">
        <v>43900</v>
      </c>
      <c r="C285" t="s">
        <v>211</v>
      </c>
      <c r="D285" s="4"/>
      <c r="E285" s="4"/>
      <c r="F285" s="4" t="str">
        <f t="shared" si="11"/>
        <v>комплект</v>
      </c>
      <c r="G285" s="3">
        <v>1</v>
      </c>
      <c r="H285" s="4"/>
      <c r="I285" s="4" t="s">
        <v>48</v>
      </c>
      <c r="J285" s="4"/>
      <c r="K285" s="4" t="s">
        <v>6</v>
      </c>
      <c r="N285" s="13"/>
      <c r="O285" s="13"/>
      <c r="P285" s="13"/>
      <c r="Q285" s="13"/>
      <c r="R285" s="13"/>
      <c r="S285" s="13"/>
      <c r="T285" s="13"/>
    </row>
    <row r="286" spans="2:20" x14ac:dyDescent="0.25">
      <c r="B286" s="34">
        <v>43900</v>
      </c>
      <c r="C286" t="s">
        <v>209</v>
      </c>
      <c r="D286" s="4"/>
      <c r="E286" s="4"/>
      <c r="F286" s="4" t="str">
        <f t="shared" si="11"/>
        <v>штук</v>
      </c>
      <c r="G286" s="3">
        <v>8</v>
      </c>
      <c r="H286" s="4"/>
      <c r="I286" s="4" t="s">
        <v>48</v>
      </c>
      <c r="J286" s="4"/>
      <c r="K286" s="4" t="s">
        <v>6</v>
      </c>
      <c r="N286" s="13"/>
      <c r="O286" s="13"/>
      <c r="P286" s="13"/>
      <c r="Q286" s="13"/>
      <c r="R286" s="13"/>
      <c r="S286" s="13"/>
      <c r="T286" s="13"/>
    </row>
    <row r="287" spans="2:20" x14ac:dyDescent="0.25">
      <c r="B287" s="34">
        <v>43900</v>
      </c>
      <c r="C287" t="s">
        <v>212</v>
      </c>
      <c r="D287" s="4"/>
      <c r="E287" s="4"/>
      <c r="F287" s="4" t="str">
        <f t="shared" si="11"/>
        <v>штук</v>
      </c>
      <c r="G287" s="3">
        <v>4</v>
      </c>
      <c r="H287" s="4"/>
      <c r="I287" s="4" t="s">
        <v>48</v>
      </c>
      <c r="J287" s="4"/>
      <c r="K287" s="4" t="s">
        <v>6</v>
      </c>
      <c r="N287" s="13"/>
      <c r="O287" s="13"/>
      <c r="P287" s="13"/>
      <c r="Q287" s="13"/>
      <c r="R287" s="13"/>
      <c r="S287" s="13"/>
      <c r="T287" s="13"/>
    </row>
    <row r="288" spans="2:20" x14ac:dyDescent="0.25">
      <c r="B288" s="34">
        <v>43900</v>
      </c>
      <c r="C288" t="s">
        <v>92</v>
      </c>
      <c r="D288" s="4"/>
      <c r="E288" s="4"/>
      <c r="F288" s="4" t="str">
        <f t="shared" si="11"/>
        <v>пар</v>
      </c>
      <c r="G288" s="3">
        <v>5</v>
      </c>
      <c r="H288" s="4"/>
      <c r="I288" s="4" t="s">
        <v>48</v>
      </c>
      <c r="J288" s="4"/>
      <c r="K288" s="4" t="s">
        <v>6</v>
      </c>
      <c r="N288" s="13"/>
      <c r="O288" s="13"/>
      <c r="P288" s="13"/>
      <c r="Q288" s="13"/>
      <c r="R288" s="13"/>
      <c r="S288" s="13"/>
      <c r="T288" s="13"/>
    </row>
    <row r="289" spans="2:20" x14ac:dyDescent="0.25">
      <c r="B289" s="34">
        <v>43900</v>
      </c>
      <c r="C289" t="s">
        <v>210</v>
      </c>
      <c r="D289" s="4"/>
      <c r="E289" s="4"/>
      <c r="F289" s="4" t="str">
        <f t="shared" si="11"/>
        <v>штук</v>
      </c>
      <c r="G289" s="3">
        <v>2</v>
      </c>
      <c r="H289" s="4"/>
      <c r="I289" s="4" t="s">
        <v>48</v>
      </c>
      <c r="J289" s="4"/>
      <c r="K289" s="4" t="s">
        <v>6</v>
      </c>
      <c r="N289" s="13"/>
      <c r="O289" s="13"/>
      <c r="P289" s="13"/>
      <c r="Q289" s="13"/>
      <c r="R289" s="13"/>
      <c r="S289" s="13"/>
      <c r="T289" s="13"/>
    </row>
    <row r="290" spans="2:20" x14ac:dyDescent="0.25">
      <c r="B290" s="34">
        <v>43900</v>
      </c>
      <c r="C290" t="s">
        <v>88</v>
      </c>
      <c r="D290" s="4"/>
      <c r="E290" s="4"/>
      <c r="F290" s="4" t="str">
        <f t="shared" si="11"/>
        <v>штук</v>
      </c>
      <c r="G290" s="3">
        <v>8</v>
      </c>
      <c r="H290" s="4"/>
      <c r="I290" s="4" t="s">
        <v>48</v>
      </c>
      <c r="J290" s="4"/>
      <c r="K290" s="4" t="s">
        <v>6</v>
      </c>
      <c r="N290" s="13"/>
      <c r="O290" s="13"/>
      <c r="P290" s="13"/>
      <c r="Q290" s="13"/>
      <c r="R290" s="13"/>
      <c r="S290" s="13"/>
      <c r="T290" s="13"/>
    </row>
    <row r="291" spans="2:20" x14ac:dyDescent="0.25">
      <c r="B291" s="34">
        <v>43900</v>
      </c>
      <c r="C291" t="s">
        <v>97</v>
      </c>
      <c r="D291" s="4"/>
      <c r="E291" s="4"/>
      <c r="F291" s="4" t="str">
        <f t="shared" si="11"/>
        <v>пар</v>
      </c>
      <c r="G291" s="3">
        <v>5</v>
      </c>
      <c r="H291" s="4"/>
      <c r="I291" s="4" t="s">
        <v>48</v>
      </c>
      <c r="J291" s="4"/>
      <c r="K291" s="4" t="s">
        <v>6</v>
      </c>
      <c r="N291" s="13"/>
      <c r="O291" s="13"/>
      <c r="P291" s="13"/>
      <c r="Q291" s="13"/>
      <c r="R291" s="13"/>
      <c r="S291" s="13"/>
      <c r="T291" s="13"/>
    </row>
    <row r="292" spans="2:20" x14ac:dyDescent="0.25">
      <c r="B292" s="34">
        <v>43900</v>
      </c>
      <c r="C292" t="s">
        <v>213</v>
      </c>
      <c r="D292" s="4"/>
      <c r="E292" s="4"/>
      <c r="F292" s="4" t="str">
        <f t="shared" si="11"/>
        <v>пар</v>
      </c>
      <c r="G292" s="3">
        <v>4</v>
      </c>
      <c r="H292" s="4"/>
      <c r="I292" s="4" t="s">
        <v>48</v>
      </c>
      <c r="J292" s="4"/>
      <c r="K292" s="4" t="s">
        <v>6</v>
      </c>
      <c r="N292" s="13"/>
      <c r="O292" s="13"/>
      <c r="P292" s="13"/>
      <c r="Q292" s="13"/>
      <c r="R292" s="13"/>
      <c r="S292" s="13"/>
      <c r="T292" s="13"/>
    </row>
    <row r="293" spans="2:20" x14ac:dyDescent="0.25">
      <c r="B293" s="34">
        <v>43900</v>
      </c>
      <c r="C293" t="s">
        <v>96</v>
      </c>
      <c r="D293" s="4"/>
      <c r="E293" s="4"/>
      <c r="F293" s="4" t="str">
        <f t="shared" si="11"/>
        <v>пар</v>
      </c>
      <c r="G293" s="3">
        <v>5</v>
      </c>
      <c r="H293" s="4"/>
      <c r="I293" s="4" t="s">
        <v>48</v>
      </c>
      <c r="J293" s="4"/>
      <c r="K293" s="4" t="s">
        <v>6</v>
      </c>
      <c r="N293" s="13"/>
      <c r="O293" s="13"/>
      <c r="P293" s="13"/>
      <c r="Q293" s="13"/>
      <c r="R293" s="13"/>
      <c r="S293" s="13"/>
      <c r="T293" s="13"/>
    </row>
    <row r="294" spans="2:20" x14ac:dyDescent="0.25">
      <c r="B294" s="34">
        <v>43966</v>
      </c>
      <c r="C294" t="s">
        <v>211</v>
      </c>
      <c r="D294" s="4"/>
      <c r="E294" s="4"/>
      <c r="F294" s="4" t="str">
        <f t="shared" si="11"/>
        <v>комплект</v>
      </c>
      <c r="G294" s="3">
        <v>1</v>
      </c>
      <c r="H294" s="4"/>
      <c r="I294" s="4" t="s">
        <v>48</v>
      </c>
      <c r="J294" s="4"/>
      <c r="K294" s="4" t="s">
        <v>6</v>
      </c>
      <c r="N294" s="13"/>
      <c r="O294" s="13"/>
      <c r="P294" s="13"/>
      <c r="Q294" s="13"/>
      <c r="R294" s="13"/>
      <c r="S294" s="13"/>
      <c r="T294" s="13"/>
    </row>
    <row r="295" spans="2:20" x14ac:dyDescent="0.25">
      <c r="B295" s="34">
        <v>43840</v>
      </c>
      <c r="C295" t="s">
        <v>96</v>
      </c>
      <c r="D295" s="4"/>
      <c r="E295" s="4"/>
      <c r="F295" s="4" t="str">
        <f t="shared" si="11"/>
        <v>пар</v>
      </c>
      <c r="G295" s="3">
        <v>1</v>
      </c>
      <c r="H295" s="4"/>
      <c r="I295" s="4" t="s">
        <v>48</v>
      </c>
      <c r="J295" s="4"/>
      <c r="K295" s="4" t="s">
        <v>6</v>
      </c>
      <c r="N295" s="13"/>
      <c r="O295" s="13"/>
      <c r="P295" s="13"/>
      <c r="Q295" s="13"/>
      <c r="R295" s="13"/>
      <c r="S295" s="13"/>
      <c r="T295" s="13"/>
    </row>
    <row r="296" spans="2:20" x14ac:dyDescent="0.25">
      <c r="B296" s="34">
        <v>43840</v>
      </c>
      <c r="C296" t="s">
        <v>209</v>
      </c>
      <c r="D296" s="4"/>
      <c r="E296" s="4"/>
      <c r="F296" s="4" t="str">
        <f t="shared" si="11"/>
        <v>штук</v>
      </c>
      <c r="G296" s="3">
        <v>9</v>
      </c>
      <c r="H296" s="4"/>
      <c r="I296" s="4" t="s">
        <v>46</v>
      </c>
      <c r="J296" s="4"/>
      <c r="K296" s="4" t="s">
        <v>6</v>
      </c>
      <c r="N296" s="13"/>
      <c r="O296" s="13"/>
      <c r="P296" s="13"/>
      <c r="Q296" s="13"/>
      <c r="R296" s="13"/>
      <c r="S296" s="13"/>
      <c r="T296" s="13"/>
    </row>
    <row r="297" spans="2:20" x14ac:dyDescent="0.25">
      <c r="B297" s="34">
        <v>43840</v>
      </c>
      <c r="C297" t="s">
        <v>88</v>
      </c>
      <c r="D297" s="4"/>
      <c r="E297" s="4"/>
      <c r="F297" s="4" t="str">
        <f t="shared" si="11"/>
        <v>штук</v>
      </c>
      <c r="G297" s="3">
        <v>6</v>
      </c>
      <c r="H297" s="4"/>
      <c r="I297" s="4" t="s">
        <v>46</v>
      </c>
      <c r="J297" s="4"/>
      <c r="K297" s="4" t="s">
        <v>6</v>
      </c>
      <c r="N297" s="13"/>
      <c r="O297" s="13"/>
      <c r="P297" s="13"/>
      <c r="Q297" s="13"/>
      <c r="R297" s="13"/>
      <c r="S297" s="13"/>
      <c r="T297" s="13"/>
    </row>
    <row r="298" spans="2:20" x14ac:dyDescent="0.25">
      <c r="B298" s="34">
        <v>43871</v>
      </c>
      <c r="C298" t="s">
        <v>97</v>
      </c>
      <c r="D298" s="4"/>
      <c r="E298" s="4"/>
      <c r="F298" s="4" t="str">
        <f t="shared" si="11"/>
        <v>пар</v>
      </c>
      <c r="G298" s="3">
        <v>4</v>
      </c>
      <c r="H298" s="4"/>
      <c r="I298" s="4" t="s">
        <v>46</v>
      </c>
      <c r="J298" s="4"/>
      <c r="K298" s="4" t="s">
        <v>6</v>
      </c>
      <c r="N298" s="13"/>
      <c r="O298" s="13"/>
      <c r="P298" s="13"/>
      <c r="Q298" s="13"/>
      <c r="R298" s="13"/>
      <c r="S298" s="13"/>
      <c r="T298" s="13"/>
    </row>
    <row r="299" spans="2:20" x14ac:dyDescent="0.25">
      <c r="B299" s="34">
        <v>43871</v>
      </c>
      <c r="C299" t="s">
        <v>213</v>
      </c>
      <c r="D299" s="4"/>
      <c r="E299" s="4"/>
      <c r="F299" s="4" t="str">
        <f t="shared" si="11"/>
        <v>пар</v>
      </c>
      <c r="G299" s="3">
        <v>3</v>
      </c>
      <c r="H299" s="4"/>
      <c r="I299" s="4" t="s">
        <v>46</v>
      </c>
      <c r="J299" s="4"/>
      <c r="K299" s="4" t="s">
        <v>6</v>
      </c>
      <c r="N299" s="13"/>
      <c r="O299" s="13"/>
      <c r="P299" s="13"/>
      <c r="Q299" s="13"/>
      <c r="R299" s="13"/>
      <c r="S299" s="13"/>
      <c r="T299" s="13"/>
    </row>
    <row r="300" spans="2:20" x14ac:dyDescent="0.25">
      <c r="B300" s="34">
        <v>43900</v>
      </c>
      <c r="C300" t="s">
        <v>96</v>
      </c>
      <c r="D300" s="4"/>
      <c r="E300" s="4"/>
      <c r="F300" s="4" t="str">
        <f t="shared" si="11"/>
        <v>пар</v>
      </c>
      <c r="G300" s="3">
        <v>1</v>
      </c>
      <c r="H300" s="4"/>
      <c r="I300" s="4" t="s">
        <v>46</v>
      </c>
      <c r="J300" s="4"/>
      <c r="K300" s="4" t="s">
        <v>6</v>
      </c>
      <c r="N300" s="13"/>
      <c r="O300" s="13"/>
      <c r="P300" s="13"/>
      <c r="Q300" s="13"/>
      <c r="R300" s="13"/>
      <c r="S300" s="13"/>
      <c r="T300" s="13"/>
    </row>
    <row r="301" spans="2:20" x14ac:dyDescent="0.25">
      <c r="B301" s="34">
        <v>43900</v>
      </c>
      <c r="C301" t="s">
        <v>209</v>
      </c>
      <c r="D301" s="4"/>
      <c r="E301" s="4"/>
      <c r="F301" s="4" t="str">
        <f t="shared" si="11"/>
        <v>штук</v>
      </c>
      <c r="G301" s="3">
        <v>1</v>
      </c>
      <c r="H301" s="4"/>
      <c r="I301" s="4" t="s">
        <v>46</v>
      </c>
      <c r="J301" s="4"/>
      <c r="K301" s="4" t="s">
        <v>6</v>
      </c>
      <c r="N301" s="13"/>
      <c r="O301" s="13"/>
      <c r="P301" s="13"/>
      <c r="Q301" s="13"/>
      <c r="R301" s="13"/>
      <c r="S301" s="13"/>
      <c r="T301" s="13"/>
    </row>
    <row r="302" spans="2:20" x14ac:dyDescent="0.25">
      <c r="B302" s="34">
        <v>43931</v>
      </c>
      <c r="C302" t="s">
        <v>89</v>
      </c>
      <c r="D302" s="4"/>
      <c r="E302" s="4"/>
      <c r="F302" s="4" t="str">
        <f t="shared" si="11"/>
        <v>штук</v>
      </c>
      <c r="G302" s="3">
        <v>1</v>
      </c>
      <c r="H302" s="4"/>
      <c r="I302" s="4" t="s">
        <v>46</v>
      </c>
      <c r="J302" s="4"/>
      <c r="K302" s="4" t="s">
        <v>6</v>
      </c>
      <c r="N302" s="13"/>
      <c r="O302" s="13"/>
      <c r="P302" s="13"/>
      <c r="Q302" s="13"/>
      <c r="R302" s="13"/>
      <c r="S302" s="13"/>
      <c r="T302" s="13"/>
    </row>
    <row r="303" spans="2:20" x14ac:dyDescent="0.25">
      <c r="B303" s="34">
        <v>43931</v>
      </c>
      <c r="C303" t="s">
        <v>92</v>
      </c>
      <c r="D303" s="4"/>
      <c r="E303" s="4"/>
      <c r="F303" s="4" t="str">
        <f t="shared" si="11"/>
        <v>пар</v>
      </c>
      <c r="G303" s="3">
        <v>1</v>
      </c>
      <c r="H303" s="4"/>
      <c r="I303" s="4" t="s">
        <v>46</v>
      </c>
      <c r="J303" s="4"/>
      <c r="K303" s="4" t="s">
        <v>6</v>
      </c>
      <c r="N303" s="13"/>
      <c r="O303" s="13"/>
      <c r="P303" s="13"/>
      <c r="Q303" s="13"/>
      <c r="R303" s="13"/>
      <c r="S303" s="13"/>
      <c r="T303" s="13"/>
    </row>
    <row r="304" spans="2:20" x14ac:dyDescent="0.25">
      <c r="B304" s="34">
        <v>43931</v>
      </c>
      <c r="C304" t="s">
        <v>210</v>
      </c>
      <c r="D304" s="4"/>
      <c r="E304" s="4"/>
      <c r="F304" s="4" t="str">
        <f t="shared" si="11"/>
        <v>штук</v>
      </c>
      <c r="G304" s="3">
        <v>1</v>
      </c>
      <c r="H304" s="4"/>
      <c r="I304" s="4" t="s">
        <v>46</v>
      </c>
      <c r="J304" s="4"/>
      <c r="K304" s="4" t="s">
        <v>6</v>
      </c>
      <c r="N304" s="13"/>
      <c r="O304" s="13"/>
      <c r="P304" s="13"/>
      <c r="Q304" s="13"/>
      <c r="R304" s="13"/>
      <c r="S304" s="13"/>
      <c r="T304" s="13"/>
    </row>
    <row r="305" spans="2:20" x14ac:dyDescent="0.25">
      <c r="B305" s="34">
        <v>43963</v>
      </c>
      <c r="C305" t="s">
        <v>97</v>
      </c>
      <c r="D305" s="4"/>
      <c r="E305" s="4"/>
      <c r="F305" s="4" t="str">
        <f t="shared" si="11"/>
        <v>пар</v>
      </c>
      <c r="G305" s="3">
        <v>2</v>
      </c>
      <c r="H305" s="4"/>
      <c r="I305" s="4" t="s">
        <v>46</v>
      </c>
      <c r="J305" s="4"/>
      <c r="K305" s="4" t="s">
        <v>6</v>
      </c>
      <c r="N305" s="13"/>
      <c r="O305" s="13"/>
      <c r="P305" s="13"/>
      <c r="Q305" s="13"/>
      <c r="R305" s="13"/>
      <c r="S305" s="13"/>
      <c r="T305" s="13"/>
    </row>
    <row r="306" spans="2:20" x14ac:dyDescent="0.25">
      <c r="B306" s="34">
        <v>43963</v>
      </c>
      <c r="C306" t="s">
        <v>96</v>
      </c>
      <c r="D306" s="4"/>
      <c r="E306" s="4"/>
      <c r="F306" s="4" t="str">
        <f t="shared" si="11"/>
        <v>пар</v>
      </c>
      <c r="G306" s="3">
        <v>4</v>
      </c>
      <c r="H306" s="4"/>
      <c r="I306" s="4" t="s">
        <v>46</v>
      </c>
      <c r="J306" s="4"/>
      <c r="K306" s="4" t="s">
        <v>6</v>
      </c>
      <c r="N306" s="13"/>
      <c r="O306" s="13"/>
      <c r="P306" s="13"/>
      <c r="Q306" s="13"/>
      <c r="R306" s="13"/>
      <c r="S306" s="13"/>
      <c r="T306" s="13"/>
    </row>
    <row r="307" spans="2:20" x14ac:dyDescent="0.25">
      <c r="B307" s="34">
        <v>43840</v>
      </c>
      <c r="C307" t="s">
        <v>97</v>
      </c>
      <c r="D307" s="4"/>
      <c r="E307" s="4"/>
      <c r="F307" s="4" t="str">
        <f t="shared" si="11"/>
        <v>пар</v>
      </c>
      <c r="G307" s="3">
        <v>1</v>
      </c>
      <c r="H307" s="4"/>
      <c r="I307" s="4" t="s">
        <v>46</v>
      </c>
      <c r="J307" s="4"/>
      <c r="K307" s="4" t="s">
        <v>6</v>
      </c>
      <c r="N307" s="13"/>
      <c r="O307" s="13"/>
      <c r="P307" s="13"/>
      <c r="Q307" s="13"/>
      <c r="R307" s="13"/>
      <c r="S307" s="13"/>
      <c r="T307" s="13"/>
    </row>
    <row r="308" spans="2:20" x14ac:dyDescent="0.25">
      <c r="B308" s="34">
        <v>43871</v>
      </c>
      <c r="C308" t="s">
        <v>90</v>
      </c>
      <c r="D308" s="4">
        <v>54</v>
      </c>
      <c r="E308" s="4" t="s">
        <v>233</v>
      </c>
      <c r="F308" s="4" t="str">
        <f t="shared" si="11"/>
        <v>штук</v>
      </c>
      <c r="G308" s="3">
        <v>3</v>
      </c>
      <c r="H308" s="4">
        <v>9</v>
      </c>
      <c r="I308" s="4" t="s">
        <v>31</v>
      </c>
      <c r="J308" s="4" t="s">
        <v>16</v>
      </c>
      <c r="K308" s="4" t="s">
        <v>20</v>
      </c>
      <c r="N308" s="13"/>
      <c r="O308" s="13"/>
      <c r="P308" s="13"/>
      <c r="Q308" s="13"/>
      <c r="R308" s="13"/>
      <c r="S308" s="13"/>
      <c r="T308" s="13"/>
    </row>
    <row r="309" spans="2:20" x14ac:dyDescent="0.25">
      <c r="B309" s="34">
        <v>43871</v>
      </c>
      <c r="C309" t="s">
        <v>97</v>
      </c>
      <c r="D309" s="4"/>
      <c r="E309" s="4"/>
      <c r="F309" s="4" t="str">
        <f t="shared" si="11"/>
        <v>пар</v>
      </c>
      <c r="G309" s="3">
        <v>9</v>
      </c>
      <c r="H309" s="158"/>
      <c r="I309" s="4" t="s">
        <v>31</v>
      </c>
      <c r="J309" s="4"/>
      <c r="K309" s="4" t="s">
        <v>6</v>
      </c>
      <c r="N309" s="13"/>
      <c r="O309" s="13"/>
      <c r="P309" s="13"/>
      <c r="Q309" s="13"/>
      <c r="R309" s="13"/>
      <c r="S309" s="13"/>
      <c r="T309" s="13"/>
    </row>
    <row r="310" spans="2:20" x14ac:dyDescent="0.25">
      <c r="B310" s="34">
        <v>43871</v>
      </c>
      <c r="C310" t="s">
        <v>98</v>
      </c>
      <c r="D310" s="4"/>
      <c r="E310" s="4"/>
      <c r="F310" s="4" t="str">
        <f t="shared" si="11"/>
        <v>пар</v>
      </c>
      <c r="G310" s="3">
        <v>1</v>
      </c>
      <c r="H310" s="158"/>
      <c r="I310" s="4" t="s">
        <v>31</v>
      </c>
      <c r="J310" s="4"/>
      <c r="K310" s="4" t="s">
        <v>6</v>
      </c>
      <c r="N310" s="13"/>
      <c r="O310" s="13"/>
      <c r="P310" s="13"/>
      <c r="Q310" s="13"/>
      <c r="R310" s="13"/>
      <c r="S310" s="13"/>
      <c r="T310" s="13"/>
    </row>
    <row r="311" spans="2:20" x14ac:dyDescent="0.25">
      <c r="B311" s="34">
        <v>43871</v>
      </c>
      <c r="C311" t="s">
        <v>211</v>
      </c>
      <c r="D311" s="4"/>
      <c r="E311" s="4"/>
      <c r="F311" s="4" t="str">
        <f t="shared" si="11"/>
        <v>комплект</v>
      </c>
      <c r="G311" s="3">
        <v>8</v>
      </c>
      <c r="H311" s="4"/>
      <c r="I311" s="4" t="s">
        <v>31</v>
      </c>
      <c r="J311" s="4"/>
      <c r="K311" s="4" t="s">
        <v>6</v>
      </c>
      <c r="N311" s="13"/>
      <c r="O311" s="13"/>
      <c r="P311" s="13"/>
      <c r="Q311" s="13"/>
      <c r="R311" s="13"/>
      <c r="S311" s="13"/>
      <c r="T311" s="13"/>
    </row>
    <row r="312" spans="2:20" x14ac:dyDescent="0.25">
      <c r="B312" s="34">
        <v>43871</v>
      </c>
      <c r="C312" t="s">
        <v>213</v>
      </c>
      <c r="D312" s="4"/>
      <c r="E312" s="4"/>
      <c r="F312" s="4" t="str">
        <f t="shared" si="11"/>
        <v>пар</v>
      </c>
      <c r="G312" s="3">
        <v>2</v>
      </c>
      <c r="H312" s="4"/>
      <c r="I312" s="4" t="s">
        <v>31</v>
      </c>
      <c r="J312" s="4"/>
      <c r="K312" s="4" t="s">
        <v>6</v>
      </c>
      <c r="N312" s="13"/>
      <c r="O312" s="13"/>
      <c r="P312" s="13"/>
      <c r="Q312" s="13"/>
      <c r="R312" s="13"/>
      <c r="S312" s="13"/>
      <c r="T312" s="13"/>
    </row>
    <row r="313" spans="2:20" x14ac:dyDescent="0.25">
      <c r="B313" s="34">
        <v>43871</v>
      </c>
      <c r="C313" t="s">
        <v>209</v>
      </c>
      <c r="D313" s="4"/>
      <c r="E313" s="4"/>
      <c r="F313" s="4" t="str">
        <f t="shared" si="11"/>
        <v>штук</v>
      </c>
      <c r="G313" s="3">
        <v>1</v>
      </c>
      <c r="H313" s="4"/>
      <c r="I313" s="4" t="s">
        <v>31</v>
      </c>
      <c r="J313" s="4"/>
      <c r="K313" s="4" t="s">
        <v>6</v>
      </c>
      <c r="N313" s="13"/>
      <c r="O313" s="13"/>
      <c r="P313" s="13"/>
      <c r="Q313" s="13"/>
      <c r="R313" s="13"/>
      <c r="S313" s="13"/>
      <c r="T313" s="13"/>
    </row>
    <row r="314" spans="2:20" x14ac:dyDescent="0.25">
      <c r="B314" s="34">
        <v>43871</v>
      </c>
      <c r="C314" t="s">
        <v>212</v>
      </c>
      <c r="D314" s="4"/>
      <c r="E314" s="4"/>
      <c r="F314" s="4" t="str">
        <f t="shared" si="11"/>
        <v>штук</v>
      </c>
      <c r="G314" s="3">
        <v>4</v>
      </c>
      <c r="H314" s="4"/>
      <c r="I314" s="4" t="s">
        <v>31</v>
      </c>
      <c r="J314" s="4"/>
      <c r="K314" s="4" t="s">
        <v>6</v>
      </c>
      <c r="N314" s="13"/>
      <c r="O314" s="13"/>
      <c r="P314" s="13"/>
      <c r="Q314" s="13"/>
      <c r="R314" s="13"/>
      <c r="S314" s="13"/>
      <c r="T314" s="13"/>
    </row>
    <row r="315" spans="2:20" x14ac:dyDescent="0.25">
      <c r="B315" s="34">
        <v>43871</v>
      </c>
      <c r="C315" t="s">
        <v>92</v>
      </c>
      <c r="D315" s="4"/>
      <c r="E315" s="4"/>
      <c r="F315" s="4" t="str">
        <f t="shared" si="11"/>
        <v>пар</v>
      </c>
      <c r="G315" s="3">
        <v>9</v>
      </c>
      <c r="H315" s="4"/>
      <c r="I315" s="4" t="s">
        <v>31</v>
      </c>
      <c r="J315" s="4"/>
      <c r="K315" s="4" t="s">
        <v>6</v>
      </c>
      <c r="N315" s="13"/>
      <c r="O315" s="13"/>
      <c r="P315" s="13"/>
      <c r="Q315" s="13"/>
      <c r="R315" s="13"/>
      <c r="S315" s="13"/>
      <c r="T315" s="13"/>
    </row>
    <row r="316" spans="2:20" x14ac:dyDescent="0.25">
      <c r="B316" s="34">
        <v>43871</v>
      </c>
      <c r="C316" t="s">
        <v>96</v>
      </c>
      <c r="D316" s="4"/>
      <c r="E316" s="4"/>
      <c r="F316" s="4" t="str">
        <f t="shared" si="11"/>
        <v>пар</v>
      </c>
      <c r="G316" s="3">
        <v>8</v>
      </c>
      <c r="H316" s="4"/>
      <c r="I316" s="4" t="s">
        <v>31</v>
      </c>
      <c r="J316" s="4"/>
      <c r="K316" s="4" t="s">
        <v>6</v>
      </c>
      <c r="N316" s="13"/>
      <c r="O316" s="13"/>
      <c r="P316" s="13"/>
      <c r="Q316" s="13"/>
      <c r="R316" s="13"/>
      <c r="S316" s="13"/>
      <c r="T316" s="13"/>
    </row>
    <row r="317" spans="2:20" x14ac:dyDescent="0.25">
      <c r="B317" s="34">
        <v>43871</v>
      </c>
      <c r="C317" t="s">
        <v>210</v>
      </c>
      <c r="D317" s="4"/>
      <c r="E317" s="4"/>
      <c r="F317" s="4" t="str">
        <f t="shared" si="11"/>
        <v>штук</v>
      </c>
      <c r="G317" s="3">
        <v>4</v>
      </c>
      <c r="H317" s="4"/>
      <c r="I317" s="4" t="s">
        <v>31</v>
      </c>
      <c r="J317" s="4"/>
      <c r="K317" s="4" t="s">
        <v>6</v>
      </c>
      <c r="N317" s="13"/>
      <c r="O317" s="13"/>
      <c r="P317" s="13"/>
      <c r="Q317" s="13"/>
      <c r="R317" s="13"/>
      <c r="S317" s="13"/>
      <c r="T317" s="13"/>
    </row>
    <row r="318" spans="2:20" x14ac:dyDescent="0.25">
      <c r="B318" s="34">
        <v>43900</v>
      </c>
      <c r="C318" t="s">
        <v>87</v>
      </c>
      <c r="D318" s="4"/>
      <c r="E318" s="4"/>
      <c r="F318" s="4" t="str">
        <f t="shared" si="11"/>
        <v>штук</v>
      </c>
      <c r="G318" s="3">
        <v>1</v>
      </c>
      <c r="H318" s="4"/>
      <c r="I318" s="4" t="s">
        <v>31</v>
      </c>
      <c r="J318" s="4"/>
      <c r="K318" s="4" t="s">
        <v>6</v>
      </c>
      <c r="N318" s="13"/>
      <c r="O318" s="13"/>
      <c r="P318" s="13"/>
      <c r="Q318" s="13"/>
      <c r="R318" s="13"/>
      <c r="S318" s="13"/>
      <c r="T318" s="13"/>
    </row>
    <row r="319" spans="2:20" x14ac:dyDescent="0.25">
      <c r="B319" s="34">
        <v>43900</v>
      </c>
      <c r="C319" t="s">
        <v>92</v>
      </c>
      <c r="D319" s="4"/>
      <c r="E319" s="4"/>
      <c r="F319" s="4" t="str">
        <f t="shared" si="11"/>
        <v>пар</v>
      </c>
      <c r="G319" s="3">
        <v>9</v>
      </c>
      <c r="H319" s="4"/>
      <c r="I319" s="4" t="s">
        <v>31</v>
      </c>
      <c r="J319" s="4"/>
      <c r="K319" s="4" t="s">
        <v>6</v>
      </c>
      <c r="N319" s="13"/>
      <c r="O319" s="13"/>
      <c r="P319" s="13"/>
      <c r="Q319" s="13"/>
      <c r="R319" s="13"/>
      <c r="S319" s="13"/>
      <c r="T319" s="13"/>
    </row>
    <row r="320" spans="2:20" x14ac:dyDescent="0.25">
      <c r="B320" s="34">
        <v>43900</v>
      </c>
      <c r="C320" t="s">
        <v>210</v>
      </c>
      <c r="D320" s="4"/>
      <c r="E320" s="4"/>
      <c r="F320" s="4" t="str">
        <f t="shared" si="11"/>
        <v>штук</v>
      </c>
      <c r="G320" s="3">
        <v>4</v>
      </c>
      <c r="H320" s="4"/>
      <c r="I320" s="4" t="s">
        <v>31</v>
      </c>
      <c r="J320" s="4"/>
      <c r="K320" s="4" t="s">
        <v>6</v>
      </c>
      <c r="N320" s="13"/>
      <c r="O320" s="13"/>
      <c r="P320" s="13"/>
      <c r="Q320" s="13"/>
      <c r="R320" s="13"/>
      <c r="S320" s="13"/>
      <c r="T320" s="13"/>
    </row>
    <row r="321" spans="2:20" x14ac:dyDescent="0.25">
      <c r="B321" s="34">
        <v>43900</v>
      </c>
      <c r="C321" t="s">
        <v>211</v>
      </c>
      <c r="D321" s="4"/>
      <c r="E321" s="4"/>
      <c r="F321" s="4" t="str">
        <f t="shared" si="11"/>
        <v>комплект</v>
      </c>
      <c r="G321" s="3">
        <v>5</v>
      </c>
      <c r="H321" s="4"/>
      <c r="I321" s="4" t="s">
        <v>31</v>
      </c>
      <c r="J321" s="4"/>
      <c r="K321" s="4" t="s">
        <v>6</v>
      </c>
      <c r="N321" s="13"/>
      <c r="O321" s="13"/>
      <c r="P321" s="13"/>
      <c r="Q321" s="13"/>
      <c r="R321" s="13"/>
      <c r="S321" s="13"/>
      <c r="T321" s="13"/>
    </row>
    <row r="322" spans="2:20" x14ac:dyDescent="0.25">
      <c r="B322" s="34">
        <v>43900</v>
      </c>
      <c r="C322" t="s">
        <v>212</v>
      </c>
      <c r="D322" s="4"/>
      <c r="E322" s="4"/>
      <c r="F322" s="4" t="str">
        <f t="shared" si="11"/>
        <v>штук</v>
      </c>
      <c r="G322" s="3">
        <v>2</v>
      </c>
      <c r="H322" s="4"/>
      <c r="I322" s="4" t="s">
        <v>31</v>
      </c>
      <c r="J322" s="4"/>
      <c r="K322" s="4" t="s">
        <v>6</v>
      </c>
      <c r="N322" s="13"/>
      <c r="O322" s="13"/>
      <c r="P322" s="13"/>
      <c r="Q322" s="13"/>
      <c r="R322" s="13"/>
      <c r="S322" s="13"/>
      <c r="T322" s="13"/>
    </row>
    <row r="323" spans="2:20" x14ac:dyDescent="0.25">
      <c r="B323" s="34">
        <v>43900</v>
      </c>
      <c r="C323" t="s">
        <v>96</v>
      </c>
      <c r="D323" s="4"/>
      <c r="E323" s="4"/>
      <c r="F323" s="4" t="str">
        <f t="shared" si="11"/>
        <v>пар</v>
      </c>
      <c r="G323" s="3">
        <v>5</v>
      </c>
      <c r="H323" s="4"/>
      <c r="I323" s="4" t="s">
        <v>31</v>
      </c>
      <c r="J323" s="4"/>
      <c r="K323" s="4" t="s">
        <v>6</v>
      </c>
      <c r="N323" s="13"/>
      <c r="O323" s="13"/>
      <c r="P323" s="13"/>
      <c r="Q323" s="13"/>
      <c r="R323" s="13"/>
      <c r="S323" s="13"/>
      <c r="T323" s="13"/>
    </row>
    <row r="324" spans="2:20" x14ac:dyDescent="0.25">
      <c r="B324" s="34">
        <v>43900</v>
      </c>
      <c r="C324" t="s">
        <v>97</v>
      </c>
      <c r="D324" s="4"/>
      <c r="E324" s="4"/>
      <c r="F324" s="4" t="str">
        <f t="shared" si="11"/>
        <v>пар</v>
      </c>
      <c r="G324" s="3">
        <v>5</v>
      </c>
      <c r="H324" s="4"/>
      <c r="I324" s="4" t="s">
        <v>31</v>
      </c>
      <c r="J324" s="4"/>
      <c r="K324" s="4" t="s">
        <v>6</v>
      </c>
      <c r="N324" s="13"/>
      <c r="O324" s="13"/>
      <c r="P324" s="13"/>
      <c r="Q324" s="13"/>
      <c r="R324" s="13"/>
      <c r="S324" s="13"/>
      <c r="T324" s="13"/>
    </row>
    <row r="325" spans="2:20" x14ac:dyDescent="0.25">
      <c r="B325" s="34">
        <v>43900</v>
      </c>
      <c r="C325" t="s">
        <v>213</v>
      </c>
      <c r="D325" s="4"/>
      <c r="E325" s="4"/>
      <c r="F325" s="4" t="str">
        <f t="shared" si="11"/>
        <v>пар</v>
      </c>
      <c r="G325" s="3">
        <v>2</v>
      </c>
      <c r="H325" s="4"/>
      <c r="I325" s="4" t="s">
        <v>31</v>
      </c>
      <c r="J325" s="4"/>
      <c r="K325" s="4" t="s">
        <v>6</v>
      </c>
      <c r="N325" s="13"/>
      <c r="O325" s="13"/>
      <c r="P325" s="13"/>
      <c r="Q325" s="13"/>
      <c r="R325" s="13"/>
      <c r="S325" s="13"/>
      <c r="T325" s="13"/>
    </row>
    <row r="326" spans="2:20" x14ac:dyDescent="0.25">
      <c r="B326" s="34">
        <v>43931</v>
      </c>
      <c r="C326" t="s">
        <v>92</v>
      </c>
      <c r="D326" s="4"/>
      <c r="E326" s="4"/>
      <c r="F326" s="4" t="str">
        <f t="shared" si="11"/>
        <v>пар</v>
      </c>
      <c r="G326" s="3">
        <v>4</v>
      </c>
      <c r="H326" s="4"/>
      <c r="I326" s="4" t="s">
        <v>31</v>
      </c>
      <c r="J326" s="4"/>
      <c r="K326" s="4" t="s">
        <v>6</v>
      </c>
      <c r="N326" s="13"/>
      <c r="O326" s="13"/>
      <c r="P326" s="13"/>
      <c r="Q326" s="13"/>
      <c r="R326" s="13"/>
      <c r="S326" s="13"/>
      <c r="T326" s="13"/>
    </row>
    <row r="327" spans="2:20" x14ac:dyDescent="0.25">
      <c r="B327" s="34">
        <v>43931</v>
      </c>
      <c r="C327" t="s">
        <v>210</v>
      </c>
      <c r="D327" s="4"/>
      <c r="E327" s="4"/>
      <c r="F327" s="4" t="str">
        <f t="shared" si="11"/>
        <v>штук</v>
      </c>
      <c r="G327" s="3">
        <v>1</v>
      </c>
      <c r="H327" s="4"/>
      <c r="I327" s="4" t="s">
        <v>31</v>
      </c>
      <c r="J327" s="4"/>
      <c r="K327" s="4" t="s">
        <v>6</v>
      </c>
      <c r="N327" s="13"/>
      <c r="O327" s="13"/>
      <c r="P327" s="13"/>
      <c r="Q327" s="13"/>
      <c r="R327" s="13"/>
      <c r="S327" s="13"/>
      <c r="T327" s="13"/>
    </row>
    <row r="328" spans="2:20" x14ac:dyDescent="0.25">
      <c r="B328" s="34">
        <v>43931</v>
      </c>
      <c r="C328" t="s">
        <v>212</v>
      </c>
      <c r="D328" s="4"/>
      <c r="E328" s="4"/>
      <c r="F328" s="4" t="str">
        <f t="shared" si="11"/>
        <v>штук</v>
      </c>
      <c r="G328" s="3">
        <v>2</v>
      </c>
      <c r="H328" s="4"/>
      <c r="I328" s="4" t="s">
        <v>31</v>
      </c>
      <c r="J328" s="4"/>
      <c r="K328" s="4" t="s">
        <v>6</v>
      </c>
      <c r="N328" s="13"/>
      <c r="O328" s="13"/>
      <c r="P328" s="13"/>
      <c r="Q328" s="13"/>
      <c r="R328" s="13"/>
      <c r="S328" s="13"/>
      <c r="T328" s="13"/>
    </row>
    <row r="329" spans="2:20" x14ac:dyDescent="0.25">
      <c r="B329" s="34">
        <v>43963</v>
      </c>
      <c r="C329" t="s">
        <v>211</v>
      </c>
      <c r="D329" s="4"/>
      <c r="E329" s="4"/>
      <c r="F329" s="4" t="str">
        <f t="shared" si="11"/>
        <v>комплект</v>
      </c>
      <c r="G329" s="3">
        <v>2</v>
      </c>
      <c r="H329" s="4"/>
      <c r="I329" s="4" t="s">
        <v>31</v>
      </c>
      <c r="J329" s="4"/>
      <c r="K329" s="4" t="s">
        <v>6</v>
      </c>
      <c r="N329" s="13"/>
      <c r="O329" s="13"/>
      <c r="P329" s="13"/>
      <c r="Q329" s="13"/>
      <c r="R329" s="13"/>
      <c r="S329" s="13"/>
      <c r="T329" s="13"/>
    </row>
    <row r="330" spans="2:20" x14ac:dyDescent="0.25">
      <c r="B330" s="34">
        <v>43931</v>
      </c>
      <c r="C330" t="s">
        <v>96</v>
      </c>
      <c r="D330" s="4"/>
      <c r="E330" s="4"/>
      <c r="F330" s="4" t="str">
        <f t="shared" si="11"/>
        <v>пар</v>
      </c>
      <c r="G330" s="3">
        <v>1</v>
      </c>
      <c r="H330" s="4"/>
      <c r="I330" s="4" t="s">
        <v>31</v>
      </c>
      <c r="J330" s="4"/>
      <c r="K330" s="4" t="s">
        <v>6</v>
      </c>
      <c r="N330" s="13"/>
      <c r="O330" s="13"/>
      <c r="P330" s="13"/>
      <c r="Q330" s="13"/>
      <c r="R330" s="13"/>
      <c r="S330" s="13"/>
      <c r="T330" s="13"/>
    </row>
    <row r="331" spans="2:20" x14ac:dyDescent="0.25">
      <c r="B331" s="34">
        <v>43963</v>
      </c>
      <c r="C331" t="s">
        <v>212</v>
      </c>
      <c r="D331" s="4"/>
      <c r="E331" s="4"/>
      <c r="F331" s="4" t="str">
        <f t="shared" si="11"/>
        <v>штук</v>
      </c>
      <c r="G331" s="3">
        <v>2</v>
      </c>
      <c r="H331" s="4"/>
      <c r="I331" s="4" t="s">
        <v>31</v>
      </c>
      <c r="J331" s="4"/>
      <c r="K331" s="4" t="s">
        <v>6</v>
      </c>
      <c r="N331" s="13"/>
      <c r="O331" s="13"/>
      <c r="P331" s="13"/>
      <c r="Q331" s="13"/>
      <c r="R331" s="13"/>
      <c r="S331" s="13"/>
      <c r="T331" s="13"/>
    </row>
    <row r="332" spans="2:20" x14ac:dyDescent="0.25">
      <c r="B332" s="34">
        <v>43963</v>
      </c>
      <c r="C332" t="s">
        <v>210</v>
      </c>
      <c r="D332" s="4"/>
      <c r="E332" s="4"/>
      <c r="F332" s="4" t="str">
        <f t="shared" si="11"/>
        <v>штук</v>
      </c>
      <c r="G332" s="3">
        <v>3</v>
      </c>
      <c r="H332" s="4"/>
      <c r="I332" s="4" t="s">
        <v>31</v>
      </c>
      <c r="J332" s="4"/>
      <c r="K332" s="4" t="s">
        <v>6</v>
      </c>
      <c r="N332" s="13"/>
      <c r="O332" s="13"/>
      <c r="P332" s="13"/>
      <c r="Q332" s="13"/>
      <c r="R332" s="13"/>
      <c r="S332" s="13"/>
      <c r="T332" s="13"/>
    </row>
    <row r="333" spans="2:20" x14ac:dyDescent="0.25">
      <c r="B333" s="34">
        <v>43963</v>
      </c>
      <c r="C333" t="s">
        <v>97</v>
      </c>
      <c r="D333" s="4"/>
      <c r="E333" s="4"/>
      <c r="F333" s="4" t="str">
        <f t="shared" si="11"/>
        <v>пар</v>
      </c>
      <c r="G333" s="3">
        <v>1</v>
      </c>
      <c r="H333" s="4"/>
      <c r="I333" s="4" t="s">
        <v>31</v>
      </c>
      <c r="J333" s="4"/>
      <c r="K333" s="4" t="s">
        <v>6</v>
      </c>
      <c r="N333" s="13"/>
      <c r="O333" s="13"/>
      <c r="P333" s="13"/>
      <c r="Q333" s="13"/>
      <c r="R333" s="13"/>
      <c r="S333" s="13"/>
      <c r="T333" s="13"/>
    </row>
    <row r="334" spans="2:20" x14ac:dyDescent="0.25">
      <c r="B334" s="34">
        <v>43963</v>
      </c>
      <c r="C334" t="s">
        <v>213</v>
      </c>
      <c r="D334" s="4"/>
      <c r="E334" s="4"/>
      <c r="F334" s="4" t="str">
        <f t="shared" si="11"/>
        <v>пар</v>
      </c>
      <c r="G334" s="3">
        <v>2</v>
      </c>
      <c r="H334" s="4"/>
      <c r="I334" s="4" t="s">
        <v>31</v>
      </c>
      <c r="J334" s="4"/>
      <c r="K334" s="4" t="s">
        <v>6</v>
      </c>
      <c r="N334" s="13"/>
      <c r="O334" s="13"/>
      <c r="P334" s="13"/>
      <c r="Q334" s="13"/>
      <c r="R334" s="13"/>
      <c r="S334" s="13"/>
      <c r="T334" s="13"/>
    </row>
    <row r="335" spans="2:20" x14ac:dyDescent="0.25">
      <c r="B335" s="34">
        <v>43963</v>
      </c>
      <c r="C335" t="s">
        <v>96</v>
      </c>
      <c r="D335" s="4"/>
      <c r="E335" s="4"/>
      <c r="F335" s="4" t="str">
        <f t="shared" si="11"/>
        <v>пар</v>
      </c>
      <c r="G335" s="3">
        <v>2</v>
      </c>
      <c r="H335" s="4"/>
      <c r="I335" s="4" t="s">
        <v>31</v>
      </c>
      <c r="J335" s="4"/>
      <c r="K335" s="4" t="s">
        <v>6</v>
      </c>
      <c r="N335" s="13"/>
      <c r="O335" s="13"/>
      <c r="P335" s="13"/>
      <c r="Q335" s="13"/>
      <c r="R335" s="13"/>
      <c r="S335" s="13"/>
      <c r="T335" s="13"/>
    </row>
    <row r="336" spans="2:20" x14ac:dyDescent="0.25">
      <c r="B336" s="34">
        <v>43871</v>
      </c>
      <c r="C336" t="s">
        <v>88</v>
      </c>
      <c r="D336" s="4"/>
      <c r="E336" s="4"/>
      <c r="F336" s="4" t="str">
        <f t="shared" si="11"/>
        <v>штук</v>
      </c>
      <c r="G336" s="3">
        <v>2</v>
      </c>
      <c r="H336" s="4"/>
      <c r="I336" s="4" t="s">
        <v>31</v>
      </c>
      <c r="J336" s="4"/>
      <c r="K336" s="4" t="s">
        <v>6</v>
      </c>
      <c r="N336" s="13"/>
      <c r="O336" s="13"/>
      <c r="P336" s="13"/>
      <c r="Q336" s="13"/>
      <c r="R336" s="13"/>
      <c r="S336" s="13"/>
      <c r="T336" s="13"/>
    </row>
    <row r="337" spans="2:21" x14ac:dyDescent="0.25">
      <c r="B337" s="34">
        <v>43871</v>
      </c>
      <c r="C337" t="s">
        <v>211</v>
      </c>
      <c r="D337" s="4"/>
      <c r="E337" s="4"/>
      <c r="F337" s="4" t="str">
        <f t="shared" si="11"/>
        <v>комплект</v>
      </c>
      <c r="G337" s="3">
        <v>1</v>
      </c>
      <c r="H337" s="4"/>
      <c r="I337" s="4" t="s">
        <v>34</v>
      </c>
      <c r="J337" s="4"/>
      <c r="K337" s="4" t="s">
        <v>6</v>
      </c>
      <c r="N337" s="13"/>
      <c r="O337" s="13"/>
      <c r="P337" s="13"/>
      <c r="Q337" s="13"/>
      <c r="R337" s="13"/>
      <c r="S337" s="13"/>
      <c r="T337" s="13"/>
      <c r="U337" s="106" t="str">
        <f t="shared" ref="U337:U343" si="12">CONCATENATE(D337,E337)</f>
        <v/>
      </c>
    </row>
    <row r="338" spans="2:21" x14ac:dyDescent="0.25">
      <c r="B338" s="34">
        <v>43871</v>
      </c>
      <c r="C338" t="s">
        <v>209</v>
      </c>
      <c r="D338" s="4"/>
      <c r="E338" s="4"/>
      <c r="F338" s="4" t="str">
        <f t="shared" si="11"/>
        <v>штук</v>
      </c>
      <c r="G338" s="3">
        <v>2</v>
      </c>
      <c r="H338" s="4"/>
      <c r="I338" s="4" t="s">
        <v>34</v>
      </c>
      <c r="J338" s="4"/>
      <c r="K338" s="4" t="s">
        <v>6</v>
      </c>
      <c r="N338" s="13"/>
      <c r="O338" s="13"/>
      <c r="P338" s="13"/>
      <c r="Q338" s="13"/>
      <c r="R338" s="13"/>
      <c r="S338" s="13"/>
      <c r="T338" s="13"/>
      <c r="U338" s="106" t="str">
        <f t="shared" si="12"/>
        <v/>
      </c>
    </row>
    <row r="339" spans="2:21" x14ac:dyDescent="0.25">
      <c r="B339" s="34">
        <v>43871</v>
      </c>
      <c r="C339" t="s">
        <v>212</v>
      </c>
      <c r="D339" s="4"/>
      <c r="E339" s="4"/>
      <c r="F339" s="4" t="str">
        <f t="shared" si="11"/>
        <v>штук</v>
      </c>
      <c r="G339" s="3">
        <v>2</v>
      </c>
      <c r="H339" s="4"/>
      <c r="I339" s="4" t="s">
        <v>34</v>
      </c>
      <c r="J339" s="4"/>
      <c r="K339" s="4" t="s">
        <v>6</v>
      </c>
      <c r="N339" s="13"/>
      <c r="O339" s="13"/>
      <c r="P339" s="13"/>
      <c r="Q339" s="13"/>
      <c r="R339" s="13"/>
      <c r="S339" s="13"/>
      <c r="T339" s="13"/>
      <c r="U339" s="106" t="str">
        <f t="shared" si="12"/>
        <v/>
      </c>
    </row>
    <row r="340" spans="2:21" x14ac:dyDescent="0.25">
      <c r="B340" s="34">
        <v>43871</v>
      </c>
      <c r="C340" t="s">
        <v>92</v>
      </c>
      <c r="D340" s="4"/>
      <c r="E340" s="4"/>
      <c r="F340" s="4" t="str">
        <f t="shared" si="11"/>
        <v>пар</v>
      </c>
      <c r="G340" s="3">
        <v>1</v>
      </c>
      <c r="H340" s="4"/>
      <c r="I340" s="4" t="s">
        <v>34</v>
      </c>
      <c r="J340" s="4"/>
      <c r="K340" s="4" t="s">
        <v>6</v>
      </c>
      <c r="N340" s="13"/>
      <c r="O340" s="13"/>
      <c r="P340" s="13"/>
      <c r="Q340" s="13"/>
      <c r="R340" s="13"/>
      <c r="S340" s="13"/>
      <c r="T340" s="13"/>
      <c r="U340" s="106" t="str">
        <f t="shared" si="12"/>
        <v/>
      </c>
    </row>
    <row r="341" spans="2:21" x14ac:dyDescent="0.25">
      <c r="B341" s="34">
        <v>43871</v>
      </c>
      <c r="C341" t="s">
        <v>88</v>
      </c>
      <c r="D341" s="4"/>
      <c r="E341" s="4"/>
      <c r="F341" s="4" t="str">
        <f t="shared" si="11"/>
        <v>штук</v>
      </c>
      <c r="G341" s="3">
        <v>4</v>
      </c>
      <c r="H341" s="4"/>
      <c r="I341" s="4" t="s">
        <v>34</v>
      </c>
      <c r="J341" s="4"/>
      <c r="K341" s="4" t="s">
        <v>6</v>
      </c>
      <c r="N341" s="13"/>
      <c r="O341" s="13"/>
      <c r="P341" s="13"/>
      <c r="Q341" s="13"/>
      <c r="R341" s="13"/>
      <c r="S341" s="13"/>
      <c r="T341" s="13"/>
      <c r="U341" s="106" t="str">
        <f t="shared" si="12"/>
        <v/>
      </c>
    </row>
    <row r="342" spans="2:21" x14ac:dyDescent="0.25">
      <c r="B342" s="34">
        <v>43871</v>
      </c>
      <c r="C342" t="s">
        <v>97</v>
      </c>
      <c r="D342" s="4"/>
      <c r="E342" s="4"/>
      <c r="F342" s="4" t="str">
        <f t="shared" si="11"/>
        <v>пар</v>
      </c>
      <c r="G342" s="3">
        <v>1</v>
      </c>
      <c r="H342" s="4"/>
      <c r="I342" s="4" t="s">
        <v>34</v>
      </c>
      <c r="J342" s="4"/>
      <c r="K342" s="4" t="s">
        <v>6</v>
      </c>
      <c r="N342" s="13"/>
      <c r="O342" s="13"/>
      <c r="P342" s="13"/>
      <c r="Q342" s="13"/>
      <c r="R342" s="13"/>
      <c r="S342" s="13"/>
      <c r="T342" s="13"/>
      <c r="U342" s="106" t="str">
        <f t="shared" si="12"/>
        <v/>
      </c>
    </row>
    <row r="343" spans="2:21" x14ac:dyDescent="0.25">
      <c r="B343" s="34">
        <v>43871</v>
      </c>
      <c r="C343" t="s">
        <v>213</v>
      </c>
      <c r="D343" s="4"/>
      <c r="E343" s="4"/>
      <c r="F343" s="4" t="str">
        <f t="shared" si="11"/>
        <v>пар</v>
      </c>
      <c r="G343" s="3">
        <v>1</v>
      </c>
      <c r="H343" s="4"/>
      <c r="I343" s="4" t="s">
        <v>34</v>
      </c>
      <c r="J343" s="4"/>
      <c r="K343" s="4" t="s">
        <v>6</v>
      </c>
      <c r="N343" s="13"/>
      <c r="O343" s="13"/>
      <c r="P343" s="13"/>
      <c r="Q343" s="13"/>
      <c r="R343" s="13"/>
      <c r="S343" s="13"/>
      <c r="T343" s="13"/>
      <c r="U343" s="106" t="str">
        <f t="shared" si="12"/>
        <v/>
      </c>
    </row>
    <row r="344" spans="2:21" x14ac:dyDescent="0.25">
      <c r="B344" s="34">
        <v>43900</v>
      </c>
      <c r="C344" t="s">
        <v>92</v>
      </c>
      <c r="D344" s="4"/>
      <c r="E344" s="4"/>
      <c r="F344" s="4" t="str">
        <f t="shared" si="11"/>
        <v>пар</v>
      </c>
      <c r="G344" s="3">
        <v>2</v>
      </c>
      <c r="H344" s="4"/>
      <c r="I344" s="4" t="s">
        <v>34</v>
      </c>
      <c r="J344" s="4"/>
      <c r="K344" s="4" t="s">
        <v>6</v>
      </c>
      <c r="N344" s="13"/>
      <c r="O344" s="13"/>
      <c r="P344" s="13"/>
      <c r="Q344" s="13"/>
      <c r="R344" s="13"/>
      <c r="S344" s="13"/>
      <c r="T344" s="13"/>
    </row>
    <row r="345" spans="2:21" x14ac:dyDescent="0.25">
      <c r="B345" s="34">
        <v>43900</v>
      </c>
      <c r="C345" t="s">
        <v>98</v>
      </c>
      <c r="D345" s="4"/>
      <c r="E345" s="4"/>
      <c r="F345" s="4" t="str">
        <f t="shared" si="11"/>
        <v>пар</v>
      </c>
      <c r="G345" s="3">
        <v>1</v>
      </c>
      <c r="H345" s="4"/>
      <c r="I345" s="4" t="s">
        <v>34</v>
      </c>
      <c r="J345" s="4"/>
      <c r="K345" s="4" t="s">
        <v>6</v>
      </c>
      <c r="N345" s="13"/>
      <c r="O345" s="13"/>
      <c r="P345" s="13"/>
      <c r="Q345" s="13"/>
      <c r="R345" s="13"/>
      <c r="S345" s="13"/>
      <c r="T345" s="13"/>
    </row>
    <row r="346" spans="2:21" x14ac:dyDescent="0.25">
      <c r="B346" s="34">
        <v>43900</v>
      </c>
      <c r="C346" t="s">
        <v>96</v>
      </c>
      <c r="D346" s="4"/>
      <c r="E346" s="4"/>
      <c r="F346" s="4" t="str">
        <f t="shared" si="11"/>
        <v>пар</v>
      </c>
      <c r="G346" s="3">
        <v>1</v>
      </c>
      <c r="H346" s="4"/>
      <c r="I346" s="4" t="s">
        <v>34</v>
      </c>
      <c r="J346" s="4"/>
      <c r="K346" s="4" t="s">
        <v>6</v>
      </c>
      <c r="N346" s="13"/>
      <c r="O346" s="13"/>
      <c r="P346" s="13"/>
      <c r="Q346" s="13"/>
      <c r="R346" s="13"/>
      <c r="S346" s="13"/>
      <c r="T346" s="13"/>
    </row>
    <row r="347" spans="2:21" x14ac:dyDescent="0.25">
      <c r="B347" s="34">
        <v>43931</v>
      </c>
      <c r="C347" t="s">
        <v>96</v>
      </c>
      <c r="D347" s="4"/>
      <c r="E347" s="4"/>
      <c r="F347" s="4" t="str">
        <f t="shared" si="11"/>
        <v>пар</v>
      </c>
      <c r="G347" s="3">
        <v>12</v>
      </c>
      <c r="H347" s="4"/>
      <c r="I347" s="4" t="s">
        <v>34</v>
      </c>
      <c r="J347" s="4"/>
      <c r="K347" s="4" t="s">
        <v>6</v>
      </c>
      <c r="N347" s="13"/>
      <c r="O347" s="13"/>
      <c r="P347" s="13"/>
      <c r="Q347" s="13"/>
      <c r="R347" s="13"/>
      <c r="S347" s="13"/>
      <c r="T347" s="13"/>
    </row>
    <row r="348" spans="2:21" x14ac:dyDescent="0.25">
      <c r="B348" s="34">
        <v>43931</v>
      </c>
      <c r="C348" t="s">
        <v>213</v>
      </c>
      <c r="D348" s="4"/>
      <c r="E348" s="4"/>
      <c r="F348" s="4" t="str">
        <f t="shared" si="11"/>
        <v>пар</v>
      </c>
      <c r="G348" s="3">
        <v>1</v>
      </c>
      <c r="H348" s="4"/>
      <c r="I348" s="4" t="s">
        <v>34</v>
      </c>
      <c r="J348" s="4"/>
      <c r="K348" s="4" t="s">
        <v>6</v>
      </c>
      <c r="N348" s="13"/>
      <c r="O348" s="13"/>
      <c r="P348" s="13"/>
      <c r="Q348" s="13"/>
      <c r="R348" s="13"/>
      <c r="S348" s="13"/>
      <c r="T348" s="13"/>
    </row>
    <row r="349" spans="2:21" x14ac:dyDescent="0.25">
      <c r="B349" s="34">
        <v>43931</v>
      </c>
      <c r="C349" t="s">
        <v>97</v>
      </c>
      <c r="D349" s="4"/>
      <c r="E349" s="4"/>
      <c r="F349" s="4" t="str">
        <f t="shared" si="11"/>
        <v>пар</v>
      </c>
      <c r="G349" s="3">
        <v>1</v>
      </c>
      <c r="H349" s="4"/>
      <c r="I349" s="4" t="s">
        <v>34</v>
      </c>
      <c r="J349" s="4"/>
      <c r="K349" s="4" t="s">
        <v>6</v>
      </c>
      <c r="N349" s="13"/>
      <c r="O349" s="13"/>
      <c r="P349" s="13"/>
      <c r="Q349" s="13"/>
      <c r="R349" s="13"/>
      <c r="S349" s="13"/>
      <c r="T349" s="13"/>
    </row>
    <row r="350" spans="2:21" x14ac:dyDescent="0.25">
      <c r="B350" s="34">
        <v>43931</v>
      </c>
      <c r="C350" t="s">
        <v>210</v>
      </c>
      <c r="D350" s="4"/>
      <c r="E350" s="4"/>
      <c r="F350" s="4" t="str">
        <f t="shared" si="11"/>
        <v>штук</v>
      </c>
      <c r="G350" s="3">
        <v>1</v>
      </c>
      <c r="H350" s="4"/>
      <c r="I350" s="4" t="s">
        <v>34</v>
      </c>
      <c r="J350" s="4"/>
      <c r="K350" s="4" t="s">
        <v>6</v>
      </c>
      <c r="N350" s="13"/>
      <c r="O350" s="13"/>
      <c r="P350" s="13"/>
      <c r="Q350" s="13"/>
      <c r="R350" s="13"/>
      <c r="S350" s="13"/>
      <c r="T350" s="13"/>
    </row>
    <row r="351" spans="2:21" x14ac:dyDescent="0.25">
      <c r="B351" s="34">
        <v>43931</v>
      </c>
      <c r="C351" t="s">
        <v>92</v>
      </c>
      <c r="D351" s="4"/>
      <c r="E351" s="4"/>
      <c r="F351" s="4" t="str">
        <f t="shared" si="11"/>
        <v>пар</v>
      </c>
      <c r="G351" s="3">
        <v>6</v>
      </c>
      <c r="H351" s="4"/>
      <c r="I351" s="4" t="s">
        <v>34</v>
      </c>
      <c r="J351" s="4"/>
      <c r="K351" s="4" t="s">
        <v>6</v>
      </c>
      <c r="N351" s="13"/>
      <c r="O351" s="13"/>
      <c r="P351" s="13"/>
      <c r="Q351" s="13"/>
      <c r="R351" s="13"/>
      <c r="S351" s="13"/>
      <c r="T351" s="13"/>
    </row>
    <row r="352" spans="2:21" x14ac:dyDescent="0.25">
      <c r="B352" s="34">
        <v>43931</v>
      </c>
      <c r="C352" t="s">
        <v>212</v>
      </c>
      <c r="D352" s="4"/>
      <c r="E352" s="4"/>
      <c r="F352" s="4" t="str">
        <f t="shared" si="11"/>
        <v>штук</v>
      </c>
      <c r="G352" s="3">
        <v>1</v>
      </c>
      <c r="H352" s="4"/>
      <c r="I352" s="4" t="s">
        <v>34</v>
      </c>
      <c r="J352" s="4"/>
      <c r="K352" s="4" t="s">
        <v>6</v>
      </c>
      <c r="N352" s="13"/>
      <c r="O352" s="13"/>
      <c r="P352" s="13"/>
      <c r="Q352" s="13"/>
      <c r="R352" s="13"/>
      <c r="S352" s="13"/>
      <c r="T352" s="13"/>
    </row>
    <row r="353" spans="2:21" x14ac:dyDescent="0.25">
      <c r="B353" s="34">
        <v>43931</v>
      </c>
      <c r="C353" t="s">
        <v>209</v>
      </c>
      <c r="D353" s="4"/>
      <c r="E353" s="4"/>
      <c r="F353" s="4" t="str">
        <f t="shared" si="11"/>
        <v>штук</v>
      </c>
      <c r="G353" s="3">
        <v>2</v>
      </c>
      <c r="H353" s="4"/>
      <c r="I353" s="4" t="s">
        <v>34</v>
      </c>
      <c r="J353" s="4"/>
      <c r="K353" s="4" t="s">
        <v>6</v>
      </c>
      <c r="N353" s="13"/>
      <c r="O353" s="13"/>
      <c r="P353" s="13"/>
      <c r="Q353" s="13"/>
      <c r="R353" s="13"/>
      <c r="S353" s="13"/>
      <c r="T353" s="13"/>
    </row>
    <row r="354" spans="2:21" x14ac:dyDescent="0.25">
      <c r="B354" s="34">
        <v>43963</v>
      </c>
      <c r="C354" t="s">
        <v>210</v>
      </c>
      <c r="D354" s="4"/>
      <c r="E354" s="4"/>
      <c r="F354" s="4" t="str">
        <f t="shared" si="11"/>
        <v>штук</v>
      </c>
      <c r="G354" s="3">
        <v>1</v>
      </c>
      <c r="H354" s="4"/>
      <c r="I354" s="4" t="s">
        <v>34</v>
      </c>
      <c r="J354" s="4"/>
      <c r="K354" s="4" t="s">
        <v>6</v>
      </c>
      <c r="N354" s="13"/>
      <c r="O354" s="13"/>
      <c r="P354" s="13"/>
      <c r="Q354" s="13"/>
      <c r="R354" s="13"/>
      <c r="S354" s="13"/>
      <c r="T354" s="13"/>
    </row>
    <row r="355" spans="2:21" x14ac:dyDescent="0.25">
      <c r="B355" s="34">
        <v>43963</v>
      </c>
      <c r="C355" t="s">
        <v>97</v>
      </c>
      <c r="D355" s="4"/>
      <c r="E355" s="4"/>
      <c r="F355" s="4" t="str">
        <f t="shared" si="11"/>
        <v>пар</v>
      </c>
      <c r="G355" s="3">
        <v>2</v>
      </c>
      <c r="H355" s="4"/>
      <c r="I355" s="4" t="s">
        <v>34</v>
      </c>
      <c r="J355" s="4"/>
      <c r="K355" s="4" t="s">
        <v>6</v>
      </c>
      <c r="N355" s="13"/>
      <c r="O355" s="13"/>
      <c r="P355" s="13"/>
      <c r="Q355" s="13"/>
      <c r="R355" s="13"/>
      <c r="S355" s="13"/>
      <c r="T355" s="13"/>
    </row>
    <row r="356" spans="2:21" x14ac:dyDescent="0.25">
      <c r="B356" s="34">
        <v>43963</v>
      </c>
      <c r="C356" t="s">
        <v>213</v>
      </c>
      <c r="D356" s="4"/>
      <c r="E356" s="4"/>
      <c r="F356" s="4" t="str">
        <f t="shared" si="11"/>
        <v>пар</v>
      </c>
      <c r="G356" s="3">
        <v>1</v>
      </c>
      <c r="H356" s="4"/>
      <c r="I356" s="4" t="s">
        <v>34</v>
      </c>
      <c r="J356" s="4"/>
      <c r="K356" s="4" t="s">
        <v>6</v>
      </c>
      <c r="N356" s="13"/>
      <c r="O356" s="13"/>
      <c r="P356" s="13"/>
      <c r="Q356" s="13"/>
      <c r="R356" s="13"/>
      <c r="S356" s="13"/>
      <c r="T356" s="13"/>
    </row>
    <row r="357" spans="2:21" x14ac:dyDescent="0.25">
      <c r="B357" s="34">
        <v>43871</v>
      </c>
      <c r="C357" t="s">
        <v>96</v>
      </c>
      <c r="D357" s="4"/>
      <c r="E357" s="4"/>
      <c r="F357" s="4" t="str">
        <f t="shared" si="11"/>
        <v>пар</v>
      </c>
      <c r="G357" s="3">
        <v>5</v>
      </c>
      <c r="H357" s="4"/>
      <c r="I357" s="4" t="s">
        <v>34</v>
      </c>
      <c r="J357" s="4"/>
      <c r="K357" s="4" t="s">
        <v>6</v>
      </c>
      <c r="N357" s="13"/>
      <c r="O357" s="13"/>
      <c r="P357" s="13"/>
      <c r="Q357" s="13"/>
      <c r="R357" s="13"/>
      <c r="S357" s="13"/>
      <c r="T357" s="13"/>
      <c r="U357" s="106" t="str">
        <f t="shared" ref="U357:U367" si="13">CONCATENATE(D357,E357)</f>
        <v/>
      </c>
    </row>
    <row r="358" spans="2:21" x14ac:dyDescent="0.25">
      <c r="B358" s="34">
        <v>43871</v>
      </c>
      <c r="C358" t="s">
        <v>90</v>
      </c>
      <c r="D358" s="4"/>
      <c r="E358" s="4"/>
      <c r="F358" s="4" t="str">
        <f t="shared" si="11"/>
        <v>штук</v>
      </c>
      <c r="G358" s="3">
        <v>1</v>
      </c>
      <c r="H358" s="4"/>
      <c r="I358" s="4" t="s">
        <v>42</v>
      </c>
      <c r="J358" s="4"/>
      <c r="K358" s="4" t="s">
        <v>20</v>
      </c>
      <c r="N358" s="13"/>
      <c r="O358" s="13"/>
      <c r="P358" s="13"/>
      <c r="Q358" s="13"/>
      <c r="R358" s="13"/>
      <c r="S358" s="13"/>
      <c r="T358" s="13"/>
      <c r="U358" s="106" t="str">
        <f t="shared" si="13"/>
        <v/>
      </c>
    </row>
    <row r="359" spans="2:21" x14ac:dyDescent="0.25">
      <c r="B359" s="34">
        <v>43871</v>
      </c>
      <c r="C359" t="s">
        <v>211</v>
      </c>
      <c r="D359" s="4"/>
      <c r="E359" s="4"/>
      <c r="F359" s="4" t="str">
        <f t="shared" si="11"/>
        <v>комплект</v>
      </c>
      <c r="G359" s="3">
        <v>7</v>
      </c>
      <c r="H359" s="4"/>
      <c r="I359" s="4" t="s">
        <v>42</v>
      </c>
      <c r="J359" s="4"/>
      <c r="K359" s="4" t="s">
        <v>6</v>
      </c>
      <c r="N359" s="13"/>
      <c r="O359" s="13"/>
      <c r="P359" s="13"/>
      <c r="Q359" s="13"/>
      <c r="R359" s="13"/>
      <c r="S359" s="13"/>
      <c r="T359" s="13"/>
      <c r="U359" s="106" t="str">
        <f t="shared" si="13"/>
        <v/>
      </c>
    </row>
    <row r="360" spans="2:21" x14ac:dyDescent="0.25">
      <c r="B360" s="34">
        <v>43871</v>
      </c>
      <c r="C360" t="s">
        <v>209</v>
      </c>
      <c r="D360" s="4"/>
      <c r="E360" s="4"/>
      <c r="F360" s="4" t="str">
        <f t="shared" si="11"/>
        <v>штук</v>
      </c>
      <c r="G360" s="3">
        <v>4</v>
      </c>
      <c r="H360" s="4"/>
      <c r="I360" s="4" t="s">
        <v>42</v>
      </c>
      <c r="J360" s="4"/>
      <c r="K360" s="4" t="s">
        <v>6</v>
      </c>
      <c r="N360" s="13"/>
      <c r="O360" s="13"/>
      <c r="P360" s="13"/>
      <c r="Q360" s="13"/>
      <c r="R360" s="13"/>
      <c r="S360" s="13"/>
      <c r="T360" s="13"/>
      <c r="U360" s="106" t="str">
        <f t="shared" si="13"/>
        <v/>
      </c>
    </row>
    <row r="361" spans="2:21" x14ac:dyDescent="0.25">
      <c r="B361" s="34">
        <v>43871</v>
      </c>
      <c r="C361" t="s">
        <v>212</v>
      </c>
      <c r="D361" s="4"/>
      <c r="E361" s="4"/>
      <c r="F361" s="4" t="str">
        <f t="shared" si="11"/>
        <v>штук</v>
      </c>
      <c r="G361" s="3">
        <v>2</v>
      </c>
      <c r="H361" s="4"/>
      <c r="I361" s="4" t="s">
        <v>42</v>
      </c>
      <c r="J361" s="4"/>
      <c r="K361" s="4" t="s">
        <v>6</v>
      </c>
      <c r="N361" s="13"/>
      <c r="O361" s="13"/>
      <c r="P361" s="13"/>
      <c r="Q361" s="13"/>
      <c r="R361" s="13"/>
      <c r="S361" s="13"/>
      <c r="T361" s="13"/>
      <c r="U361" s="106" t="str">
        <f t="shared" si="13"/>
        <v/>
      </c>
    </row>
    <row r="362" spans="2:21" x14ac:dyDescent="0.25">
      <c r="B362" s="34">
        <v>43871</v>
      </c>
      <c r="C362" t="s">
        <v>92</v>
      </c>
      <c r="D362" s="4"/>
      <c r="E362" s="4"/>
      <c r="F362" s="4" t="str">
        <f t="shared" si="11"/>
        <v>пар</v>
      </c>
      <c r="G362" s="3">
        <v>11</v>
      </c>
      <c r="H362" s="4"/>
      <c r="I362" s="4" t="s">
        <v>42</v>
      </c>
      <c r="J362" s="4"/>
      <c r="K362" s="4" t="s">
        <v>6</v>
      </c>
      <c r="N362" s="13"/>
      <c r="O362" s="13"/>
      <c r="P362" s="13"/>
      <c r="Q362" s="13"/>
      <c r="R362" s="13"/>
      <c r="S362" s="13"/>
      <c r="T362" s="13"/>
      <c r="U362" s="106" t="str">
        <f t="shared" si="13"/>
        <v/>
      </c>
    </row>
    <row r="363" spans="2:21" x14ac:dyDescent="0.25">
      <c r="B363" s="34">
        <v>43871</v>
      </c>
      <c r="C363" t="s">
        <v>210</v>
      </c>
      <c r="D363" s="4"/>
      <c r="E363" s="4"/>
      <c r="F363" s="4" t="str">
        <f t="shared" si="11"/>
        <v>штук</v>
      </c>
      <c r="G363" s="3">
        <v>7</v>
      </c>
      <c r="H363" s="4"/>
      <c r="I363" s="4" t="s">
        <v>42</v>
      </c>
      <c r="J363" s="4"/>
      <c r="K363" s="4" t="s">
        <v>6</v>
      </c>
      <c r="N363" s="13"/>
      <c r="O363" s="13"/>
      <c r="P363" s="13"/>
      <c r="Q363" s="13"/>
      <c r="R363" s="13"/>
      <c r="S363" s="13"/>
      <c r="T363" s="13"/>
      <c r="U363" s="106" t="str">
        <f t="shared" si="13"/>
        <v/>
      </c>
    </row>
    <row r="364" spans="2:21" x14ac:dyDescent="0.25">
      <c r="B364" s="34">
        <v>43871</v>
      </c>
      <c r="C364" t="s">
        <v>88</v>
      </c>
      <c r="D364" s="4"/>
      <c r="E364" s="4"/>
      <c r="F364" s="4" t="str">
        <f t="shared" si="11"/>
        <v>штук</v>
      </c>
      <c r="G364" s="3">
        <v>4</v>
      </c>
      <c r="H364" s="4"/>
      <c r="I364" s="4" t="s">
        <v>42</v>
      </c>
      <c r="J364" s="4"/>
      <c r="K364" s="4" t="s">
        <v>6</v>
      </c>
      <c r="N364" s="13"/>
      <c r="O364" s="13"/>
      <c r="P364" s="13"/>
      <c r="Q364" s="13"/>
      <c r="R364" s="13"/>
      <c r="S364" s="13"/>
      <c r="T364" s="13"/>
      <c r="U364" s="106" t="str">
        <f t="shared" si="13"/>
        <v/>
      </c>
    </row>
    <row r="365" spans="2:21" x14ac:dyDescent="0.25">
      <c r="B365" s="34">
        <v>43871</v>
      </c>
      <c r="C365" t="s">
        <v>97</v>
      </c>
      <c r="D365" s="4"/>
      <c r="E365" s="4"/>
      <c r="F365" s="4" t="str">
        <f t="shared" si="11"/>
        <v>пар</v>
      </c>
      <c r="G365" s="3">
        <v>4</v>
      </c>
      <c r="H365" s="4"/>
      <c r="I365" s="4" t="s">
        <v>42</v>
      </c>
      <c r="J365" s="4"/>
      <c r="K365" s="4" t="s">
        <v>6</v>
      </c>
      <c r="N365" s="13"/>
      <c r="O365" s="13"/>
      <c r="P365" s="13"/>
      <c r="Q365" s="13"/>
      <c r="R365" s="13"/>
      <c r="S365" s="13"/>
      <c r="T365" s="13"/>
      <c r="U365" s="106" t="str">
        <f t="shared" si="13"/>
        <v/>
      </c>
    </row>
    <row r="366" spans="2:21" x14ac:dyDescent="0.25">
      <c r="B366" s="34">
        <v>43871</v>
      </c>
      <c r="C366" t="s">
        <v>98</v>
      </c>
      <c r="D366" s="4"/>
      <c r="E366" s="4"/>
      <c r="F366" s="4" t="str">
        <f t="shared" si="11"/>
        <v>пар</v>
      </c>
      <c r="G366" s="3">
        <v>1</v>
      </c>
      <c r="H366" s="4"/>
      <c r="I366" s="4" t="s">
        <v>42</v>
      </c>
      <c r="J366" s="4"/>
      <c r="K366" s="4" t="s">
        <v>6</v>
      </c>
      <c r="N366" s="13"/>
      <c r="O366" s="13"/>
      <c r="P366" s="13"/>
      <c r="Q366" s="13"/>
      <c r="R366" s="13"/>
      <c r="S366" s="13"/>
      <c r="T366" s="13"/>
      <c r="U366" s="106" t="str">
        <f t="shared" si="13"/>
        <v/>
      </c>
    </row>
    <row r="367" spans="2:21" x14ac:dyDescent="0.25">
      <c r="B367" s="34">
        <v>43871</v>
      </c>
      <c r="C367" t="s">
        <v>96</v>
      </c>
      <c r="D367" s="4"/>
      <c r="E367" s="4"/>
      <c r="F367" s="4" t="str">
        <f t="shared" si="11"/>
        <v>пар</v>
      </c>
      <c r="G367" s="3">
        <v>10</v>
      </c>
      <c r="H367" s="4"/>
      <c r="I367" s="4" t="s">
        <v>42</v>
      </c>
      <c r="J367" s="4"/>
      <c r="K367" s="4" t="s">
        <v>6</v>
      </c>
      <c r="N367" s="13"/>
      <c r="O367" s="13"/>
      <c r="P367" s="13"/>
      <c r="Q367" s="13"/>
      <c r="R367" s="13"/>
      <c r="S367" s="13"/>
      <c r="T367" s="13"/>
      <c r="U367" s="106" t="str">
        <f t="shared" si="13"/>
        <v/>
      </c>
    </row>
    <row r="368" spans="2:21" x14ac:dyDescent="0.25">
      <c r="B368" s="34">
        <v>43900</v>
      </c>
      <c r="C368" t="s">
        <v>211</v>
      </c>
      <c r="D368" s="4"/>
      <c r="E368" s="4"/>
      <c r="F368" s="4" t="str">
        <f t="shared" si="11"/>
        <v>комплект</v>
      </c>
      <c r="G368" s="3">
        <v>2</v>
      </c>
      <c r="H368" s="4"/>
      <c r="I368" s="4" t="s">
        <v>42</v>
      </c>
      <c r="J368" s="4"/>
      <c r="K368" s="4" t="s">
        <v>6</v>
      </c>
      <c r="N368" s="13"/>
      <c r="O368" s="13"/>
      <c r="P368" s="13"/>
      <c r="Q368" s="13"/>
      <c r="R368" s="13"/>
      <c r="S368" s="13"/>
      <c r="T368" s="13"/>
    </row>
    <row r="369" spans="2:21" x14ac:dyDescent="0.25">
      <c r="B369" s="34">
        <v>43900</v>
      </c>
      <c r="C369" t="s">
        <v>209</v>
      </c>
      <c r="D369" s="4"/>
      <c r="E369" s="4"/>
      <c r="F369" s="4" t="str">
        <f t="shared" si="11"/>
        <v>штук</v>
      </c>
      <c r="G369" s="3">
        <v>1</v>
      </c>
      <c r="H369" s="4"/>
      <c r="I369" s="4" t="s">
        <v>42</v>
      </c>
      <c r="J369" s="4"/>
      <c r="K369" s="4" t="s">
        <v>6</v>
      </c>
      <c r="N369" s="13"/>
      <c r="O369" s="13"/>
      <c r="P369" s="13"/>
      <c r="Q369" s="13"/>
      <c r="R369" s="13"/>
      <c r="S369" s="13"/>
      <c r="T369" s="13"/>
    </row>
    <row r="370" spans="2:21" x14ac:dyDescent="0.25">
      <c r="B370" s="34">
        <v>43900</v>
      </c>
      <c r="C370" t="s">
        <v>210</v>
      </c>
      <c r="D370" s="4"/>
      <c r="E370" s="4"/>
      <c r="F370" s="4" t="str">
        <f t="shared" si="11"/>
        <v>штук</v>
      </c>
      <c r="G370" s="3">
        <v>5</v>
      </c>
      <c r="H370" s="4"/>
      <c r="I370" s="4" t="s">
        <v>42</v>
      </c>
      <c r="J370" s="4"/>
      <c r="K370" s="4" t="s">
        <v>6</v>
      </c>
      <c r="N370" s="13"/>
      <c r="O370" s="13"/>
      <c r="P370" s="13"/>
      <c r="Q370" s="13"/>
      <c r="R370" s="13"/>
      <c r="S370" s="13"/>
      <c r="T370" s="13"/>
    </row>
    <row r="371" spans="2:21" x14ac:dyDescent="0.25">
      <c r="B371" s="34">
        <v>43900</v>
      </c>
      <c r="C371" t="s">
        <v>92</v>
      </c>
      <c r="D371" s="4"/>
      <c r="E371" s="4"/>
      <c r="F371" s="4" t="str">
        <f t="shared" si="11"/>
        <v>пар</v>
      </c>
      <c r="G371" s="3">
        <v>4</v>
      </c>
      <c r="H371" s="4"/>
      <c r="I371" s="4" t="s">
        <v>42</v>
      </c>
      <c r="J371" s="4"/>
      <c r="K371" s="4" t="s">
        <v>6</v>
      </c>
      <c r="N371" s="13"/>
      <c r="O371" s="13"/>
      <c r="P371" s="13"/>
      <c r="Q371" s="13"/>
      <c r="R371" s="13"/>
      <c r="S371" s="13"/>
      <c r="T371" s="13"/>
    </row>
    <row r="372" spans="2:21" x14ac:dyDescent="0.25">
      <c r="B372" s="34">
        <v>43900</v>
      </c>
      <c r="C372" t="s">
        <v>96</v>
      </c>
      <c r="D372" s="4"/>
      <c r="E372" s="4"/>
      <c r="F372" s="4" t="str">
        <f t="shared" si="11"/>
        <v>пар</v>
      </c>
      <c r="G372" s="3">
        <v>2</v>
      </c>
      <c r="H372" s="4"/>
      <c r="I372" s="4" t="s">
        <v>42</v>
      </c>
      <c r="J372" s="4"/>
      <c r="K372" s="4" t="s">
        <v>6</v>
      </c>
      <c r="N372" s="13"/>
      <c r="O372" s="13"/>
      <c r="P372" s="13"/>
      <c r="Q372" s="13"/>
      <c r="R372" s="13"/>
      <c r="S372" s="13"/>
      <c r="T372" s="13"/>
    </row>
    <row r="373" spans="2:21" x14ac:dyDescent="0.25">
      <c r="B373" s="34">
        <v>43900</v>
      </c>
      <c r="C373" t="s">
        <v>213</v>
      </c>
      <c r="D373" s="4"/>
      <c r="E373" s="4"/>
      <c r="F373" s="4" t="str">
        <f t="shared" si="11"/>
        <v>пар</v>
      </c>
      <c r="G373" s="3">
        <v>2</v>
      </c>
      <c r="H373" s="4"/>
      <c r="I373" s="4" t="s">
        <v>42</v>
      </c>
      <c r="J373" s="4"/>
      <c r="K373" s="4" t="s">
        <v>6</v>
      </c>
      <c r="N373" s="13"/>
      <c r="O373" s="13"/>
      <c r="P373" s="13"/>
      <c r="Q373" s="13"/>
      <c r="R373" s="13"/>
      <c r="S373" s="13"/>
      <c r="T373" s="13"/>
    </row>
    <row r="374" spans="2:21" x14ac:dyDescent="0.25">
      <c r="B374" s="34">
        <v>43944</v>
      </c>
      <c r="C374" t="s">
        <v>209</v>
      </c>
      <c r="D374" s="4"/>
      <c r="E374" s="4"/>
      <c r="F374" s="4" t="str">
        <f t="shared" si="11"/>
        <v>штук</v>
      </c>
      <c r="G374" s="3">
        <v>2</v>
      </c>
      <c r="H374" s="4"/>
      <c r="I374" s="4" t="s">
        <v>42</v>
      </c>
      <c r="J374" s="4"/>
      <c r="K374" s="4" t="s">
        <v>6</v>
      </c>
      <c r="N374" s="13"/>
      <c r="O374" s="13"/>
      <c r="P374" s="13"/>
      <c r="Q374" s="13"/>
      <c r="R374" s="13"/>
      <c r="S374" s="13"/>
      <c r="T374" s="13"/>
    </row>
    <row r="375" spans="2:21" x14ac:dyDescent="0.25">
      <c r="B375" s="34">
        <v>43944</v>
      </c>
      <c r="C375" t="s">
        <v>97</v>
      </c>
      <c r="D375" s="4"/>
      <c r="E375" s="4"/>
      <c r="F375" s="4" t="str">
        <f t="shared" si="11"/>
        <v>пар</v>
      </c>
      <c r="G375" s="3">
        <v>2</v>
      </c>
      <c r="H375" s="4"/>
      <c r="I375" s="4" t="s">
        <v>42</v>
      </c>
      <c r="J375" s="4"/>
      <c r="K375" s="4" t="s">
        <v>6</v>
      </c>
      <c r="N375" s="13"/>
      <c r="O375" s="13"/>
      <c r="P375" s="13"/>
      <c r="Q375" s="13"/>
      <c r="R375" s="13"/>
      <c r="S375" s="13"/>
      <c r="T375" s="13"/>
    </row>
    <row r="376" spans="2:21" x14ac:dyDescent="0.25">
      <c r="B376" s="34">
        <v>43944</v>
      </c>
      <c r="C376" t="s">
        <v>213</v>
      </c>
      <c r="D376" s="4"/>
      <c r="E376" s="4"/>
      <c r="F376" s="4" t="str">
        <f t="shared" si="11"/>
        <v>пар</v>
      </c>
      <c r="G376" s="3">
        <v>4</v>
      </c>
      <c r="H376" s="4"/>
      <c r="I376" s="4" t="s">
        <v>42</v>
      </c>
      <c r="J376" s="4"/>
      <c r="K376" s="4" t="s">
        <v>6</v>
      </c>
      <c r="N376" s="13"/>
      <c r="O376" s="13"/>
      <c r="P376" s="13"/>
      <c r="Q376" s="13"/>
      <c r="R376" s="13"/>
      <c r="S376" s="13"/>
      <c r="T376" s="13"/>
    </row>
    <row r="377" spans="2:21" x14ac:dyDescent="0.25">
      <c r="B377" s="34">
        <v>43944</v>
      </c>
      <c r="C377" t="s">
        <v>92</v>
      </c>
      <c r="D377" s="4"/>
      <c r="E377" s="4"/>
      <c r="F377" s="4" t="str">
        <f t="shared" si="11"/>
        <v>пар</v>
      </c>
      <c r="G377" s="3">
        <v>3</v>
      </c>
      <c r="H377" s="4"/>
      <c r="I377" s="4" t="s">
        <v>42</v>
      </c>
      <c r="J377" s="4"/>
      <c r="K377" s="4" t="s">
        <v>6</v>
      </c>
      <c r="N377" s="13"/>
      <c r="O377" s="13"/>
      <c r="P377" s="13"/>
      <c r="Q377" s="13"/>
      <c r="R377" s="13"/>
      <c r="S377" s="13"/>
      <c r="T377" s="13"/>
    </row>
    <row r="378" spans="2:21" x14ac:dyDescent="0.25">
      <c r="B378" s="34">
        <v>43944</v>
      </c>
      <c r="C378" t="s">
        <v>90</v>
      </c>
      <c r="D378" s="4"/>
      <c r="E378" s="4"/>
      <c r="F378" s="4" t="str">
        <f t="shared" si="11"/>
        <v>штук</v>
      </c>
      <c r="G378" s="3">
        <v>1</v>
      </c>
      <c r="H378" s="4"/>
      <c r="I378" s="4" t="s">
        <v>42</v>
      </c>
      <c r="J378" s="4"/>
      <c r="K378" s="4" t="s">
        <v>20</v>
      </c>
      <c r="N378" s="13"/>
      <c r="O378" s="13"/>
      <c r="P378" s="13"/>
      <c r="Q378" s="13"/>
      <c r="R378" s="13"/>
      <c r="S378" s="13"/>
      <c r="T378" s="13"/>
    </row>
    <row r="379" spans="2:21" x14ac:dyDescent="0.25">
      <c r="B379" s="34">
        <v>43944</v>
      </c>
      <c r="C379" t="s">
        <v>210</v>
      </c>
      <c r="D379" s="4"/>
      <c r="E379" s="4"/>
      <c r="F379" s="4" t="str">
        <f t="shared" si="11"/>
        <v>штук</v>
      </c>
      <c r="G379" s="3">
        <v>3</v>
      </c>
      <c r="H379" s="4"/>
      <c r="I379" s="4" t="s">
        <v>42</v>
      </c>
      <c r="J379" s="4"/>
      <c r="K379" s="4" t="s">
        <v>6</v>
      </c>
      <c r="N379" s="13"/>
      <c r="O379" s="13"/>
      <c r="P379" s="13"/>
      <c r="Q379" s="13"/>
      <c r="R379" s="13"/>
      <c r="S379" s="13"/>
      <c r="T379" s="13"/>
    </row>
    <row r="380" spans="2:21" x14ac:dyDescent="0.25">
      <c r="B380" s="34">
        <v>43963</v>
      </c>
      <c r="C380" t="s">
        <v>211</v>
      </c>
      <c r="D380" s="4"/>
      <c r="E380" s="4"/>
      <c r="F380" s="4" t="str">
        <f t="shared" si="11"/>
        <v>комплект</v>
      </c>
      <c r="G380" s="3">
        <v>1</v>
      </c>
      <c r="H380" s="4"/>
      <c r="I380" s="4" t="s">
        <v>42</v>
      </c>
      <c r="J380" s="4"/>
      <c r="K380" s="4" t="s">
        <v>6</v>
      </c>
      <c r="N380" s="13"/>
      <c r="O380" s="13"/>
      <c r="P380" s="13"/>
      <c r="Q380" s="13"/>
      <c r="R380" s="13"/>
      <c r="S380" s="13"/>
      <c r="T380" s="13"/>
    </row>
    <row r="381" spans="2:21" x14ac:dyDescent="0.25">
      <c r="B381" s="34">
        <v>43931</v>
      </c>
      <c r="C381" t="s">
        <v>96</v>
      </c>
      <c r="D381" s="4"/>
      <c r="E381" s="4"/>
      <c r="F381" s="4" t="str">
        <f t="shared" si="11"/>
        <v>пар</v>
      </c>
      <c r="G381" s="3">
        <v>6</v>
      </c>
      <c r="H381" s="4"/>
      <c r="I381" s="4" t="s">
        <v>42</v>
      </c>
      <c r="J381" s="4"/>
      <c r="K381" s="4" t="s">
        <v>6</v>
      </c>
      <c r="N381" s="13"/>
      <c r="O381" s="13"/>
      <c r="P381" s="13"/>
      <c r="Q381" s="13"/>
      <c r="R381" s="13"/>
      <c r="S381" s="13"/>
      <c r="T381" s="13"/>
    </row>
    <row r="382" spans="2:21" x14ac:dyDescent="0.25">
      <c r="B382" s="34">
        <v>43871</v>
      </c>
      <c r="C382" t="s">
        <v>213</v>
      </c>
      <c r="D382" s="4"/>
      <c r="E382" s="4"/>
      <c r="F382" s="4" t="str">
        <f t="shared" si="11"/>
        <v>пар</v>
      </c>
      <c r="G382" s="3">
        <v>9</v>
      </c>
      <c r="H382" s="4"/>
      <c r="I382" s="4" t="s">
        <v>42</v>
      </c>
      <c r="J382" s="4"/>
      <c r="K382" s="4" t="s">
        <v>6</v>
      </c>
      <c r="N382" s="13"/>
      <c r="O382" s="13"/>
      <c r="P382" s="13"/>
      <c r="Q382" s="13"/>
      <c r="R382" s="13"/>
      <c r="S382" s="13"/>
      <c r="T382" s="13"/>
      <c r="U382" s="106" t="str">
        <f t="shared" ref="U382:U413" si="14">CONCATENATE(D382,E382)</f>
        <v/>
      </c>
    </row>
    <row r="383" spans="2:21" x14ac:dyDescent="0.25">
      <c r="B383" s="34"/>
      <c r="D383" s="4"/>
      <c r="E383" s="4"/>
      <c r="F383" s="4" t="str">
        <f t="shared" si="11"/>
        <v/>
      </c>
      <c r="G383" s="3"/>
      <c r="H383" s="4"/>
      <c r="I383" s="4"/>
      <c r="J383" s="4"/>
      <c r="K383" s="4" t="s">
        <v>6</v>
      </c>
      <c r="N383" s="13"/>
      <c r="O383" s="13"/>
      <c r="P383" s="13"/>
      <c r="Q383" s="13"/>
      <c r="R383" s="13"/>
      <c r="S383" s="13"/>
      <c r="T383" s="13"/>
      <c r="U383" s="106" t="str">
        <f t="shared" si="14"/>
        <v/>
      </c>
    </row>
    <row r="384" spans="2:21" x14ac:dyDescent="0.25">
      <c r="B384" s="34"/>
      <c r="D384" s="4"/>
      <c r="E384" s="4"/>
      <c r="F384" s="4" t="str">
        <f t="shared" si="11"/>
        <v/>
      </c>
      <c r="G384" s="3"/>
      <c r="H384" s="4"/>
      <c r="I384" s="4"/>
      <c r="J384" s="4"/>
      <c r="K384" s="4" t="s">
        <v>6</v>
      </c>
      <c r="N384" s="13"/>
      <c r="O384" s="13"/>
      <c r="P384" s="13"/>
      <c r="Q384" s="13"/>
      <c r="R384" s="13"/>
      <c r="S384" s="13"/>
      <c r="T384" s="13"/>
      <c r="U384" s="106" t="str">
        <f t="shared" si="14"/>
        <v/>
      </c>
    </row>
    <row r="385" spans="2:21" x14ac:dyDescent="0.25">
      <c r="B385" s="34"/>
      <c r="D385" s="4"/>
      <c r="E385" s="4"/>
      <c r="F385" s="4" t="str">
        <f t="shared" ref="F385:F416" si="15">IF(ISNA(VLOOKUP(C385,Таблица1,4,0)),"",VLOOKUP(C385,Таблица1,4,0))</f>
        <v/>
      </c>
      <c r="G385" s="3"/>
      <c r="H385" s="4"/>
      <c r="I385" s="4"/>
      <c r="J385" s="4"/>
      <c r="K385" s="4" t="s">
        <v>6</v>
      </c>
      <c r="N385" s="13"/>
      <c r="O385" s="13"/>
      <c r="P385" s="13"/>
      <c r="Q385" s="13"/>
      <c r="R385" s="13"/>
      <c r="S385" s="13"/>
      <c r="T385" s="13"/>
      <c r="U385" s="106" t="str">
        <f t="shared" si="14"/>
        <v/>
      </c>
    </row>
    <row r="386" spans="2:21" x14ac:dyDescent="0.25">
      <c r="B386" s="34"/>
      <c r="D386" s="4"/>
      <c r="E386" s="4"/>
      <c r="F386" s="4" t="str">
        <f t="shared" si="15"/>
        <v/>
      </c>
      <c r="G386" s="3"/>
      <c r="H386" s="4"/>
      <c r="I386" s="4"/>
      <c r="J386" s="4"/>
      <c r="K386" s="4" t="s">
        <v>6</v>
      </c>
      <c r="N386" s="13"/>
      <c r="O386" s="13"/>
      <c r="P386" s="13"/>
      <c r="Q386" s="13"/>
      <c r="R386" s="13"/>
      <c r="S386" s="13"/>
      <c r="T386" s="13"/>
      <c r="U386" s="106" t="str">
        <f t="shared" si="14"/>
        <v/>
      </c>
    </row>
    <row r="387" spans="2:21" x14ac:dyDescent="0.25">
      <c r="B387" s="34"/>
      <c r="D387" s="4"/>
      <c r="E387" s="4"/>
      <c r="F387" s="4" t="str">
        <f t="shared" si="15"/>
        <v/>
      </c>
      <c r="G387" s="3"/>
      <c r="H387" s="4"/>
      <c r="I387" s="4"/>
      <c r="J387" s="4"/>
      <c r="K387" s="4" t="s">
        <v>6</v>
      </c>
      <c r="N387" s="13"/>
      <c r="O387" s="13"/>
      <c r="P387" s="13"/>
      <c r="Q387" s="13"/>
      <c r="R387" s="13"/>
      <c r="S387" s="13"/>
      <c r="T387" s="13"/>
      <c r="U387" s="106" t="str">
        <f t="shared" si="14"/>
        <v/>
      </c>
    </row>
    <row r="388" spans="2:21" x14ac:dyDescent="0.25">
      <c r="B388" s="34"/>
      <c r="D388" s="4"/>
      <c r="E388" s="4"/>
      <c r="F388" s="4" t="str">
        <f t="shared" si="15"/>
        <v/>
      </c>
      <c r="G388" s="3"/>
      <c r="H388" s="4"/>
      <c r="I388" s="4"/>
      <c r="J388" s="4"/>
      <c r="K388" s="4" t="s">
        <v>6</v>
      </c>
      <c r="N388" s="13"/>
      <c r="O388" s="13"/>
      <c r="P388" s="13"/>
      <c r="Q388" s="13"/>
      <c r="R388" s="13"/>
      <c r="S388" s="13"/>
      <c r="T388" s="13"/>
      <c r="U388" s="106" t="str">
        <f t="shared" si="14"/>
        <v/>
      </c>
    </row>
    <row r="389" spans="2:21" x14ac:dyDescent="0.25">
      <c r="B389" s="34"/>
      <c r="D389" s="4"/>
      <c r="E389" s="4"/>
      <c r="F389" s="4" t="str">
        <f t="shared" si="15"/>
        <v/>
      </c>
      <c r="G389" s="3"/>
      <c r="H389" s="4"/>
      <c r="I389" s="4"/>
      <c r="J389" s="4"/>
      <c r="K389" s="4" t="s">
        <v>6</v>
      </c>
      <c r="N389" s="13"/>
      <c r="O389" s="13"/>
      <c r="P389" s="13"/>
      <c r="Q389" s="13"/>
      <c r="R389" s="13"/>
      <c r="S389" s="13"/>
      <c r="T389" s="13"/>
      <c r="U389" s="106" t="str">
        <f t="shared" si="14"/>
        <v/>
      </c>
    </row>
    <row r="390" spans="2:21" x14ac:dyDescent="0.25">
      <c r="B390" s="34"/>
      <c r="D390" s="4"/>
      <c r="E390" s="4"/>
      <c r="F390" s="4" t="str">
        <f t="shared" si="15"/>
        <v/>
      </c>
      <c r="G390" s="3"/>
      <c r="H390" s="4"/>
      <c r="I390" s="4"/>
      <c r="J390" s="4"/>
      <c r="K390" s="4" t="s">
        <v>6</v>
      </c>
      <c r="N390" s="13"/>
      <c r="O390" s="13"/>
      <c r="P390" s="13"/>
      <c r="Q390" s="13"/>
      <c r="R390" s="13"/>
      <c r="S390" s="13"/>
      <c r="T390" s="13"/>
      <c r="U390" s="106" t="str">
        <f t="shared" si="14"/>
        <v/>
      </c>
    </row>
    <row r="391" spans="2:21" x14ac:dyDescent="0.25">
      <c r="B391" s="34"/>
      <c r="D391" s="4"/>
      <c r="E391" s="4"/>
      <c r="F391" s="4" t="str">
        <f t="shared" si="15"/>
        <v/>
      </c>
      <c r="G391" s="3"/>
      <c r="H391" s="4"/>
      <c r="I391" s="4"/>
      <c r="J391" s="4"/>
      <c r="K391" s="4" t="s">
        <v>6</v>
      </c>
      <c r="N391" s="13"/>
      <c r="O391" s="13"/>
      <c r="P391" s="13"/>
      <c r="Q391" s="13"/>
      <c r="R391" s="13"/>
      <c r="S391" s="13"/>
      <c r="T391" s="13"/>
      <c r="U391" s="106" t="str">
        <f t="shared" si="14"/>
        <v/>
      </c>
    </row>
    <row r="392" spans="2:21" x14ac:dyDescent="0.25">
      <c r="B392" s="34"/>
      <c r="D392" s="4"/>
      <c r="E392" s="4"/>
      <c r="F392" s="4" t="str">
        <f t="shared" si="15"/>
        <v/>
      </c>
      <c r="G392" s="3"/>
      <c r="H392" s="4"/>
      <c r="I392" s="4"/>
      <c r="J392" s="4"/>
      <c r="K392" s="4" t="s">
        <v>6</v>
      </c>
      <c r="N392" s="13"/>
      <c r="O392" s="13"/>
      <c r="P392" s="13"/>
      <c r="Q392" s="13"/>
      <c r="R392" s="13"/>
      <c r="S392" s="13"/>
      <c r="T392" s="13"/>
      <c r="U392" s="106" t="str">
        <f t="shared" si="14"/>
        <v/>
      </c>
    </row>
    <row r="393" spans="2:21" x14ac:dyDescent="0.25">
      <c r="B393" s="34"/>
      <c r="D393" s="4"/>
      <c r="E393" s="4"/>
      <c r="F393" s="4" t="str">
        <f t="shared" si="15"/>
        <v/>
      </c>
      <c r="G393" s="3"/>
      <c r="H393" s="4"/>
      <c r="I393" s="4"/>
      <c r="J393" s="4"/>
      <c r="K393" s="4" t="s">
        <v>6</v>
      </c>
      <c r="N393" s="13"/>
      <c r="O393" s="13"/>
      <c r="P393" s="13"/>
      <c r="Q393" s="13"/>
      <c r="R393" s="13"/>
      <c r="S393" s="13"/>
      <c r="T393" s="13"/>
      <c r="U393" s="106" t="str">
        <f t="shared" si="14"/>
        <v/>
      </c>
    </row>
    <row r="394" spans="2:21" x14ac:dyDescent="0.25">
      <c r="B394" s="34"/>
      <c r="D394" s="4"/>
      <c r="E394" s="4"/>
      <c r="F394" s="4" t="str">
        <f t="shared" si="15"/>
        <v/>
      </c>
      <c r="G394" s="3"/>
      <c r="H394" s="4"/>
      <c r="I394" s="4"/>
      <c r="J394" s="4"/>
      <c r="K394" s="4" t="s">
        <v>6</v>
      </c>
      <c r="N394" s="13"/>
      <c r="O394" s="13"/>
      <c r="P394" s="13"/>
      <c r="Q394" s="13"/>
      <c r="R394" s="13"/>
      <c r="S394" s="13"/>
      <c r="T394" s="13"/>
      <c r="U394" s="106" t="str">
        <f t="shared" si="14"/>
        <v/>
      </c>
    </row>
    <row r="395" spans="2:21" x14ac:dyDescent="0.25">
      <c r="B395" s="34"/>
      <c r="D395" s="4"/>
      <c r="E395" s="4"/>
      <c r="F395" s="4" t="str">
        <f t="shared" si="15"/>
        <v/>
      </c>
      <c r="G395" s="3"/>
      <c r="H395" s="4"/>
      <c r="I395" s="4"/>
      <c r="J395" s="4"/>
      <c r="K395" s="4" t="s">
        <v>6</v>
      </c>
      <c r="N395" s="13"/>
      <c r="O395" s="13"/>
      <c r="P395" s="13"/>
      <c r="Q395" s="13"/>
      <c r="R395" s="13"/>
      <c r="S395" s="13"/>
      <c r="T395" s="13"/>
      <c r="U395" s="106" t="str">
        <f t="shared" si="14"/>
        <v/>
      </c>
    </row>
    <row r="396" spans="2:21" x14ac:dyDescent="0.25">
      <c r="B396" s="34"/>
      <c r="D396" s="4"/>
      <c r="E396" s="4"/>
      <c r="F396" s="4" t="str">
        <f t="shared" si="15"/>
        <v/>
      </c>
      <c r="G396" s="3"/>
      <c r="H396" s="4"/>
      <c r="I396" s="4"/>
      <c r="J396" s="4"/>
      <c r="K396" s="4" t="s">
        <v>6</v>
      </c>
      <c r="N396" s="13"/>
      <c r="O396" s="13"/>
      <c r="P396" s="13"/>
      <c r="Q396" s="13"/>
      <c r="R396" s="13"/>
      <c r="S396" s="13"/>
      <c r="T396" s="13"/>
      <c r="U396" s="106" t="str">
        <f t="shared" si="14"/>
        <v/>
      </c>
    </row>
    <row r="397" spans="2:21" x14ac:dyDescent="0.25">
      <c r="B397" s="34"/>
      <c r="D397" s="4"/>
      <c r="E397" s="4"/>
      <c r="F397" s="4" t="str">
        <f t="shared" si="15"/>
        <v/>
      </c>
      <c r="G397" s="3"/>
      <c r="H397" s="4"/>
      <c r="I397" s="4"/>
      <c r="J397" s="4"/>
      <c r="K397" s="4" t="s">
        <v>6</v>
      </c>
      <c r="N397" s="13"/>
      <c r="O397" s="13"/>
      <c r="P397" s="13"/>
      <c r="Q397" s="13"/>
      <c r="R397" s="13"/>
      <c r="S397" s="13"/>
      <c r="T397" s="13"/>
      <c r="U397" s="106" t="str">
        <f t="shared" si="14"/>
        <v/>
      </c>
    </row>
    <row r="398" spans="2:21" x14ac:dyDescent="0.25">
      <c r="B398" s="34"/>
      <c r="D398" s="4"/>
      <c r="E398" s="4"/>
      <c r="F398" s="4" t="str">
        <f t="shared" si="15"/>
        <v/>
      </c>
      <c r="G398" s="3"/>
      <c r="H398" s="4"/>
      <c r="I398" s="4"/>
      <c r="J398" s="4"/>
      <c r="K398" s="4" t="s">
        <v>6</v>
      </c>
      <c r="N398" s="13"/>
      <c r="O398" s="13"/>
      <c r="P398" s="13"/>
      <c r="Q398" s="13"/>
      <c r="R398" s="13"/>
      <c r="S398" s="13"/>
      <c r="T398" s="13"/>
      <c r="U398" s="106" t="str">
        <f t="shared" si="14"/>
        <v/>
      </c>
    </row>
    <row r="399" spans="2:21" x14ac:dyDescent="0.25">
      <c r="B399" s="34"/>
      <c r="D399" s="4"/>
      <c r="E399" s="4"/>
      <c r="F399" s="4" t="str">
        <f t="shared" si="15"/>
        <v/>
      </c>
      <c r="G399" s="3"/>
      <c r="H399" s="4"/>
      <c r="I399" s="4"/>
      <c r="J399" s="4"/>
      <c r="K399" s="4" t="s">
        <v>6</v>
      </c>
      <c r="N399" s="13"/>
      <c r="O399" s="13"/>
      <c r="P399" s="13"/>
      <c r="Q399" s="13"/>
      <c r="R399" s="13"/>
      <c r="S399" s="13"/>
      <c r="T399" s="13"/>
      <c r="U399" s="106" t="str">
        <f t="shared" si="14"/>
        <v/>
      </c>
    </row>
    <row r="400" spans="2:21" x14ac:dyDescent="0.25">
      <c r="B400" s="34"/>
      <c r="D400" s="4"/>
      <c r="E400" s="4"/>
      <c r="F400" s="4" t="str">
        <f t="shared" si="15"/>
        <v/>
      </c>
      <c r="G400" s="3"/>
      <c r="H400" s="4"/>
      <c r="I400" s="4"/>
      <c r="J400" s="4"/>
      <c r="K400" s="4" t="s">
        <v>6</v>
      </c>
      <c r="N400" s="13"/>
      <c r="O400" s="13"/>
      <c r="P400" s="13"/>
      <c r="Q400" s="13"/>
      <c r="R400" s="13"/>
      <c r="S400" s="13"/>
      <c r="T400" s="13"/>
      <c r="U400" s="106" t="str">
        <f t="shared" si="14"/>
        <v/>
      </c>
    </row>
    <row r="401" spans="2:21" x14ac:dyDescent="0.25">
      <c r="B401" s="34"/>
      <c r="D401" s="4"/>
      <c r="E401" s="4"/>
      <c r="F401" s="4" t="str">
        <f t="shared" si="15"/>
        <v/>
      </c>
      <c r="G401" s="3"/>
      <c r="H401" s="4"/>
      <c r="I401" s="4"/>
      <c r="J401" s="4"/>
      <c r="K401" s="4" t="s">
        <v>6</v>
      </c>
      <c r="N401" s="13"/>
      <c r="O401" s="13"/>
      <c r="P401" s="13"/>
      <c r="Q401" s="13"/>
      <c r="R401" s="13"/>
      <c r="S401" s="13"/>
      <c r="T401" s="13"/>
      <c r="U401" s="106" t="str">
        <f t="shared" si="14"/>
        <v/>
      </c>
    </row>
    <row r="402" spans="2:21" x14ac:dyDescent="0.25">
      <c r="B402" s="34"/>
      <c r="D402" s="4"/>
      <c r="E402" s="4"/>
      <c r="F402" s="4" t="str">
        <f t="shared" si="15"/>
        <v/>
      </c>
      <c r="G402" s="3"/>
      <c r="H402" s="4"/>
      <c r="I402" s="4"/>
      <c r="J402" s="4"/>
      <c r="K402" s="4" t="s">
        <v>6</v>
      </c>
      <c r="N402" s="13"/>
      <c r="O402" s="13"/>
      <c r="P402" s="13"/>
      <c r="Q402" s="13"/>
      <c r="R402" s="13"/>
      <c r="S402" s="13"/>
      <c r="T402" s="13"/>
      <c r="U402" s="106" t="str">
        <f t="shared" si="14"/>
        <v/>
      </c>
    </row>
    <row r="403" spans="2:21" x14ac:dyDescent="0.25">
      <c r="B403" s="34"/>
      <c r="D403" s="4"/>
      <c r="E403" s="4"/>
      <c r="F403" s="4" t="str">
        <f t="shared" si="15"/>
        <v/>
      </c>
      <c r="G403" s="3"/>
      <c r="H403" s="4"/>
      <c r="I403" s="4"/>
      <c r="J403" s="4"/>
      <c r="K403" s="4" t="s">
        <v>6</v>
      </c>
      <c r="N403" s="13"/>
      <c r="O403" s="13"/>
      <c r="P403" s="13"/>
      <c r="Q403" s="13"/>
      <c r="R403" s="13"/>
      <c r="S403" s="13"/>
      <c r="T403" s="13"/>
      <c r="U403" s="106" t="str">
        <f t="shared" si="14"/>
        <v/>
      </c>
    </row>
    <row r="404" spans="2:21" x14ac:dyDescent="0.25">
      <c r="B404" s="34"/>
      <c r="D404" s="4"/>
      <c r="E404" s="4"/>
      <c r="F404" s="4" t="str">
        <f t="shared" si="15"/>
        <v/>
      </c>
      <c r="G404" s="3"/>
      <c r="H404" s="4"/>
      <c r="I404" s="4"/>
      <c r="J404" s="4"/>
      <c r="K404" s="4" t="s">
        <v>6</v>
      </c>
      <c r="N404" s="13"/>
      <c r="O404" s="13"/>
      <c r="P404" s="13"/>
      <c r="Q404" s="13"/>
      <c r="R404" s="13"/>
      <c r="S404" s="13"/>
      <c r="T404" s="13"/>
      <c r="U404" s="106" t="str">
        <f t="shared" si="14"/>
        <v/>
      </c>
    </row>
    <row r="405" spans="2:21" x14ac:dyDescent="0.25">
      <c r="B405" s="34"/>
      <c r="D405" s="4"/>
      <c r="E405" s="4"/>
      <c r="F405" s="4" t="str">
        <f t="shared" si="15"/>
        <v/>
      </c>
      <c r="G405" s="3"/>
      <c r="H405" s="4"/>
      <c r="I405" s="4"/>
      <c r="J405" s="4"/>
      <c r="K405" s="4" t="s">
        <v>6</v>
      </c>
      <c r="N405" s="13"/>
      <c r="O405" s="13"/>
      <c r="P405" s="13"/>
      <c r="Q405" s="13"/>
      <c r="R405" s="13"/>
      <c r="S405" s="13"/>
      <c r="T405" s="13"/>
      <c r="U405" s="106" t="str">
        <f t="shared" si="14"/>
        <v/>
      </c>
    </row>
    <row r="406" spans="2:21" x14ac:dyDescent="0.25">
      <c r="B406" s="34"/>
      <c r="D406" s="4"/>
      <c r="E406" s="4"/>
      <c r="F406" s="4" t="str">
        <f t="shared" si="15"/>
        <v/>
      </c>
      <c r="G406" s="3"/>
      <c r="H406" s="4"/>
      <c r="I406" s="4"/>
      <c r="J406" s="4"/>
      <c r="K406" s="4" t="s">
        <v>6</v>
      </c>
      <c r="N406" s="13"/>
      <c r="O406" s="13"/>
      <c r="P406" s="13"/>
      <c r="Q406" s="13"/>
      <c r="R406" s="13"/>
      <c r="S406" s="13"/>
      <c r="T406" s="13"/>
      <c r="U406" s="106" t="str">
        <f t="shared" si="14"/>
        <v/>
      </c>
    </row>
    <row r="407" spans="2:21" x14ac:dyDescent="0.25">
      <c r="B407" s="34"/>
      <c r="D407" s="4"/>
      <c r="E407" s="4"/>
      <c r="F407" s="4" t="str">
        <f t="shared" si="15"/>
        <v/>
      </c>
      <c r="G407" s="3"/>
      <c r="H407" s="4"/>
      <c r="I407" s="4"/>
      <c r="J407" s="4"/>
      <c r="K407" s="4" t="s">
        <v>6</v>
      </c>
      <c r="N407" s="13"/>
      <c r="O407" s="13"/>
      <c r="P407" s="13"/>
      <c r="Q407" s="13"/>
      <c r="R407" s="13"/>
      <c r="S407" s="13"/>
      <c r="T407" s="13"/>
      <c r="U407" s="106" t="str">
        <f t="shared" si="14"/>
        <v/>
      </c>
    </row>
    <row r="408" spans="2:21" x14ac:dyDescent="0.25">
      <c r="B408" s="34"/>
      <c r="D408" s="4"/>
      <c r="E408" s="4"/>
      <c r="F408" s="4" t="str">
        <f t="shared" si="15"/>
        <v/>
      </c>
      <c r="G408" s="3"/>
      <c r="H408" s="4"/>
      <c r="I408" s="4"/>
      <c r="J408" s="4"/>
      <c r="K408" s="4" t="s">
        <v>6</v>
      </c>
      <c r="N408" s="13"/>
      <c r="O408" s="13"/>
      <c r="P408" s="13"/>
      <c r="Q408" s="13"/>
      <c r="R408" s="13"/>
      <c r="S408" s="13"/>
      <c r="T408" s="13"/>
      <c r="U408" s="106" t="str">
        <f t="shared" si="14"/>
        <v/>
      </c>
    </row>
    <row r="409" spans="2:21" x14ac:dyDescent="0.25">
      <c r="B409" s="34"/>
      <c r="D409" s="4"/>
      <c r="E409" s="4"/>
      <c r="F409" s="4" t="str">
        <f t="shared" si="15"/>
        <v/>
      </c>
      <c r="G409" s="3"/>
      <c r="H409" s="4"/>
      <c r="I409" s="4"/>
      <c r="J409" s="4"/>
      <c r="K409" s="4" t="s">
        <v>6</v>
      </c>
      <c r="N409" s="13"/>
      <c r="O409" s="13"/>
      <c r="P409" s="13"/>
      <c r="Q409" s="13"/>
      <c r="R409" s="13"/>
      <c r="S409" s="13"/>
      <c r="T409" s="13"/>
      <c r="U409" s="106" t="str">
        <f t="shared" si="14"/>
        <v/>
      </c>
    </row>
    <row r="410" spans="2:21" x14ac:dyDescent="0.25">
      <c r="B410" s="34"/>
      <c r="D410" s="4"/>
      <c r="E410" s="4"/>
      <c r="F410" s="4" t="str">
        <f t="shared" si="15"/>
        <v/>
      </c>
      <c r="G410" s="3"/>
      <c r="H410" s="4"/>
      <c r="I410" s="4"/>
      <c r="J410" s="4"/>
      <c r="K410" s="4" t="s">
        <v>6</v>
      </c>
      <c r="N410" s="13"/>
      <c r="O410" s="13"/>
      <c r="P410" s="13"/>
      <c r="Q410" s="13"/>
      <c r="R410" s="13"/>
      <c r="S410" s="13"/>
      <c r="T410" s="13"/>
      <c r="U410" s="106" t="str">
        <f t="shared" si="14"/>
        <v/>
      </c>
    </row>
    <row r="411" spans="2:21" x14ac:dyDescent="0.25">
      <c r="B411" s="34"/>
      <c r="D411" s="4"/>
      <c r="E411" s="4"/>
      <c r="F411" s="4" t="str">
        <f t="shared" si="15"/>
        <v/>
      </c>
      <c r="G411" s="3"/>
      <c r="H411" s="4"/>
      <c r="I411" s="4"/>
      <c r="J411" s="4"/>
      <c r="K411" s="4" t="s">
        <v>6</v>
      </c>
      <c r="N411" s="13"/>
      <c r="O411" s="13"/>
      <c r="P411" s="13"/>
      <c r="Q411" s="13"/>
      <c r="R411" s="13"/>
      <c r="S411" s="13"/>
      <c r="T411" s="13"/>
      <c r="U411" s="106" t="str">
        <f t="shared" si="14"/>
        <v/>
      </c>
    </row>
    <row r="412" spans="2:21" x14ac:dyDescent="0.25">
      <c r="B412" s="34"/>
      <c r="D412" s="4"/>
      <c r="E412" s="4"/>
      <c r="F412" s="4" t="str">
        <f t="shared" si="15"/>
        <v/>
      </c>
      <c r="G412" s="3"/>
      <c r="H412" s="4"/>
      <c r="I412" s="4"/>
      <c r="J412" s="4"/>
      <c r="K412" s="4" t="s">
        <v>6</v>
      </c>
      <c r="N412" s="13"/>
      <c r="O412" s="13"/>
      <c r="P412" s="13"/>
      <c r="Q412" s="13"/>
      <c r="R412" s="13"/>
      <c r="S412" s="13"/>
      <c r="T412" s="13"/>
      <c r="U412" s="106" t="str">
        <f t="shared" si="14"/>
        <v/>
      </c>
    </row>
    <row r="413" spans="2:21" x14ac:dyDescent="0.25">
      <c r="B413" s="34"/>
      <c r="D413" s="4"/>
      <c r="E413" s="4"/>
      <c r="F413" s="4" t="str">
        <f t="shared" si="15"/>
        <v/>
      </c>
      <c r="G413" s="3"/>
      <c r="H413" s="4"/>
      <c r="I413" s="4"/>
      <c r="J413" s="4"/>
      <c r="K413" s="4" t="s">
        <v>6</v>
      </c>
      <c r="N413" s="13"/>
      <c r="O413" s="13"/>
      <c r="P413" s="13"/>
      <c r="Q413" s="13"/>
      <c r="R413" s="13"/>
      <c r="S413" s="13"/>
      <c r="T413" s="13"/>
      <c r="U413" s="106" t="str">
        <f t="shared" si="14"/>
        <v/>
      </c>
    </row>
    <row r="414" spans="2:21" x14ac:dyDescent="0.25">
      <c r="B414" s="34"/>
      <c r="D414" s="4"/>
      <c r="E414" s="4"/>
      <c r="F414" s="4" t="str">
        <f t="shared" si="15"/>
        <v/>
      </c>
      <c r="G414" s="3"/>
      <c r="H414" s="4"/>
      <c r="I414" s="4"/>
      <c r="J414" s="4"/>
      <c r="K414" s="4" t="s">
        <v>6</v>
      </c>
      <c r="N414" s="13"/>
      <c r="O414" s="13"/>
      <c r="P414" s="13"/>
      <c r="Q414" s="13"/>
      <c r="R414" s="13"/>
      <c r="S414" s="13"/>
      <c r="T414" s="13"/>
      <c r="U414" s="106" t="str">
        <f t="shared" ref="U414:U445" si="16">CONCATENATE(D414,E414)</f>
        <v/>
      </c>
    </row>
    <row r="415" spans="2:21" x14ac:dyDescent="0.25">
      <c r="B415" s="34"/>
      <c r="D415" s="4"/>
      <c r="E415" s="4"/>
      <c r="F415" s="4" t="str">
        <f t="shared" si="15"/>
        <v/>
      </c>
      <c r="G415" s="3"/>
      <c r="H415" s="4"/>
      <c r="I415" s="4"/>
      <c r="J415" s="4"/>
      <c r="K415" s="4" t="s">
        <v>6</v>
      </c>
      <c r="N415" s="13"/>
      <c r="O415" s="13"/>
      <c r="P415" s="13"/>
      <c r="Q415" s="13"/>
      <c r="R415" s="13"/>
      <c r="S415" s="13"/>
      <c r="T415" s="13"/>
      <c r="U415" s="106" t="str">
        <f t="shared" si="16"/>
        <v/>
      </c>
    </row>
    <row r="416" spans="2:21" x14ac:dyDescent="0.25">
      <c r="B416" s="34"/>
      <c r="D416" s="4"/>
      <c r="E416" s="4"/>
      <c r="F416" s="4" t="str">
        <f t="shared" si="15"/>
        <v/>
      </c>
      <c r="G416" s="3"/>
      <c r="H416" s="4"/>
      <c r="I416" s="4"/>
      <c r="J416" s="4"/>
      <c r="K416" s="4" t="s">
        <v>6</v>
      </c>
      <c r="N416" s="13"/>
      <c r="O416" s="13"/>
      <c r="P416" s="13"/>
      <c r="Q416" s="13"/>
      <c r="R416" s="13"/>
      <c r="S416" s="13"/>
      <c r="T416" s="13"/>
      <c r="U416" s="106" t="str">
        <f t="shared" si="16"/>
        <v/>
      </c>
    </row>
    <row r="417" spans="2:21" x14ac:dyDescent="0.25">
      <c r="B417" s="34"/>
      <c r="D417" s="4"/>
      <c r="E417" s="4"/>
      <c r="F417" s="4" t="str">
        <f t="shared" ref="F417:F448" si="17">IF(ISNA(VLOOKUP(C417,Таблица1,4,0)),"",VLOOKUP(C417,Таблица1,4,0))</f>
        <v/>
      </c>
      <c r="G417" s="3"/>
      <c r="H417" s="4"/>
      <c r="I417" s="4"/>
      <c r="J417" s="4"/>
      <c r="K417" s="4" t="s">
        <v>6</v>
      </c>
      <c r="N417" s="13"/>
      <c r="O417" s="13"/>
      <c r="P417" s="13"/>
      <c r="Q417" s="13"/>
      <c r="R417" s="13"/>
      <c r="S417" s="13"/>
      <c r="T417" s="13"/>
      <c r="U417" s="106" t="str">
        <f t="shared" si="16"/>
        <v/>
      </c>
    </row>
    <row r="418" spans="2:21" x14ac:dyDescent="0.25">
      <c r="B418" s="34"/>
      <c r="D418" s="4"/>
      <c r="E418" s="4"/>
      <c r="F418" s="4" t="str">
        <f t="shared" si="17"/>
        <v/>
      </c>
      <c r="G418" s="3"/>
      <c r="H418" s="4"/>
      <c r="I418" s="4"/>
      <c r="J418" s="4"/>
      <c r="K418" s="4" t="s">
        <v>6</v>
      </c>
      <c r="N418" s="13"/>
      <c r="O418" s="13"/>
      <c r="P418" s="13"/>
      <c r="Q418" s="13"/>
      <c r="R418" s="13"/>
      <c r="S418" s="13"/>
      <c r="T418" s="13"/>
      <c r="U418" s="106" t="str">
        <f t="shared" si="16"/>
        <v/>
      </c>
    </row>
    <row r="419" spans="2:21" x14ac:dyDescent="0.25">
      <c r="B419" s="34"/>
      <c r="D419" s="4"/>
      <c r="E419" s="4"/>
      <c r="F419" s="4" t="str">
        <f t="shared" si="17"/>
        <v/>
      </c>
      <c r="G419" s="3"/>
      <c r="H419" s="4"/>
      <c r="I419" s="4"/>
      <c r="J419" s="4"/>
      <c r="K419" s="4" t="s">
        <v>6</v>
      </c>
      <c r="N419" s="13"/>
      <c r="O419" s="13"/>
      <c r="P419" s="13"/>
      <c r="Q419" s="13"/>
      <c r="R419" s="13"/>
      <c r="S419" s="13"/>
      <c r="T419" s="13"/>
      <c r="U419" s="106" t="str">
        <f t="shared" si="16"/>
        <v/>
      </c>
    </row>
    <row r="420" spans="2:21" x14ac:dyDescent="0.25">
      <c r="B420" s="34"/>
      <c r="D420" s="4"/>
      <c r="E420" s="4"/>
      <c r="F420" s="4" t="str">
        <f t="shared" si="17"/>
        <v/>
      </c>
      <c r="G420" s="3"/>
      <c r="H420" s="4"/>
      <c r="I420" s="4"/>
      <c r="J420" s="4"/>
      <c r="K420" s="4" t="s">
        <v>6</v>
      </c>
      <c r="N420" s="13"/>
      <c r="O420" s="13"/>
      <c r="P420" s="13"/>
      <c r="Q420" s="13"/>
      <c r="R420" s="13"/>
      <c r="S420" s="13"/>
      <c r="T420" s="13"/>
      <c r="U420" s="106" t="str">
        <f t="shared" si="16"/>
        <v/>
      </c>
    </row>
    <row r="421" spans="2:21" x14ac:dyDescent="0.25">
      <c r="B421" s="34"/>
      <c r="D421" s="4"/>
      <c r="E421" s="4"/>
      <c r="F421" s="4" t="str">
        <f t="shared" si="17"/>
        <v/>
      </c>
      <c r="G421" s="3"/>
      <c r="H421" s="4"/>
      <c r="I421" s="4"/>
      <c r="J421" s="4"/>
      <c r="K421" s="4" t="s">
        <v>6</v>
      </c>
      <c r="N421" s="13"/>
      <c r="O421" s="13"/>
      <c r="P421" s="13"/>
      <c r="Q421" s="13"/>
      <c r="R421" s="13"/>
      <c r="S421" s="13"/>
      <c r="T421" s="13"/>
      <c r="U421" s="106" t="str">
        <f t="shared" si="16"/>
        <v/>
      </c>
    </row>
    <row r="422" spans="2:21" x14ac:dyDescent="0.25">
      <c r="B422" s="34"/>
      <c r="D422" s="4"/>
      <c r="E422" s="4"/>
      <c r="F422" s="4" t="str">
        <f t="shared" si="17"/>
        <v/>
      </c>
      <c r="G422" s="3"/>
      <c r="H422" s="4"/>
      <c r="I422" s="4"/>
      <c r="J422" s="4"/>
      <c r="K422" s="4" t="s">
        <v>6</v>
      </c>
      <c r="N422" s="13"/>
      <c r="O422" s="13"/>
      <c r="P422" s="13"/>
      <c r="Q422" s="13"/>
      <c r="R422" s="13"/>
      <c r="S422" s="13"/>
      <c r="T422" s="13"/>
      <c r="U422" s="106" t="str">
        <f t="shared" si="16"/>
        <v/>
      </c>
    </row>
    <row r="423" spans="2:21" x14ac:dyDescent="0.25">
      <c r="B423" s="34"/>
      <c r="D423" s="4"/>
      <c r="E423" s="4"/>
      <c r="F423" s="4" t="str">
        <f t="shared" si="17"/>
        <v/>
      </c>
      <c r="G423" s="3"/>
      <c r="H423" s="4"/>
      <c r="I423" s="4"/>
      <c r="J423" s="4"/>
      <c r="K423" s="4" t="s">
        <v>6</v>
      </c>
      <c r="N423" s="13"/>
      <c r="O423" s="13"/>
      <c r="P423" s="13"/>
      <c r="Q423" s="13"/>
      <c r="R423" s="13"/>
      <c r="S423" s="13"/>
      <c r="T423" s="13"/>
      <c r="U423" s="106" t="str">
        <f t="shared" si="16"/>
        <v/>
      </c>
    </row>
    <row r="424" spans="2:21" x14ac:dyDescent="0.25">
      <c r="B424" s="34"/>
      <c r="D424" s="4"/>
      <c r="E424" s="4"/>
      <c r="F424" s="4" t="str">
        <f t="shared" si="17"/>
        <v/>
      </c>
      <c r="G424" s="3"/>
      <c r="H424" s="4"/>
      <c r="I424" s="4"/>
      <c r="J424" s="4"/>
      <c r="K424" s="4" t="s">
        <v>6</v>
      </c>
      <c r="N424" s="13"/>
      <c r="O424" s="13"/>
      <c r="P424" s="13"/>
      <c r="Q424" s="13"/>
      <c r="R424" s="13"/>
      <c r="S424" s="13"/>
      <c r="T424" s="13"/>
      <c r="U424" s="106" t="str">
        <f t="shared" si="16"/>
        <v/>
      </c>
    </row>
    <row r="425" spans="2:21" x14ac:dyDescent="0.25">
      <c r="B425" s="34"/>
      <c r="D425" s="4"/>
      <c r="E425" s="4"/>
      <c r="F425" s="4" t="str">
        <f t="shared" si="17"/>
        <v/>
      </c>
      <c r="G425" s="3"/>
      <c r="H425" s="4"/>
      <c r="I425" s="4"/>
      <c r="J425" s="4"/>
      <c r="K425" s="4" t="s">
        <v>6</v>
      </c>
      <c r="N425" s="13"/>
      <c r="O425" s="13"/>
      <c r="P425" s="13"/>
      <c r="Q425" s="13"/>
      <c r="R425" s="13"/>
      <c r="S425" s="13"/>
      <c r="T425" s="13"/>
      <c r="U425" s="106" t="str">
        <f t="shared" si="16"/>
        <v/>
      </c>
    </row>
    <row r="426" spans="2:21" x14ac:dyDescent="0.25">
      <c r="B426" s="34"/>
      <c r="D426" s="4"/>
      <c r="E426" s="4"/>
      <c r="F426" s="4" t="str">
        <f t="shared" si="17"/>
        <v/>
      </c>
      <c r="G426" s="3"/>
      <c r="H426" s="4"/>
      <c r="I426" s="4"/>
      <c r="J426" s="4"/>
      <c r="K426" s="4" t="s">
        <v>6</v>
      </c>
      <c r="N426" s="13"/>
      <c r="O426" s="13"/>
      <c r="P426" s="13"/>
      <c r="Q426" s="13"/>
      <c r="R426" s="13"/>
      <c r="S426" s="13"/>
      <c r="T426" s="13"/>
      <c r="U426" s="106" t="str">
        <f t="shared" si="16"/>
        <v/>
      </c>
    </row>
    <row r="427" spans="2:21" x14ac:dyDescent="0.25">
      <c r="B427" s="34"/>
      <c r="D427" s="4"/>
      <c r="E427" s="4"/>
      <c r="F427" s="4" t="str">
        <f t="shared" si="17"/>
        <v/>
      </c>
      <c r="G427" s="3"/>
      <c r="H427" s="4"/>
      <c r="I427" s="4"/>
      <c r="J427" s="4"/>
      <c r="K427" s="4" t="s">
        <v>6</v>
      </c>
      <c r="N427" s="13"/>
      <c r="O427" s="13"/>
      <c r="P427" s="13"/>
      <c r="Q427" s="13"/>
      <c r="R427" s="13"/>
      <c r="S427" s="13"/>
      <c r="T427" s="13"/>
      <c r="U427" s="106" t="str">
        <f t="shared" si="16"/>
        <v/>
      </c>
    </row>
    <row r="428" spans="2:21" x14ac:dyDescent="0.25">
      <c r="B428" s="34"/>
      <c r="D428" s="4"/>
      <c r="E428" s="4"/>
      <c r="F428" s="4" t="str">
        <f t="shared" si="17"/>
        <v/>
      </c>
      <c r="G428" s="3"/>
      <c r="H428" s="4"/>
      <c r="I428" s="4"/>
      <c r="J428" s="4"/>
      <c r="K428" s="4" t="s">
        <v>6</v>
      </c>
      <c r="N428" s="13"/>
      <c r="O428" s="13"/>
      <c r="P428" s="13"/>
      <c r="Q428" s="13"/>
      <c r="R428" s="13"/>
      <c r="S428" s="13"/>
      <c r="T428" s="13"/>
      <c r="U428" s="106" t="str">
        <f t="shared" si="16"/>
        <v/>
      </c>
    </row>
    <row r="429" spans="2:21" x14ac:dyDescent="0.25">
      <c r="B429" s="34"/>
      <c r="D429" s="4"/>
      <c r="E429" s="4"/>
      <c r="F429" s="4" t="str">
        <f t="shared" si="17"/>
        <v/>
      </c>
      <c r="G429" s="3"/>
      <c r="H429" s="4"/>
      <c r="I429" s="4"/>
      <c r="J429" s="4"/>
      <c r="K429" s="4" t="s">
        <v>6</v>
      </c>
      <c r="N429" s="13"/>
      <c r="O429" s="13"/>
      <c r="P429" s="13"/>
      <c r="Q429" s="13"/>
      <c r="R429" s="13"/>
      <c r="S429" s="13"/>
      <c r="T429" s="13"/>
      <c r="U429" s="106" t="str">
        <f t="shared" si="16"/>
        <v/>
      </c>
    </row>
    <row r="430" spans="2:21" x14ac:dyDescent="0.25">
      <c r="B430" s="34"/>
      <c r="D430" s="4"/>
      <c r="E430" s="4"/>
      <c r="F430" s="4" t="str">
        <f t="shared" si="17"/>
        <v/>
      </c>
      <c r="G430" s="3"/>
      <c r="H430" s="4"/>
      <c r="I430" s="4"/>
      <c r="J430" s="4"/>
      <c r="K430" s="4" t="s">
        <v>6</v>
      </c>
      <c r="N430" s="13"/>
      <c r="O430" s="13"/>
      <c r="P430" s="13"/>
      <c r="Q430" s="13"/>
      <c r="R430" s="13"/>
      <c r="S430" s="13"/>
      <c r="T430" s="13"/>
      <c r="U430" s="106" t="str">
        <f t="shared" si="16"/>
        <v/>
      </c>
    </row>
    <row r="431" spans="2:21" x14ac:dyDescent="0.25">
      <c r="B431" s="34"/>
      <c r="D431" s="4"/>
      <c r="E431" s="4"/>
      <c r="F431" s="4" t="str">
        <f t="shared" si="17"/>
        <v/>
      </c>
      <c r="G431" s="3"/>
      <c r="H431" s="4"/>
      <c r="I431" s="4"/>
      <c r="J431" s="4"/>
      <c r="K431" s="4" t="s">
        <v>6</v>
      </c>
      <c r="N431" s="13"/>
      <c r="O431" s="13"/>
      <c r="P431" s="13"/>
      <c r="Q431" s="13"/>
      <c r="R431" s="13"/>
      <c r="S431" s="13"/>
      <c r="T431" s="13"/>
      <c r="U431" s="106" t="str">
        <f t="shared" si="16"/>
        <v/>
      </c>
    </row>
    <row r="432" spans="2:21" x14ac:dyDescent="0.25">
      <c r="B432" s="34"/>
      <c r="D432" s="4"/>
      <c r="E432" s="4"/>
      <c r="F432" s="4" t="str">
        <f t="shared" si="17"/>
        <v/>
      </c>
      <c r="G432" s="3"/>
      <c r="H432" s="4"/>
      <c r="I432" s="4"/>
      <c r="J432" s="4"/>
      <c r="K432" s="4" t="s">
        <v>6</v>
      </c>
      <c r="N432" s="13"/>
      <c r="O432" s="13"/>
      <c r="P432" s="13"/>
      <c r="Q432" s="13"/>
      <c r="R432" s="13"/>
      <c r="S432" s="13"/>
      <c r="T432" s="13"/>
      <c r="U432" s="106" t="str">
        <f t="shared" si="16"/>
        <v/>
      </c>
    </row>
    <row r="433" spans="2:21" x14ac:dyDescent="0.25">
      <c r="B433" s="34"/>
      <c r="D433" s="4"/>
      <c r="E433" s="4"/>
      <c r="F433" s="4" t="str">
        <f t="shared" si="17"/>
        <v/>
      </c>
      <c r="G433" s="3"/>
      <c r="H433" s="4"/>
      <c r="I433" s="4"/>
      <c r="J433" s="4"/>
      <c r="K433" s="4" t="s">
        <v>6</v>
      </c>
      <c r="N433" s="13"/>
      <c r="O433" s="13"/>
      <c r="P433" s="13"/>
      <c r="Q433" s="13"/>
      <c r="R433" s="13"/>
      <c r="S433" s="13"/>
      <c r="T433" s="13"/>
      <c r="U433" s="106" t="str">
        <f t="shared" si="16"/>
        <v/>
      </c>
    </row>
    <row r="434" spans="2:21" x14ac:dyDescent="0.25">
      <c r="B434" s="34"/>
      <c r="D434" s="4"/>
      <c r="E434" s="4"/>
      <c r="F434" s="4" t="str">
        <f t="shared" si="17"/>
        <v/>
      </c>
      <c r="G434" s="3"/>
      <c r="H434" s="4"/>
      <c r="I434" s="4"/>
      <c r="J434" s="4"/>
      <c r="K434" s="4" t="s">
        <v>6</v>
      </c>
      <c r="N434" s="13"/>
      <c r="O434" s="13"/>
      <c r="P434" s="13"/>
      <c r="Q434" s="13"/>
      <c r="R434" s="13"/>
      <c r="S434" s="13"/>
      <c r="T434" s="13"/>
      <c r="U434" s="106" t="str">
        <f t="shared" si="16"/>
        <v/>
      </c>
    </row>
    <row r="435" spans="2:21" x14ac:dyDescent="0.25">
      <c r="B435" s="34"/>
      <c r="D435" s="4"/>
      <c r="E435" s="4"/>
      <c r="F435" s="4" t="str">
        <f t="shared" si="17"/>
        <v/>
      </c>
      <c r="G435" s="3"/>
      <c r="H435" s="4"/>
      <c r="I435" s="4"/>
      <c r="J435" s="4"/>
      <c r="K435" s="4" t="s">
        <v>6</v>
      </c>
      <c r="N435" s="13"/>
      <c r="O435" s="13"/>
      <c r="P435" s="13"/>
      <c r="Q435" s="13"/>
      <c r="R435" s="13"/>
      <c r="S435" s="13"/>
      <c r="T435" s="13"/>
      <c r="U435" s="106" t="str">
        <f t="shared" si="16"/>
        <v/>
      </c>
    </row>
    <row r="436" spans="2:21" x14ac:dyDescent="0.25">
      <c r="B436" s="34"/>
      <c r="D436" s="4"/>
      <c r="E436" s="4"/>
      <c r="F436" s="4" t="str">
        <f t="shared" si="17"/>
        <v/>
      </c>
      <c r="G436" s="3"/>
      <c r="H436" s="4"/>
      <c r="I436" s="4"/>
      <c r="J436" s="4"/>
      <c r="K436" s="4" t="s">
        <v>6</v>
      </c>
      <c r="N436" s="13"/>
      <c r="O436" s="13"/>
      <c r="P436" s="13"/>
      <c r="Q436" s="13"/>
      <c r="R436" s="13"/>
      <c r="S436" s="13"/>
      <c r="T436" s="13"/>
      <c r="U436" s="106" t="str">
        <f t="shared" si="16"/>
        <v/>
      </c>
    </row>
    <row r="437" spans="2:21" x14ac:dyDescent="0.25">
      <c r="B437" s="34"/>
      <c r="D437" s="4"/>
      <c r="E437" s="4"/>
      <c r="F437" s="4" t="str">
        <f t="shared" si="17"/>
        <v/>
      </c>
      <c r="G437" s="3"/>
      <c r="H437" s="4"/>
      <c r="I437" s="4"/>
      <c r="J437" s="4"/>
      <c r="K437" s="4" t="s">
        <v>6</v>
      </c>
      <c r="N437" s="13"/>
      <c r="O437" s="13"/>
      <c r="P437" s="13"/>
      <c r="Q437" s="13"/>
      <c r="R437" s="13"/>
      <c r="S437" s="13"/>
      <c r="T437" s="13"/>
      <c r="U437" s="106" t="str">
        <f t="shared" si="16"/>
        <v/>
      </c>
    </row>
    <row r="438" spans="2:21" x14ac:dyDescent="0.25">
      <c r="B438" s="34"/>
      <c r="D438" s="4"/>
      <c r="E438" s="4"/>
      <c r="F438" s="4" t="str">
        <f t="shared" si="17"/>
        <v/>
      </c>
      <c r="G438" s="3"/>
      <c r="H438" s="4"/>
      <c r="I438" s="4"/>
      <c r="J438" s="4"/>
      <c r="K438" s="4" t="s">
        <v>6</v>
      </c>
      <c r="N438" s="13"/>
      <c r="O438" s="13"/>
      <c r="P438" s="13"/>
      <c r="Q438" s="13"/>
      <c r="R438" s="13"/>
      <c r="S438" s="13"/>
      <c r="T438" s="13"/>
      <c r="U438" s="106" t="str">
        <f t="shared" si="16"/>
        <v/>
      </c>
    </row>
    <row r="439" spans="2:21" x14ac:dyDescent="0.25">
      <c r="B439" s="34"/>
      <c r="D439" s="4"/>
      <c r="E439" s="4"/>
      <c r="F439" s="4" t="str">
        <f t="shared" si="17"/>
        <v/>
      </c>
      <c r="G439" s="3"/>
      <c r="H439" s="4"/>
      <c r="I439" s="4"/>
      <c r="J439" s="4"/>
      <c r="K439" s="4" t="s">
        <v>6</v>
      </c>
      <c r="N439" s="13"/>
      <c r="O439" s="13"/>
      <c r="P439" s="13"/>
      <c r="Q439" s="13"/>
      <c r="R439" s="13"/>
      <c r="S439" s="13"/>
      <c r="T439" s="13"/>
      <c r="U439" s="106" t="str">
        <f t="shared" si="16"/>
        <v/>
      </c>
    </row>
    <row r="440" spans="2:21" x14ac:dyDescent="0.25">
      <c r="B440" s="34"/>
      <c r="D440" s="4"/>
      <c r="E440" s="4"/>
      <c r="F440" s="4" t="str">
        <f t="shared" si="17"/>
        <v/>
      </c>
      <c r="G440" s="3"/>
      <c r="H440" s="4"/>
      <c r="I440" s="4"/>
      <c r="J440" s="4"/>
      <c r="K440" s="4" t="s">
        <v>6</v>
      </c>
      <c r="N440" s="13"/>
      <c r="O440" s="13"/>
      <c r="P440" s="13"/>
      <c r="Q440" s="13"/>
      <c r="R440" s="13"/>
      <c r="S440" s="13"/>
      <c r="T440" s="13"/>
      <c r="U440" s="106" t="str">
        <f t="shared" si="16"/>
        <v/>
      </c>
    </row>
    <row r="441" spans="2:21" x14ac:dyDescent="0.25">
      <c r="B441" s="34"/>
      <c r="D441" s="4"/>
      <c r="E441" s="4"/>
      <c r="F441" s="4" t="str">
        <f t="shared" si="17"/>
        <v/>
      </c>
      <c r="G441" s="3"/>
      <c r="H441" s="4"/>
      <c r="I441" s="4"/>
      <c r="J441" s="4"/>
      <c r="K441" s="4" t="s">
        <v>6</v>
      </c>
      <c r="N441" s="13"/>
      <c r="O441" s="13"/>
      <c r="P441" s="13"/>
      <c r="Q441" s="13"/>
      <c r="R441" s="13"/>
      <c r="S441" s="13"/>
      <c r="T441" s="13"/>
      <c r="U441" s="106" t="str">
        <f t="shared" si="16"/>
        <v/>
      </c>
    </row>
    <row r="442" spans="2:21" x14ac:dyDescent="0.25">
      <c r="B442" s="34"/>
      <c r="D442" s="4"/>
      <c r="E442" s="4"/>
      <c r="F442" s="4" t="str">
        <f t="shared" si="17"/>
        <v/>
      </c>
      <c r="G442" s="3"/>
      <c r="H442" s="4"/>
      <c r="I442" s="4"/>
      <c r="J442" s="4"/>
      <c r="K442" s="4" t="s">
        <v>6</v>
      </c>
      <c r="N442" s="13"/>
      <c r="O442" s="13"/>
      <c r="P442" s="13"/>
      <c r="Q442" s="13"/>
      <c r="R442" s="13"/>
      <c r="S442" s="13"/>
      <c r="T442" s="13"/>
      <c r="U442" s="106" t="str">
        <f t="shared" si="16"/>
        <v/>
      </c>
    </row>
    <row r="443" spans="2:21" x14ac:dyDescent="0.25">
      <c r="B443" s="34"/>
      <c r="D443" s="4"/>
      <c r="E443" s="4"/>
      <c r="F443" s="4" t="str">
        <f t="shared" si="17"/>
        <v/>
      </c>
      <c r="G443" s="3"/>
      <c r="H443" s="4"/>
      <c r="I443" s="4"/>
      <c r="J443" s="4"/>
      <c r="K443" s="4" t="s">
        <v>6</v>
      </c>
      <c r="N443" s="13"/>
      <c r="O443" s="13"/>
      <c r="P443" s="13"/>
      <c r="Q443" s="13"/>
      <c r="R443" s="13"/>
      <c r="S443" s="13"/>
      <c r="T443" s="13"/>
      <c r="U443" s="106" t="str">
        <f t="shared" si="16"/>
        <v/>
      </c>
    </row>
    <row r="444" spans="2:21" x14ac:dyDescent="0.25">
      <c r="B444" s="34"/>
      <c r="D444" s="4"/>
      <c r="E444" s="4"/>
      <c r="F444" s="4" t="str">
        <f t="shared" si="17"/>
        <v/>
      </c>
      <c r="G444" s="3"/>
      <c r="H444" s="4"/>
      <c r="I444" s="4"/>
      <c r="J444" s="4"/>
      <c r="K444" s="4" t="s">
        <v>6</v>
      </c>
      <c r="N444" s="13"/>
      <c r="O444" s="13"/>
      <c r="P444" s="13"/>
      <c r="Q444" s="13"/>
      <c r="R444" s="13"/>
      <c r="S444" s="13"/>
      <c r="T444" s="13"/>
      <c r="U444" s="106" t="str">
        <f t="shared" si="16"/>
        <v/>
      </c>
    </row>
    <row r="445" spans="2:21" x14ac:dyDescent="0.25">
      <c r="B445" s="34"/>
      <c r="D445" s="4"/>
      <c r="E445" s="4"/>
      <c r="F445" s="4" t="str">
        <f t="shared" si="17"/>
        <v/>
      </c>
      <c r="G445" s="3"/>
      <c r="H445" s="4"/>
      <c r="I445" s="4"/>
      <c r="J445" s="4"/>
      <c r="K445" s="4" t="s">
        <v>6</v>
      </c>
      <c r="N445" s="13"/>
      <c r="O445" s="13"/>
      <c r="P445" s="13"/>
      <c r="Q445" s="13"/>
      <c r="R445" s="13"/>
      <c r="S445" s="13"/>
      <c r="T445" s="13"/>
      <c r="U445" s="106" t="str">
        <f t="shared" si="16"/>
        <v/>
      </c>
    </row>
    <row r="446" spans="2:21" x14ac:dyDescent="0.25">
      <c r="B446" s="34"/>
      <c r="D446" s="4"/>
      <c r="E446" s="4"/>
      <c r="F446" s="4" t="str">
        <f t="shared" si="17"/>
        <v/>
      </c>
      <c r="G446" s="3"/>
      <c r="H446" s="4"/>
      <c r="I446" s="4"/>
      <c r="J446" s="4"/>
      <c r="K446" s="4" t="s">
        <v>6</v>
      </c>
      <c r="N446" s="13"/>
      <c r="O446" s="13"/>
      <c r="P446" s="13"/>
      <c r="Q446" s="13"/>
      <c r="R446" s="13"/>
      <c r="S446" s="13"/>
      <c r="T446" s="13"/>
      <c r="U446" s="106" t="str">
        <f t="shared" ref="U446:U477" si="18">CONCATENATE(D446,E446)</f>
        <v/>
      </c>
    </row>
    <row r="447" spans="2:21" x14ac:dyDescent="0.25">
      <c r="B447" s="34"/>
      <c r="D447" s="4"/>
      <c r="E447" s="4"/>
      <c r="F447" s="4" t="str">
        <f t="shared" si="17"/>
        <v/>
      </c>
      <c r="G447" s="3"/>
      <c r="H447" s="4"/>
      <c r="I447" s="4"/>
      <c r="J447" s="4"/>
      <c r="K447" s="4" t="s">
        <v>6</v>
      </c>
      <c r="N447" s="13"/>
      <c r="O447" s="13"/>
      <c r="P447" s="13"/>
      <c r="Q447" s="13"/>
      <c r="R447" s="13"/>
      <c r="S447" s="13"/>
      <c r="T447" s="13"/>
      <c r="U447" s="106" t="str">
        <f t="shared" si="18"/>
        <v/>
      </c>
    </row>
    <row r="448" spans="2:21" x14ac:dyDescent="0.25">
      <c r="B448" s="34"/>
      <c r="D448" s="4"/>
      <c r="E448" s="4"/>
      <c r="F448" s="4" t="str">
        <f t="shared" si="17"/>
        <v/>
      </c>
      <c r="G448" s="3"/>
      <c r="H448" s="4"/>
      <c r="I448" s="4"/>
      <c r="J448" s="4"/>
      <c r="K448" s="4" t="s">
        <v>6</v>
      </c>
      <c r="N448" s="13"/>
      <c r="O448" s="13"/>
      <c r="P448" s="13"/>
      <c r="Q448" s="13"/>
      <c r="R448" s="13"/>
      <c r="S448" s="13"/>
      <c r="T448" s="13"/>
      <c r="U448" s="106" t="str">
        <f t="shared" si="18"/>
        <v/>
      </c>
    </row>
    <row r="449" spans="2:21" x14ac:dyDescent="0.25">
      <c r="B449" s="34"/>
      <c r="D449" s="4"/>
      <c r="E449" s="4"/>
      <c r="F449" s="4" t="str">
        <f t="shared" ref="F449:F480" si="19">IF(ISNA(VLOOKUP(C449,Таблица1,4,0)),"",VLOOKUP(C449,Таблица1,4,0))</f>
        <v/>
      </c>
      <c r="G449" s="3"/>
      <c r="H449" s="4"/>
      <c r="I449" s="4"/>
      <c r="J449" s="4"/>
      <c r="K449" s="4" t="s">
        <v>6</v>
      </c>
      <c r="N449" s="13"/>
      <c r="O449" s="13"/>
      <c r="P449" s="13"/>
      <c r="Q449" s="13"/>
      <c r="R449" s="13"/>
      <c r="S449" s="13"/>
      <c r="T449" s="13"/>
      <c r="U449" s="106" t="str">
        <f t="shared" si="18"/>
        <v/>
      </c>
    </row>
    <row r="450" spans="2:21" x14ac:dyDescent="0.25">
      <c r="B450" s="34"/>
      <c r="D450" s="4"/>
      <c r="E450" s="4"/>
      <c r="F450" s="4" t="str">
        <f t="shared" si="19"/>
        <v/>
      </c>
      <c r="G450" s="3"/>
      <c r="H450" s="4"/>
      <c r="I450" s="4"/>
      <c r="J450" s="4"/>
      <c r="K450" s="4" t="s">
        <v>6</v>
      </c>
      <c r="N450" s="13"/>
      <c r="O450" s="13"/>
      <c r="P450" s="13"/>
      <c r="Q450" s="13"/>
      <c r="R450" s="13"/>
      <c r="S450" s="13"/>
      <c r="T450" s="13"/>
      <c r="U450" s="106" t="str">
        <f t="shared" si="18"/>
        <v/>
      </c>
    </row>
    <row r="451" spans="2:21" x14ac:dyDescent="0.25">
      <c r="B451" s="34"/>
      <c r="D451" s="4"/>
      <c r="E451" s="4"/>
      <c r="F451" s="4" t="str">
        <f t="shared" si="19"/>
        <v/>
      </c>
      <c r="G451" s="3"/>
      <c r="H451" s="4"/>
      <c r="I451" s="4"/>
      <c r="J451" s="4"/>
      <c r="K451" s="4" t="s">
        <v>6</v>
      </c>
      <c r="N451" s="13"/>
      <c r="O451" s="13"/>
      <c r="P451" s="13"/>
      <c r="Q451" s="13"/>
      <c r="R451" s="13"/>
      <c r="S451" s="13"/>
      <c r="T451" s="13"/>
      <c r="U451" s="106" t="str">
        <f t="shared" si="18"/>
        <v/>
      </c>
    </row>
    <row r="452" spans="2:21" x14ac:dyDescent="0.25">
      <c r="B452" s="34"/>
      <c r="D452" s="4"/>
      <c r="E452" s="4"/>
      <c r="F452" s="4" t="str">
        <f t="shared" si="19"/>
        <v/>
      </c>
      <c r="G452" s="3"/>
      <c r="H452" s="4"/>
      <c r="I452" s="4"/>
      <c r="J452" s="4"/>
      <c r="K452" s="4" t="s">
        <v>6</v>
      </c>
      <c r="N452" s="13"/>
      <c r="O452" s="13"/>
      <c r="P452" s="13"/>
      <c r="Q452" s="13"/>
      <c r="R452" s="13"/>
      <c r="S452" s="13"/>
      <c r="T452" s="13"/>
      <c r="U452" s="106" t="str">
        <f t="shared" si="18"/>
        <v/>
      </c>
    </row>
    <row r="453" spans="2:21" x14ac:dyDescent="0.25">
      <c r="B453" s="34"/>
      <c r="D453" s="4"/>
      <c r="E453" s="4"/>
      <c r="F453" s="4" t="str">
        <f t="shared" si="19"/>
        <v/>
      </c>
      <c r="G453" s="3"/>
      <c r="H453" s="4"/>
      <c r="I453" s="4"/>
      <c r="J453" s="4"/>
      <c r="K453" s="4" t="s">
        <v>6</v>
      </c>
      <c r="N453" s="13"/>
      <c r="O453" s="13"/>
      <c r="P453" s="13"/>
      <c r="Q453" s="13"/>
      <c r="R453" s="13"/>
      <c r="S453" s="13"/>
      <c r="T453" s="13"/>
      <c r="U453" s="106" t="str">
        <f t="shared" si="18"/>
        <v/>
      </c>
    </row>
    <row r="454" spans="2:21" x14ac:dyDescent="0.25">
      <c r="B454" s="34"/>
      <c r="D454" s="4"/>
      <c r="E454" s="4"/>
      <c r="F454" s="4" t="str">
        <f t="shared" si="19"/>
        <v/>
      </c>
      <c r="G454" s="3"/>
      <c r="H454" s="4"/>
      <c r="I454" s="4"/>
      <c r="J454" s="4"/>
      <c r="K454" s="4" t="s">
        <v>6</v>
      </c>
      <c r="N454" s="13"/>
      <c r="O454" s="13"/>
      <c r="P454" s="13"/>
      <c r="Q454" s="13"/>
      <c r="R454" s="13"/>
      <c r="S454" s="13"/>
      <c r="T454" s="13"/>
      <c r="U454" s="106" t="str">
        <f t="shared" si="18"/>
        <v/>
      </c>
    </row>
    <row r="455" spans="2:21" x14ac:dyDescent="0.25">
      <c r="B455" s="34"/>
      <c r="D455" s="4"/>
      <c r="E455" s="4"/>
      <c r="F455" s="4" t="str">
        <f t="shared" si="19"/>
        <v/>
      </c>
      <c r="G455" s="3"/>
      <c r="H455" s="4"/>
      <c r="I455" s="4"/>
      <c r="J455" s="4"/>
      <c r="K455" s="4" t="s">
        <v>6</v>
      </c>
      <c r="N455" s="13"/>
      <c r="O455" s="13"/>
      <c r="P455" s="13"/>
      <c r="Q455" s="13"/>
      <c r="R455" s="13"/>
      <c r="S455" s="13"/>
      <c r="T455" s="13"/>
      <c r="U455" s="106" t="str">
        <f t="shared" si="18"/>
        <v/>
      </c>
    </row>
    <row r="456" spans="2:21" x14ac:dyDescent="0.25">
      <c r="B456" s="34"/>
      <c r="D456" s="4"/>
      <c r="E456" s="4"/>
      <c r="F456" s="4" t="str">
        <f t="shared" si="19"/>
        <v/>
      </c>
      <c r="G456" s="3"/>
      <c r="H456" s="4"/>
      <c r="I456" s="4"/>
      <c r="J456" s="4"/>
      <c r="K456" s="4" t="s">
        <v>6</v>
      </c>
      <c r="N456" s="13"/>
      <c r="O456" s="13"/>
      <c r="P456" s="13"/>
      <c r="Q456" s="13"/>
      <c r="R456" s="13"/>
      <c r="S456" s="13"/>
      <c r="T456" s="13"/>
      <c r="U456" s="106" t="str">
        <f t="shared" si="18"/>
        <v/>
      </c>
    </row>
    <row r="457" spans="2:21" x14ac:dyDescent="0.25">
      <c r="B457" s="34"/>
      <c r="D457" s="4"/>
      <c r="E457" s="4"/>
      <c r="F457" s="4" t="str">
        <f t="shared" si="19"/>
        <v/>
      </c>
      <c r="G457" s="3"/>
      <c r="H457" s="4"/>
      <c r="I457" s="4"/>
      <c r="J457" s="4"/>
      <c r="K457" s="4" t="s">
        <v>6</v>
      </c>
      <c r="N457" s="13"/>
      <c r="O457" s="13"/>
      <c r="P457" s="13"/>
      <c r="Q457" s="13"/>
      <c r="R457" s="13"/>
      <c r="S457" s="13"/>
      <c r="T457" s="13"/>
      <c r="U457" s="106" t="str">
        <f t="shared" si="18"/>
        <v/>
      </c>
    </row>
    <row r="458" spans="2:21" x14ac:dyDescent="0.25">
      <c r="B458" s="34"/>
      <c r="D458" s="4"/>
      <c r="E458" s="4"/>
      <c r="F458" s="4" t="str">
        <f t="shared" si="19"/>
        <v/>
      </c>
      <c r="G458" s="3"/>
      <c r="H458" s="4"/>
      <c r="I458" s="4"/>
      <c r="J458" s="4"/>
      <c r="K458" s="4" t="s">
        <v>6</v>
      </c>
      <c r="N458" s="13"/>
      <c r="O458" s="13"/>
      <c r="P458" s="13"/>
      <c r="Q458" s="13"/>
      <c r="R458" s="13"/>
      <c r="S458" s="13"/>
      <c r="T458" s="13"/>
      <c r="U458" s="106" t="str">
        <f t="shared" si="18"/>
        <v/>
      </c>
    </row>
    <row r="459" spans="2:21" x14ac:dyDescent="0.25">
      <c r="B459" s="34"/>
      <c r="D459" s="4"/>
      <c r="E459" s="4"/>
      <c r="F459" s="4" t="str">
        <f t="shared" si="19"/>
        <v/>
      </c>
      <c r="G459" s="3"/>
      <c r="H459" s="4"/>
      <c r="I459" s="4"/>
      <c r="J459" s="4"/>
      <c r="K459" s="4" t="s">
        <v>6</v>
      </c>
      <c r="N459" s="13"/>
      <c r="O459" s="13"/>
      <c r="P459" s="13"/>
      <c r="Q459" s="13"/>
      <c r="R459" s="13"/>
      <c r="S459" s="13"/>
      <c r="T459" s="13"/>
      <c r="U459" s="106" t="str">
        <f t="shared" si="18"/>
        <v/>
      </c>
    </row>
    <row r="460" spans="2:21" x14ac:dyDescent="0.25">
      <c r="B460" s="34"/>
      <c r="D460" s="4"/>
      <c r="E460" s="4"/>
      <c r="F460" s="4" t="str">
        <f t="shared" si="19"/>
        <v/>
      </c>
      <c r="G460" s="3"/>
      <c r="H460" s="4"/>
      <c r="I460" s="4"/>
      <c r="J460" s="4"/>
      <c r="K460" s="4" t="s">
        <v>6</v>
      </c>
      <c r="N460" s="13"/>
      <c r="O460" s="13"/>
      <c r="P460" s="13"/>
      <c r="Q460" s="13"/>
      <c r="R460" s="13"/>
      <c r="S460" s="13"/>
      <c r="T460" s="13"/>
      <c r="U460" s="106" t="str">
        <f t="shared" si="18"/>
        <v/>
      </c>
    </row>
    <row r="461" spans="2:21" x14ac:dyDescent="0.25">
      <c r="B461" s="34"/>
      <c r="D461" s="4"/>
      <c r="E461" s="4"/>
      <c r="F461" s="4" t="str">
        <f t="shared" si="19"/>
        <v/>
      </c>
      <c r="G461" s="3"/>
      <c r="H461" s="4"/>
      <c r="I461" s="4"/>
      <c r="J461" s="4"/>
      <c r="K461" s="4" t="s">
        <v>6</v>
      </c>
      <c r="N461" s="13"/>
      <c r="O461" s="13"/>
      <c r="P461" s="13"/>
      <c r="Q461" s="13"/>
      <c r="R461" s="13"/>
      <c r="S461" s="13"/>
      <c r="T461" s="13"/>
      <c r="U461" s="106" t="str">
        <f t="shared" si="18"/>
        <v/>
      </c>
    </row>
    <row r="462" spans="2:21" x14ac:dyDescent="0.25">
      <c r="B462" s="34"/>
      <c r="D462" s="4"/>
      <c r="E462" s="4"/>
      <c r="F462" s="4" t="str">
        <f t="shared" si="19"/>
        <v/>
      </c>
      <c r="G462" s="3"/>
      <c r="H462" s="4"/>
      <c r="I462" s="4"/>
      <c r="J462" s="4"/>
      <c r="K462" s="4" t="s">
        <v>6</v>
      </c>
      <c r="N462" s="13"/>
      <c r="O462" s="13"/>
      <c r="P462" s="13"/>
      <c r="Q462" s="13"/>
      <c r="R462" s="13"/>
      <c r="S462" s="13"/>
      <c r="T462" s="13"/>
      <c r="U462" s="106" t="str">
        <f t="shared" si="18"/>
        <v/>
      </c>
    </row>
    <row r="463" spans="2:21" x14ac:dyDescent="0.25">
      <c r="B463" s="34"/>
      <c r="D463" s="4"/>
      <c r="E463" s="4"/>
      <c r="F463" s="4" t="str">
        <f t="shared" si="19"/>
        <v/>
      </c>
      <c r="G463" s="3"/>
      <c r="H463" s="4"/>
      <c r="I463" s="4"/>
      <c r="J463" s="4"/>
      <c r="K463" s="4" t="s">
        <v>6</v>
      </c>
      <c r="N463" s="13"/>
      <c r="O463" s="13"/>
      <c r="P463" s="13"/>
      <c r="Q463" s="13"/>
      <c r="R463" s="13"/>
      <c r="S463" s="13"/>
      <c r="T463" s="13"/>
      <c r="U463" s="106" t="str">
        <f t="shared" si="18"/>
        <v/>
      </c>
    </row>
    <row r="464" spans="2:21" x14ac:dyDescent="0.25">
      <c r="B464" s="34"/>
      <c r="D464" s="4"/>
      <c r="E464" s="4"/>
      <c r="F464" s="4" t="str">
        <f t="shared" si="19"/>
        <v/>
      </c>
      <c r="G464" s="3"/>
      <c r="H464" s="4"/>
      <c r="I464" s="4"/>
      <c r="J464" s="4"/>
      <c r="K464" s="4" t="s">
        <v>6</v>
      </c>
      <c r="N464" s="13"/>
      <c r="O464" s="13"/>
      <c r="P464" s="13"/>
      <c r="Q464" s="13"/>
      <c r="R464" s="13"/>
      <c r="S464" s="13"/>
      <c r="T464" s="13"/>
      <c r="U464" s="106" t="str">
        <f t="shared" si="18"/>
        <v/>
      </c>
    </row>
    <row r="465" spans="2:21" x14ac:dyDescent="0.25">
      <c r="B465" s="34"/>
      <c r="D465" s="4"/>
      <c r="E465" s="4"/>
      <c r="F465" s="4" t="str">
        <f t="shared" si="19"/>
        <v/>
      </c>
      <c r="G465" s="3"/>
      <c r="H465" s="4"/>
      <c r="I465" s="4"/>
      <c r="J465" s="4"/>
      <c r="K465" s="4" t="s">
        <v>6</v>
      </c>
      <c r="N465" s="13"/>
      <c r="O465" s="13"/>
      <c r="P465" s="13"/>
      <c r="Q465" s="13"/>
      <c r="R465" s="13"/>
      <c r="S465" s="13"/>
      <c r="T465" s="13"/>
      <c r="U465" s="106" t="str">
        <f t="shared" si="18"/>
        <v/>
      </c>
    </row>
    <row r="466" spans="2:21" x14ac:dyDescent="0.25">
      <c r="B466" s="34"/>
      <c r="D466" s="4"/>
      <c r="E466" s="4"/>
      <c r="F466" s="4" t="str">
        <f t="shared" si="19"/>
        <v/>
      </c>
      <c r="G466" s="3"/>
      <c r="H466" s="4"/>
      <c r="I466" s="4"/>
      <c r="J466" s="4"/>
      <c r="K466" s="4" t="s">
        <v>6</v>
      </c>
      <c r="N466" s="13"/>
      <c r="O466" s="13"/>
      <c r="P466" s="13"/>
      <c r="Q466" s="13"/>
      <c r="R466" s="13"/>
      <c r="S466" s="13"/>
      <c r="T466" s="13"/>
      <c r="U466" s="106" t="str">
        <f t="shared" si="18"/>
        <v/>
      </c>
    </row>
    <row r="467" spans="2:21" x14ac:dyDescent="0.25">
      <c r="B467" s="34"/>
      <c r="D467" s="4"/>
      <c r="E467" s="4"/>
      <c r="F467" s="4" t="str">
        <f t="shared" si="19"/>
        <v/>
      </c>
      <c r="G467" s="3"/>
      <c r="H467" s="4"/>
      <c r="I467" s="4"/>
      <c r="J467" s="4"/>
      <c r="K467" s="4" t="s">
        <v>6</v>
      </c>
      <c r="N467" s="13"/>
      <c r="O467" s="13"/>
      <c r="P467" s="13"/>
      <c r="Q467" s="13"/>
      <c r="R467" s="13"/>
      <c r="S467" s="13"/>
      <c r="T467" s="13"/>
      <c r="U467" s="106" t="str">
        <f t="shared" si="18"/>
        <v/>
      </c>
    </row>
    <row r="468" spans="2:21" x14ac:dyDescent="0.25">
      <c r="B468" s="34"/>
      <c r="D468" s="4"/>
      <c r="E468" s="4"/>
      <c r="F468" s="4" t="str">
        <f t="shared" si="19"/>
        <v/>
      </c>
      <c r="G468" s="3"/>
      <c r="H468" s="4"/>
      <c r="I468" s="4"/>
      <c r="J468" s="4"/>
      <c r="K468" s="4" t="s">
        <v>6</v>
      </c>
      <c r="N468" s="13"/>
      <c r="O468" s="13"/>
      <c r="P468" s="13"/>
      <c r="Q468" s="13"/>
      <c r="R468" s="13"/>
      <c r="S468" s="13"/>
      <c r="T468" s="13"/>
      <c r="U468" s="106" t="str">
        <f t="shared" si="18"/>
        <v/>
      </c>
    </row>
    <row r="469" spans="2:21" x14ac:dyDescent="0.25">
      <c r="B469" s="34"/>
      <c r="D469" s="4"/>
      <c r="E469" s="4"/>
      <c r="F469" s="4" t="str">
        <f t="shared" si="19"/>
        <v/>
      </c>
      <c r="G469" s="3"/>
      <c r="H469" s="4"/>
      <c r="I469" s="4"/>
      <c r="J469" s="4"/>
      <c r="K469" s="4" t="s">
        <v>6</v>
      </c>
      <c r="N469" s="13"/>
      <c r="O469" s="13"/>
      <c r="P469" s="13"/>
      <c r="Q469" s="13"/>
      <c r="R469" s="13"/>
      <c r="S469" s="13"/>
      <c r="T469" s="13"/>
      <c r="U469" s="106" t="str">
        <f t="shared" si="18"/>
        <v/>
      </c>
    </row>
    <row r="470" spans="2:21" x14ac:dyDescent="0.25">
      <c r="B470" s="34"/>
      <c r="D470" s="4"/>
      <c r="E470" s="4"/>
      <c r="F470" s="4" t="str">
        <f t="shared" si="19"/>
        <v/>
      </c>
      <c r="G470" s="3"/>
      <c r="H470" s="4"/>
      <c r="I470" s="4"/>
      <c r="J470" s="4"/>
      <c r="K470" s="4" t="s">
        <v>6</v>
      </c>
      <c r="N470" s="13"/>
      <c r="O470" s="13"/>
      <c r="P470" s="13"/>
      <c r="Q470" s="13"/>
      <c r="R470" s="13"/>
      <c r="S470" s="13"/>
      <c r="T470" s="13"/>
      <c r="U470" s="106" t="str">
        <f t="shared" si="18"/>
        <v/>
      </c>
    </row>
    <row r="471" spans="2:21" x14ac:dyDescent="0.25">
      <c r="B471" s="34"/>
      <c r="D471" s="4"/>
      <c r="E471" s="4"/>
      <c r="F471" s="4" t="str">
        <f t="shared" si="19"/>
        <v/>
      </c>
      <c r="G471" s="3"/>
      <c r="H471" s="4"/>
      <c r="I471" s="4"/>
      <c r="J471" s="4"/>
      <c r="K471" s="4" t="s">
        <v>6</v>
      </c>
      <c r="N471" s="13"/>
      <c r="O471" s="13"/>
      <c r="P471" s="13"/>
      <c r="Q471" s="13"/>
      <c r="R471" s="13"/>
      <c r="S471" s="13"/>
      <c r="T471" s="13"/>
      <c r="U471" s="106" t="str">
        <f t="shared" si="18"/>
        <v/>
      </c>
    </row>
    <row r="472" spans="2:21" x14ac:dyDescent="0.25">
      <c r="B472" s="34"/>
      <c r="D472" s="4"/>
      <c r="E472" s="4"/>
      <c r="F472" s="4" t="str">
        <f t="shared" si="19"/>
        <v/>
      </c>
      <c r="G472" s="3"/>
      <c r="H472" s="4"/>
      <c r="I472" s="4"/>
      <c r="J472" s="4"/>
      <c r="K472" s="4" t="s">
        <v>6</v>
      </c>
      <c r="N472" s="13"/>
      <c r="O472" s="13"/>
      <c r="P472" s="13"/>
      <c r="Q472" s="13"/>
      <c r="R472" s="13"/>
      <c r="S472" s="13"/>
      <c r="T472" s="13"/>
      <c r="U472" s="106" t="str">
        <f t="shared" si="18"/>
        <v/>
      </c>
    </row>
    <row r="473" spans="2:21" x14ac:dyDescent="0.25">
      <c r="B473" s="34"/>
      <c r="D473" s="4"/>
      <c r="E473" s="4"/>
      <c r="F473" s="4" t="str">
        <f t="shared" si="19"/>
        <v/>
      </c>
      <c r="G473" s="3"/>
      <c r="H473" s="4"/>
      <c r="I473" s="4"/>
      <c r="J473" s="4"/>
      <c r="K473" s="4" t="s">
        <v>6</v>
      </c>
      <c r="N473" s="13"/>
      <c r="O473" s="13"/>
      <c r="P473" s="13"/>
      <c r="Q473" s="13"/>
      <c r="R473" s="13"/>
      <c r="S473" s="13"/>
      <c r="T473" s="13"/>
      <c r="U473" s="106" t="str">
        <f t="shared" si="18"/>
        <v/>
      </c>
    </row>
    <row r="474" spans="2:21" x14ac:dyDescent="0.25">
      <c r="B474" s="34"/>
      <c r="D474" s="4"/>
      <c r="E474" s="4"/>
      <c r="F474" s="4" t="str">
        <f t="shared" si="19"/>
        <v/>
      </c>
      <c r="G474" s="3"/>
      <c r="H474" s="4"/>
      <c r="I474" s="4"/>
      <c r="J474" s="4"/>
      <c r="K474" s="4" t="s">
        <v>6</v>
      </c>
      <c r="N474" s="13"/>
      <c r="O474" s="13"/>
      <c r="P474" s="13"/>
      <c r="Q474" s="13"/>
      <c r="R474" s="13"/>
      <c r="S474" s="13"/>
      <c r="T474" s="13"/>
      <c r="U474" s="106" t="str">
        <f t="shared" si="18"/>
        <v/>
      </c>
    </row>
    <row r="475" spans="2:21" x14ac:dyDescent="0.25">
      <c r="B475" s="34"/>
      <c r="D475" s="4"/>
      <c r="E475" s="4"/>
      <c r="F475" s="4" t="str">
        <f t="shared" si="19"/>
        <v/>
      </c>
      <c r="G475" s="3"/>
      <c r="H475" s="4"/>
      <c r="I475" s="4"/>
      <c r="J475" s="4"/>
      <c r="K475" s="4" t="s">
        <v>6</v>
      </c>
      <c r="N475" s="13"/>
      <c r="O475" s="13"/>
      <c r="P475" s="13"/>
      <c r="Q475" s="13"/>
      <c r="R475" s="13"/>
      <c r="S475" s="13"/>
      <c r="T475" s="13"/>
      <c r="U475" s="106" t="str">
        <f t="shared" si="18"/>
        <v/>
      </c>
    </row>
    <row r="476" spans="2:21" x14ac:dyDescent="0.25">
      <c r="B476" s="34"/>
      <c r="D476" s="4"/>
      <c r="E476" s="4"/>
      <c r="F476" s="4" t="str">
        <f t="shared" si="19"/>
        <v/>
      </c>
      <c r="G476" s="3"/>
      <c r="H476" s="4"/>
      <c r="I476" s="4"/>
      <c r="J476" s="4"/>
      <c r="K476" s="4" t="s">
        <v>6</v>
      </c>
      <c r="N476" s="13"/>
      <c r="O476" s="13"/>
      <c r="P476" s="13"/>
      <c r="Q476" s="13"/>
      <c r="R476" s="13"/>
      <c r="S476" s="13"/>
      <c r="T476" s="13"/>
      <c r="U476" s="106" t="str">
        <f t="shared" si="18"/>
        <v/>
      </c>
    </row>
    <row r="477" spans="2:21" x14ac:dyDescent="0.25">
      <c r="B477" s="34"/>
      <c r="D477" s="4"/>
      <c r="E477" s="4"/>
      <c r="F477" s="4" t="str">
        <f t="shared" si="19"/>
        <v/>
      </c>
      <c r="G477" s="3"/>
      <c r="H477" s="4"/>
      <c r="I477" s="4"/>
      <c r="J477" s="4"/>
      <c r="K477" s="4" t="s">
        <v>6</v>
      </c>
      <c r="N477" s="13"/>
      <c r="O477" s="13"/>
      <c r="P477" s="13"/>
      <c r="Q477" s="13"/>
      <c r="R477" s="13"/>
      <c r="S477" s="13"/>
      <c r="T477" s="13"/>
      <c r="U477" s="106" t="str">
        <f t="shared" si="18"/>
        <v/>
      </c>
    </row>
    <row r="478" spans="2:21" x14ac:dyDescent="0.25">
      <c r="B478" s="34"/>
      <c r="D478" s="4"/>
      <c r="E478" s="4"/>
      <c r="F478" s="4" t="str">
        <f t="shared" si="19"/>
        <v/>
      </c>
      <c r="G478" s="3"/>
      <c r="H478" s="4"/>
      <c r="I478" s="4"/>
      <c r="J478" s="4"/>
      <c r="K478" s="4" t="s">
        <v>6</v>
      </c>
      <c r="N478" s="13"/>
      <c r="O478" s="13"/>
      <c r="P478" s="13"/>
      <c r="Q478" s="13"/>
      <c r="R478" s="13"/>
      <c r="S478" s="13"/>
      <c r="T478" s="13"/>
      <c r="U478" s="106" t="str">
        <f t="shared" ref="U478:U509" si="20">CONCATENATE(D478,E478)</f>
        <v/>
      </c>
    </row>
    <row r="479" spans="2:21" x14ac:dyDescent="0.25">
      <c r="B479" s="34"/>
      <c r="D479" s="4"/>
      <c r="E479" s="4"/>
      <c r="F479" s="4" t="str">
        <f t="shared" si="19"/>
        <v/>
      </c>
      <c r="G479" s="3"/>
      <c r="H479" s="4"/>
      <c r="I479" s="4"/>
      <c r="J479" s="4"/>
      <c r="K479" s="4" t="s">
        <v>6</v>
      </c>
      <c r="N479" s="13"/>
      <c r="O479" s="13"/>
      <c r="P479" s="13"/>
      <c r="Q479" s="13"/>
      <c r="R479" s="13"/>
      <c r="S479" s="13"/>
      <c r="T479" s="13"/>
      <c r="U479" s="106" t="str">
        <f t="shared" si="20"/>
        <v/>
      </c>
    </row>
    <row r="480" spans="2:21" x14ac:dyDescent="0.25">
      <c r="B480" s="34"/>
      <c r="D480" s="4"/>
      <c r="E480" s="4"/>
      <c r="F480" s="4" t="str">
        <f t="shared" si="19"/>
        <v/>
      </c>
      <c r="G480" s="3"/>
      <c r="H480" s="4"/>
      <c r="I480" s="4"/>
      <c r="J480" s="4"/>
      <c r="K480" s="4" t="s">
        <v>6</v>
      </c>
      <c r="N480" s="13"/>
      <c r="O480" s="13"/>
      <c r="P480" s="13"/>
      <c r="Q480" s="13"/>
      <c r="R480" s="13"/>
      <c r="S480" s="13"/>
      <c r="T480" s="13"/>
      <c r="U480" s="106" t="str">
        <f t="shared" si="20"/>
        <v/>
      </c>
    </row>
    <row r="481" spans="2:21" x14ac:dyDescent="0.25">
      <c r="B481" s="34"/>
      <c r="D481" s="4"/>
      <c r="E481" s="4"/>
      <c r="F481" s="4" t="str">
        <f t="shared" ref="F481:F512" si="21">IF(ISNA(VLOOKUP(C481,Таблица1,4,0)),"",VLOOKUP(C481,Таблица1,4,0))</f>
        <v/>
      </c>
      <c r="G481" s="3"/>
      <c r="H481" s="4"/>
      <c r="I481" s="4"/>
      <c r="J481" s="4"/>
      <c r="K481" s="4" t="s">
        <v>6</v>
      </c>
      <c r="N481" s="13"/>
      <c r="O481" s="13"/>
      <c r="P481" s="13"/>
      <c r="Q481" s="13"/>
      <c r="R481" s="13"/>
      <c r="S481" s="13"/>
      <c r="T481" s="13"/>
      <c r="U481" s="106" t="str">
        <f t="shared" si="20"/>
        <v/>
      </c>
    </row>
    <row r="482" spans="2:21" x14ac:dyDescent="0.25">
      <c r="B482" s="34"/>
      <c r="D482" s="4"/>
      <c r="E482" s="4"/>
      <c r="F482" s="4" t="str">
        <f t="shared" si="21"/>
        <v/>
      </c>
      <c r="G482" s="3"/>
      <c r="H482" s="4"/>
      <c r="I482" s="4"/>
      <c r="J482" s="4"/>
      <c r="K482" s="4" t="s">
        <v>6</v>
      </c>
      <c r="N482" s="13"/>
      <c r="O482" s="13"/>
      <c r="P482" s="13"/>
      <c r="Q482" s="13"/>
      <c r="R482" s="13"/>
      <c r="S482" s="13"/>
      <c r="T482" s="13"/>
      <c r="U482" s="106" t="str">
        <f t="shared" si="20"/>
        <v/>
      </c>
    </row>
    <row r="483" spans="2:21" x14ac:dyDescent="0.25">
      <c r="B483" s="34"/>
      <c r="D483" s="4"/>
      <c r="E483" s="4"/>
      <c r="F483" s="4" t="str">
        <f t="shared" si="21"/>
        <v/>
      </c>
      <c r="G483" s="3"/>
      <c r="H483" s="4"/>
      <c r="I483" s="4"/>
      <c r="J483" s="4"/>
      <c r="K483" s="4" t="s">
        <v>6</v>
      </c>
      <c r="N483" s="13"/>
      <c r="O483" s="13"/>
      <c r="P483" s="13"/>
      <c r="Q483" s="13"/>
      <c r="R483" s="13"/>
      <c r="S483" s="13"/>
      <c r="T483" s="13"/>
      <c r="U483" s="106" t="str">
        <f t="shared" si="20"/>
        <v/>
      </c>
    </row>
    <row r="484" spans="2:21" x14ac:dyDescent="0.25">
      <c r="B484" s="34"/>
      <c r="D484" s="4"/>
      <c r="E484" s="4"/>
      <c r="F484" s="4" t="str">
        <f t="shared" si="21"/>
        <v/>
      </c>
      <c r="G484" s="3"/>
      <c r="H484" s="4"/>
      <c r="I484" s="4"/>
      <c r="J484" s="4"/>
      <c r="K484" s="4" t="s">
        <v>6</v>
      </c>
      <c r="N484" s="13"/>
      <c r="O484" s="13"/>
      <c r="P484" s="13"/>
      <c r="Q484" s="13"/>
      <c r="R484" s="13"/>
      <c r="S484" s="13"/>
      <c r="T484" s="13"/>
      <c r="U484" s="106" t="str">
        <f t="shared" si="20"/>
        <v/>
      </c>
    </row>
    <row r="485" spans="2:21" x14ac:dyDescent="0.25">
      <c r="B485" s="34"/>
      <c r="D485" s="4"/>
      <c r="E485" s="4"/>
      <c r="F485" s="4" t="str">
        <f t="shared" si="21"/>
        <v/>
      </c>
      <c r="G485" s="3"/>
      <c r="H485" s="4"/>
      <c r="I485" s="4"/>
      <c r="J485" s="4"/>
      <c r="K485" s="4" t="s">
        <v>6</v>
      </c>
      <c r="N485" s="13"/>
      <c r="O485" s="13"/>
      <c r="P485" s="13"/>
      <c r="Q485" s="13"/>
      <c r="R485" s="13"/>
      <c r="S485" s="13"/>
      <c r="T485" s="13"/>
      <c r="U485" s="106" t="str">
        <f t="shared" si="20"/>
        <v/>
      </c>
    </row>
    <row r="486" spans="2:21" x14ac:dyDescent="0.25">
      <c r="B486" s="34"/>
      <c r="D486" s="4"/>
      <c r="E486" s="4"/>
      <c r="F486" s="4" t="str">
        <f t="shared" si="21"/>
        <v/>
      </c>
      <c r="G486" s="3"/>
      <c r="H486" s="4"/>
      <c r="I486" s="4"/>
      <c r="J486" s="4"/>
      <c r="K486" s="4" t="s">
        <v>6</v>
      </c>
      <c r="N486" s="13"/>
      <c r="O486" s="13"/>
      <c r="P486" s="13"/>
      <c r="Q486" s="13"/>
      <c r="R486" s="13"/>
      <c r="S486" s="13"/>
      <c r="T486" s="13"/>
      <c r="U486" s="106" t="str">
        <f t="shared" si="20"/>
        <v/>
      </c>
    </row>
    <row r="487" spans="2:21" x14ac:dyDescent="0.25">
      <c r="B487" s="34"/>
      <c r="D487" s="4"/>
      <c r="E487" s="4"/>
      <c r="F487" s="4" t="str">
        <f t="shared" si="21"/>
        <v/>
      </c>
      <c r="G487" s="3"/>
      <c r="H487" s="4"/>
      <c r="I487" s="4"/>
      <c r="J487" s="4"/>
      <c r="K487" s="4" t="s">
        <v>6</v>
      </c>
      <c r="N487" s="13"/>
      <c r="O487" s="13"/>
      <c r="P487" s="13"/>
      <c r="Q487" s="13"/>
      <c r="R487" s="13"/>
      <c r="S487" s="13"/>
      <c r="T487" s="13"/>
      <c r="U487" s="106" t="str">
        <f t="shared" si="20"/>
        <v/>
      </c>
    </row>
    <row r="488" spans="2:21" x14ac:dyDescent="0.25">
      <c r="B488" s="34"/>
      <c r="D488" s="4"/>
      <c r="E488" s="4"/>
      <c r="F488" s="4" t="str">
        <f t="shared" si="21"/>
        <v/>
      </c>
      <c r="G488" s="3"/>
      <c r="H488" s="4"/>
      <c r="I488" s="4"/>
      <c r="J488" s="4"/>
      <c r="K488" s="4" t="s">
        <v>6</v>
      </c>
      <c r="N488" s="13"/>
      <c r="O488" s="13"/>
      <c r="P488" s="13"/>
      <c r="Q488" s="13"/>
      <c r="R488" s="13"/>
      <c r="S488" s="13"/>
      <c r="T488" s="13"/>
      <c r="U488" s="106" t="str">
        <f t="shared" si="20"/>
        <v/>
      </c>
    </row>
    <row r="489" spans="2:21" x14ac:dyDescent="0.25">
      <c r="B489" s="34"/>
      <c r="D489" s="4"/>
      <c r="E489" s="4"/>
      <c r="F489" s="4" t="str">
        <f t="shared" si="21"/>
        <v/>
      </c>
      <c r="G489" s="3"/>
      <c r="H489" s="4"/>
      <c r="I489" s="4"/>
      <c r="J489" s="4"/>
      <c r="K489" s="4" t="s">
        <v>6</v>
      </c>
      <c r="N489" s="13"/>
      <c r="O489" s="13"/>
      <c r="P489" s="13"/>
      <c r="Q489" s="13"/>
      <c r="R489" s="13"/>
      <c r="S489" s="13"/>
      <c r="T489" s="13"/>
      <c r="U489" s="106" t="str">
        <f t="shared" si="20"/>
        <v/>
      </c>
    </row>
    <row r="490" spans="2:21" x14ac:dyDescent="0.25">
      <c r="B490" s="34"/>
      <c r="D490" s="4"/>
      <c r="E490" s="4"/>
      <c r="F490" s="4" t="str">
        <f t="shared" si="21"/>
        <v/>
      </c>
      <c r="G490" s="3"/>
      <c r="H490" s="4"/>
      <c r="I490" s="4"/>
      <c r="J490" s="4"/>
      <c r="K490" s="4" t="s">
        <v>6</v>
      </c>
      <c r="N490" s="13"/>
      <c r="O490" s="13"/>
      <c r="P490" s="13"/>
      <c r="Q490" s="13"/>
      <c r="R490" s="13"/>
      <c r="S490" s="13"/>
      <c r="T490" s="13"/>
      <c r="U490" s="106" t="str">
        <f t="shared" si="20"/>
        <v/>
      </c>
    </row>
    <row r="491" spans="2:21" x14ac:dyDescent="0.25">
      <c r="B491" s="34"/>
      <c r="D491" s="4"/>
      <c r="E491" s="4"/>
      <c r="F491" s="4" t="str">
        <f t="shared" si="21"/>
        <v/>
      </c>
      <c r="G491" s="3"/>
      <c r="H491" s="4"/>
      <c r="I491" s="4"/>
      <c r="J491" s="4"/>
      <c r="K491" s="4" t="s">
        <v>6</v>
      </c>
      <c r="N491" s="13"/>
      <c r="O491" s="13"/>
      <c r="P491" s="13"/>
      <c r="Q491" s="13"/>
      <c r="R491" s="13"/>
      <c r="S491" s="13"/>
      <c r="T491" s="13"/>
      <c r="U491" s="106" t="str">
        <f t="shared" si="20"/>
        <v/>
      </c>
    </row>
    <row r="492" spans="2:21" x14ac:dyDescent="0.25">
      <c r="B492" s="34"/>
      <c r="D492" s="4"/>
      <c r="E492" s="4"/>
      <c r="F492" s="4" t="str">
        <f t="shared" si="21"/>
        <v/>
      </c>
      <c r="G492" s="3"/>
      <c r="H492" s="4"/>
      <c r="I492" s="4"/>
      <c r="J492" s="4"/>
      <c r="K492" s="4" t="s">
        <v>6</v>
      </c>
      <c r="N492" s="13"/>
      <c r="O492" s="13"/>
      <c r="P492" s="13"/>
      <c r="Q492" s="13"/>
      <c r="R492" s="13"/>
      <c r="S492" s="13"/>
      <c r="T492" s="13"/>
      <c r="U492" s="106" t="str">
        <f t="shared" si="20"/>
        <v/>
      </c>
    </row>
    <row r="493" spans="2:21" x14ac:dyDescent="0.25">
      <c r="B493" s="34"/>
      <c r="D493" s="4"/>
      <c r="E493" s="4"/>
      <c r="F493" s="4" t="str">
        <f t="shared" si="21"/>
        <v/>
      </c>
      <c r="G493" s="3"/>
      <c r="H493" s="4"/>
      <c r="I493" s="4"/>
      <c r="J493" s="4"/>
      <c r="K493" s="4" t="s">
        <v>6</v>
      </c>
      <c r="N493" s="13"/>
      <c r="O493" s="13"/>
      <c r="P493" s="13"/>
      <c r="Q493" s="13"/>
      <c r="R493" s="13"/>
      <c r="S493" s="13"/>
      <c r="T493" s="13"/>
      <c r="U493" s="106" t="str">
        <f t="shared" si="20"/>
        <v/>
      </c>
    </row>
    <row r="494" spans="2:21" x14ac:dyDescent="0.25">
      <c r="B494" s="34"/>
      <c r="D494" s="4"/>
      <c r="E494" s="4"/>
      <c r="F494" s="4" t="str">
        <f t="shared" si="21"/>
        <v/>
      </c>
      <c r="G494" s="3"/>
      <c r="H494" s="4"/>
      <c r="I494" s="4"/>
      <c r="J494" s="4"/>
      <c r="K494" s="4" t="s">
        <v>6</v>
      </c>
      <c r="N494" s="13"/>
      <c r="O494" s="13"/>
      <c r="P494" s="13"/>
      <c r="Q494" s="13"/>
      <c r="R494" s="13"/>
      <c r="S494" s="13"/>
      <c r="T494" s="13"/>
      <c r="U494" s="106" t="str">
        <f t="shared" si="20"/>
        <v/>
      </c>
    </row>
    <row r="495" spans="2:21" x14ac:dyDescent="0.25">
      <c r="B495" s="34"/>
      <c r="D495" s="4"/>
      <c r="E495" s="4"/>
      <c r="F495" s="4" t="str">
        <f t="shared" si="21"/>
        <v/>
      </c>
      <c r="G495" s="3"/>
      <c r="H495" s="4"/>
      <c r="I495" s="4"/>
      <c r="J495" s="4"/>
      <c r="K495" s="4" t="s">
        <v>6</v>
      </c>
      <c r="N495" s="13"/>
      <c r="O495" s="13"/>
      <c r="P495" s="13"/>
      <c r="Q495" s="13"/>
      <c r="R495" s="13"/>
      <c r="S495" s="13"/>
      <c r="T495" s="13"/>
      <c r="U495" s="106" t="str">
        <f t="shared" si="20"/>
        <v/>
      </c>
    </row>
    <row r="496" spans="2:21" x14ac:dyDescent="0.25">
      <c r="B496" s="34"/>
      <c r="D496" s="4"/>
      <c r="E496" s="4"/>
      <c r="F496" s="4" t="str">
        <f t="shared" si="21"/>
        <v/>
      </c>
      <c r="G496" s="3"/>
      <c r="H496" s="4"/>
      <c r="I496" s="4"/>
      <c r="J496" s="4"/>
      <c r="K496" s="4" t="s">
        <v>6</v>
      </c>
      <c r="N496" s="13"/>
      <c r="O496" s="13"/>
      <c r="P496" s="13"/>
      <c r="Q496" s="13"/>
      <c r="R496" s="13"/>
      <c r="S496" s="13"/>
      <c r="T496" s="13"/>
      <c r="U496" s="106" t="str">
        <f t="shared" si="20"/>
        <v/>
      </c>
    </row>
    <row r="497" spans="2:21" x14ac:dyDescent="0.25">
      <c r="B497" s="34"/>
      <c r="D497" s="4"/>
      <c r="E497" s="4"/>
      <c r="F497" s="4" t="str">
        <f t="shared" si="21"/>
        <v/>
      </c>
      <c r="G497" s="3"/>
      <c r="H497" s="4"/>
      <c r="I497" s="4"/>
      <c r="J497" s="4"/>
      <c r="K497" s="4" t="s">
        <v>6</v>
      </c>
      <c r="N497" s="13"/>
      <c r="O497" s="13"/>
      <c r="P497" s="13"/>
      <c r="Q497" s="13"/>
      <c r="R497" s="13"/>
      <c r="S497" s="13"/>
      <c r="T497" s="13"/>
      <c r="U497" s="106" t="str">
        <f t="shared" si="20"/>
        <v/>
      </c>
    </row>
    <row r="498" spans="2:21" x14ac:dyDescent="0.25">
      <c r="B498" s="34"/>
      <c r="D498" s="4"/>
      <c r="E498" s="4"/>
      <c r="F498" s="4" t="str">
        <f t="shared" si="21"/>
        <v/>
      </c>
      <c r="G498" s="3"/>
      <c r="H498" s="4"/>
      <c r="I498" s="4"/>
      <c r="J498" s="4"/>
      <c r="K498" s="4" t="s">
        <v>6</v>
      </c>
      <c r="N498" s="13"/>
      <c r="O498" s="13"/>
      <c r="P498" s="13"/>
      <c r="Q498" s="13"/>
      <c r="R498" s="13"/>
      <c r="S498" s="13"/>
      <c r="T498" s="13"/>
      <c r="U498" s="106" t="str">
        <f t="shared" si="20"/>
        <v/>
      </c>
    </row>
    <row r="499" spans="2:21" x14ac:dyDescent="0.25">
      <c r="B499" s="34"/>
      <c r="D499" s="4"/>
      <c r="E499" s="4"/>
      <c r="F499" s="4" t="str">
        <f t="shared" si="21"/>
        <v/>
      </c>
      <c r="G499" s="3"/>
      <c r="H499" s="4"/>
      <c r="I499" s="4"/>
      <c r="J499" s="4"/>
      <c r="K499" s="4" t="s">
        <v>6</v>
      </c>
      <c r="N499" s="13"/>
      <c r="O499" s="13"/>
      <c r="P499" s="13"/>
      <c r="Q499" s="13"/>
      <c r="R499" s="13"/>
      <c r="S499" s="13"/>
      <c r="T499" s="13"/>
      <c r="U499" s="106" t="str">
        <f t="shared" si="20"/>
        <v/>
      </c>
    </row>
    <row r="500" spans="2:21" x14ac:dyDescent="0.25">
      <c r="B500" s="34"/>
      <c r="D500" s="4"/>
      <c r="E500" s="4"/>
      <c r="F500" s="4" t="str">
        <f t="shared" si="21"/>
        <v/>
      </c>
      <c r="G500" s="3"/>
      <c r="H500" s="4"/>
      <c r="I500" s="4"/>
      <c r="J500" s="4"/>
      <c r="K500" s="4" t="s">
        <v>6</v>
      </c>
      <c r="N500" s="13"/>
      <c r="O500" s="13"/>
      <c r="P500" s="13"/>
      <c r="Q500" s="13"/>
      <c r="R500" s="13"/>
      <c r="S500" s="13"/>
      <c r="T500" s="13"/>
      <c r="U500" s="106" t="str">
        <f t="shared" si="20"/>
        <v/>
      </c>
    </row>
    <row r="501" spans="2:21" x14ac:dyDescent="0.25">
      <c r="B501" s="34"/>
      <c r="D501" s="4"/>
      <c r="E501" s="4"/>
      <c r="F501" s="4" t="str">
        <f t="shared" si="21"/>
        <v/>
      </c>
      <c r="G501" s="3"/>
      <c r="H501" s="4"/>
      <c r="I501" s="4"/>
      <c r="J501" s="4"/>
      <c r="K501" s="4" t="s">
        <v>6</v>
      </c>
      <c r="N501" s="13"/>
      <c r="O501" s="13"/>
      <c r="P501" s="13"/>
      <c r="Q501" s="13"/>
      <c r="R501" s="13"/>
      <c r="S501" s="13"/>
      <c r="T501" s="13"/>
      <c r="U501" s="106" t="str">
        <f t="shared" si="20"/>
        <v/>
      </c>
    </row>
    <row r="502" spans="2:21" x14ac:dyDescent="0.25">
      <c r="B502" s="34"/>
      <c r="D502" s="4"/>
      <c r="E502" s="4"/>
      <c r="F502" s="4" t="str">
        <f t="shared" si="21"/>
        <v/>
      </c>
      <c r="G502" s="3"/>
      <c r="H502" s="4"/>
      <c r="I502" s="4"/>
      <c r="J502" s="4"/>
      <c r="K502" s="4" t="s">
        <v>6</v>
      </c>
      <c r="N502" s="13"/>
      <c r="O502" s="13"/>
      <c r="P502" s="13"/>
      <c r="Q502" s="13"/>
      <c r="R502" s="13"/>
      <c r="S502" s="13"/>
      <c r="T502" s="13"/>
      <c r="U502" s="106" t="str">
        <f t="shared" si="20"/>
        <v/>
      </c>
    </row>
    <row r="503" spans="2:21" x14ac:dyDescent="0.25">
      <c r="B503" s="34"/>
      <c r="D503" s="4"/>
      <c r="E503" s="4"/>
      <c r="F503" s="4" t="str">
        <f t="shared" si="21"/>
        <v/>
      </c>
      <c r="G503" s="3"/>
      <c r="H503" s="4"/>
      <c r="I503" s="4"/>
      <c r="J503" s="4"/>
      <c r="K503" s="4" t="s">
        <v>6</v>
      </c>
      <c r="N503" s="13"/>
      <c r="O503" s="13"/>
      <c r="P503" s="13"/>
      <c r="Q503" s="13"/>
      <c r="R503" s="13"/>
      <c r="S503" s="13"/>
      <c r="T503" s="13"/>
      <c r="U503" s="106" t="str">
        <f t="shared" si="20"/>
        <v/>
      </c>
    </row>
    <row r="504" spans="2:21" x14ac:dyDescent="0.25">
      <c r="B504" s="34"/>
      <c r="D504" s="4"/>
      <c r="E504" s="4"/>
      <c r="F504" s="4" t="str">
        <f t="shared" si="21"/>
        <v/>
      </c>
      <c r="G504" s="3"/>
      <c r="H504" s="4"/>
      <c r="I504" s="4"/>
      <c r="J504" s="4"/>
      <c r="K504" s="4" t="s">
        <v>6</v>
      </c>
      <c r="N504" s="13"/>
      <c r="O504" s="13"/>
      <c r="P504" s="13"/>
      <c r="Q504" s="13"/>
      <c r="R504" s="13"/>
      <c r="S504" s="13"/>
      <c r="T504" s="13"/>
      <c r="U504" s="106" t="str">
        <f t="shared" si="20"/>
        <v/>
      </c>
    </row>
    <row r="505" spans="2:21" x14ac:dyDescent="0.25">
      <c r="B505" s="34"/>
      <c r="D505" s="4"/>
      <c r="E505" s="4"/>
      <c r="F505" s="4" t="str">
        <f t="shared" si="21"/>
        <v/>
      </c>
      <c r="G505" s="3"/>
      <c r="H505" s="4"/>
      <c r="I505" s="4"/>
      <c r="J505" s="4"/>
      <c r="K505" s="4" t="s">
        <v>6</v>
      </c>
      <c r="N505" s="13"/>
      <c r="O505" s="13"/>
      <c r="P505" s="13"/>
      <c r="Q505" s="13"/>
      <c r="R505" s="13"/>
      <c r="S505" s="13"/>
      <c r="T505" s="13"/>
      <c r="U505" s="106" t="str">
        <f t="shared" si="20"/>
        <v/>
      </c>
    </row>
    <row r="506" spans="2:21" x14ac:dyDescent="0.25">
      <c r="B506" s="34"/>
      <c r="D506" s="4"/>
      <c r="E506" s="4"/>
      <c r="F506" s="4" t="str">
        <f t="shared" si="21"/>
        <v/>
      </c>
      <c r="G506" s="3"/>
      <c r="H506" s="4"/>
      <c r="I506" s="4"/>
      <c r="J506" s="4"/>
      <c r="K506" s="4" t="s">
        <v>6</v>
      </c>
      <c r="N506" s="13"/>
      <c r="O506" s="13"/>
      <c r="P506" s="13"/>
      <c r="Q506" s="13"/>
      <c r="R506" s="13"/>
      <c r="S506" s="13"/>
      <c r="T506" s="13"/>
      <c r="U506" s="106" t="str">
        <f t="shared" si="20"/>
        <v/>
      </c>
    </row>
    <row r="507" spans="2:21" x14ac:dyDescent="0.25">
      <c r="B507" s="34"/>
      <c r="D507" s="4"/>
      <c r="E507" s="4"/>
      <c r="F507" s="4" t="str">
        <f t="shared" si="21"/>
        <v/>
      </c>
      <c r="G507" s="3"/>
      <c r="H507" s="4"/>
      <c r="I507" s="4"/>
      <c r="J507" s="4"/>
      <c r="K507" s="4" t="s">
        <v>6</v>
      </c>
      <c r="N507" s="13"/>
      <c r="O507" s="13"/>
      <c r="P507" s="13"/>
      <c r="Q507" s="13"/>
      <c r="R507" s="13"/>
      <c r="S507" s="13"/>
      <c r="T507" s="13"/>
      <c r="U507" s="106" t="str">
        <f t="shared" si="20"/>
        <v/>
      </c>
    </row>
    <row r="508" spans="2:21" x14ac:dyDescent="0.25">
      <c r="B508" s="34"/>
      <c r="D508" s="4"/>
      <c r="E508" s="4"/>
      <c r="F508" s="4" t="str">
        <f t="shared" si="21"/>
        <v/>
      </c>
      <c r="G508" s="3"/>
      <c r="H508" s="4"/>
      <c r="I508" s="4"/>
      <c r="J508" s="4"/>
      <c r="K508" s="4" t="s">
        <v>6</v>
      </c>
      <c r="N508" s="13"/>
      <c r="O508" s="13"/>
      <c r="P508" s="13"/>
      <c r="Q508" s="13"/>
      <c r="R508" s="13"/>
      <c r="S508" s="13"/>
      <c r="T508" s="13"/>
      <c r="U508" s="106" t="str">
        <f t="shared" si="20"/>
        <v/>
      </c>
    </row>
    <row r="509" spans="2:21" x14ac:dyDescent="0.25">
      <c r="B509" s="34"/>
      <c r="D509" s="4"/>
      <c r="E509" s="4"/>
      <c r="F509" s="4" t="str">
        <f t="shared" si="21"/>
        <v/>
      </c>
      <c r="G509" s="3"/>
      <c r="H509" s="4"/>
      <c r="I509" s="4"/>
      <c r="J509" s="4"/>
      <c r="K509" s="4" t="s">
        <v>6</v>
      </c>
      <c r="N509" s="13"/>
      <c r="O509" s="13"/>
      <c r="P509" s="13"/>
      <c r="Q509" s="13"/>
      <c r="R509" s="13"/>
      <c r="S509" s="13"/>
      <c r="T509" s="13"/>
      <c r="U509" s="106" t="str">
        <f t="shared" si="20"/>
        <v/>
      </c>
    </row>
    <row r="510" spans="2:21" x14ac:dyDescent="0.25">
      <c r="B510" s="34"/>
      <c r="D510" s="4"/>
      <c r="E510" s="4"/>
      <c r="F510" s="4" t="str">
        <f t="shared" si="21"/>
        <v/>
      </c>
      <c r="G510" s="3"/>
      <c r="H510" s="4"/>
      <c r="I510" s="4"/>
      <c r="J510" s="4"/>
      <c r="K510" s="4" t="s">
        <v>6</v>
      </c>
      <c r="N510" s="13"/>
      <c r="O510" s="13"/>
      <c r="P510" s="13"/>
      <c r="Q510" s="13"/>
      <c r="R510" s="13"/>
      <c r="S510" s="13"/>
      <c r="T510" s="13"/>
      <c r="U510" s="106" t="str">
        <f t="shared" ref="U510:U541" si="22">CONCATENATE(D510,E510)</f>
        <v/>
      </c>
    </row>
    <row r="511" spans="2:21" x14ac:dyDescent="0.25">
      <c r="B511" s="34"/>
      <c r="D511" s="4"/>
      <c r="E511" s="4"/>
      <c r="F511" s="4" t="str">
        <f t="shared" si="21"/>
        <v/>
      </c>
      <c r="G511" s="3"/>
      <c r="H511" s="4"/>
      <c r="I511" s="4"/>
      <c r="J511" s="4"/>
      <c r="K511" s="4" t="s">
        <v>6</v>
      </c>
      <c r="N511" s="13"/>
      <c r="O511" s="13"/>
      <c r="P511" s="13"/>
      <c r="Q511" s="13"/>
      <c r="R511" s="13"/>
      <c r="S511" s="13"/>
      <c r="T511" s="13"/>
      <c r="U511" s="106" t="str">
        <f t="shared" si="22"/>
        <v/>
      </c>
    </row>
    <row r="512" spans="2:21" x14ac:dyDescent="0.25">
      <c r="B512" s="34"/>
      <c r="D512" s="4"/>
      <c r="E512" s="4"/>
      <c r="F512" s="4" t="str">
        <f t="shared" si="21"/>
        <v/>
      </c>
      <c r="G512" s="3"/>
      <c r="H512" s="4"/>
      <c r="I512" s="4"/>
      <c r="J512" s="4"/>
      <c r="K512" s="4" t="s">
        <v>6</v>
      </c>
      <c r="N512" s="13"/>
      <c r="O512" s="13"/>
      <c r="P512" s="13"/>
      <c r="Q512" s="13"/>
      <c r="R512" s="13"/>
      <c r="S512" s="13"/>
      <c r="T512" s="13"/>
      <c r="U512" s="106" t="str">
        <f t="shared" si="22"/>
        <v/>
      </c>
    </row>
    <row r="513" spans="2:21" x14ac:dyDescent="0.25">
      <c r="B513" s="34"/>
      <c r="D513" s="4"/>
      <c r="E513" s="4"/>
      <c r="F513" s="4" t="str">
        <f t="shared" ref="F513:F544" si="23">IF(ISNA(VLOOKUP(C513,Таблица1,4,0)),"",VLOOKUP(C513,Таблица1,4,0))</f>
        <v/>
      </c>
      <c r="G513" s="3"/>
      <c r="H513" s="4"/>
      <c r="I513" s="4"/>
      <c r="J513" s="4"/>
      <c r="K513" s="4" t="s">
        <v>6</v>
      </c>
      <c r="N513" s="13"/>
      <c r="O513" s="13"/>
      <c r="P513" s="13"/>
      <c r="Q513" s="13"/>
      <c r="R513" s="13"/>
      <c r="S513" s="13"/>
      <c r="T513" s="13"/>
      <c r="U513" s="106" t="str">
        <f t="shared" si="22"/>
        <v/>
      </c>
    </row>
    <row r="514" spans="2:21" x14ac:dyDescent="0.25">
      <c r="B514" s="34"/>
      <c r="D514" s="4"/>
      <c r="E514" s="4"/>
      <c r="F514" s="4" t="str">
        <f t="shared" si="23"/>
        <v/>
      </c>
      <c r="G514" s="3"/>
      <c r="H514" s="4"/>
      <c r="I514" s="4"/>
      <c r="J514" s="4"/>
      <c r="K514" s="4" t="s">
        <v>6</v>
      </c>
      <c r="N514" s="13"/>
      <c r="O514" s="13"/>
      <c r="P514" s="13"/>
      <c r="Q514" s="13"/>
      <c r="R514" s="13"/>
      <c r="S514" s="13"/>
      <c r="T514" s="13"/>
      <c r="U514" s="106" t="str">
        <f t="shared" si="22"/>
        <v/>
      </c>
    </row>
    <row r="515" spans="2:21" x14ac:dyDescent="0.25">
      <c r="B515" s="34"/>
      <c r="D515" s="4"/>
      <c r="E515" s="4"/>
      <c r="F515" s="4" t="str">
        <f t="shared" si="23"/>
        <v/>
      </c>
      <c r="G515" s="3"/>
      <c r="H515" s="4"/>
      <c r="I515" s="4"/>
      <c r="J515" s="4"/>
      <c r="K515" s="4" t="s">
        <v>6</v>
      </c>
      <c r="N515" s="13"/>
      <c r="O515" s="13"/>
      <c r="P515" s="13"/>
      <c r="Q515" s="13"/>
      <c r="R515" s="13"/>
      <c r="S515" s="13"/>
      <c r="T515" s="13"/>
      <c r="U515" s="106" t="str">
        <f t="shared" si="22"/>
        <v/>
      </c>
    </row>
    <row r="516" spans="2:21" x14ac:dyDescent="0.25">
      <c r="B516" s="34"/>
      <c r="D516" s="4"/>
      <c r="E516" s="4"/>
      <c r="F516" s="4" t="str">
        <f t="shared" si="23"/>
        <v/>
      </c>
      <c r="G516" s="3"/>
      <c r="H516" s="4"/>
      <c r="I516" s="4"/>
      <c r="J516" s="4"/>
      <c r="K516" s="4" t="s">
        <v>6</v>
      </c>
      <c r="N516" s="13"/>
      <c r="O516" s="13"/>
      <c r="P516" s="13"/>
      <c r="Q516" s="13"/>
      <c r="R516" s="13"/>
      <c r="S516" s="13"/>
      <c r="T516" s="13"/>
      <c r="U516" s="106" t="str">
        <f t="shared" si="22"/>
        <v/>
      </c>
    </row>
    <row r="517" spans="2:21" x14ac:dyDescent="0.25">
      <c r="B517" s="34"/>
      <c r="D517" s="4"/>
      <c r="E517" s="4"/>
      <c r="F517" s="4" t="str">
        <f t="shared" si="23"/>
        <v/>
      </c>
      <c r="G517" s="3"/>
      <c r="H517" s="4"/>
      <c r="I517" s="4"/>
      <c r="J517" s="4"/>
      <c r="K517" s="4" t="s">
        <v>6</v>
      </c>
      <c r="N517" s="13"/>
      <c r="O517" s="13"/>
      <c r="P517" s="13"/>
      <c r="Q517" s="13"/>
      <c r="R517" s="13"/>
      <c r="S517" s="13"/>
      <c r="T517" s="13"/>
      <c r="U517" s="106" t="str">
        <f t="shared" si="22"/>
        <v/>
      </c>
    </row>
    <row r="518" spans="2:21" x14ac:dyDescent="0.25">
      <c r="B518" s="34"/>
      <c r="D518" s="4"/>
      <c r="E518" s="4"/>
      <c r="F518" s="4" t="str">
        <f t="shared" si="23"/>
        <v/>
      </c>
      <c r="G518" s="3"/>
      <c r="H518" s="4"/>
      <c r="I518" s="4"/>
      <c r="J518" s="4"/>
      <c r="K518" s="4" t="s">
        <v>6</v>
      </c>
      <c r="N518" s="13"/>
      <c r="O518" s="13"/>
      <c r="P518" s="13"/>
      <c r="Q518" s="13"/>
      <c r="R518" s="13"/>
      <c r="S518" s="13"/>
      <c r="T518" s="13"/>
      <c r="U518" s="106" t="str">
        <f t="shared" si="22"/>
        <v/>
      </c>
    </row>
    <row r="519" spans="2:21" x14ac:dyDescent="0.25">
      <c r="B519" s="34"/>
      <c r="D519" s="4"/>
      <c r="E519" s="4"/>
      <c r="F519" s="4" t="str">
        <f t="shared" si="23"/>
        <v/>
      </c>
      <c r="G519" s="3"/>
      <c r="H519" s="4"/>
      <c r="I519" s="4"/>
      <c r="J519" s="4"/>
      <c r="K519" s="4" t="s">
        <v>6</v>
      </c>
      <c r="N519" s="13"/>
      <c r="O519" s="13"/>
      <c r="P519" s="13"/>
      <c r="Q519" s="13"/>
      <c r="R519" s="13"/>
      <c r="S519" s="13"/>
      <c r="T519" s="13"/>
      <c r="U519" s="106" t="str">
        <f t="shared" si="22"/>
        <v/>
      </c>
    </row>
    <row r="520" spans="2:21" x14ac:dyDescent="0.25">
      <c r="B520" s="34"/>
      <c r="D520" s="4"/>
      <c r="E520" s="4"/>
      <c r="F520" s="4" t="str">
        <f t="shared" si="23"/>
        <v/>
      </c>
      <c r="G520" s="3"/>
      <c r="H520" s="4"/>
      <c r="I520" s="4"/>
      <c r="J520" s="4"/>
      <c r="K520" s="4" t="s">
        <v>6</v>
      </c>
      <c r="N520" s="13"/>
      <c r="O520" s="13"/>
      <c r="P520" s="13"/>
      <c r="Q520" s="13"/>
      <c r="R520" s="13"/>
      <c r="S520" s="13"/>
      <c r="T520" s="13"/>
      <c r="U520" s="106" t="str">
        <f t="shared" si="22"/>
        <v/>
      </c>
    </row>
    <row r="521" spans="2:21" x14ac:dyDescent="0.25">
      <c r="B521" s="34"/>
      <c r="D521" s="4"/>
      <c r="E521" s="4"/>
      <c r="F521" s="4" t="str">
        <f t="shared" si="23"/>
        <v/>
      </c>
      <c r="G521" s="3"/>
      <c r="H521" s="4"/>
      <c r="I521" s="4"/>
      <c r="J521" s="4"/>
      <c r="K521" s="4" t="s">
        <v>6</v>
      </c>
      <c r="N521" s="13"/>
      <c r="O521" s="13"/>
      <c r="P521" s="13"/>
      <c r="Q521" s="13"/>
      <c r="R521" s="13"/>
      <c r="S521" s="13"/>
      <c r="T521" s="13"/>
      <c r="U521" s="106" t="str">
        <f t="shared" si="22"/>
        <v/>
      </c>
    </row>
    <row r="522" spans="2:21" x14ac:dyDescent="0.25">
      <c r="B522" s="34"/>
      <c r="D522" s="4"/>
      <c r="E522" s="4"/>
      <c r="F522" s="4" t="str">
        <f t="shared" si="23"/>
        <v/>
      </c>
      <c r="G522" s="3"/>
      <c r="H522" s="4"/>
      <c r="I522" s="4"/>
      <c r="J522" s="4"/>
      <c r="K522" s="4" t="s">
        <v>6</v>
      </c>
      <c r="N522" s="13"/>
      <c r="O522" s="13"/>
      <c r="P522" s="13"/>
      <c r="Q522" s="13"/>
      <c r="R522" s="13"/>
      <c r="S522" s="13"/>
      <c r="T522" s="13"/>
      <c r="U522" s="106" t="str">
        <f t="shared" si="22"/>
        <v/>
      </c>
    </row>
    <row r="523" spans="2:21" x14ac:dyDescent="0.25">
      <c r="B523" s="34"/>
      <c r="D523" s="4"/>
      <c r="E523" s="4"/>
      <c r="F523" s="4" t="str">
        <f t="shared" si="23"/>
        <v/>
      </c>
      <c r="G523" s="3"/>
      <c r="H523" s="4"/>
      <c r="I523" s="4"/>
      <c r="J523" s="4"/>
      <c r="K523" s="4" t="s">
        <v>6</v>
      </c>
      <c r="N523" s="13"/>
      <c r="O523" s="13"/>
      <c r="P523" s="13"/>
      <c r="Q523" s="13"/>
      <c r="R523" s="13"/>
      <c r="S523" s="13"/>
      <c r="T523" s="13"/>
      <c r="U523" s="106" t="str">
        <f t="shared" si="22"/>
        <v/>
      </c>
    </row>
    <row r="524" spans="2:21" x14ac:dyDescent="0.25">
      <c r="B524" s="34"/>
      <c r="D524" s="4"/>
      <c r="E524" s="4"/>
      <c r="F524" s="4" t="str">
        <f t="shared" si="23"/>
        <v/>
      </c>
      <c r="G524" s="3"/>
      <c r="H524" s="4"/>
      <c r="I524" s="4"/>
      <c r="J524" s="4"/>
      <c r="K524" s="4" t="s">
        <v>6</v>
      </c>
      <c r="N524" s="13"/>
      <c r="O524" s="13"/>
      <c r="P524" s="13"/>
      <c r="Q524" s="13"/>
      <c r="R524" s="13"/>
      <c r="S524" s="13"/>
      <c r="T524" s="13"/>
      <c r="U524" s="106" t="str">
        <f t="shared" si="22"/>
        <v/>
      </c>
    </row>
    <row r="525" spans="2:21" x14ac:dyDescent="0.25">
      <c r="B525" s="34"/>
      <c r="D525" s="4"/>
      <c r="E525" s="4"/>
      <c r="F525" s="4" t="str">
        <f t="shared" si="23"/>
        <v/>
      </c>
      <c r="G525" s="3"/>
      <c r="H525" s="4"/>
      <c r="I525" s="4"/>
      <c r="J525" s="4"/>
      <c r="K525" s="4" t="s">
        <v>6</v>
      </c>
      <c r="N525" s="13"/>
      <c r="O525" s="13"/>
      <c r="P525" s="13"/>
      <c r="Q525" s="13"/>
      <c r="R525" s="13"/>
      <c r="S525" s="13"/>
      <c r="T525" s="13"/>
      <c r="U525" s="106" t="str">
        <f t="shared" si="22"/>
        <v/>
      </c>
    </row>
    <row r="526" spans="2:21" x14ac:dyDescent="0.25">
      <c r="B526" s="34"/>
      <c r="D526" s="4"/>
      <c r="E526" s="4"/>
      <c r="F526" s="4" t="str">
        <f t="shared" si="23"/>
        <v/>
      </c>
      <c r="G526" s="3"/>
      <c r="H526" s="4"/>
      <c r="I526" s="4"/>
      <c r="J526" s="4"/>
      <c r="K526" s="4" t="s">
        <v>6</v>
      </c>
      <c r="N526" s="13"/>
      <c r="O526" s="13"/>
      <c r="P526" s="13"/>
      <c r="Q526" s="13"/>
      <c r="R526" s="13"/>
      <c r="S526" s="13"/>
      <c r="T526" s="13"/>
      <c r="U526" s="106" t="str">
        <f t="shared" si="22"/>
        <v/>
      </c>
    </row>
    <row r="527" spans="2:21" x14ac:dyDescent="0.25">
      <c r="B527" s="34"/>
      <c r="D527" s="4"/>
      <c r="E527" s="4"/>
      <c r="F527" s="4" t="str">
        <f t="shared" si="23"/>
        <v/>
      </c>
      <c r="G527" s="3"/>
      <c r="H527" s="4"/>
      <c r="I527" s="4"/>
      <c r="J527" s="4"/>
      <c r="K527" s="4" t="s">
        <v>6</v>
      </c>
      <c r="N527" s="13"/>
      <c r="O527" s="13"/>
      <c r="P527" s="13"/>
      <c r="Q527" s="13"/>
      <c r="R527" s="13"/>
      <c r="S527" s="13"/>
      <c r="T527" s="13"/>
      <c r="U527" s="106" t="str">
        <f t="shared" si="22"/>
        <v/>
      </c>
    </row>
    <row r="528" spans="2:21" x14ac:dyDescent="0.25">
      <c r="B528" s="34"/>
      <c r="D528" s="4"/>
      <c r="E528" s="4"/>
      <c r="F528" s="4" t="str">
        <f t="shared" si="23"/>
        <v/>
      </c>
      <c r="G528" s="3"/>
      <c r="H528" s="4"/>
      <c r="I528" s="4"/>
      <c r="J528" s="4"/>
      <c r="K528" s="4" t="s">
        <v>6</v>
      </c>
      <c r="N528" s="13"/>
      <c r="O528" s="13"/>
      <c r="P528" s="13"/>
      <c r="Q528" s="13"/>
      <c r="R528" s="13"/>
      <c r="S528" s="13"/>
      <c r="T528" s="13"/>
      <c r="U528" s="106" t="str">
        <f t="shared" si="22"/>
        <v/>
      </c>
    </row>
    <row r="529" spans="2:21" x14ac:dyDescent="0.25">
      <c r="B529" s="34"/>
      <c r="D529" s="4"/>
      <c r="E529" s="4"/>
      <c r="F529" s="4" t="str">
        <f t="shared" si="23"/>
        <v/>
      </c>
      <c r="G529" s="3"/>
      <c r="H529" s="4"/>
      <c r="I529" s="4"/>
      <c r="J529" s="4"/>
      <c r="K529" s="4" t="s">
        <v>6</v>
      </c>
      <c r="N529" s="13"/>
      <c r="O529" s="13"/>
      <c r="P529" s="13"/>
      <c r="Q529" s="13"/>
      <c r="R529" s="13"/>
      <c r="S529" s="13"/>
      <c r="T529" s="13"/>
      <c r="U529" s="106" t="str">
        <f t="shared" si="22"/>
        <v/>
      </c>
    </row>
    <row r="530" spans="2:21" x14ac:dyDescent="0.25">
      <c r="B530" s="34"/>
      <c r="D530" s="4"/>
      <c r="E530" s="4"/>
      <c r="F530" s="4" t="str">
        <f t="shared" si="23"/>
        <v/>
      </c>
      <c r="G530" s="3"/>
      <c r="H530" s="4"/>
      <c r="I530" s="4"/>
      <c r="J530" s="4"/>
      <c r="K530" s="4" t="s">
        <v>6</v>
      </c>
      <c r="N530" s="13"/>
      <c r="O530" s="13"/>
      <c r="P530" s="13"/>
      <c r="Q530" s="13"/>
      <c r="R530" s="13"/>
      <c r="S530" s="13"/>
      <c r="T530" s="13"/>
      <c r="U530" s="106" t="str">
        <f t="shared" si="22"/>
        <v/>
      </c>
    </row>
    <row r="531" spans="2:21" x14ac:dyDescent="0.25">
      <c r="B531" s="34"/>
      <c r="D531" s="4"/>
      <c r="E531" s="4"/>
      <c r="F531" s="4" t="str">
        <f t="shared" si="23"/>
        <v/>
      </c>
      <c r="G531" s="3"/>
      <c r="H531" s="4"/>
      <c r="I531" s="4"/>
      <c r="J531" s="4"/>
      <c r="K531" s="4" t="s">
        <v>6</v>
      </c>
      <c r="N531" s="13"/>
      <c r="O531" s="13"/>
      <c r="P531" s="13"/>
      <c r="Q531" s="13"/>
      <c r="R531" s="13"/>
      <c r="S531" s="13"/>
      <c r="T531" s="13"/>
      <c r="U531" s="106" t="str">
        <f t="shared" si="22"/>
        <v/>
      </c>
    </row>
    <row r="532" spans="2:21" x14ac:dyDescent="0.25">
      <c r="B532" s="34"/>
      <c r="D532" s="4"/>
      <c r="E532" s="4"/>
      <c r="F532" s="4" t="str">
        <f t="shared" si="23"/>
        <v/>
      </c>
      <c r="G532" s="3"/>
      <c r="H532" s="4"/>
      <c r="I532" s="4"/>
      <c r="J532" s="4"/>
      <c r="K532" s="4" t="s">
        <v>6</v>
      </c>
      <c r="N532" s="13"/>
      <c r="O532" s="13"/>
      <c r="P532" s="13"/>
      <c r="Q532" s="13"/>
      <c r="R532" s="13"/>
      <c r="S532" s="13"/>
      <c r="T532" s="13"/>
      <c r="U532" s="106" t="str">
        <f t="shared" si="22"/>
        <v/>
      </c>
    </row>
    <row r="533" spans="2:21" x14ac:dyDescent="0.25">
      <c r="B533" s="34"/>
      <c r="D533" s="4"/>
      <c r="E533" s="4"/>
      <c r="F533" s="4" t="str">
        <f t="shared" si="23"/>
        <v/>
      </c>
      <c r="G533" s="3"/>
      <c r="H533" s="4"/>
      <c r="I533" s="4"/>
      <c r="J533" s="4"/>
      <c r="K533" s="4" t="s">
        <v>6</v>
      </c>
      <c r="N533" s="13"/>
      <c r="O533" s="13"/>
      <c r="P533" s="13"/>
      <c r="Q533" s="13"/>
      <c r="R533" s="13"/>
      <c r="S533" s="13"/>
      <c r="T533" s="13"/>
      <c r="U533" s="106" t="str">
        <f t="shared" si="22"/>
        <v/>
      </c>
    </row>
    <row r="534" spans="2:21" x14ac:dyDescent="0.25">
      <c r="B534" s="34"/>
      <c r="D534" s="4"/>
      <c r="E534" s="4"/>
      <c r="F534" s="4" t="str">
        <f t="shared" si="23"/>
        <v/>
      </c>
      <c r="G534" s="3"/>
      <c r="H534" s="4"/>
      <c r="I534" s="4"/>
      <c r="J534" s="4"/>
      <c r="K534" s="4" t="s">
        <v>6</v>
      </c>
      <c r="N534" s="13"/>
      <c r="O534" s="13"/>
      <c r="P534" s="13"/>
      <c r="Q534" s="13"/>
      <c r="R534" s="13"/>
      <c r="S534" s="13"/>
      <c r="T534" s="13"/>
      <c r="U534" s="106" t="str">
        <f t="shared" si="22"/>
        <v/>
      </c>
    </row>
    <row r="535" spans="2:21" x14ac:dyDescent="0.25">
      <c r="B535" s="34"/>
      <c r="D535" s="4"/>
      <c r="E535" s="4"/>
      <c r="F535" s="4" t="str">
        <f t="shared" si="23"/>
        <v/>
      </c>
      <c r="G535" s="3"/>
      <c r="H535" s="4"/>
      <c r="I535" s="4"/>
      <c r="J535" s="4"/>
      <c r="K535" s="4" t="s">
        <v>6</v>
      </c>
      <c r="N535" s="13"/>
      <c r="O535" s="13"/>
      <c r="P535" s="13"/>
      <c r="Q535" s="13"/>
      <c r="R535" s="13"/>
      <c r="S535" s="13"/>
      <c r="T535" s="13"/>
      <c r="U535" s="106" t="str">
        <f t="shared" si="22"/>
        <v/>
      </c>
    </row>
    <row r="536" spans="2:21" x14ac:dyDescent="0.25">
      <c r="B536" s="34"/>
      <c r="D536" s="4"/>
      <c r="E536" s="4"/>
      <c r="F536" s="4" t="str">
        <f t="shared" si="23"/>
        <v/>
      </c>
      <c r="G536" s="3"/>
      <c r="H536" s="4"/>
      <c r="I536" s="4"/>
      <c r="J536" s="4"/>
      <c r="K536" s="4" t="s">
        <v>6</v>
      </c>
      <c r="N536" s="13"/>
      <c r="O536" s="13"/>
      <c r="P536" s="13"/>
      <c r="Q536" s="13"/>
      <c r="R536" s="13"/>
      <c r="S536" s="13"/>
      <c r="T536" s="13"/>
      <c r="U536" s="106" t="str">
        <f t="shared" si="22"/>
        <v/>
      </c>
    </row>
    <row r="537" spans="2:21" x14ac:dyDescent="0.25">
      <c r="B537" s="34"/>
      <c r="D537" s="4"/>
      <c r="E537" s="4"/>
      <c r="F537" s="4" t="str">
        <f t="shared" si="23"/>
        <v/>
      </c>
      <c r="G537" s="3"/>
      <c r="H537" s="4"/>
      <c r="I537" s="4"/>
      <c r="J537" s="4"/>
      <c r="K537" s="4" t="s">
        <v>6</v>
      </c>
      <c r="N537" s="13"/>
      <c r="O537" s="13"/>
      <c r="P537" s="13"/>
      <c r="Q537" s="13"/>
      <c r="R537" s="13"/>
      <c r="S537" s="13"/>
      <c r="T537" s="13"/>
      <c r="U537" s="106" t="str">
        <f t="shared" si="22"/>
        <v/>
      </c>
    </row>
    <row r="538" spans="2:21" x14ac:dyDescent="0.25">
      <c r="B538" s="34"/>
      <c r="D538" s="4"/>
      <c r="E538" s="4"/>
      <c r="F538" s="4" t="str">
        <f t="shared" si="23"/>
        <v/>
      </c>
      <c r="G538" s="3"/>
      <c r="H538" s="4"/>
      <c r="I538" s="4"/>
      <c r="J538" s="4"/>
      <c r="K538" s="4"/>
      <c r="N538" s="13"/>
      <c r="O538" s="13"/>
      <c r="P538" s="13"/>
      <c r="Q538" s="13"/>
      <c r="R538" s="13"/>
      <c r="S538" s="13"/>
      <c r="T538" s="13"/>
      <c r="U538" s="106" t="str">
        <f t="shared" si="22"/>
        <v/>
      </c>
    </row>
    <row r="539" spans="2:21" x14ac:dyDescent="0.25">
      <c r="B539" s="34"/>
      <c r="D539" s="4"/>
      <c r="E539" s="4"/>
      <c r="F539" s="4" t="str">
        <f t="shared" si="23"/>
        <v/>
      </c>
      <c r="G539" s="3"/>
      <c r="H539" s="4"/>
      <c r="I539" s="4"/>
      <c r="J539" s="4"/>
      <c r="K539" s="4"/>
      <c r="N539" s="13"/>
      <c r="O539" s="13"/>
      <c r="P539" s="13"/>
      <c r="Q539" s="13"/>
      <c r="R539" s="13"/>
      <c r="S539" s="13"/>
      <c r="T539" s="13"/>
      <c r="U539" s="106" t="str">
        <f t="shared" si="22"/>
        <v/>
      </c>
    </row>
    <row r="540" spans="2:21" x14ac:dyDescent="0.25">
      <c r="B540" s="34"/>
      <c r="D540" s="4"/>
      <c r="E540" s="4"/>
      <c r="F540" s="4" t="str">
        <f t="shared" si="23"/>
        <v/>
      </c>
      <c r="G540" s="3"/>
      <c r="H540" s="4"/>
      <c r="I540" s="4"/>
      <c r="J540" s="4"/>
      <c r="K540" s="4"/>
      <c r="N540" s="13"/>
      <c r="O540" s="13"/>
      <c r="P540" s="13"/>
      <c r="Q540" s="13"/>
      <c r="R540" s="13"/>
      <c r="S540" s="13"/>
      <c r="T540" s="13"/>
      <c r="U540" s="106" t="str">
        <f t="shared" si="22"/>
        <v/>
      </c>
    </row>
    <row r="541" spans="2:21" x14ac:dyDescent="0.25">
      <c r="B541" s="34"/>
      <c r="D541" s="4"/>
      <c r="E541" s="4"/>
      <c r="F541" s="4" t="str">
        <f t="shared" si="23"/>
        <v/>
      </c>
      <c r="G541" s="3"/>
      <c r="H541" s="4"/>
      <c r="I541" s="4"/>
      <c r="J541" s="4"/>
      <c r="K541" s="4"/>
      <c r="N541" s="13"/>
      <c r="O541" s="13"/>
      <c r="P541" s="13"/>
      <c r="Q541" s="13"/>
      <c r="R541" s="13"/>
      <c r="S541" s="13"/>
      <c r="T541" s="13"/>
      <c r="U541" s="106" t="str">
        <f t="shared" si="22"/>
        <v/>
      </c>
    </row>
    <row r="542" spans="2:21" x14ac:dyDescent="0.25">
      <c r="B542" s="34"/>
      <c r="D542" s="4"/>
      <c r="E542" s="4"/>
      <c r="F542" s="4" t="str">
        <f t="shared" si="23"/>
        <v/>
      </c>
      <c r="G542" s="3"/>
      <c r="H542" s="4"/>
      <c r="I542" s="4"/>
      <c r="J542" s="4"/>
      <c r="K542" s="4"/>
      <c r="N542" s="13"/>
      <c r="O542" s="13"/>
      <c r="P542" s="13"/>
      <c r="Q542" s="13"/>
      <c r="R542" s="13"/>
      <c r="S542" s="13"/>
      <c r="T542" s="13"/>
      <c r="U542" s="106" t="str">
        <f t="shared" ref="U542:U557" si="24">CONCATENATE(D542,E542)</f>
        <v/>
      </c>
    </row>
    <row r="543" spans="2:21" x14ac:dyDescent="0.25">
      <c r="B543" s="34"/>
      <c r="D543" s="4"/>
      <c r="E543" s="4"/>
      <c r="F543" s="4" t="str">
        <f t="shared" si="23"/>
        <v/>
      </c>
      <c r="G543" s="3"/>
      <c r="H543" s="4"/>
      <c r="I543" s="4"/>
      <c r="J543" s="4"/>
      <c r="K543" s="4"/>
      <c r="N543" s="13"/>
      <c r="O543" s="13"/>
      <c r="P543" s="13"/>
      <c r="Q543" s="13"/>
      <c r="R543" s="13"/>
      <c r="S543" s="13"/>
      <c r="T543" s="13"/>
      <c r="U543" s="106" t="str">
        <f t="shared" si="24"/>
        <v/>
      </c>
    </row>
    <row r="544" spans="2:21" x14ac:dyDescent="0.25">
      <c r="B544" s="34"/>
      <c r="D544" s="4"/>
      <c r="E544" s="4"/>
      <c r="F544" s="4" t="str">
        <f t="shared" si="23"/>
        <v/>
      </c>
      <c r="G544" s="3"/>
      <c r="H544" s="4"/>
      <c r="I544" s="4"/>
      <c r="J544" s="4"/>
      <c r="K544" s="4"/>
      <c r="N544" s="13"/>
      <c r="O544" s="13"/>
      <c r="P544" s="13"/>
      <c r="Q544" s="13"/>
      <c r="R544" s="13"/>
      <c r="S544" s="13"/>
      <c r="T544" s="13"/>
      <c r="U544" s="106" t="str">
        <f t="shared" si="24"/>
        <v/>
      </c>
    </row>
    <row r="545" spans="2:21" x14ac:dyDescent="0.25">
      <c r="B545" s="34"/>
      <c r="D545" s="4"/>
      <c r="E545" s="4"/>
      <c r="F545" s="4" t="str">
        <f t="shared" ref="F545:F557" si="25">IF(ISNA(VLOOKUP(C545,Таблица1,4,0)),"",VLOOKUP(C545,Таблица1,4,0))</f>
        <v/>
      </c>
      <c r="G545" s="3"/>
      <c r="H545" s="4"/>
      <c r="I545" s="4"/>
      <c r="J545" s="4"/>
      <c r="K545" s="4"/>
      <c r="N545" s="13"/>
      <c r="O545" s="13"/>
      <c r="P545" s="13"/>
      <c r="Q545" s="13"/>
      <c r="R545" s="13"/>
      <c r="S545" s="13"/>
      <c r="T545" s="13"/>
      <c r="U545" s="106" t="str">
        <f t="shared" si="24"/>
        <v/>
      </c>
    </row>
    <row r="546" spans="2:21" x14ac:dyDescent="0.25">
      <c r="B546" s="34"/>
      <c r="D546" s="4"/>
      <c r="E546" s="4"/>
      <c r="F546" s="4" t="str">
        <f t="shared" si="25"/>
        <v/>
      </c>
      <c r="G546" s="3"/>
      <c r="H546" s="4"/>
      <c r="I546" s="4"/>
      <c r="J546" s="4"/>
      <c r="K546" s="4"/>
      <c r="N546" s="13"/>
      <c r="O546" s="13"/>
      <c r="P546" s="13"/>
      <c r="Q546" s="13"/>
      <c r="R546" s="13"/>
      <c r="S546" s="13"/>
      <c r="T546" s="13"/>
      <c r="U546" s="106" t="str">
        <f t="shared" si="24"/>
        <v/>
      </c>
    </row>
    <row r="547" spans="2:21" x14ac:dyDescent="0.25">
      <c r="B547" s="34"/>
      <c r="D547" s="4"/>
      <c r="E547" s="4"/>
      <c r="F547" s="4" t="str">
        <f t="shared" si="25"/>
        <v/>
      </c>
      <c r="G547" s="3"/>
      <c r="H547" s="4"/>
      <c r="I547" s="4"/>
      <c r="J547" s="4"/>
      <c r="K547" s="4"/>
      <c r="N547" s="13"/>
      <c r="O547" s="13"/>
      <c r="P547" s="13"/>
      <c r="Q547" s="13"/>
      <c r="R547" s="13"/>
      <c r="S547" s="13"/>
      <c r="T547" s="13"/>
      <c r="U547" s="106" t="str">
        <f t="shared" si="24"/>
        <v/>
      </c>
    </row>
    <row r="548" spans="2:21" x14ac:dyDescent="0.25">
      <c r="B548" s="34"/>
      <c r="D548" s="4"/>
      <c r="E548" s="4"/>
      <c r="F548" s="4" t="str">
        <f t="shared" si="25"/>
        <v/>
      </c>
      <c r="G548" s="3"/>
      <c r="H548" s="4"/>
      <c r="I548" s="4"/>
      <c r="J548" s="4"/>
      <c r="K548" s="4"/>
      <c r="N548" s="13"/>
      <c r="O548" s="13"/>
      <c r="P548" s="13"/>
      <c r="Q548" s="13"/>
      <c r="R548" s="13"/>
      <c r="S548" s="13"/>
      <c r="T548" s="13"/>
      <c r="U548" s="106" t="str">
        <f t="shared" si="24"/>
        <v/>
      </c>
    </row>
    <row r="549" spans="2:21" x14ac:dyDescent="0.25">
      <c r="B549" s="34"/>
      <c r="D549" s="4"/>
      <c r="E549" s="4"/>
      <c r="F549" s="4" t="str">
        <f t="shared" si="25"/>
        <v/>
      </c>
      <c r="G549" s="3"/>
      <c r="H549" s="4"/>
      <c r="I549" s="4"/>
      <c r="J549" s="4"/>
      <c r="K549" s="4"/>
      <c r="N549" s="13"/>
      <c r="O549" s="13"/>
      <c r="P549" s="13"/>
      <c r="Q549" s="13"/>
      <c r="R549" s="13"/>
      <c r="S549" s="13"/>
      <c r="T549" s="13"/>
      <c r="U549" s="106" t="str">
        <f t="shared" si="24"/>
        <v/>
      </c>
    </row>
    <row r="550" spans="2:21" x14ac:dyDescent="0.25">
      <c r="B550" s="34"/>
      <c r="D550" s="4"/>
      <c r="E550" s="4"/>
      <c r="F550" s="4" t="str">
        <f t="shared" si="25"/>
        <v/>
      </c>
      <c r="G550" s="3"/>
      <c r="H550" s="4"/>
      <c r="I550" s="4"/>
      <c r="J550" s="4"/>
      <c r="K550" s="4"/>
      <c r="N550" s="13"/>
      <c r="O550" s="13"/>
      <c r="P550" s="13"/>
      <c r="Q550" s="13"/>
      <c r="R550" s="13"/>
      <c r="S550" s="13"/>
      <c r="T550" s="13"/>
      <c r="U550" s="106" t="str">
        <f t="shared" si="24"/>
        <v/>
      </c>
    </row>
    <row r="551" spans="2:21" x14ac:dyDescent="0.25">
      <c r="B551" s="34"/>
      <c r="D551" s="4"/>
      <c r="E551" s="4"/>
      <c r="F551" s="4" t="str">
        <f t="shared" si="25"/>
        <v/>
      </c>
      <c r="G551" s="3"/>
      <c r="H551" s="4"/>
      <c r="I551" s="4"/>
      <c r="J551" s="4"/>
      <c r="K551" s="4"/>
      <c r="N551" s="13"/>
      <c r="O551" s="13"/>
      <c r="P551" s="13"/>
      <c r="Q551" s="13"/>
      <c r="R551" s="13"/>
      <c r="S551" s="13"/>
      <c r="T551" s="13"/>
      <c r="U551" s="106" t="str">
        <f t="shared" si="24"/>
        <v/>
      </c>
    </row>
    <row r="552" spans="2:21" x14ac:dyDescent="0.25">
      <c r="B552" s="34"/>
      <c r="D552" s="4"/>
      <c r="E552" s="4"/>
      <c r="F552" s="4" t="str">
        <f t="shared" si="25"/>
        <v/>
      </c>
      <c r="G552" s="3"/>
      <c r="H552" s="4"/>
      <c r="I552" s="4"/>
      <c r="J552" s="4"/>
      <c r="K552" s="4"/>
      <c r="N552" s="13"/>
      <c r="O552" s="13"/>
      <c r="P552" s="13"/>
      <c r="Q552" s="13"/>
      <c r="R552" s="13"/>
      <c r="S552" s="13"/>
      <c r="T552" s="13"/>
      <c r="U552" s="106" t="str">
        <f t="shared" si="24"/>
        <v/>
      </c>
    </row>
    <row r="553" spans="2:21" x14ac:dyDescent="0.25">
      <c r="B553" s="34"/>
      <c r="D553" s="4"/>
      <c r="E553" s="4"/>
      <c r="F553" s="4" t="str">
        <f t="shared" si="25"/>
        <v/>
      </c>
      <c r="G553" s="3"/>
      <c r="H553" s="4"/>
      <c r="I553" s="4"/>
      <c r="J553" s="4"/>
      <c r="K553" s="4"/>
      <c r="N553" s="13"/>
      <c r="O553" s="13"/>
      <c r="P553" s="13"/>
      <c r="Q553" s="13"/>
      <c r="R553" s="13"/>
      <c r="S553" s="13"/>
      <c r="T553" s="13"/>
      <c r="U553" s="106" t="str">
        <f t="shared" si="24"/>
        <v/>
      </c>
    </row>
    <row r="554" spans="2:21" x14ac:dyDescent="0.25">
      <c r="B554" s="34"/>
      <c r="D554" s="4"/>
      <c r="E554" s="4"/>
      <c r="F554" s="4" t="str">
        <f t="shared" si="25"/>
        <v/>
      </c>
      <c r="G554" s="3"/>
      <c r="H554" s="4"/>
      <c r="I554" s="4"/>
      <c r="J554" s="4"/>
      <c r="K554" s="4"/>
      <c r="N554" s="13"/>
      <c r="O554" s="13"/>
      <c r="P554" s="13"/>
      <c r="Q554" s="13"/>
      <c r="R554" s="13"/>
      <c r="S554" s="13"/>
      <c r="T554" s="13"/>
      <c r="U554" s="106" t="str">
        <f t="shared" si="24"/>
        <v/>
      </c>
    </row>
    <row r="555" spans="2:21" x14ac:dyDescent="0.25">
      <c r="B555" s="34"/>
      <c r="D555" s="4"/>
      <c r="E555" s="4"/>
      <c r="F555" s="4" t="str">
        <f t="shared" si="25"/>
        <v/>
      </c>
      <c r="G555" s="4"/>
      <c r="H555" s="4"/>
      <c r="I555" s="4"/>
      <c r="J555" s="4" t="str">
        <f>IF(ISNA(VLOOKUP(I555,Таблица4,3,0)),"",VLOOKUP(I555,Таблица4,3,0))</f>
        <v/>
      </c>
      <c r="K555" s="4"/>
      <c r="N555" s="13"/>
      <c r="O555" s="13"/>
      <c r="P555" s="13"/>
      <c r="Q555" s="13"/>
      <c r="R555" s="13"/>
      <c r="S555" s="13"/>
      <c r="T555" s="13"/>
      <c r="U555" s="106" t="str">
        <f t="shared" si="24"/>
        <v/>
      </c>
    </row>
    <row r="556" spans="2:21" x14ac:dyDescent="0.25">
      <c r="B556" s="34"/>
      <c r="D556" s="4"/>
      <c r="E556" s="4"/>
      <c r="F556" s="4" t="str">
        <f t="shared" si="25"/>
        <v/>
      </c>
      <c r="G556" s="4"/>
      <c r="H556" s="4"/>
      <c r="I556" s="4"/>
      <c r="J556" s="4" t="str">
        <f>IF(ISNA(VLOOKUP(I556,Таблица4,3,0)),"",VLOOKUP(I556,Таблица4,3,0))</f>
        <v/>
      </c>
      <c r="K556" s="4"/>
      <c r="N556" s="13"/>
      <c r="O556" s="13"/>
      <c r="P556" s="13"/>
      <c r="Q556" s="13"/>
      <c r="R556" s="13"/>
      <c r="S556" s="13"/>
      <c r="T556" s="13"/>
      <c r="U556" s="106" t="str">
        <f t="shared" si="24"/>
        <v/>
      </c>
    </row>
    <row r="557" spans="2:21" ht="16.5" thickBot="1" x14ac:dyDescent="0.3">
      <c r="B557" s="35"/>
      <c r="D557" s="12"/>
      <c r="E557" s="12"/>
      <c r="F557" s="12" t="str">
        <f t="shared" si="25"/>
        <v/>
      </c>
      <c r="G557" s="12"/>
      <c r="H557" s="12"/>
      <c r="I557" s="12"/>
      <c r="J557" s="12" t="str">
        <f>IF(ISNA(VLOOKUP(I557,Таблица4,3,0)),"",VLOOKUP(I557,Таблица4,3,0))</f>
        <v/>
      </c>
      <c r="K557" s="12"/>
      <c r="N557" s="13"/>
      <c r="O557" s="13"/>
      <c r="P557" s="13"/>
      <c r="Q557" s="13"/>
      <c r="R557" s="13"/>
      <c r="S557" s="13"/>
      <c r="T557" s="13"/>
      <c r="U557" s="106" t="str">
        <f t="shared" si="24"/>
        <v/>
      </c>
    </row>
    <row r="558" spans="2:21" x14ac:dyDescent="0.25">
      <c r="N558" s="13"/>
      <c r="O558" s="13"/>
      <c r="P558" s="13"/>
      <c r="Q558" s="13"/>
      <c r="R558" s="13"/>
      <c r="S558" s="13"/>
      <c r="T558" s="13"/>
    </row>
    <row r="559" spans="2:21" x14ac:dyDescent="0.25">
      <c r="B559" s="13"/>
    </row>
  </sheetData>
  <mergeCells count="1">
    <mergeCell ref="B1:K1"/>
  </mergeCells>
  <conditionalFormatting sqref="B4:E10 B538:K557 D11:E15 G11:G15 G4:K4 F4:F15 B309 I309:I310 B271:E308 G271:J308 B11:B45 D16:G45 H11:J45 C336:C990 B311:E384 G311:J384 F271:F384 B46:J270 C11:C309 G5:J10 B385:J537 K5:K537">
    <cfRule type="notContainsBlanks" dxfId="18" priority="34">
      <formula>LEN(TRIM(B4))&gt;0</formula>
    </cfRule>
  </conditionalFormatting>
  <conditionalFormatting sqref="C4:C10 C311:C990 C46:C309">
    <cfRule type="containsErrors" dxfId="17" priority="33">
      <formula>ISERROR(C4)</formula>
    </cfRule>
  </conditionalFormatting>
  <conditionalFormatting sqref="C11">
    <cfRule type="containsErrors" dxfId="16" priority="31">
      <formula>ISERROR(C11)</formula>
    </cfRule>
  </conditionalFormatting>
  <conditionalFormatting sqref="C12">
    <cfRule type="containsErrors" dxfId="15" priority="30">
      <formula>ISERROR(C12)</formula>
    </cfRule>
  </conditionalFormatting>
  <conditionalFormatting sqref="C13">
    <cfRule type="containsErrors" dxfId="14" priority="29">
      <formula>ISERROR(C13)</formula>
    </cfRule>
  </conditionalFormatting>
  <conditionalFormatting sqref="C14">
    <cfRule type="containsErrors" dxfId="13" priority="28">
      <formula>ISERROR(C14)</formula>
    </cfRule>
  </conditionalFormatting>
  <conditionalFormatting sqref="C15">
    <cfRule type="containsErrors" dxfId="12" priority="26">
      <formula>ISERROR(C15)</formula>
    </cfRule>
  </conditionalFormatting>
  <conditionalFormatting sqref="C16">
    <cfRule type="containsErrors" dxfId="11" priority="24">
      <formula>ISERROR(C16)</formula>
    </cfRule>
  </conditionalFormatting>
  <conditionalFormatting sqref="C17">
    <cfRule type="containsErrors" dxfId="10" priority="22">
      <formula>ISERROR(C17)</formula>
    </cfRule>
  </conditionalFormatting>
  <conditionalFormatting sqref="C18">
    <cfRule type="containsErrors" dxfId="9" priority="19">
      <formula>ISERROR(C18)</formula>
    </cfRule>
  </conditionalFormatting>
  <conditionalFormatting sqref="C19:C44">
    <cfRule type="containsErrors" dxfId="8" priority="17">
      <formula>ISERROR(C19)</formula>
    </cfRule>
  </conditionalFormatting>
  <conditionalFormatting sqref="C45">
    <cfRule type="containsErrors" dxfId="7" priority="16">
      <formula>ISERROR(C45)</formula>
    </cfRule>
  </conditionalFormatting>
  <conditionalFormatting sqref="D309:E310 G309:H310 J309:J310">
    <cfRule type="notContainsBlanks" dxfId="6" priority="11">
      <formula>LEN(TRIM(D309))&gt;0</formula>
    </cfRule>
  </conditionalFormatting>
  <conditionalFormatting sqref="B310">
    <cfRule type="notContainsBlanks" dxfId="5" priority="6">
      <formula>LEN(TRIM(B310))&gt;0</formula>
    </cfRule>
  </conditionalFormatting>
  <conditionalFormatting sqref="C310">
    <cfRule type="notContainsBlanks" dxfId="4" priority="5">
      <formula>LEN(TRIM(C310))&gt;0</formula>
    </cfRule>
  </conditionalFormatting>
  <conditionalFormatting sqref="C310">
    <cfRule type="containsErrors" dxfId="3" priority="4">
      <formula>ISERROR(C310)</formula>
    </cfRule>
  </conditionalFormatting>
  <dataValidations count="3">
    <dataValidation type="list" allowBlank="1" showInputMessage="1" showErrorMessage="1" sqref="C311:C990 C4:C308">
      <formula1>INDIRECT("Номенклатура!$A$5:$A$19")</formula1>
    </dataValidation>
    <dataValidation type="list" allowBlank="1" showInputMessage="1" showErrorMessage="1" sqref="C309:C310">
      <formula1>INDIRECT("Номенклатура!$A$5:$A$45")</formula1>
    </dataValidation>
    <dataValidation type="date" allowBlank="1" showInputMessage="1" showErrorMessage="1" sqref="B4:B557">
      <formula1>43466</formula1>
      <formula2>44197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Номенклатура!$A$5:$A$19</xm:f>
          </x14:formula1>
          <xm:sqref>C4:C10 C311:C557 C46:C308</xm:sqref>
        </x14:dataValidation>
        <x14:dataValidation type="list" allowBlank="1" showInputMessage="1" showErrorMessage="1">
          <x14:formula1>
            <xm:f>Размеры!$A$5:$A$57</xm:f>
          </x14:formula1>
          <xm:sqref>D311:D557 D4:D308</xm:sqref>
        </x14:dataValidation>
        <x14:dataValidation type="list" allowBlank="1" showInputMessage="1" showErrorMessage="1">
          <x14:formula1>
            <xm:f>Размеры!$B$5:$B$20</xm:f>
          </x14:formula1>
          <xm:sqref>E311:E557 E4:E308</xm:sqref>
        </x14:dataValidation>
        <x14:dataValidation type="list" allowBlank="1" showInputMessage="1" showErrorMessage="1">
          <x14:formula1>
            <xm:f>[1]Лист1!#REF!</xm:f>
          </x14:formula1>
          <xm:sqref>J309:J310 C309:E310 C11:C45</xm:sqref>
        </x14:dataValidation>
        <x14:dataValidation type="list" allowBlank="1" showInputMessage="1" showErrorMessage="1">
          <x14:formula1>
            <xm:f>Отряды!$A$4:$A$26</xm:f>
          </x14:formula1>
          <xm:sqref>I4:I557</xm:sqref>
        </x14:dataValidation>
        <x14:dataValidation type="list" allowBlank="1" showInputMessage="1" showErrorMessage="1">
          <x14:formula1>
            <xm:f>Получатели!$A$4:$A$8</xm:f>
          </x14:formula1>
          <xm:sqref>K538:K557</xm:sqref>
        </x14:dataValidation>
        <x14:dataValidation type="list" allowBlank="1" showInputMessage="1" showErrorMessage="1">
          <x14:formula1>
            <xm:f>Получатели!$A$4:$A$208</xm:f>
          </x14:formula1>
          <xm:sqref>K4:K537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I19"/>
  <sheetViews>
    <sheetView workbookViewId="0">
      <selection activeCell="G11" sqref="G11"/>
    </sheetView>
  </sheetViews>
  <sheetFormatPr defaultRowHeight="15.75" x14ac:dyDescent="0.25"/>
  <cols>
    <col min="1" max="1" width="14.625" customWidth="1"/>
    <col min="2" max="2" width="35" customWidth="1"/>
    <col min="5" max="5" width="9.5" customWidth="1"/>
    <col min="6" max="6" width="8.375" customWidth="1"/>
    <col min="7" max="7" width="17.875" customWidth="1"/>
    <col min="8" max="8" width="17.75" customWidth="1"/>
    <col min="9" max="9" width="13.75" customWidth="1"/>
    <col min="10" max="10" width="14.875" customWidth="1"/>
    <col min="11" max="11" width="17.375" customWidth="1"/>
  </cols>
  <sheetData>
    <row r="2" spans="1:9" ht="16.5" thickBot="1" x14ac:dyDescent="0.3"/>
    <row r="3" spans="1:9" ht="63" x14ac:dyDescent="0.25">
      <c r="A3" s="101" t="s">
        <v>163</v>
      </c>
      <c r="B3" s="102" t="s">
        <v>82</v>
      </c>
      <c r="C3" s="102" t="s">
        <v>120</v>
      </c>
      <c r="D3" s="103" t="s">
        <v>123</v>
      </c>
      <c r="E3" s="103" t="s">
        <v>275</v>
      </c>
      <c r="F3" s="103" t="s">
        <v>184</v>
      </c>
      <c r="G3" s="102" t="s">
        <v>122</v>
      </c>
      <c r="H3" s="102" t="s">
        <v>117</v>
      </c>
      <c r="I3" s="104" t="s">
        <v>121</v>
      </c>
    </row>
    <row r="4" spans="1:9" ht="18.75" x14ac:dyDescent="0.3">
      <c r="A4" s="38"/>
      <c r="B4" s="192" t="s">
        <v>94</v>
      </c>
      <c r="C4" s="192"/>
      <c r="D4" s="192"/>
      <c r="E4" s="192"/>
      <c r="F4" s="192"/>
      <c r="G4" s="192"/>
      <c r="H4" s="192"/>
      <c r="I4" s="193"/>
    </row>
    <row r="5" spans="1:9" x14ac:dyDescent="0.25">
      <c r="A5" s="39"/>
      <c r="B5" s="36" t="str">
        <f>Номенклатура!A5</f>
        <v>Белье термостойкое зимнее</v>
      </c>
      <c r="C5" s="36" t="s">
        <v>101</v>
      </c>
      <c r="D5" s="36"/>
      <c r="E5" s="156">
        <f>[1]Лист1!F9</f>
        <v>1435</v>
      </c>
      <c r="F5" s="36">
        <f>[1]Лист1!G9</f>
        <v>257</v>
      </c>
      <c r="G5" s="36">
        <f ca="1">SUMIF(Приход!$A$6:K409,Оборотка!$B5,Приход!$K$6:$K$409)</f>
        <v>1173</v>
      </c>
      <c r="H5" s="36">
        <f ca="1">SUMIF(Расход!$C$4:$G$557,Оборотка!$B5,Расход!$G$4:$G$557)</f>
        <v>54</v>
      </c>
      <c r="I5" s="40">
        <f ca="1">F5+G5-H5</f>
        <v>1376</v>
      </c>
    </row>
    <row r="6" spans="1:9" x14ac:dyDescent="0.25">
      <c r="A6" s="39"/>
      <c r="B6" s="36" t="str">
        <f>Номенклатура!A6</f>
        <v>Белье термостойкое летнее</v>
      </c>
      <c r="C6" s="36" t="s">
        <v>101</v>
      </c>
      <c r="D6" s="36"/>
      <c r="E6" s="156">
        <f>[1]Лист1!F10</f>
        <v>1409</v>
      </c>
      <c r="F6" s="36">
        <f>[1]Лист1!G10</f>
        <v>56</v>
      </c>
      <c r="G6" s="36">
        <f ca="1">SUMIF(Приход!$A$6:K410,Оборотка!$B6,Приход!$K$6:$K$409)</f>
        <v>0</v>
      </c>
      <c r="H6" s="36">
        <f ca="1">SUMIF(Расход!$C$4:$G$557,Оборотка!$B6,Расход!$G$4:$G$557)</f>
        <v>6</v>
      </c>
      <c r="I6" s="40">
        <f t="shared" ref="I6:I19" ca="1" si="0">F6+G6-H6</f>
        <v>50</v>
      </c>
    </row>
    <row r="7" spans="1:9" x14ac:dyDescent="0.25">
      <c r="A7" s="39"/>
      <c r="B7" s="36" t="str">
        <f>Номенклатура!A7</f>
        <v>Боевая одежда пожарного (БОП)</v>
      </c>
      <c r="C7" s="36" t="s">
        <v>102</v>
      </c>
      <c r="D7" s="36"/>
      <c r="E7" s="156">
        <f>[1]Лист1!F11</f>
        <v>1412</v>
      </c>
      <c r="F7" s="36">
        <f>[1]Лист1!G11</f>
        <v>447</v>
      </c>
      <c r="G7" s="36">
        <f ca="1">SUMIF(Приход!$A$6:K411,Оборотка!$B7,Приход!$K$6:$K$409)</f>
        <v>222</v>
      </c>
      <c r="H7" s="36">
        <f ca="1">SUMIF(Расход!$C$4:$G$557,Оборотка!$B7,Расход!$G$4:$G$557)</f>
        <v>121</v>
      </c>
      <c r="I7" s="40">
        <f t="shared" ca="1" si="0"/>
        <v>548</v>
      </c>
    </row>
    <row r="8" spans="1:9" x14ac:dyDescent="0.25">
      <c r="A8" s="39"/>
      <c r="B8" s="36" t="str">
        <f>Номенклатура!A8</f>
        <v>Костюм зимний</v>
      </c>
      <c r="C8" s="36" t="s">
        <v>101</v>
      </c>
      <c r="D8" s="36"/>
      <c r="E8" s="156">
        <f>[1]Лист1!F12</f>
        <v>1520</v>
      </c>
      <c r="F8" s="36">
        <f>[1]Лист1!G12</f>
        <v>601</v>
      </c>
      <c r="G8" s="36">
        <f ca="1">SUMIF(Приход!$A$6:K412,Оборотка!$B8,Приход!$K$6:$K$409)</f>
        <v>0</v>
      </c>
      <c r="H8" s="36">
        <f ca="1">SUMIF(Расход!$C$4:$G$557,Оборотка!$B8,Расход!$G$4:$G$557)</f>
        <v>100</v>
      </c>
      <c r="I8" s="40">
        <f t="shared" ca="1" si="0"/>
        <v>501</v>
      </c>
    </row>
    <row r="9" spans="1:9" x14ac:dyDescent="0.25">
      <c r="A9" s="39"/>
      <c r="B9" s="36" t="str">
        <f>Номенклатура!A9</f>
        <v>Костюм летний</v>
      </c>
      <c r="C9" s="36" t="s">
        <v>101</v>
      </c>
      <c r="D9" s="36"/>
      <c r="E9" s="156">
        <f>[1]Лист1!F13</f>
        <v>1531</v>
      </c>
      <c r="F9" s="36">
        <f>[1]Лист1!G13</f>
        <v>730</v>
      </c>
      <c r="G9" s="36">
        <f ca="1">SUMIF(Приход!$A$6:K413,Оборотка!$B9,Приход!$K$6:$K$409)</f>
        <v>0</v>
      </c>
      <c r="H9" s="36">
        <f ca="1">SUMIF(Расход!$C$4:$G$557,Оборотка!$B9,Расход!$G$4:$G$557)</f>
        <v>151</v>
      </c>
      <c r="I9" s="40">
        <f t="shared" ca="1" si="0"/>
        <v>579</v>
      </c>
    </row>
    <row r="10" spans="1:9" x14ac:dyDescent="0.25">
      <c r="A10" s="39"/>
      <c r="B10" s="36" t="str">
        <f>Номенклатура!A10</f>
        <v>Костюм рабочий</v>
      </c>
      <c r="C10" s="36" t="s">
        <v>101</v>
      </c>
      <c r="D10" s="36"/>
      <c r="E10" s="156">
        <f>[1]Лист1!F14</f>
        <v>317</v>
      </c>
      <c r="F10" s="36">
        <f>[1]Лист1!G14</f>
        <v>63</v>
      </c>
      <c r="G10" s="36">
        <f ca="1">SUMIF(Приход!$A$6:K414,Оборотка!$B10,Приход!$K$6:$K$409)</f>
        <v>210</v>
      </c>
      <c r="H10" s="36">
        <f ca="1">SUMIF(Расход!$C$4:$G$557,Оборотка!$B10,Расход!$G$4:$G$557)</f>
        <v>11</v>
      </c>
      <c r="I10" s="40">
        <f t="shared" ca="1" si="0"/>
        <v>262</v>
      </c>
    </row>
    <row r="11" spans="1:9" x14ac:dyDescent="0.25">
      <c r="A11" s="39"/>
      <c r="B11" s="36" t="str">
        <f>Номенклатура!A11</f>
        <v>Подшлемник зимний</v>
      </c>
      <c r="C11" s="36" t="s">
        <v>103</v>
      </c>
      <c r="D11" s="36"/>
      <c r="E11" s="156">
        <f>[1]Лист1!F15</f>
        <v>1392</v>
      </c>
      <c r="F11" s="36">
        <f>[1]Лист1!G15</f>
        <v>186</v>
      </c>
      <c r="G11" s="36">
        <f ca="1">SUMIF(Приход!$A$6:K415,Оборотка!$B11,Приход!$K$6:$K$409)</f>
        <v>1149</v>
      </c>
      <c r="H11" s="36">
        <f ca="1">SUMIF(Расход!$C$4:$G$557,Оборотка!$B11,Расход!$G$4:$G$557)</f>
        <v>230</v>
      </c>
      <c r="I11" s="40">
        <f t="shared" ca="1" si="0"/>
        <v>1105</v>
      </c>
    </row>
    <row r="12" spans="1:9" x14ac:dyDescent="0.25">
      <c r="A12" s="39"/>
      <c r="B12" s="36" t="str">
        <f>Номенклатура!A12</f>
        <v>Подшлемник летний</v>
      </c>
      <c r="C12" s="36" t="s">
        <v>101</v>
      </c>
      <c r="D12" s="36"/>
      <c r="E12" s="156">
        <f>[1]Лист1!F16</f>
        <v>1392</v>
      </c>
      <c r="F12" s="36">
        <f>[1]Лист1!G16</f>
        <v>45</v>
      </c>
      <c r="G12" s="36">
        <f ca="1">SUMIF(Приход!$A$6:K416,Оборотка!$B12,Приход!$K$6:$K$409)</f>
        <v>0</v>
      </c>
      <c r="H12" s="36">
        <f ca="1">SUMIF(Расход!$C$4:$G$557,Оборотка!$B12,Расход!$G$4:$G$557)</f>
        <v>14</v>
      </c>
      <c r="I12" s="40">
        <f t="shared" ca="1" si="0"/>
        <v>31</v>
      </c>
    </row>
    <row r="13" spans="1:9" x14ac:dyDescent="0.25">
      <c r="A13" s="39"/>
      <c r="B13" s="36" t="str">
        <f>Номенклатура!A13</f>
        <v>Средства защиты рук пожарного (перчатки с крагой , рукавицы с крагой)</v>
      </c>
      <c r="C13" s="36" t="s">
        <v>101</v>
      </c>
      <c r="D13" s="36"/>
      <c r="E13" s="156">
        <f>[1]Лист1!F17</f>
        <v>1392</v>
      </c>
      <c r="F13" s="36">
        <f>[1]Лист1!G17</f>
        <v>820</v>
      </c>
      <c r="G13" s="36">
        <f ca="1">SUMIF(Приход!$A$6:K417,Оборотка!$B13,Приход!$K$6:$K$409)</f>
        <v>783</v>
      </c>
      <c r="H13" s="36">
        <f ca="1">SUMIF(Расход!$C$4:$G$557,Оборотка!$B13,Расход!$G$4:$G$557)</f>
        <v>151</v>
      </c>
      <c r="I13" s="40">
        <f t="shared" ca="1" si="0"/>
        <v>1452</v>
      </c>
    </row>
    <row r="14" spans="1:9" x14ac:dyDescent="0.25">
      <c r="A14" s="39"/>
      <c r="B14" s="36" t="str">
        <f>Номенклатура!A14</f>
        <v>Футболка</v>
      </c>
      <c r="C14" s="36" t="s">
        <v>101</v>
      </c>
      <c r="D14" s="36"/>
      <c r="E14" s="156">
        <f>[1]Лист1!F18</f>
        <v>1609</v>
      </c>
      <c r="F14" s="36">
        <f>[1]Лист1!G18</f>
        <v>2111</v>
      </c>
      <c r="G14" s="36">
        <f ca="1">SUMIF(Приход!$A$6:K418,Оборотка!$B14,Приход!$K$6:$K$409)</f>
        <v>3986</v>
      </c>
      <c r="H14" s="36">
        <f ca="1">SUMIF(Расход!$C$4:$G$557,Оборотка!$B14,Расход!$G$4:$G$557)</f>
        <v>376</v>
      </c>
      <c r="I14" s="40">
        <f t="shared" ca="1" si="0"/>
        <v>5721</v>
      </c>
    </row>
    <row r="15" spans="1:9" ht="18.75" x14ac:dyDescent="0.3">
      <c r="A15" s="38"/>
      <c r="B15" s="192" t="str">
        <f>Номенклатура!A15</f>
        <v>Обувь</v>
      </c>
      <c r="C15" s="192"/>
      <c r="D15" s="192"/>
      <c r="E15" s="192"/>
      <c r="F15" s="192"/>
      <c r="G15" s="192"/>
      <c r="H15" s="192"/>
      <c r="I15" s="193"/>
    </row>
    <row r="16" spans="1:9" x14ac:dyDescent="0.25">
      <c r="A16" s="39"/>
      <c r="B16" s="36" t="str">
        <f>Номенклатура!A16</f>
        <v>Ботинки с высокими берцами зимние</v>
      </c>
      <c r="C16" s="36" t="s">
        <v>103</v>
      </c>
      <c r="D16" s="36"/>
      <c r="E16" s="156">
        <f>[1]Лист1!F20</f>
        <v>1556</v>
      </c>
      <c r="F16" s="36">
        <f>[1]Лист1!G20</f>
        <v>769</v>
      </c>
      <c r="G16" s="36">
        <f ca="1">SUMIF(Приход!$A$6:K420,Оборотка!$B16,Приход!$K$6:$K$409)</f>
        <v>850</v>
      </c>
      <c r="H16" s="36">
        <f ca="1">SUMIF(Расход!$C$4:$G$557,Оборотка!$B16,Расход!$G$4:$G$557)</f>
        <v>123</v>
      </c>
      <c r="I16" s="40">
        <f t="shared" ca="1" si="0"/>
        <v>1496</v>
      </c>
    </row>
    <row r="17" spans="1:9" x14ac:dyDescent="0.25">
      <c r="A17" s="39"/>
      <c r="B17" s="36" t="str">
        <f>Номенклатура!A17</f>
        <v>Ботинки с высокими берцами летние</v>
      </c>
      <c r="C17" s="36" t="s">
        <v>103</v>
      </c>
      <c r="D17" s="36"/>
      <c r="E17" s="156">
        <f>[1]Лист1!F21</f>
        <v>1056</v>
      </c>
      <c r="F17" s="36">
        <f>[1]Лист1!G21</f>
        <v>96</v>
      </c>
      <c r="G17" s="36">
        <f ca="1">SUMIF(Приход!$A$6:K421,Оборотка!$B17,Приход!$K$6:$K$409)</f>
        <v>0</v>
      </c>
      <c r="H17" s="36">
        <f ca="1">SUMIF(Расход!$C$4:$G$557,Оборотка!$B17,Расход!$G$4:$G$557)</f>
        <v>12</v>
      </c>
      <c r="I17" s="40">
        <f t="shared" ca="1" si="0"/>
        <v>84</v>
      </c>
    </row>
    <row r="18" spans="1:9" x14ac:dyDescent="0.25">
      <c r="A18" s="39"/>
      <c r="B18" s="36" t="str">
        <f>Номенклатура!A18</f>
        <v>Защитная обувь пожарного (Сапоги резиновые)</v>
      </c>
      <c r="C18" s="36" t="s">
        <v>103</v>
      </c>
      <c r="D18" s="36"/>
      <c r="E18" s="156">
        <f>[1]Лист1!F22</f>
        <v>1407</v>
      </c>
      <c r="F18" s="36">
        <f>[1]Лист1!G22</f>
        <v>774</v>
      </c>
      <c r="G18" s="36">
        <f ca="1">SUMIF(Приход!$A$6:K422,Оборотка!$B18,Приход!$K$6:$K$409)</f>
        <v>821</v>
      </c>
      <c r="H18" s="36">
        <f ca="1">SUMIF(Расход!$C$4:$G$557,Оборотка!$B18,Расход!$G$4:$G$557)</f>
        <v>138</v>
      </c>
      <c r="I18" s="40">
        <f t="shared" ca="1" si="0"/>
        <v>1457</v>
      </c>
    </row>
    <row r="19" spans="1:9" ht="16.5" thickBot="1" x14ac:dyDescent="0.3">
      <c r="A19" s="41"/>
      <c r="B19" s="42" t="str">
        <f>Номенклатура!A19</f>
        <v>Полуботинки</v>
      </c>
      <c r="C19" s="42" t="s">
        <v>103</v>
      </c>
      <c r="D19" s="42"/>
      <c r="E19" s="157">
        <f>[1]Лист1!F23</f>
        <v>1529</v>
      </c>
      <c r="F19" s="42">
        <f>[1]Лист1!G23</f>
        <v>1505</v>
      </c>
      <c r="G19" s="42">
        <f ca="1">SUMIF(Приход!$A$6:K423,Оборотка!$B19,Приход!$K$6:$K$409)</f>
        <v>1611</v>
      </c>
      <c r="H19" s="42">
        <f ca="1">SUMIF(Расход!$C$4:$G$557,Оборотка!$B19,Расход!$G$4:$G$557)</f>
        <v>213</v>
      </c>
      <c r="I19" s="43">
        <f t="shared" ca="1" si="0"/>
        <v>2903</v>
      </c>
    </row>
  </sheetData>
  <sortState ref="B5:B14">
    <sortCondition ref="B5"/>
  </sortState>
  <mergeCells count="2">
    <mergeCell ref="B4:I4"/>
    <mergeCell ref="B15:I15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Отряды!$A$4:$A$26</xm:f>
          </x14:formula1>
          <xm:sqref>A5:A19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4</vt:i4>
      </vt:variant>
    </vt:vector>
  </HeadingPairs>
  <TitlesOfParts>
    <vt:vector size="17" baseType="lpstr">
      <vt:lpstr>Инструкция</vt:lpstr>
      <vt:lpstr>Поставщики</vt:lpstr>
      <vt:lpstr>Отряды</vt:lpstr>
      <vt:lpstr>Получатели</vt:lpstr>
      <vt:lpstr>Номенклатура</vt:lpstr>
      <vt:lpstr>Размеры</vt:lpstr>
      <vt:lpstr>Приход</vt:lpstr>
      <vt:lpstr>Расход</vt:lpstr>
      <vt:lpstr>Оборотка</vt:lpstr>
      <vt:lpstr>Сроки</vt:lpstr>
      <vt:lpstr>Лист2</vt:lpstr>
      <vt:lpstr>Отчет</vt:lpstr>
      <vt:lpstr>Ростовка</vt:lpstr>
      <vt:lpstr>Таблица1</vt:lpstr>
      <vt:lpstr>Таблица2</vt:lpstr>
      <vt:lpstr>Таблица3</vt:lpstr>
      <vt:lpstr>Таблица4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Камагин Михаил Васильевич</dc:creator>
  <cp:lastModifiedBy>Камагин Михаил Васильевич</cp:lastModifiedBy>
  <cp:lastPrinted>2020-06-26T11:25:08Z</cp:lastPrinted>
  <dcterms:created xsi:type="dcterms:W3CDTF">2019-10-10T11:06:51Z</dcterms:created>
  <dcterms:modified xsi:type="dcterms:W3CDTF">2020-06-26T12:28:06Z</dcterms:modified>
</cp:coreProperties>
</file>