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A:\10_Logistic\14_ESTIMATIONS\2020\Estimation tool\"/>
    </mc:Choice>
  </mc:AlternateContent>
  <xr:revisionPtr revIDLastSave="0" documentId="13_ncr:1_{F2D8B87D-9826-4FA9-9DAE-D14E74684ECA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Индия" sheetId="1" r:id="rId1"/>
    <sheet name="Китай" sheetId="3" r:id="rId2"/>
    <sheet name="Лист1" sheetId="2" r:id="rId3"/>
    <sheet name="AIR from China" sheetId="4" state="hidden" r:id="rId4"/>
  </sheets>
  <externalReferences>
    <externalReference r:id="rId5"/>
  </externalReferences>
  <definedNames>
    <definedName name="_Logistics_ctr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" l="1"/>
  <c r="D3" i="2"/>
  <c r="J22" i="1" l="1"/>
  <c r="I37" i="1"/>
  <c r="H37" i="1"/>
  <c r="J9" i="1" l="1"/>
  <c r="J20" i="1"/>
  <c r="J21" i="1"/>
  <c r="J19" i="1"/>
  <c r="J18" i="1"/>
  <c r="J17" i="1"/>
  <c r="J16" i="1"/>
  <c r="J15" i="1"/>
  <c r="J14" i="1"/>
  <c r="J13" i="1"/>
  <c r="J12" i="1"/>
  <c r="J11" i="1"/>
  <c r="C25" i="4"/>
  <c r="E23" i="4"/>
  <c r="C23" i="4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J10" i="1" l="1"/>
  <c r="D4" i="2"/>
  <c r="D5" i="2"/>
  <c r="D7" i="2"/>
  <c r="D8" i="2"/>
  <c r="D9" i="2"/>
  <c r="D10" i="2"/>
  <c r="D11" i="2"/>
  <c r="D12" i="2"/>
  <c r="D13" i="2"/>
  <c r="D14" i="2"/>
  <c r="D15" i="2"/>
  <c r="D16" i="2"/>
  <c r="J23" i="1" l="1"/>
  <c r="K9" i="1" s="1"/>
  <c r="K10" i="1" l="1"/>
  <c r="D4" i="4"/>
  <c r="F4" i="4" s="1"/>
  <c r="F11" i="4" s="1"/>
  <c r="O30" i="4" s="1"/>
  <c r="C19" i="4" s="1"/>
  <c r="D31" i="1" s="1"/>
  <c r="F31" i="1"/>
  <c r="F37" i="1" s="1"/>
  <c r="C27" i="4" l="1"/>
  <c r="D33" i="1" s="1"/>
  <c r="D37" i="1" s="1"/>
  <c r="C31" i="4" l="1"/>
</calcChain>
</file>

<file path=xl/sharedStrings.xml><?xml version="1.0" encoding="utf-8"?>
<sst xmlns="http://schemas.openxmlformats.org/spreadsheetml/2006/main" count="209" uniqueCount="84">
  <si>
    <t>Наименование</t>
  </si>
  <si>
    <t>Диск МКС нижний 316L а/MKS Bottom disk 316L 12 отверстий</t>
  </si>
  <si>
    <t>Диск МКС внутренний 316L б /MKS Inner disk 316L 10007926</t>
  </si>
  <si>
    <t>Диск МКС средний 316L/MKS Intermediate disk 316L 6 отверстий 10007928</t>
  </si>
  <si>
    <t xml:space="preserve">Зажим односторонний 6-15; </t>
  </si>
  <si>
    <t xml:space="preserve">Зажим односторонний 16-25; </t>
  </si>
  <si>
    <t xml:space="preserve">Клапан подвиж. BDH 16LL12,7 s1.5; </t>
  </si>
  <si>
    <t xml:space="preserve">Клапан подвиж. BDH 14LL12,7 s2; </t>
  </si>
  <si>
    <t xml:space="preserve">Клапан Snapin тип 1 L10,5; </t>
  </si>
  <si>
    <t xml:space="preserve">Пластина крепеж. выпукл. 47х27х2; </t>
  </si>
  <si>
    <t>Шайба выпуклая 11/32х2;</t>
  </si>
  <si>
    <t xml:space="preserve">Шпилька резьб М10х50 уплощен 1; </t>
  </si>
  <si>
    <t xml:space="preserve">Шпилька приварная М10х20; </t>
  </si>
  <si>
    <t>FCA</t>
  </si>
  <si>
    <t>FOB</t>
  </si>
  <si>
    <t>EXW</t>
  </si>
  <si>
    <t>Кол-во штук</t>
  </si>
  <si>
    <t>Расчетный вес</t>
  </si>
  <si>
    <t>Условия поставки</t>
  </si>
  <si>
    <t>Фрахт</t>
  </si>
  <si>
    <t>Расчет ниже</t>
  </si>
  <si>
    <t>Категория</t>
  </si>
  <si>
    <t>Customs servise</t>
  </si>
  <si>
    <t>Termilnal</t>
  </si>
  <si>
    <t>Local to Serpukhov</t>
  </si>
  <si>
    <t>Additional cost</t>
  </si>
  <si>
    <t>AIR</t>
  </si>
  <si>
    <t>Sea LCL</t>
  </si>
  <si>
    <t>Delivery time</t>
  </si>
  <si>
    <t>Total, USD</t>
  </si>
  <si>
    <t>Sea 20*std</t>
  </si>
  <si>
    <t>Sea 40*std</t>
  </si>
  <si>
    <t>FCA Mumbai,India</t>
  </si>
  <si>
    <t>FOB Nhava Sheva,India</t>
  </si>
  <si>
    <t>EXW Pune,India</t>
  </si>
  <si>
    <t>Индия</t>
  </si>
  <si>
    <t>Китай</t>
  </si>
  <si>
    <t>Клапан UFM</t>
  </si>
  <si>
    <t>Сетка</t>
  </si>
  <si>
    <t>RING</t>
  </si>
  <si>
    <t>Прокат</t>
  </si>
  <si>
    <t>Воротники</t>
  </si>
  <si>
    <t>Rail LCL</t>
  </si>
  <si>
    <t>Rail 20*std</t>
  </si>
  <si>
    <t>Rail 40*std</t>
  </si>
  <si>
    <t>Total</t>
  </si>
  <si>
    <t>40*std</t>
  </si>
  <si>
    <t>20*STD</t>
  </si>
  <si>
    <t>Please choose the correct coditions for transportation and fill in the green cell:</t>
  </si>
  <si>
    <t>Crate lenght, cm</t>
  </si>
  <si>
    <t>Crate width, cm</t>
  </si>
  <si>
    <t>Crate height, cm</t>
  </si>
  <si>
    <t>Gross weight, kg</t>
  </si>
  <si>
    <t>Volume weight, kg</t>
  </si>
  <si>
    <t>Estimated weight, kg</t>
  </si>
  <si>
    <t>TOTAL ESTIMATED WEIGHT, kg :</t>
  </si>
  <si>
    <t>FROM</t>
  </si>
  <si>
    <t>FCA Mumbai, India</t>
  </si>
  <si>
    <t>DELIVERY PLACE</t>
  </si>
  <si>
    <t>Serpukhov</t>
  </si>
  <si>
    <t>Other</t>
  </si>
  <si>
    <t xml:space="preserve"> +45kgs</t>
  </si>
  <si>
    <t>+100kgs</t>
  </si>
  <si>
    <t>+300kgs</t>
  </si>
  <si>
    <t>+500kgs</t>
  </si>
  <si>
    <t>+1000kgs</t>
  </si>
  <si>
    <t>AIRPORT ARRIVAL</t>
  </si>
  <si>
    <t>DME</t>
  </si>
  <si>
    <t xml:space="preserve"> AIR FREIGHT COST</t>
  </si>
  <si>
    <t>DEPARTURE AIRPORT COSTS</t>
  </si>
  <si>
    <t xml:space="preserve">LOCAL TRANSPORTATION </t>
  </si>
  <si>
    <t>CUSTOMS SERVICE COST</t>
  </si>
  <si>
    <t>ARRIVAL AIRPORT COSTS</t>
  </si>
  <si>
    <t>DELIVERY TIME, days</t>
  </si>
  <si>
    <t xml:space="preserve">TOTAL COSTS </t>
  </si>
  <si>
    <t xml:space="preserve">Currency rate $  / RUR </t>
  </si>
  <si>
    <t>1 week</t>
  </si>
  <si>
    <t>9 week</t>
  </si>
  <si>
    <t>8 week</t>
  </si>
  <si>
    <t>Загруженность</t>
  </si>
  <si>
    <t>EXPRESS</t>
  </si>
  <si>
    <t>20*std sea</t>
  </si>
  <si>
    <t>40*std rail</t>
  </si>
  <si>
    <t>40*std 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</si>
</sst>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$-C09]#,##0.00;\-[$$-C09]#,##0.00"/>
    <numFmt numFmtId="166" formatCode="[$$-C09]#,##0.00"/>
    <numFmt numFmtId="168" formatCode="[$$-1409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Black"/>
      <family val="2"/>
      <charset val="204"/>
    </font>
    <font>
      <sz val="11"/>
      <name val="Arial"/>
      <family val="2"/>
      <charset val="204"/>
    </font>
    <font>
      <sz val="8"/>
      <name val="Arial Black"/>
      <family val="2"/>
      <charset val="204"/>
    </font>
    <font>
      <sz val="11"/>
      <color rgb="FFFF000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Calibri"/>
      <family val="2"/>
      <scheme val="minor"/>
    </font>
    <font>
      <sz val="10"/>
      <color rgb="FF000000"/>
      <name val="Arial Cyr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7" borderId="0" applyNumberFormat="0" applyBorder="0" applyAlignment="0" applyProtection="0"/>
    <xf numFmtId="0" fontId="4" fillId="3" borderId="1" applyNumberFormat="0" applyAlignment="0" applyProtection="0"/>
    <xf numFmtId="0" fontId="5" fillId="4" borderId="0" applyNumberFormat="0" applyBorder="0" applyAlignment="0" applyProtection="0"/>
    <xf numFmtId="0" fontId="2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" fillId="2" borderId="0" applyNumberFormat="0" applyBorder="0" applyAlignment="0" applyProtection="0"/>
    <xf numFmtId="0" fontId="1" fillId="5" borderId="0" applyNumberFormat="0" applyBorder="0" applyAlignment="0" applyProtection="0"/>
  </cellStyleXfs>
  <cellXfs count="92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/>
    <xf numFmtId="0" fontId="0" fillId="0" borderId="0" xfId="0" applyBorder="1" applyAlignment="1">
      <alignment horizontal="left" vertical="top"/>
    </xf>
    <xf numFmtId="0" fontId="7" fillId="10" borderId="0" xfId="4" applyFont="1" applyFill="1" applyProtection="1">
      <protection locked="0"/>
    </xf>
    <xf numFmtId="0" fontId="2" fillId="10" borderId="0" xfId="4" applyFill="1" applyProtection="1">
      <protection locked="0"/>
    </xf>
    <xf numFmtId="0" fontId="8" fillId="0" borderId="0" xfId="4" applyFont="1" applyProtection="1">
      <protection locked="0"/>
    </xf>
    <xf numFmtId="0" fontId="6" fillId="0" borderId="2" xfId="5" applyFont="1" applyFill="1" applyBorder="1" applyAlignment="1" applyProtection="1">
      <alignment horizontal="center" vertical="center" wrapText="1"/>
      <protection locked="0"/>
    </xf>
    <xf numFmtId="2" fontId="8" fillId="9" borderId="2" xfId="6" applyNumberFormat="1" applyFont="1" applyFill="1" applyBorder="1" applyAlignment="1" applyProtection="1">
      <alignment horizontal="center" vertical="center"/>
      <protection locked="0"/>
    </xf>
    <xf numFmtId="164" fontId="6" fillId="11" borderId="2" xfId="2" applyNumberFormat="1" applyFont="1" applyFill="1" applyBorder="1" applyAlignment="1" applyProtection="1">
      <alignment horizontal="center"/>
      <protection hidden="1"/>
    </xf>
    <xf numFmtId="0" fontId="7" fillId="10" borderId="0" xfId="4" applyFont="1" applyFill="1" applyAlignment="1" applyProtection="1">
      <alignment horizontal="left" vertical="top"/>
      <protection locked="0"/>
    </xf>
    <xf numFmtId="164" fontId="6" fillId="12" borderId="2" xfId="2" applyNumberFormat="1" applyFont="1" applyFill="1" applyBorder="1" applyAlignment="1" applyProtection="1">
      <alignment horizontal="center"/>
      <protection hidden="1"/>
    </xf>
    <xf numFmtId="0" fontId="8" fillId="11" borderId="0" xfId="4" applyFont="1" applyFill="1" applyProtection="1">
      <protection locked="0"/>
    </xf>
    <xf numFmtId="0" fontId="7" fillId="10" borderId="0" xfId="4" applyFont="1" applyFill="1" applyProtection="1">
      <protection hidden="1"/>
    </xf>
    <xf numFmtId="0" fontId="8" fillId="11" borderId="0" xfId="4" applyFont="1" applyFill="1" applyAlignment="1" applyProtection="1">
      <alignment vertical="center"/>
      <protection locked="0"/>
    </xf>
    <xf numFmtId="0" fontId="8" fillId="0" borderId="0" xfId="4" applyFont="1" applyAlignment="1" applyProtection="1">
      <alignment vertical="center"/>
      <protection locked="0"/>
    </xf>
    <xf numFmtId="0" fontId="11" fillId="0" borderId="2" xfId="8" applyFont="1" applyFill="1" applyBorder="1" applyAlignment="1" applyProtection="1">
      <alignment horizontal="center" vertical="center"/>
      <protection locked="0"/>
    </xf>
    <xf numFmtId="0" fontId="11" fillId="9" borderId="2" xfId="8" applyFont="1" applyFill="1" applyBorder="1" applyAlignment="1" applyProtection="1">
      <alignment horizontal="center" vertical="center"/>
      <protection locked="0"/>
    </xf>
    <xf numFmtId="0" fontId="12" fillId="10" borderId="0" xfId="4" applyFont="1" applyFill="1" applyProtection="1">
      <protection locked="0"/>
    </xf>
    <xf numFmtId="0" fontId="5" fillId="14" borderId="2" xfId="1" applyNumberFormat="1" applyFill="1" applyBorder="1"/>
    <xf numFmtId="2" fontId="5" fillId="7" borderId="2" xfId="1" applyNumberFormat="1" applyBorder="1"/>
    <xf numFmtId="0" fontId="13" fillId="17" borderId="2" xfId="0" applyFont="1" applyFill="1" applyBorder="1"/>
    <xf numFmtId="0" fontId="0" fillId="8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16" borderId="2" xfId="0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15" borderId="2" xfId="0" applyFill="1" applyBorder="1" applyAlignment="1">
      <alignment horizontal="left" vertical="top"/>
    </xf>
    <xf numFmtId="0" fontId="0" fillId="16" borderId="2" xfId="0" applyFill="1" applyBorder="1" applyAlignment="1">
      <alignment horizontal="left"/>
    </xf>
    <xf numFmtId="0" fontId="0" fillId="14" borderId="2" xfId="0" applyFill="1" applyBorder="1" applyAlignment="1">
      <alignment horizontal="left" vertical="top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0" borderId="0" xfId="4" applyFont="1" applyAlignment="1" applyProtection="1">
      <alignment horizontal="center" vertical="center"/>
      <protection locked="0"/>
    </xf>
    <xf numFmtId="0" fontId="8" fillId="13" borderId="2" xfId="3" applyFont="1" applyFill="1" applyBorder="1" applyAlignment="1" applyProtection="1">
      <alignment horizontal="center" vertical="center"/>
      <protection locked="0"/>
    </xf>
    <xf numFmtId="0" fontId="8" fillId="13" borderId="4" xfId="3" applyFont="1" applyFill="1" applyBorder="1" applyAlignment="1" applyProtection="1">
      <alignment horizontal="center" vertical="center"/>
      <protection locked="0"/>
    </xf>
    <xf numFmtId="0" fontId="6" fillId="13" borderId="2" xfId="2" applyFont="1" applyFill="1" applyBorder="1" applyAlignment="1" applyProtection="1">
      <alignment horizontal="center" vertical="center"/>
      <protection hidden="1"/>
    </xf>
    <xf numFmtId="0" fontId="8" fillId="11" borderId="0" xfId="4" applyFont="1" applyFill="1" applyAlignment="1" applyProtection="1">
      <alignment horizontal="center"/>
      <protection locked="0"/>
    </xf>
    <xf numFmtId="0" fontId="8" fillId="13" borderId="2" xfId="3" applyFont="1" applyFill="1" applyBorder="1" applyAlignment="1" applyProtection="1">
      <alignment horizontal="center"/>
      <protection locked="0"/>
    </xf>
    <xf numFmtId="0" fontId="8" fillId="13" borderId="4" xfId="3" applyFont="1" applyFill="1" applyBorder="1" applyAlignment="1" applyProtection="1">
      <alignment horizontal="center"/>
      <protection locked="0"/>
    </xf>
    <xf numFmtId="166" fontId="6" fillId="13" borderId="2" xfId="6" applyNumberFormat="1" applyFont="1" applyFill="1" applyBorder="1" applyAlignment="1" applyProtection="1">
      <alignment horizontal="center"/>
      <protection hidden="1"/>
    </xf>
    <xf numFmtId="0" fontId="8" fillId="0" borderId="4" xfId="3" applyFont="1" applyFill="1" applyBorder="1" applyAlignment="1" applyProtection="1">
      <alignment horizontal="center" vertical="center"/>
      <protection locked="0"/>
    </xf>
    <xf numFmtId="0" fontId="8" fillId="0" borderId="5" xfId="3" applyFont="1" applyFill="1" applyBorder="1" applyAlignment="1" applyProtection="1">
      <alignment horizontal="center" vertical="center"/>
      <protection locked="0"/>
    </xf>
    <xf numFmtId="166" fontId="6" fillId="0" borderId="2" xfId="2" applyNumberFormat="1" applyFont="1" applyFill="1" applyBorder="1" applyAlignment="1" applyProtection="1">
      <alignment horizontal="center" vertical="center"/>
      <protection hidden="1"/>
    </xf>
    <xf numFmtId="0" fontId="8" fillId="0" borderId="2" xfId="3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10" fillId="0" borderId="0" xfId="7" applyFont="1" applyFill="1" applyAlignment="1" applyProtection="1">
      <alignment horizontal="center" vertical="center"/>
      <protection locked="0"/>
    </xf>
    <xf numFmtId="0" fontId="7" fillId="10" borderId="0" xfId="4" applyFont="1" applyFill="1" applyAlignment="1" applyProtection="1">
      <alignment horizontal="center"/>
      <protection locked="0"/>
    </xf>
    <xf numFmtId="165" fontId="6" fillId="11" borderId="2" xfId="2" applyNumberFormat="1" applyFont="1" applyFill="1" applyBorder="1" applyAlignment="1" applyProtection="1">
      <alignment horizontal="center" vertical="center"/>
      <protection hidden="1"/>
    </xf>
    <xf numFmtId="0" fontId="8" fillId="11" borderId="0" xfId="4" applyFont="1" applyFill="1" applyAlignment="1" applyProtection="1">
      <alignment horizontal="center" vertical="center"/>
      <protection locked="0"/>
    </xf>
    <xf numFmtId="0" fontId="8" fillId="9" borderId="2" xfId="3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center"/>
      <protection locked="0"/>
    </xf>
    <xf numFmtId="2" fontId="7" fillId="10" borderId="0" xfId="4" applyNumberFormat="1" applyFont="1" applyFill="1" applyAlignment="1" applyProtection="1">
      <alignment horizontal="center"/>
      <protection locked="0"/>
    </xf>
    <xf numFmtId="0" fontId="9" fillId="10" borderId="0" xfId="4" applyFont="1" applyFill="1" applyAlignment="1" applyProtection="1">
      <alignment horizontal="center"/>
      <protection locked="0"/>
    </xf>
    <xf numFmtId="164" fontId="6" fillId="12" borderId="2" xfId="3" applyNumberFormat="1" applyFont="1" applyFill="1" applyBorder="1" applyAlignment="1" applyProtection="1">
      <alignment horizontal="right"/>
      <protection locked="0"/>
    </xf>
    <xf numFmtId="0" fontId="7" fillId="10" borderId="0" xfId="4" applyFont="1" applyFill="1" applyAlignment="1" applyProtection="1">
      <alignment horizontal="left" vertical="top" wrapText="1"/>
      <protection locked="0"/>
    </xf>
    <xf numFmtId="0" fontId="8" fillId="11" borderId="0" xfId="7" applyFont="1" applyFill="1" applyAlignment="1" applyProtection="1">
      <alignment horizontal="center"/>
      <protection locked="0"/>
    </xf>
    <xf numFmtId="0" fontId="6" fillId="9" borderId="4" xfId="3" applyFont="1" applyFill="1" applyBorder="1" applyAlignment="1" applyProtection="1">
      <alignment horizontal="left" vertical="center"/>
      <protection locked="0"/>
    </xf>
    <xf numFmtId="0" fontId="6" fillId="9" borderId="5" xfId="3" applyFont="1" applyFill="1" applyBorder="1" applyAlignment="1" applyProtection="1">
      <alignment horizontal="left" vertical="center"/>
      <protection locked="0"/>
    </xf>
    <xf numFmtId="0" fontId="6" fillId="9" borderId="6" xfId="3" applyFont="1" applyFill="1" applyBorder="1" applyAlignment="1" applyProtection="1">
      <alignment horizontal="left" vertical="center"/>
      <protection locked="0"/>
    </xf>
    <xf numFmtId="0" fontId="7" fillId="10" borderId="0" xfId="5" applyFont="1" applyFill="1" applyAlignment="1" applyProtection="1">
      <alignment horizontal="center" vertical="center"/>
      <protection locked="0"/>
    </xf>
    <xf numFmtId="0" fontId="7" fillId="10" borderId="0" xfId="4" applyFont="1" applyFill="1" applyAlignment="1" applyProtection="1">
      <alignment horizontal="left" vertical="top"/>
      <protection locked="0"/>
    </xf>
    <xf numFmtId="0" fontId="0" fillId="18" borderId="2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15" borderId="2" xfId="0" applyFill="1" applyBorder="1" applyAlignment="1">
      <alignment horizontal="center" vertical="center"/>
    </xf>
    <xf numFmtId="0" fontId="0" fillId="21" borderId="2" xfId="0" applyFill="1" applyBorder="1" applyAlignment="1">
      <alignment horizontal="center"/>
    </xf>
    <xf numFmtId="0" fontId="0" fillId="22" borderId="2" xfId="0" applyFill="1" applyBorder="1" applyAlignment="1">
      <alignment horizontal="center" vertical="center"/>
    </xf>
    <xf numFmtId="0" fontId="0" fillId="22" borderId="2" xfId="0" applyFill="1" applyBorder="1"/>
    <xf numFmtId="0" fontId="0" fillId="0" borderId="4" xfId="0" applyNumberFormat="1" applyBorder="1"/>
    <xf numFmtId="0" fontId="13" fillId="17" borderId="4" xfId="0" applyFont="1" applyFill="1" applyBorder="1"/>
    <xf numFmtId="0" fontId="0" fillId="0" borderId="0" xfId="0" applyBorder="1"/>
    <xf numFmtId="0" fontId="15" fillId="0" borderId="2" xfId="0" applyFont="1" applyBorder="1"/>
    <xf numFmtId="0" fontId="15" fillId="0" borderId="7" xfId="0" applyFont="1" applyBorder="1"/>
    <xf numFmtId="0" fontId="15" fillId="0" borderId="2" xfId="0" applyFont="1" applyBorder="1" applyAlignment="1">
      <alignment horizontal="left"/>
    </xf>
    <xf numFmtId="168" fontId="0" fillId="19" borderId="2" xfId="0" applyNumberFormat="1" applyFill="1" applyBorder="1" applyAlignment="1">
      <alignment horizontal="center" vertical="center"/>
    </xf>
    <xf numFmtId="168" fontId="0" fillId="21" borderId="2" xfId="0" applyNumberFormat="1" applyFill="1" applyBorder="1" applyAlignment="1">
      <alignment horizontal="center"/>
    </xf>
    <xf numFmtId="168" fontId="0" fillId="20" borderId="2" xfId="0" applyNumberFormat="1" applyFill="1" applyBorder="1" applyAlignment="1">
      <alignment horizontal="center" vertical="center"/>
    </xf>
    <xf numFmtId="168" fontId="0" fillId="15" borderId="2" xfId="0" applyNumberFormat="1" applyFill="1" applyBorder="1" applyAlignment="1">
      <alignment horizontal="center" vertical="center"/>
    </xf>
    <xf numFmtId="168" fontId="0" fillId="19" borderId="2" xfId="0" applyNumberFormat="1" applyFill="1" applyBorder="1" applyAlignment="1">
      <alignment horizontal="center" vertical="center" wrapText="1"/>
    </xf>
    <xf numFmtId="168" fontId="0" fillId="15" borderId="2" xfId="0" applyNumberFormat="1" applyFill="1" applyBorder="1" applyAlignment="1">
      <alignment horizontal="center"/>
    </xf>
    <xf numFmtId="0" fontId="0" fillId="0" borderId="2" xfId="0" applyFill="1" applyBorder="1"/>
  </cellXfs>
  <cellStyles count="9">
    <cellStyle name="60% — акцент1 2" xfId="8" xr:uid="{785CC680-56FD-4193-8301-DACE355B360D}"/>
    <cellStyle name="Акцент1 2" xfId="3" xr:uid="{055F249C-960D-4819-90D9-7C94C37D90CB}"/>
    <cellStyle name="Акцент2 2" xfId="5" xr:uid="{11090119-5389-4C2A-AB4A-91B9D5BE0CE0}"/>
    <cellStyle name="Акцент6" xfId="1" builtinId="49"/>
    <cellStyle name="Акцент6 2" xfId="6" xr:uid="{3CD94AC0-EE2F-4B76-A2DF-C4B3BD230CCB}"/>
    <cellStyle name="Контрольная ячейка 2" xfId="2" xr:uid="{2AE5FD0B-0577-4F44-9194-D9ACDD80C63B}"/>
    <cellStyle name="Обычный" xfId="0" builtinId="0"/>
    <cellStyle name="Обычный 2" xfId="4" xr:uid="{6F639825-A3BF-475D-8647-2E1A36B88833}"/>
    <cellStyle name="Плохой 2" xfId="7" xr:uid="{48B1BBEE-6E25-451D-A77E-D86841D5C5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2" dropStyle="combo" dx="22" fmlaLink="$I$14" fmlaRange="$I$13" noThreeD="1" sel="1" val="0"/>
</file>

<file path=xl/ctrlProps/ctrlProp4.xml><?xml version="1.0" encoding="utf-8"?>
<formControlPr xmlns="http://schemas.microsoft.com/office/spreadsheetml/2009/9/main" objectType="Drop" dropLines="2" dropStyle="combo" dx="22" fmlaLink="$I$17" fmlaRange="$I$15:$I$16" noThreeD="1" sel="1" val="0"/>
</file>

<file path=xl/ctrlProps/ctrlProp5.xml><?xml version="1.0" encoding="utf-8"?>
<formControlPr xmlns="http://schemas.microsoft.com/office/spreadsheetml/2009/9/main" objectType="Drop" dropLines="2" dropStyle="combo" dx="22" fmlaLink="$I$21" fmlaRange="$I$1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38100</xdr:rowOff>
    </xdr:from>
    <xdr:to>
      <xdr:col>8</xdr:col>
      <xdr:colOff>1038225</xdr:colOff>
      <xdr:row>4</xdr:row>
      <xdr:rowOff>57259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38100"/>
          <a:ext cx="7343775" cy="7811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6</xdr:row>
          <xdr:rowOff>114300</xdr:rowOff>
        </xdr:from>
        <xdr:to>
          <xdr:col>15</xdr:col>
          <xdr:colOff>590550</xdr:colOff>
          <xdr:row>8</xdr:row>
          <xdr:rowOff>104775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Отобразить все варианты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</xdr:row>
          <xdr:rowOff>47625</xdr:rowOff>
        </xdr:from>
        <xdr:to>
          <xdr:col>16</xdr:col>
          <xdr:colOff>38100</xdr:colOff>
          <xdr:row>11</xdr:row>
          <xdr:rowOff>47625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Скрыть пустые строки и столбцы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38100</xdr:rowOff>
    </xdr:from>
    <xdr:to>
      <xdr:col>7</xdr:col>
      <xdr:colOff>1191306</xdr:colOff>
      <xdr:row>4</xdr:row>
      <xdr:rowOff>57259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38100"/>
          <a:ext cx="4877481" cy="7811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285750</xdr:rowOff>
        </xdr:from>
        <xdr:to>
          <xdr:col>3</xdr:col>
          <xdr:colOff>1276350</xdr:colOff>
          <xdr:row>12</xdr:row>
          <xdr:rowOff>276225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3</xdr:col>
          <xdr:colOff>1266825</xdr:colOff>
          <xdr:row>15</xdr:row>
          <xdr:rowOff>9525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1123950</xdr:colOff>
          <xdr:row>16</xdr:row>
          <xdr:rowOff>0</xdr:rowOff>
        </xdr:from>
        <xdr:to>
          <xdr:col>3</xdr:col>
          <xdr:colOff>1276350</xdr:colOff>
          <xdr:row>16</xdr:row>
          <xdr:rowOff>276225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scale\Downloads\post_19675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definedNames>
      <definedName name="HideEmptyRowAndColumn"/>
      <definedName name="ShowAllCells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6:K37"/>
  <sheetViews>
    <sheetView zoomScale="86" zoomScaleNormal="86" workbookViewId="0">
      <selection activeCell="R33" sqref="R33"/>
    </sheetView>
  </sheetViews>
  <sheetFormatPr defaultRowHeight="15" x14ac:dyDescent="0.25"/>
  <cols>
    <col min="3" max="3" width="21.42578125" customWidth="1"/>
    <col min="4" max="4" width="9.140625" customWidth="1"/>
    <col min="5" max="5" width="18.140625" customWidth="1"/>
    <col min="6" max="7" width="9.140625" customWidth="1"/>
    <col min="8" max="8" width="18" customWidth="1"/>
    <col min="9" max="9" width="17.7109375" customWidth="1"/>
    <col min="10" max="10" width="19.140625" customWidth="1"/>
    <col min="11" max="11" width="15.42578125" customWidth="1"/>
  </cols>
  <sheetData>
    <row r="6" spans="2:11" x14ac:dyDescent="0.25">
      <c r="B6" t="s">
        <v>35</v>
      </c>
    </row>
    <row r="8" spans="2:11" x14ac:dyDescent="0.25">
      <c r="B8" s="82" t="s">
        <v>0</v>
      </c>
      <c r="C8" s="82"/>
      <c r="I8" s="82" t="s">
        <v>16</v>
      </c>
      <c r="J8" s="82" t="s">
        <v>17</v>
      </c>
      <c r="K8" s="83" t="s">
        <v>79</v>
      </c>
    </row>
    <row r="9" spans="2:11" x14ac:dyDescent="0.25">
      <c r="B9" s="34" t="s">
        <v>47</v>
      </c>
      <c r="C9" s="34" t="s">
        <v>47</v>
      </c>
      <c r="D9" s="34" t="s">
        <v>47</v>
      </c>
      <c r="E9" s="34" t="s">
        <v>47</v>
      </c>
      <c r="F9" s="34" t="s">
        <v>47</v>
      </c>
      <c r="G9" s="34" t="s">
        <v>47</v>
      </c>
      <c r="H9" s="34" t="s">
        <v>47</v>
      </c>
      <c r="I9" s="24"/>
      <c r="J9" s="79">
        <f>I9*3000</f>
        <v>0</v>
      </c>
      <c r="K9" s="21">
        <f>J23/3000*100%</f>
        <v>1.260278</v>
      </c>
    </row>
    <row r="10" spans="2:11" x14ac:dyDescent="0.25">
      <c r="B10" s="32" t="s">
        <v>46</v>
      </c>
      <c r="C10" s="32" t="s">
        <v>46</v>
      </c>
      <c r="D10" s="32" t="s">
        <v>46</v>
      </c>
      <c r="E10" s="32" t="s">
        <v>46</v>
      </c>
      <c r="F10" s="32" t="s">
        <v>46</v>
      </c>
      <c r="G10" s="32" t="s">
        <v>46</v>
      </c>
      <c r="H10" s="32" t="s">
        <v>46</v>
      </c>
      <c r="I10" s="24">
        <v>0</v>
      </c>
      <c r="J10" s="79">
        <f>I10*Лист1!C4</f>
        <v>0</v>
      </c>
      <c r="K10" s="22">
        <f>J23/7000*100%</f>
        <v>0.54011914285714291</v>
      </c>
    </row>
    <row r="11" spans="2:11" x14ac:dyDescent="0.25">
      <c r="B11" s="26" t="s">
        <v>2</v>
      </c>
      <c r="C11" s="26" t="s">
        <v>2</v>
      </c>
      <c r="D11" s="26" t="s">
        <v>2</v>
      </c>
      <c r="E11" s="26" t="s">
        <v>2</v>
      </c>
      <c r="F11" s="26" t="s">
        <v>2</v>
      </c>
      <c r="G11" s="26" t="s">
        <v>2</v>
      </c>
      <c r="H11" s="26" t="s">
        <v>2</v>
      </c>
      <c r="I11" s="24">
        <v>5600</v>
      </c>
      <c r="J11" s="79">
        <f>I11*0.675</f>
        <v>3780.0000000000005</v>
      </c>
      <c r="K11" s="81"/>
    </row>
    <row r="12" spans="2:11" x14ac:dyDescent="0.25">
      <c r="B12" s="26" t="s">
        <v>1</v>
      </c>
      <c r="C12" s="26" t="s">
        <v>1</v>
      </c>
      <c r="D12" s="26" t="s">
        <v>1</v>
      </c>
      <c r="E12" s="26" t="s">
        <v>1</v>
      </c>
      <c r="F12" s="26" t="s">
        <v>1</v>
      </c>
      <c r="G12" s="26" t="s">
        <v>1</v>
      </c>
      <c r="H12" s="26" t="s">
        <v>1</v>
      </c>
      <c r="I12" s="24"/>
      <c r="J12" s="79">
        <f>I12*0.675</f>
        <v>0</v>
      </c>
      <c r="K12" s="81"/>
    </row>
    <row r="13" spans="2:11" x14ac:dyDescent="0.25">
      <c r="B13" s="26" t="s">
        <v>3</v>
      </c>
      <c r="C13" s="26" t="s">
        <v>3</v>
      </c>
      <c r="D13" s="26" t="s">
        <v>3</v>
      </c>
      <c r="E13" s="26" t="s">
        <v>3</v>
      </c>
      <c r="F13" s="26" t="s">
        <v>3</v>
      </c>
      <c r="G13" s="26" t="s">
        <v>3</v>
      </c>
      <c r="H13" s="26" t="s">
        <v>3</v>
      </c>
      <c r="I13" s="24"/>
      <c r="J13" s="79">
        <f>I13*0.675</f>
        <v>0</v>
      </c>
      <c r="K13" s="81"/>
    </row>
    <row r="14" spans="2:11" x14ac:dyDescent="0.25">
      <c r="B14" s="26" t="s">
        <v>5</v>
      </c>
      <c r="C14" s="26" t="s">
        <v>5</v>
      </c>
      <c r="D14" s="26" t="s">
        <v>5</v>
      </c>
      <c r="E14" s="26" t="s">
        <v>5</v>
      </c>
      <c r="F14" s="26" t="s">
        <v>5</v>
      </c>
      <c r="G14" s="26" t="s">
        <v>5</v>
      </c>
      <c r="H14" s="26" t="s">
        <v>5</v>
      </c>
      <c r="I14" s="24"/>
      <c r="J14" s="79">
        <f>I14*0.9</f>
        <v>0</v>
      </c>
      <c r="K14" s="81"/>
    </row>
    <row r="15" spans="2:11" x14ac:dyDescent="0.25">
      <c r="B15" s="26" t="s">
        <v>4</v>
      </c>
      <c r="C15" s="26" t="s">
        <v>4</v>
      </c>
      <c r="D15" s="26" t="s">
        <v>4</v>
      </c>
      <c r="E15" s="26" t="s">
        <v>4</v>
      </c>
      <c r="F15" s="26" t="s">
        <v>4</v>
      </c>
      <c r="G15" s="26" t="s">
        <v>4</v>
      </c>
      <c r="H15" s="26" t="s">
        <v>4</v>
      </c>
      <c r="I15" s="24"/>
      <c r="J15" s="79">
        <f>I15*0.9</f>
        <v>0</v>
      </c>
      <c r="K15" s="81"/>
    </row>
    <row r="16" spans="2:11" x14ac:dyDescent="0.25">
      <c r="B16" s="26" t="s">
        <v>8</v>
      </c>
      <c r="C16" s="26" t="s">
        <v>8</v>
      </c>
      <c r="D16" s="26" t="s">
        <v>8</v>
      </c>
      <c r="E16" s="26" t="s">
        <v>8</v>
      </c>
      <c r="F16" s="26" t="s">
        <v>8</v>
      </c>
      <c r="G16" s="26" t="s">
        <v>8</v>
      </c>
      <c r="H16" s="26" t="s">
        <v>8</v>
      </c>
      <c r="I16" s="24"/>
      <c r="J16" s="79">
        <f>I16*0.55</f>
        <v>0</v>
      </c>
      <c r="K16" s="81"/>
    </row>
    <row r="17" spans="2:11" x14ac:dyDescent="0.25">
      <c r="B17" s="26" t="s">
        <v>7</v>
      </c>
      <c r="C17" s="26" t="s">
        <v>7</v>
      </c>
      <c r="D17" s="26" t="s">
        <v>7</v>
      </c>
      <c r="E17" s="26" t="s">
        <v>7</v>
      </c>
      <c r="F17" s="26" t="s">
        <v>7</v>
      </c>
      <c r="G17" s="26" t="s">
        <v>7</v>
      </c>
      <c r="H17" s="26" t="s">
        <v>7</v>
      </c>
      <c r="I17" s="24"/>
      <c r="J17" s="79">
        <f>I17*0.55</f>
        <v>0</v>
      </c>
      <c r="K17" s="81"/>
    </row>
    <row r="18" spans="2:11" x14ac:dyDescent="0.25">
      <c r="B18" s="26" t="s">
        <v>6</v>
      </c>
      <c r="C18" s="26" t="s">
        <v>6</v>
      </c>
      <c r="D18" s="26" t="s">
        <v>6</v>
      </c>
      <c r="E18" s="26" t="s">
        <v>6</v>
      </c>
      <c r="F18" s="26" t="s">
        <v>6</v>
      </c>
      <c r="G18" s="26" t="s">
        <v>6</v>
      </c>
      <c r="H18" s="26" t="s">
        <v>6</v>
      </c>
      <c r="I18" s="24"/>
      <c r="J18" s="79">
        <f>I18*0.55</f>
        <v>0</v>
      </c>
      <c r="K18" s="81"/>
    </row>
    <row r="19" spans="2:11" x14ac:dyDescent="0.25">
      <c r="B19" s="26" t="s">
        <v>9</v>
      </c>
      <c r="C19" s="26" t="s">
        <v>9</v>
      </c>
      <c r="D19" s="26" t="s">
        <v>9</v>
      </c>
      <c r="E19" s="26" t="s">
        <v>9</v>
      </c>
      <c r="F19" s="26" t="s">
        <v>9</v>
      </c>
      <c r="G19" s="26" t="s">
        <v>9</v>
      </c>
      <c r="H19" s="26" t="s">
        <v>9</v>
      </c>
      <c r="I19" s="24"/>
      <c r="J19" s="79">
        <f>I19*0.03</f>
        <v>0</v>
      </c>
      <c r="K19" s="81"/>
    </row>
    <row r="20" spans="2:11" x14ac:dyDescent="0.25">
      <c r="B20" s="33" t="s">
        <v>10</v>
      </c>
      <c r="C20" s="33" t="s">
        <v>10</v>
      </c>
      <c r="D20" s="33" t="s">
        <v>10</v>
      </c>
      <c r="E20" s="33" t="s">
        <v>10</v>
      </c>
      <c r="F20" s="33" t="s">
        <v>10</v>
      </c>
      <c r="G20" s="33" t="s">
        <v>10</v>
      </c>
      <c r="H20" s="33" t="s">
        <v>10</v>
      </c>
      <c r="I20" s="24"/>
      <c r="J20" s="79">
        <f>I20*0.04</f>
        <v>0</v>
      </c>
      <c r="K20" s="81"/>
    </row>
    <row r="21" spans="2:11" x14ac:dyDescent="0.25">
      <c r="B21" s="26" t="s">
        <v>12</v>
      </c>
      <c r="C21" s="26" t="s">
        <v>12</v>
      </c>
      <c r="D21" s="26" t="s">
        <v>12</v>
      </c>
      <c r="E21" s="26" t="s">
        <v>12</v>
      </c>
      <c r="F21" s="26" t="s">
        <v>12</v>
      </c>
      <c r="G21" s="26" t="s">
        <v>12</v>
      </c>
      <c r="H21" s="26" t="s">
        <v>12</v>
      </c>
      <c r="I21" s="24"/>
      <c r="J21" s="79">
        <f>I21*0.01</f>
        <v>0</v>
      </c>
      <c r="K21" s="81"/>
    </row>
    <row r="22" spans="2:11" x14ac:dyDescent="0.25">
      <c r="B22" s="26" t="s">
        <v>11</v>
      </c>
      <c r="C22" s="26" t="s">
        <v>11</v>
      </c>
      <c r="D22" s="26" t="s">
        <v>11</v>
      </c>
      <c r="E22" s="26" t="s">
        <v>11</v>
      </c>
      <c r="F22" s="26" t="s">
        <v>11</v>
      </c>
      <c r="G22" s="26" t="s">
        <v>11</v>
      </c>
      <c r="H22" s="26" t="s">
        <v>11</v>
      </c>
      <c r="I22" s="24">
        <v>556</v>
      </c>
      <c r="J22" s="79">
        <f>I22*0.0015</f>
        <v>0.83399999999999996</v>
      </c>
      <c r="K22" s="81"/>
    </row>
    <row r="23" spans="2:11" x14ac:dyDescent="0.25">
      <c r="B23" s="5"/>
      <c r="C23" s="5"/>
      <c r="D23" s="5"/>
      <c r="E23" s="5"/>
      <c r="F23" s="5"/>
      <c r="G23" s="5"/>
      <c r="H23" s="5"/>
      <c r="I23" s="23" t="s">
        <v>45</v>
      </c>
      <c r="J23" s="80">
        <f>SUM(J9:J22)</f>
        <v>3780.8340000000003</v>
      </c>
      <c r="K23" s="81"/>
    </row>
    <row r="24" spans="2:11" x14ac:dyDescent="0.25">
      <c r="B24" s="31"/>
      <c r="C24" s="31"/>
      <c r="D24" s="31"/>
      <c r="E24" s="31"/>
      <c r="F24" s="31"/>
      <c r="G24" s="31"/>
      <c r="H24" s="31"/>
    </row>
    <row r="25" spans="2:11" x14ac:dyDescent="0.25">
      <c r="B25" s="83" t="s">
        <v>18</v>
      </c>
      <c r="C25" s="4"/>
    </row>
    <row r="26" spans="2:11" x14ac:dyDescent="0.25">
      <c r="B26" s="25" t="s">
        <v>33</v>
      </c>
      <c r="C26" s="25"/>
      <c r="D26" s="25"/>
    </row>
    <row r="28" spans="2:11" x14ac:dyDescent="0.25">
      <c r="B28" s="84" t="s">
        <v>20</v>
      </c>
      <c r="C28" s="84"/>
    </row>
    <row r="30" spans="2:11" x14ac:dyDescent="0.25">
      <c r="B30" s="71" t="s">
        <v>21</v>
      </c>
      <c r="C30" s="71"/>
      <c r="D30" s="72" t="s">
        <v>26</v>
      </c>
      <c r="E30" s="73"/>
      <c r="F30" s="76" t="s">
        <v>27</v>
      </c>
      <c r="G30" s="76"/>
      <c r="H30" s="74" t="s">
        <v>30</v>
      </c>
      <c r="I30" s="75" t="s">
        <v>31</v>
      </c>
      <c r="J30" s="77" t="s">
        <v>80</v>
      </c>
    </row>
    <row r="31" spans="2:11" x14ac:dyDescent="0.25">
      <c r="B31" s="71" t="s">
        <v>19</v>
      </c>
      <c r="C31" s="71"/>
      <c r="D31" s="85">
        <f>'AIR from China'!C19</f>
        <v>14367.1692</v>
      </c>
      <c r="E31" s="85"/>
      <c r="F31" s="86">
        <f>J23*350/1000</f>
        <v>1323.2919000000002</v>
      </c>
      <c r="G31" s="86"/>
      <c r="H31" s="87">
        <v>1750</v>
      </c>
      <c r="I31" s="88">
        <v>2000</v>
      </c>
      <c r="J31" s="78"/>
    </row>
    <row r="32" spans="2:11" x14ac:dyDescent="0.25">
      <c r="B32" s="71" t="s">
        <v>22</v>
      </c>
      <c r="C32" s="71"/>
      <c r="D32" s="85">
        <v>250</v>
      </c>
      <c r="E32" s="85"/>
      <c r="F32" s="86">
        <v>350</v>
      </c>
      <c r="G32" s="86"/>
      <c r="H32" s="87">
        <v>350</v>
      </c>
      <c r="I32" s="88">
        <v>350</v>
      </c>
      <c r="J32" s="78"/>
    </row>
    <row r="33" spans="2:10" x14ac:dyDescent="0.25">
      <c r="B33" s="71" t="s">
        <v>23</v>
      </c>
      <c r="C33" s="71"/>
      <c r="D33" s="89">
        <f>'AIR from China'!C27</f>
        <v>2067.64359375</v>
      </c>
      <c r="E33" s="89"/>
      <c r="F33" s="86"/>
      <c r="G33" s="86"/>
      <c r="H33" s="87"/>
      <c r="I33" s="88"/>
      <c r="J33" s="78"/>
    </row>
    <row r="34" spans="2:10" x14ac:dyDescent="0.25">
      <c r="B34" s="71" t="s">
        <v>24</v>
      </c>
      <c r="C34" s="71"/>
      <c r="D34" s="85">
        <v>250</v>
      </c>
      <c r="E34" s="85"/>
      <c r="F34" s="86">
        <v>456</v>
      </c>
      <c r="G34" s="86"/>
      <c r="H34" s="87">
        <v>620</v>
      </c>
      <c r="I34" s="88">
        <v>916</v>
      </c>
      <c r="J34" s="78"/>
    </row>
    <row r="35" spans="2:10" x14ac:dyDescent="0.25">
      <c r="B35" s="71" t="s">
        <v>69</v>
      </c>
      <c r="C35" s="71"/>
      <c r="D35" s="85">
        <v>120</v>
      </c>
      <c r="E35" s="85"/>
      <c r="F35" s="86"/>
      <c r="G35" s="86"/>
      <c r="H35" s="87"/>
      <c r="I35" s="88"/>
      <c r="J35" s="78"/>
    </row>
    <row r="36" spans="2:10" x14ac:dyDescent="0.25">
      <c r="B36" s="71" t="s">
        <v>28</v>
      </c>
      <c r="C36" s="71"/>
      <c r="D36" s="85" t="s">
        <v>76</v>
      </c>
      <c r="E36" s="85"/>
      <c r="F36" s="86" t="s">
        <v>77</v>
      </c>
      <c r="G36" s="86"/>
      <c r="H36" s="87" t="s">
        <v>78</v>
      </c>
      <c r="I36" s="88" t="s">
        <v>78</v>
      </c>
      <c r="J36" s="78"/>
    </row>
    <row r="37" spans="2:10" x14ac:dyDescent="0.25">
      <c r="B37" s="71" t="s">
        <v>29</v>
      </c>
      <c r="C37" s="71"/>
      <c r="D37" s="85">
        <f>SUM(D31:E36)</f>
        <v>17054.812793749999</v>
      </c>
      <c r="E37" s="85"/>
      <c r="F37" s="86">
        <f>F31+F32+F34</f>
        <v>2129.2919000000002</v>
      </c>
      <c r="G37" s="86"/>
      <c r="H37" s="87">
        <f>H31+H32+H34</f>
        <v>2720</v>
      </c>
      <c r="I37" s="90">
        <f>I31+I32+I34</f>
        <v>3266</v>
      </c>
      <c r="J37" s="78"/>
    </row>
  </sheetData>
  <mergeCells count="41">
    <mergeCell ref="B10:H10"/>
    <mergeCell ref="B20:H20"/>
    <mergeCell ref="B9:H9"/>
    <mergeCell ref="B24:H24"/>
    <mergeCell ref="B22:H22"/>
    <mergeCell ref="B13:H13"/>
    <mergeCell ref="B11:H11"/>
    <mergeCell ref="B12:H12"/>
    <mergeCell ref="B28:C28"/>
    <mergeCell ref="B30:C30"/>
    <mergeCell ref="B31:C31"/>
    <mergeCell ref="B32:C32"/>
    <mergeCell ref="B33:C33"/>
    <mergeCell ref="F33:G33"/>
    <mergeCell ref="F34:G34"/>
    <mergeCell ref="F36:G36"/>
    <mergeCell ref="B35:C35"/>
    <mergeCell ref="D30:E30"/>
    <mergeCell ref="F30:G30"/>
    <mergeCell ref="D31:E31"/>
    <mergeCell ref="D32:E32"/>
    <mergeCell ref="D33:E33"/>
    <mergeCell ref="D34:E34"/>
    <mergeCell ref="D35:E35"/>
    <mergeCell ref="B34:C34"/>
    <mergeCell ref="F37:G37"/>
    <mergeCell ref="F35:G35"/>
    <mergeCell ref="B26:D26"/>
    <mergeCell ref="B14:H14"/>
    <mergeCell ref="B15:H15"/>
    <mergeCell ref="B16:H16"/>
    <mergeCell ref="B17:H17"/>
    <mergeCell ref="B18:H18"/>
    <mergeCell ref="B19:H19"/>
    <mergeCell ref="B21:H21"/>
    <mergeCell ref="B36:C36"/>
    <mergeCell ref="B37:C37"/>
    <mergeCell ref="D36:E36"/>
    <mergeCell ref="D37:E37"/>
    <mergeCell ref="F31:G31"/>
    <mergeCell ref="F32:G32"/>
  </mergeCells>
  <pageMargins left="0.7" right="0.7" top="0.75" bottom="0.75" header="0.3" footer="0.3"/>
  <pageSetup paperSize="9" orientation="portrait" r:id="rId1"/>
  <headerFooter>
    <oddFooter>&amp;C&amp;1#&amp;"Arial"&amp;10&amp;K000000SULZER CONFIDENTIAL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Button 7">
              <controlPr defaultSize="0" print="0" autoFill="0" autoPict="0" macro="[1]!ShowAllCells">
                <anchor moveWithCells="1">
                  <from>
                    <xdr:col>12</xdr:col>
                    <xdr:colOff>9525</xdr:colOff>
                    <xdr:row>6</xdr:row>
                    <xdr:rowOff>114300</xdr:rowOff>
                  </from>
                  <to>
                    <xdr:col>15</xdr:col>
                    <xdr:colOff>590550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defaultSize="0" print="0" autoFill="0" autoPict="0" macro="[1]!HideEmptyRowAndColumn">
                <anchor moveWithCells="1">
                  <from>
                    <xdr:col>12</xdr:col>
                    <xdr:colOff>38100</xdr:colOff>
                    <xdr:row>9</xdr:row>
                    <xdr:rowOff>47625</xdr:rowOff>
                  </from>
                  <to>
                    <xdr:col>16</xdr:col>
                    <xdr:colOff>38100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Условия поставки" xr:uid="{25A22AC2-7BFD-4BA7-98EB-0C81DC9C9469}">
          <x14:formula1>
            <xm:f>Лист1!$H$2:$H$4</xm:f>
          </x14:formula1>
          <xm:sqref>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B2421-B21A-4169-8D7A-C02CC9D506D7}">
  <sheetPr codeName="Лист3"/>
  <dimension ref="B6:M28"/>
  <sheetViews>
    <sheetView tabSelected="1" workbookViewId="0">
      <selection activeCell="P17" sqref="P17"/>
    </sheetView>
  </sheetViews>
  <sheetFormatPr defaultRowHeight="15" x14ac:dyDescent="0.25"/>
  <cols>
    <col min="8" max="8" width="18" customWidth="1"/>
    <col min="9" max="9" width="17.7109375" customWidth="1"/>
    <col min="10" max="10" width="19.140625" customWidth="1"/>
    <col min="11" max="11" width="2.140625" hidden="1" customWidth="1"/>
    <col min="12" max="12" width="14.28515625" customWidth="1"/>
    <col min="13" max="13" width="18.140625" customWidth="1"/>
  </cols>
  <sheetData>
    <row r="6" spans="2:10" x14ac:dyDescent="0.25">
      <c r="B6" t="s">
        <v>36</v>
      </c>
    </row>
    <row r="8" spans="2:10" x14ac:dyDescent="0.25">
      <c r="B8" s="1" t="s">
        <v>0</v>
      </c>
      <c r="C8" s="1"/>
      <c r="I8" t="s">
        <v>16</v>
      </c>
      <c r="J8" t="s">
        <v>17</v>
      </c>
    </row>
    <row r="9" spans="2:10" x14ac:dyDescent="0.25">
      <c r="B9" s="37" t="s">
        <v>37</v>
      </c>
      <c r="C9" s="37"/>
      <c r="D9" s="37"/>
      <c r="E9" s="37"/>
      <c r="F9" s="37"/>
      <c r="G9" s="37"/>
      <c r="H9" s="37"/>
      <c r="I9" s="1"/>
      <c r="J9" s="1"/>
    </row>
    <row r="10" spans="2:10" x14ac:dyDescent="0.25">
      <c r="B10" s="38" t="s">
        <v>39</v>
      </c>
      <c r="C10" s="39"/>
      <c r="D10" s="39"/>
      <c r="E10" s="39"/>
      <c r="F10" s="39"/>
      <c r="G10" s="39"/>
      <c r="H10" s="40"/>
      <c r="I10" s="1"/>
      <c r="J10" s="1"/>
    </row>
    <row r="11" spans="2:10" x14ac:dyDescent="0.25">
      <c r="B11" s="38" t="s">
        <v>40</v>
      </c>
      <c r="C11" s="39"/>
      <c r="D11" s="39"/>
      <c r="E11" s="39"/>
      <c r="F11" s="39"/>
      <c r="G11" s="39"/>
      <c r="H11" s="40"/>
      <c r="I11" s="1"/>
      <c r="J11" s="1"/>
    </row>
    <row r="12" spans="2:10" x14ac:dyDescent="0.25">
      <c r="B12" s="38" t="s">
        <v>39</v>
      </c>
      <c r="C12" s="39"/>
      <c r="D12" s="39"/>
      <c r="E12" s="39"/>
      <c r="F12" s="39"/>
      <c r="G12" s="39"/>
      <c r="H12" s="40"/>
      <c r="I12" s="1"/>
      <c r="J12" s="1"/>
    </row>
    <row r="13" spans="2:10" x14ac:dyDescent="0.25">
      <c r="B13" s="38" t="s">
        <v>41</v>
      </c>
      <c r="C13" s="39"/>
      <c r="D13" s="39"/>
      <c r="E13" s="39"/>
      <c r="F13" s="39"/>
      <c r="G13" s="39"/>
      <c r="H13" s="40"/>
      <c r="I13" s="1"/>
      <c r="J13" s="1"/>
    </row>
    <row r="14" spans="2:10" x14ac:dyDescent="0.25">
      <c r="B14" s="38" t="s">
        <v>82</v>
      </c>
      <c r="C14" s="39"/>
      <c r="D14" s="39"/>
      <c r="E14" s="39"/>
      <c r="F14" s="39"/>
      <c r="G14" s="39"/>
      <c r="H14" s="40"/>
      <c r="I14" s="1"/>
      <c r="J14" s="1"/>
    </row>
    <row r="15" spans="2:10" x14ac:dyDescent="0.25">
      <c r="B15" s="36"/>
      <c r="C15" s="36"/>
      <c r="D15" s="36"/>
      <c r="E15" s="36"/>
      <c r="F15" s="36"/>
      <c r="G15" s="36"/>
      <c r="H15" s="36"/>
    </row>
    <row r="16" spans="2:10" x14ac:dyDescent="0.25">
      <c r="B16" s="4" t="s">
        <v>18</v>
      </c>
      <c r="C16" s="4"/>
    </row>
    <row r="17" spans="2:13" x14ac:dyDescent="0.25">
      <c r="B17" s="25" t="s">
        <v>14</v>
      </c>
      <c r="C17" s="25"/>
      <c r="D17" s="25"/>
    </row>
    <row r="19" spans="2:13" x14ac:dyDescent="0.25">
      <c r="B19" s="30" t="s">
        <v>20</v>
      </c>
      <c r="C19" s="30"/>
    </row>
    <row r="21" spans="2:13" x14ac:dyDescent="0.25">
      <c r="B21" s="27" t="s">
        <v>21</v>
      </c>
      <c r="C21" s="27"/>
      <c r="D21" s="28" t="s">
        <v>26</v>
      </c>
      <c r="E21" s="29"/>
      <c r="F21" s="27" t="s">
        <v>27</v>
      </c>
      <c r="G21" s="27"/>
      <c r="H21" s="2" t="s">
        <v>30</v>
      </c>
      <c r="I21" s="3" t="s">
        <v>31</v>
      </c>
      <c r="J21" s="27" t="s">
        <v>42</v>
      </c>
      <c r="K21" s="27"/>
      <c r="L21" s="2" t="s">
        <v>43</v>
      </c>
      <c r="M21" s="3" t="s">
        <v>44</v>
      </c>
    </row>
    <row r="22" spans="2:13" x14ac:dyDescent="0.25">
      <c r="B22" s="27" t="s">
        <v>19</v>
      </c>
      <c r="C22" s="27"/>
      <c r="D22" s="27"/>
      <c r="E22" s="27"/>
      <c r="F22" s="27"/>
      <c r="G22" s="27"/>
      <c r="H22" s="1"/>
      <c r="I22" s="1"/>
      <c r="J22" s="27"/>
      <c r="K22" s="27"/>
      <c r="L22" s="1"/>
      <c r="M22" s="1"/>
    </row>
    <row r="23" spans="2:13" x14ac:dyDescent="0.25">
      <c r="B23" s="27" t="s">
        <v>22</v>
      </c>
      <c r="C23" s="27"/>
      <c r="D23" s="27"/>
      <c r="E23" s="27"/>
      <c r="F23" s="27"/>
      <c r="G23" s="27"/>
      <c r="H23" s="1"/>
      <c r="I23" s="1"/>
      <c r="J23" s="27"/>
      <c r="K23" s="27"/>
      <c r="L23" s="1"/>
      <c r="M23" s="1"/>
    </row>
    <row r="24" spans="2:13" x14ac:dyDescent="0.25">
      <c r="B24" s="27" t="s">
        <v>23</v>
      </c>
      <c r="C24" s="27"/>
      <c r="D24" s="35"/>
      <c r="E24" s="35"/>
      <c r="F24" s="27"/>
      <c r="G24" s="27"/>
      <c r="H24" s="1"/>
      <c r="I24" s="1"/>
      <c r="J24" s="27"/>
      <c r="K24" s="27"/>
      <c r="L24" s="1"/>
      <c r="M24" s="1"/>
    </row>
    <row r="25" spans="2:13" x14ac:dyDescent="0.25">
      <c r="B25" s="27" t="s">
        <v>24</v>
      </c>
      <c r="C25" s="27"/>
      <c r="D25" s="27"/>
      <c r="E25" s="27"/>
      <c r="F25" s="27"/>
      <c r="G25" s="27"/>
      <c r="H25" s="1"/>
      <c r="I25" s="1"/>
      <c r="J25" s="27"/>
      <c r="K25" s="27"/>
      <c r="L25" s="1"/>
      <c r="M25" s="1"/>
    </row>
    <row r="26" spans="2:13" x14ac:dyDescent="0.25">
      <c r="B26" s="27" t="s">
        <v>25</v>
      </c>
      <c r="C26" s="27"/>
      <c r="D26" s="27"/>
      <c r="E26" s="27"/>
      <c r="F26" s="27"/>
      <c r="G26" s="27"/>
      <c r="H26" s="1"/>
      <c r="I26" s="1"/>
      <c r="J26" s="27"/>
      <c r="K26" s="27"/>
      <c r="L26" s="1"/>
      <c r="M26" s="1"/>
    </row>
    <row r="27" spans="2:13" x14ac:dyDescent="0.25">
      <c r="B27" s="27" t="s">
        <v>28</v>
      </c>
      <c r="C27" s="27"/>
      <c r="D27" s="27"/>
      <c r="E27" s="27"/>
      <c r="F27" s="27"/>
      <c r="G27" s="27"/>
      <c r="H27" s="1"/>
      <c r="I27" s="1"/>
      <c r="J27" s="27"/>
      <c r="K27" s="27"/>
      <c r="L27" s="1"/>
      <c r="M27" s="1"/>
    </row>
    <row r="28" spans="2:13" x14ac:dyDescent="0.25">
      <c r="B28" s="27" t="s">
        <v>29</v>
      </c>
      <c r="C28" s="27"/>
      <c r="D28" s="27"/>
      <c r="E28" s="27"/>
      <c r="F28" s="27"/>
      <c r="G28" s="27"/>
      <c r="H28" s="1"/>
      <c r="I28" s="1"/>
      <c r="J28" s="27"/>
      <c r="K28" s="27"/>
      <c r="L28" s="1"/>
      <c r="M28" s="1"/>
    </row>
  </sheetData>
  <mergeCells count="41">
    <mergeCell ref="B14:H14"/>
    <mergeCell ref="B9:H9"/>
    <mergeCell ref="B10:H10"/>
    <mergeCell ref="B11:H11"/>
    <mergeCell ref="B12:H12"/>
    <mergeCell ref="B13:H13"/>
    <mergeCell ref="B15:H15"/>
    <mergeCell ref="B17:D17"/>
    <mergeCell ref="B19:C19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F27:G27"/>
    <mergeCell ref="B24:C24"/>
    <mergeCell ref="D24:E24"/>
    <mergeCell ref="F24:G24"/>
    <mergeCell ref="B25:C25"/>
    <mergeCell ref="D25:E25"/>
    <mergeCell ref="F25:G25"/>
    <mergeCell ref="J28:K28"/>
    <mergeCell ref="B28:C28"/>
    <mergeCell ref="D28:E28"/>
    <mergeCell ref="F28:G28"/>
    <mergeCell ref="J21:K21"/>
    <mergeCell ref="J22:K22"/>
    <mergeCell ref="J23:K23"/>
    <mergeCell ref="J24:K24"/>
    <mergeCell ref="J25:K25"/>
    <mergeCell ref="J26:K26"/>
    <mergeCell ref="J27:K27"/>
    <mergeCell ref="B26:C26"/>
    <mergeCell ref="D26:E26"/>
    <mergeCell ref="F26:G26"/>
    <mergeCell ref="B27:C27"/>
    <mergeCell ref="D27:E27"/>
  </mergeCells>
  <pageMargins left="0.7" right="0.7" top="0.75" bottom="0.75" header="0.3" footer="0.3"/>
  <pageSetup paperSize="9" orientation="portrait" r:id="rId1"/>
  <headerFooter>
    <oddFooter>&amp;C&amp;1#&amp;"Arial"&amp;10&amp;K000000SULZER CONFIDENTIAL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E7A55F-27B3-49C8-83C4-0632DB346425}">
          <x14:formula1>
            <xm:f>Лист1!$B$18:$B$22</xm:f>
          </x14:formula1>
          <xm:sqref>B9:H14</xm:sqref>
        </x14:dataValidation>
        <x14:dataValidation type="list" allowBlank="1" showInputMessage="1" showErrorMessage="1" xr:uid="{A25FA435-9838-40EA-8B60-3AEAAEB8DF58}">
          <x14:formula1>
            <xm:f>Лист1!$H$6:$H$8</xm:f>
          </x14:formula1>
          <xm:sqref>B17:D17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84E7-FB32-479D-87F4-4AC9C93C56A1}">
  <sheetPr codeName="Лист2"/>
  <dimension ref="B2:I25"/>
  <sheetViews>
    <sheetView workbookViewId="0">
      <selection activeCell="D31" sqref="D31"/>
    </sheetView>
  </sheetViews>
  <sheetFormatPr defaultRowHeight="15" x14ac:dyDescent="0.25"/>
  <cols>
    <col min="2" max="2" width="70.5703125" customWidth="1"/>
    <col min="3" max="3" width="11.42578125" customWidth="1"/>
    <col min="4" max="4" width="32.85546875" customWidth="1"/>
    <col min="9" max="9" width="15.5703125" customWidth="1"/>
  </cols>
  <sheetData>
    <row r="2" spans="2:9" x14ac:dyDescent="0.25">
      <c r="B2" s="1" t="s">
        <v>0</v>
      </c>
      <c r="H2" s="1" t="s">
        <v>32</v>
      </c>
      <c r="I2" s="1"/>
    </row>
    <row r="3" spans="2:9" x14ac:dyDescent="0.25">
      <c r="B3" s="1" t="s">
        <v>47</v>
      </c>
      <c r="C3">
        <v>3000</v>
      </c>
      <c r="D3" t="e">
        <f>LOOKUP(Индия!B11:H22,)</f>
        <v>#VALUE!</v>
      </c>
      <c r="H3" s="1" t="s">
        <v>33</v>
      </c>
      <c r="I3" s="1"/>
    </row>
    <row r="4" spans="2:9" x14ac:dyDescent="0.25">
      <c r="B4" s="1" t="s">
        <v>46</v>
      </c>
      <c r="C4">
        <v>7000</v>
      </c>
      <c r="D4" t="e">
        <f>LOOKUP(Индия!B10:H23,B4:B17,C4:C17)</f>
        <v>#VALUE!</v>
      </c>
      <c r="H4" s="1" t="s">
        <v>34</v>
      </c>
      <c r="I4" s="1"/>
    </row>
    <row r="5" spans="2:9" x14ac:dyDescent="0.25">
      <c r="B5" s="1" t="s">
        <v>2</v>
      </c>
      <c r="C5">
        <v>0.68500000000000005</v>
      </c>
      <c r="D5" t="e">
        <f>LOOKUP(Индия!B11:H24,B5:B18,C5:C18)</f>
        <v>#VALUE!</v>
      </c>
    </row>
    <row r="6" spans="2:9" x14ac:dyDescent="0.25">
      <c r="B6" s="1" t="s">
        <v>1</v>
      </c>
      <c r="C6">
        <v>0.67500000000000004</v>
      </c>
      <c r="H6" s="1" t="s">
        <v>14</v>
      </c>
    </row>
    <row r="7" spans="2:9" x14ac:dyDescent="0.25">
      <c r="B7" s="1" t="s">
        <v>3</v>
      </c>
      <c r="C7">
        <v>0.24</v>
      </c>
      <c r="D7" t="e">
        <f>LOOKUP(Индия!B13:H26,B7:B20,C7:C20)</f>
        <v>#VALUE!</v>
      </c>
      <c r="H7" s="1" t="s">
        <v>13</v>
      </c>
    </row>
    <row r="8" spans="2:9" x14ac:dyDescent="0.25">
      <c r="B8" s="1" t="s">
        <v>5</v>
      </c>
      <c r="C8">
        <v>0.09</v>
      </c>
      <c r="D8" t="e">
        <f>LOOKUP(Индия!B22:H27,B8:B21,C8:C21)</f>
        <v>#VALUE!</v>
      </c>
      <c r="H8" s="1" t="s">
        <v>15</v>
      </c>
    </row>
    <row r="9" spans="2:9" x14ac:dyDescent="0.25">
      <c r="B9" s="1" t="s">
        <v>4</v>
      </c>
      <c r="C9">
        <v>0.06</v>
      </c>
      <c r="D9" t="e">
        <f>LOOKUP(Индия!B23:H28,B9:B22,C9:C22)</f>
        <v>#VALUE!</v>
      </c>
    </row>
    <row r="10" spans="2:9" x14ac:dyDescent="0.25">
      <c r="B10" s="1" t="s">
        <v>8</v>
      </c>
      <c r="C10">
        <v>5.5E-2</v>
      </c>
      <c r="D10" t="e">
        <f>LOOKUP(Индия!B24:H29,B10:B23,C10:C23)</f>
        <v>#VALUE!</v>
      </c>
    </row>
    <row r="11" spans="2:9" x14ac:dyDescent="0.25">
      <c r="B11" s="1" t="s">
        <v>7</v>
      </c>
      <c r="C11">
        <v>0.04</v>
      </c>
      <c r="D11" t="e">
        <f>LOOKUP(Индия!B25:H30,B11:B24,C11:C24)</f>
        <v>#VALUE!</v>
      </c>
    </row>
    <row r="12" spans="2:9" x14ac:dyDescent="0.25">
      <c r="B12" s="1" t="s">
        <v>6</v>
      </c>
      <c r="C12">
        <v>0.04</v>
      </c>
      <c r="D12" t="e">
        <f>LOOKUP(Индия!B26:H31,B12:B25,C12:C25)</f>
        <v>#VALUE!</v>
      </c>
    </row>
    <row r="13" spans="2:9" x14ac:dyDescent="0.25">
      <c r="B13" s="1" t="s">
        <v>9</v>
      </c>
      <c r="C13">
        <v>0.03</v>
      </c>
      <c r="D13" t="e">
        <f>LOOKUP(Индия!B27:H32,B13:B26,C13:C26)</f>
        <v>#VALUE!</v>
      </c>
    </row>
    <row r="14" spans="2:9" x14ac:dyDescent="0.25">
      <c r="B14" s="1" t="s">
        <v>10</v>
      </c>
      <c r="C14">
        <v>0.02</v>
      </c>
      <c r="D14" t="e">
        <f>LOOKUP(Индия!B28:H33,B14:B27,C14:C27)</f>
        <v>#VALUE!</v>
      </c>
    </row>
    <row r="15" spans="2:9" x14ac:dyDescent="0.25">
      <c r="B15" s="1" t="s">
        <v>12</v>
      </c>
      <c r="C15">
        <v>0.01</v>
      </c>
      <c r="D15" t="e">
        <f>LOOKUP(Индия!B29:H34,B15:B28,C15:C28)</f>
        <v>#VALUE!</v>
      </c>
    </row>
    <row r="16" spans="2:9" x14ac:dyDescent="0.25">
      <c r="B16" s="1" t="s">
        <v>11</v>
      </c>
      <c r="C16">
        <v>1.5E-3</v>
      </c>
      <c r="D16" t="e">
        <f>LOOKUP(Индия!B30:H35,B16:B29,C16:C29)</f>
        <v>#VALUE!</v>
      </c>
    </row>
    <row r="18" spans="2:4" x14ac:dyDescent="0.25">
      <c r="B18" s="91" t="s">
        <v>81</v>
      </c>
      <c r="C18" s="1">
        <v>3000</v>
      </c>
      <c r="D18" t="e">
        <f>LOOKUP(Китай!B9:H14,Лист1!B18:B25,Лист1!C18:C25)</f>
        <v>#VALUE!</v>
      </c>
    </row>
    <row r="19" spans="2:4" x14ac:dyDescent="0.25">
      <c r="B19" s="91" t="s">
        <v>82</v>
      </c>
      <c r="C19" s="1">
        <v>7000</v>
      </c>
    </row>
    <row r="20" spans="2:4" x14ac:dyDescent="0.25">
      <c r="B20" s="91" t="s">
        <v>83</v>
      </c>
      <c r="C20" s="1">
        <v>7000</v>
      </c>
    </row>
    <row r="21" spans="2:4" x14ac:dyDescent="0.25">
      <c r="B21" s="1" t="s">
        <v>39</v>
      </c>
      <c r="C21" s="1">
        <v>1</v>
      </c>
    </row>
    <row r="22" spans="2:4" x14ac:dyDescent="0.25">
      <c r="B22" s="1" t="s">
        <v>41</v>
      </c>
      <c r="C22" s="1">
        <v>2</v>
      </c>
    </row>
    <row r="23" spans="2:4" x14ac:dyDescent="0.25">
      <c r="B23" s="1" t="s">
        <v>37</v>
      </c>
      <c r="C23" s="1">
        <v>3</v>
      </c>
    </row>
    <row r="24" spans="2:4" x14ac:dyDescent="0.25">
      <c r="B24" s="1" t="s">
        <v>40</v>
      </c>
      <c r="C24" s="1">
        <v>4</v>
      </c>
    </row>
    <row r="25" spans="2:4" x14ac:dyDescent="0.25">
      <c r="B25" s="1" t="s">
        <v>38</v>
      </c>
      <c r="C25" s="1">
        <v>5</v>
      </c>
    </row>
  </sheetData>
  <sortState xmlns:xlrd2="http://schemas.microsoft.com/office/spreadsheetml/2017/richdata2" ref="B18:B25">
    <sortCondition ref="B18"/>
  </sortState>
  <pageMargins left="0.7" right="0.7" top="0.75" bottom="0.75" header="0.3" footer="0.3"/>
  <pageSetup paperSize="9" orientation="portrait" r:id="rId1"/>
  <headerFooter>
    <oddFooter>&amp;C&amp;1#&amp;"Arial"&amp;10&amp;K000000SULZER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90CD-49A9-436F-8392-5A0ACE3C6A47}">
  <sheetPr codeName="Лист4"/>
  <dimension ref="A1:AE34"/>
  <sheetViews>
    <sheetView showGridLines="0" topLeftCell="A10" zoomScale="70" zoomScaleNormal="70" workbookViewId="0">
      <selection activeCell="O31" sqref="O31"/>
    </sheetView>
  </sheetViews>
  <sheetFormatPr defaultColWidth="10" defaultRowHeight="15" x14ac:dyDescent="0.25"/>
  <cols>
    <col min="1" max="1" width="17.5703125" style="7" customWidth="1"/>
    <col min="2" max="2" width="16.85546875" style="7" customWidth="1"/>
    <col min="3" max="3" width="17.7109375" style="7" customWidth="1"/>
    <col min="4" max="4" width="31.5703125" style="7" customWidth="1"/>
    <col min="5" max="5" width="21.42578125" style="7" customWidth="1"/>
    <col min="6" max="6" width="22" style="7" customWidth="1"/>
    <col min="7" max="7" width="0.42578125" style="7" customWidth="1"/>
    <col min="8" max="8" width="9.42578125" style="7" customWidth="1"/>
    <col min="9" max="10" width="23.140625" style="7" customWidth="1"/>
    <col min="11" max="15" width="15.85546875" style="7" customWidth="1"/>
    <col min="16" max="16" width="10.28515625" style="7" customWidth="1"/>
    <col min="17" max="17" width="15.85546875" style="7" customWidth="1"/>
    <col min="18" max="28" width="10.28515625" style="7" customWidth="1"/>
    <col min="29" max="30" width="9.140625" style="7" customWidth="1"/>
    <col min="31" max="31" width="14" style="7" customWidth="1"/>
    <col min="32" max="16384" width="10" style="7"/>
  </cols>
  <sheetData>
    <row r="1" spans="1:31" ht="22.9" customHeight="1" x14ac:dyDescent="0.4">
      <c r="A1" s="66" t="s">
        <v>48</v>
      </c>
      <c r="B1" s="67"/>
      <c r="C1" s="67"/>
      <c r="D1" s="67"/>
      <c r="E1" s="67"/>
      <c r="F1" s="6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22.9" customHeight="1" x14ac:dyDescent="0.4">
      <c r="A2" s="8"/>
      <c r="B2" s="8"/>
      <c r="C2" s="8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30.6" customHeight="1" x14ac:dyDescent="0.4">
      <c r="A3" s="9" t="s">
        <v>49</v>
      </c>
      <c r="B3" s="9" t="s">
        <v>50</v>
      </c>
      <c r="C3" s="9" t="s">
        <v>51</v>
      </c>
      <c r="D3" s="9" t="s">
        <v>52</v>
      </c>
      <c r="E3" s="9" t="s">
        <v>53</v>
      </c>
      <c r="F3" s="9" t="s">
        <v>54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9"/>
      <c r="AB3" s="69"/>
      <c r="AC3" s="69"/>
      <c r="AD3" s="69"/>
      <c r="AE3" s="69"/>
    </row>
    <row r="4" spans="1:31" ht="22.9" customHeight="1" x14ac:dyDescent="0.4">
      <c r="A4" s="10"/>
      <c r="B4" s="10"/>
      <c r="C4" s="10"/>
      <c r="D4" s="10">
        <f>Индия!J23</f>
        <v>3780.8340000000003</v>
      </c>
      <c r="E4" s="11">
        <f t="shared" ref="E4:E10" si="0">A4*B4*C4/6000</f>
        <v>0</v>
      </c>
      <c r="F4" s="11">
        <f t="shared" ref="F4:F10" si="1">IF(E4&gt;D4,E4,D4)</f>
        <v>3780.8340000000003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9"/>
      <c r="AB4" s="69"/>
      <c r="AC4" s="69"/>
      <c r="AD4" s="69"/>
      <c r="AE4" s="69"/>
    </row>
    <row r="5" spans="1:31" ht="22.9" customHeight="1" x14ac:dyDescent="0.4">
      <c r="A5" s="10"/>
      <c r="B5" s="10"/>
      <c r="C5" s="10"/>
      <c r="D5" s="10"/>
      <c r="E5" s="11">
        <f t="shared" si="0"/>
        <v>0</v>
      </c>
      <c r="F5" s="11">
        <f t="shared" si="1"/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9"/>
      <c r="AB5" s="69"/>
      <c r="AC5" s="69"/>
      <c r="AD5" s="69"/>
      <c r="AE5" s="69"/>
    </row>
    <row r="6" spans="1:31" ht="22.9" customHeight="1" x14ac:dyDescent="0.4">
      <c r="A6" s="10"/>
      <c r="B6" s="10"/>
      <c r="C6" s="10"/>
      <c r="D6" s="10"/>
      <c r="E6" s="11">
        <f t="shared" si="0"/>
        <v>0</v>
      </c>
      <c r="F6" s="11">
        <f t="shared" si="1"/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6"/>
      <c r="AB6" s="56"/>
      <c r="AC6" s="56"/>
      <c r="AD6" s="56"/>
      <c r="AE6" s="56"/>
    </row>
    <row r="7" spans="1:31" ht="22.9" customHeight="1" x14ac:dyDescent="0.4">
      <c r="A7" s="10"/>
      <c r="B7" s="10"/>
      <c r="C7" s="10"/>
      <c r="D7" s="10"/>
      <c r="E7" s="11">
        <f t="shared" si="0"/>
        <v>0</v>
      </c>
      <c r="F7" s="11">
        <f t="shared" si="1"/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0"/>
      <c r="AB7" s="70"/>
      <c r="AC7" s="70"/>
      <c r="AD7" s="70"/>
      <c r="AE7" s="70"/>
    </row>
    <row r="8" spans="1:31" ht="22.9" customHeight="1" x14ac:dyDescent="0.4">
      <c r="A8" s="10"/>
      <c r="B8" s="10"/>
      <c r="C8" s="10"/>
      <c r="D8" s="10"/>
      <c r="E8" s="11">
        <f t="shared" si="0"/>
        <v>0</v>
      </c>
      <c r="F8" s="11">
        <f t="shared" si="1"/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2"/>
      <c r="AB8" s="12"/>
      <c r="AC8" s="12"/>
      <c r="AD8" s="12"/>
      <c r="AE8" s="12"/>
    </row>
    <row r="9" spans="1:31" ht="22.9" customHeight="1" x14ac:dyDescent="0.4">
      <c r="A9" s="10"/>
      <c r="B9" s="10"/>
      <c r="C9" s="10"/>
      <c r="D9" s="10"/>
      <c r="E9" s="11">
        <f t="shared" si="0"/>
        <v>0</v>
      </c>
      <c r="F9" s="11">
        <f t="shared" si="1"/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0"/>
      <c r="AB9" s="70"/>
      <c r="AC9" s="70"/>
      <c r="AD9" s="70"/>
      <c r="AE9" s="70"/>
    </row>
    <row r="10" spans="1:31" ht="22.9" customHeight="1" x14ac:dyDescent="0.4">
      <c r="A10" s="10"/>
      <c r="B10" s="10"/>
      <c r="C10" s="10"/>
      <c r="D10" s="10"/>
      <c r="E10" s="11">
        <f t="shared" si="0"/>
        <v>0</v>
      </c>
      <c r="F10" s="11">
        <f t="shared" si="1"/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0"/>
      <c r="AB10" s="70"/>
      <c r="AC10" s="70"/>
      <c r="AD10" s="70"/>
      <c r="AE10" s="70"/>
    </row>
    <row r="11" spans="1:31" ht="22.9" customHeight="1" x14ac:dyDescent="0.4">
      <c r="A11" s="63" t="s">
        <v>55</v>
      </c>
      <c r="B11" s="63"/>
      <c r="C11" s="63"/>
      <c r="D11" s="63"/>
      <c r="E11" s="63"/>
      <c r="F11" s="13">
        <f>F4+F5+F6+F7+F8+F9+F10</f>
        <v>3780.8340000000003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4"/>
      <c r="AB11" s="64"/>
      <c r="AC11" s="64"/>
      <c r="AD11" s="64"/>
      <c r="AE11" s="64"/>
    </row>
    <row r="12" spans="1:31" ht="22.9" customHeight="1" x14ac:dyDescent="0.4">
      <c r="A12" s="14"/>
      <c r="B12" s="14"/>
      <c r="C12" s="14"/>
      <c r="D12" s="14"/>
      <c r="E12" s="14"/>
      <c r="F12" s="1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2.9" customHeight="1" x14ac:dyDescent="0.4">
      <c r="A13" s="59" t="s">
        <v>56</v>
      </c>
      <c r="B13" s="59"/>
      <c r="C13" s="60"/>
      <c r="D13" s="60"/>
      <c r="E13" s="14"/>
      <c r="F13" s="14"/>
      <c r="G13" s="6"/>
      <c r="H13" s="6"/>
      <c r="I13" s="6" t="s">
        <v>57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2.9" customHeight="1" x14ac:dyDescent="0.4">
      <c r="A14" s="14"/>
      <c r="B14" s="14"/>
      <c r="C14" s="14"/>
      <c r="D14" s="14"/>
      <c r="E14" s="14"/>
      <c r="F14" s="14"/>
      <c r="G14" s="6"/>
      <c r="H14" s="6"/>
      <c r="I14" s="6">
        <v>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2.9" customHeight="1" x14ac:dyDescent="0.4">
      <c r="A15" s="59" t="s">
        <v>58</v>
      </c>
      <c r="B15" s="59"/>
      <c r="C15" s="60"/>
      <c r="D15" s="60"/>
      <c r="E15" s="65"/>
      <c r="F15" s="65"/>
      <c r="G15" s="6"/>
      <c r="H15" s="6"/>
      <c r="I15" s="6" t="s">
        <v>59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5"/>
      <c r="AE15" s="6"/>
    </row>
    <row r="16" spans="1:31" ht="22.9" customHeight="1" x14ac:dyDescent="0.4">
      <c r="A16" s="14"/>
      <c r="B16" s="14"/>
      <c r="C16" s="14"/>
      <c r="D16" s="14"/>
      <c r="E16" s="14"/>
      <c r="F16" s="14"/>
      <c r="G16" s="6"/>
      <c r="H16" s="6"/>
      <c r="I16" s="6" t="s">
        <v>60</v>
      </c>
      <c r="J16" s="6"/>
      <c r="K16" s="6"/>
      <c r="L16" s="6"/>
      <c r="M16" s="6"/>
      <c r="N16" s="6"/>
      <c r="O16" s="62" t="s">
        <v>61</v>
      </c>
      <c r="P16" s="62" t="s">
        <v>62</v>
      </c>
      <c r="Q16" s="62" t="s">
        <v>63</v>
      </c>
      <c r="R16" s="62" t="s">
        <v>64</v>
      </c>
      <c r="S16" s="62" t="s">
        <v>65</v>
      </c>
      <c r="T16" s="62">
        <v>2000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2.9" customHeight="1" x14ac:dyDescent="0.4">
      <c r="A17" s="59" t="s">
        <v>66</v>
      </c>
      <c r="B17" s="59"/>
      <c r="C17" s="60"/>
      <c r="D17" s="60"/>
      <c r="E17" s="14"/>
      <c r="F17" s="14"/>
      <c r="G17" s="6"/>
      <c r="H17" s="6"/>
      <c r="I17" s="6">
        <v>1</v>
      </c>
      <c r="J17" s="6"/>
      <c r="K17" s="6"/>
      <c r="L17" s="6">
        <v>1</v>
      </c>
      <c r="M17" s="6"/>
      <c r="N17" s="6"/>
      <c r="O17" s="62"/>
      <c r="P17" s="62"/>
      <c r="Q17" s="62"/>
      <c r="R17" s="62"/>
      <c r="S17" s="62"/>
      <c r="T17" s="62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2.9" customHeight="1" x14ac:dyDescent="0.4">
      <c r="A18" s="14"/>
      <c r="B18" s="14"/>
      <c r="C18" s="14"/>
      <c r="D18" s="14"/>
      <c r="E18" s="14"/>
      <c r="F18" s="14"/>
      <c r="G18" s="6"/>
      <c r="H18" s="6"/>
      <c r="I18" s="6" t="s">
        <v>67</v>
      </c>
      <c r="J18" s="6">
        <v>11500</v>
      </c>
      <c r="K18" s="6"/>
      <c r="L18" s="6"/>
      <c r="M18" s="6"/>
      <c r="N18" s="6"/>
      <c r="O18" s="61">
        <v>6.4</v>
      </c>
      <c r="P18" s="56">
        <v>5.9</v>
      </c>
      <c r="Q18" s="56">
        <v>5.4</v>
      </c>
      <c r="R18" s="56">
        <v>4.7</v>
      </c>
      <c r="S18" s="56">
        <v>3.8</v>
      </c>
      <c r="T18" s="56">
        <v>3.8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2.9" customHeight="1" x14ac:dyDescent="0.4">
      <c r="A19" s="52" t="s">
        <v>68</v>
      </c>
      <c r="B19" s="49"/>
      <c r="C19" s="57">
        <f>O30</f>
        <v>14367.1692</v>
      </c>
      <c r="D19" s="57"/>
      <c r="E19" s="58"/>
      <c r="F19" s="58"/>
      <c r="G19" s="6"/>
      <c r="H19" s="6"/>
      <c r="I19" s="6"/>
      <c r="J19" s="6">
        <v>14000</v>
      </c>
      <c r="K19" s="6"/>
      <c r="L19" s="6"/>
      <c r="M19" s="6"/>
      <c r="N19" s="6"/>
      <c r="O19" s="61"/>
      <c r="P19" s="56"/>
      <c r="Q19" s="56"/>
      <c r="R19" s="56"/>
      <c r="S19" s="56"/>
      <c r="T19" s="5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2.9" customHeight="1" x14ac:dyDescent="0.4">
      <c r="A20" s="58"/>
      <c r="B20" s="58"/>
      <c r="C20" s="58"/>
      <c r="D20" s="58"/>
      <c r="E20" s="58"/>
      <c r="F20" s="16"/>
      <c r="G20" s="6"/>
      <c r="H20" s="6"/>
      <c r="I20" s="6">
        <v>7000</v>
      </c>
      <c r="J20" s="6">
        <v>7000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2.9" customHeight="1" x14ac:dyDescent="0.4">
      <c r="A21" s="52" t="s">
        <v>69</v>
      </c>
      <c r="B21" s="49"/>
      <c r="C21" s="51">
        <v>120</v>
      </c>
      <c r="D21" s="51"/>
      <c r="E21" s="17"/>
      <c r="F21" s="17"/>
      <c r="G21" s="6"/>
      <c r="H21" s="6"/>
      <c r="I21" s="6">
        <v>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2.9" customHeight="1" x14ac:dyDescent="0.4">
      <c r="A22" s="41"/>
      <c r="B22" s="41"/>
      <c r="C22" s="41"/>
      <c r="D22" s="41"/>
      <c r="E22" s="41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2.9" customHeight="1" x14ac:dyDescent="0.4">
      <c r="A23" s="53" t="s">
        <v>70</v>
      </c>
      <c r="B23" s="54"/>
      <c r="C23" s="51">
        <f>IF(I17=1,I20,0)/B33</f>
        <v>109.375</v>
      </c>
      <c r="D23" s="51"/>
      <c r="E23" s="55" t="str">
        <f>IF(I17=2,"Сontact log.dep","")</f>
        <v/>
      </c>
      <c r="F23" s="5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2.9" customHeight="1" x14ac:dyDescent="0.4">
      <c r="A24" s="41"/>
      <c r="B24" s="41"/>
      <c r="C24" s="41"/>
      <c r="D24" s="41"/>
      <c r="E24" s="41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2.9" customHeight="1" x14ac:dyDescent="0.4">
      <c r="A25" s="49" t="s">
        <v>71</v>
      </c>
      <c r="B25" s="50"/>
      <c r="C25" s="51">
        <f>IF(I21=1,J18,J19)/B33</f>
        <v>179.6875</v>
      </c>
      <c r="D25" s="51"/>
      <c r="E25" s="17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2.9" customHeight="1" x14ac:dyDescent="0.4">
      <c r="A26" s="41"/>
      <c r="B26" s="41"/>
      <c r="C26" s="41"/>
      <c r="D26" s="41"/>
      <c r="E26" s="41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2.9" customHeight="1" x14ac:dyDescent="0.4">
      <c r="A27" s="52" t="s">
        <v>72</v>
      </c>
      <c r="B27" s="49"/>
      <c r="C27" s="51">
        <f>F11*35/B33</f>
        <v>2067.64359375</v>
      </c>
      <c r="D27" s="51"/>
      <c r="E27" s="17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2.9" customHeight="1" x14ac:dyDescent="0.4">
      <c r="A28" s="41"/>
      <c r="B28" s="41"/>
      <c r="C28" s="41"/>
      <c r="D28" s="41"/>
      <c r="E28" s="41"/>
      <c r="F28" s="4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2.9" customHeight="1" x14ac:dyDescent="0.4">
      <c r="A29" s="42" t="s">
        <v>73</v>
      </c>
      <c r="B29" s="43"/>
      <c r="C29" s="44">
        <v>6</v>
      </c>
      <c r="D29" s="44"/>
      <c r="E29" s="17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2.9" customHeight="1" x14ac:dyDescent="0.4">
      <c r="A30" s="45"/>
      <c r="B30" s="45"/>
      <c r="C30" s="45"/>
      <c r="D30" s="45"/>
      <c r="E30" s="45"/>
      <c r="F30" s="45"/>
      <c r="G30" s="6"/>
      <c r="H30" s="6"/>
      <c r="I30" s="6"/>
      <c r="J30" s="6"/>
      <c r="K30" s="6"/>
      <c r="L30" s="6"/>
      <c r="M30" s="6"/>
      <c r="N30" s="6"/>
      <c r="O30" s="6">
        <f>(IF(AND('AIR from China'!F11&lt;45,'AIR from China'!F11&lt;=45),'AIR from China'!O18,IF(AND('AIR from China'!F11&gt;45,'AIR from China'!F11&lt;=100),'AIR from China'!O18,IF(AND('AIR from China'!F11&gt;100,'AIR from China'!F11&lt;=300),'AIR from China'!P18,IF(AND('AIR from China'!F11&gt;300,'AIR from China'!F11&lt;=500),'AIR from China'!Q18,IF(AND('AIR from China'!F11&gt;500,'AIR from China'!F11&lt;=1000),'AIR from China'!R18,IF(AND('AIR from China'!F11&gt;1000,'AIR from China'!F11&lt;=2000),'AIR from China'!S18,IF(AND('AIR from China'!F11&gt;2000,'AIR from China'!F11&lt;=3000),'AIR from China'!S18,IF(AND('AIR from China'!F11&gt;3000,'AIR from China'!F11&lt;=4000),'AIR from China'!S18,IF(AND('AIR from China'!F11&gt;4000,'AIR from China'!F11&lt;=30000),'AIR from China'!S18,""))))))))))*F11</f>
        <v>14367.1692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2.9" customHeight="1" x14ac:dyDescent="0.4">
      <c r="A31" s="46" t="s">
        <v>74</v>
      </c>
      <c r="B31" s="47"/>
      <c r="C31" s="48">
        <f>O30+C21+C23+C25+C27</f>
        <v>16843.875293749999</v>
      </c>
      <c r="D31" s="48"/>
      <c r="E31" s="14"/>
      <c r="F31" s="1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2.9" customHeight="1" x14ac:dyDescent="0.4">
      <c r="A32" s="14"/>
      <c r="B32" s="14"/>
      <c r="C32" s="14"/>
      <c r="D32" s="14"/>
      <c r="E32" s="14"/>
      <c r="F32" s="1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2.15" customHeight="1" x14ac:dyDescent="0.4">
      <c r="A33" s="18" t="s">
        <v>75</v>
      </c>
      <c r="B33" s="19">
        <v>64</v>
      </c>
      <c r="C33" s="14"/>
      <c r="D33" s="14"/>
      <c r="E33" s="14"/>
      <c r="F33" s="1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x14ac:dyDescent="0.25">
      <c r="A34" s="20"/>
      <c r="B34" s="20"/>
      <c r="C34" s="20"/>
      <c r="D34" s="20"/>
      <c r="E34" s="20"/>
      <c r="F34" s="20"/>
    </row>
  </sheetData>
  <mergeCells count="49">
    <mergeCell ref="AA10:AE10"/>
    <mergeCell ref="A1:F1"/>
    <mergeCell ref="AA3:AE5"/>
    <mergeCell ref="AA6:AE6"/>
    <mergeCell ref="AA7:AE7"/>
    <mergeCell ref="AA9:AE9"/>
    <mergeCell ref="AA11:AE11"/>
    <mergeCell ref="A13:B13"/>
    <mergeCell ref="C13:D13"/>
    <mergeCell ref="A15:B15"/>
    <mergeCell ref="C15:D15"/>
    <mergeCell ref="E15:F15"/>
    <mergeCell ref="Q16:Q17"/>
    <mergeCell ref="R16:R17"/>
    <mergeCell ref="S16:S17"/>
    <mergeCell ref="T16:T17"/>
    <mergeCell ref="A11:E11"/>
    <mergeCell ref="A20:E20"/>
    <mergeCell ref="A17:B17"/>
    <mergeCell ref="C17:D17"/>
    <mergeCell ref="O18:O19"/>
    <mergeCell ref="P18:P19"/>
    <mergeCell ref="O16:O17"/>
    <mergeCell ref="P16:P17"/>
    <mergeCell ref="S18:S19"/>
    <mergeCell ref="T18:T19"/>
    <mergeCell ref="A19:B19"/>
    <mergeCell ref="C19:D19"/>
    <mergeCell ref="E19:F19"/>
    <mergeCell ref="Q18:Q19"/>
    <mergeCell ref="R18:R19"/>
    <mergeCell ref="A21:B21"/>
    <mergeCell ref="C21:D21"/>
    <mergeCell ref="A22:E22"/>
    <mergeCell ref="A23:B23"/>
    <mergeCell ref="C23:D23"/>
    <mergeCell ref="E23:F23"/>
    <mergeCell ref="A24:E24"/>
    <mergeCell ref="A25:B25"/>
    <mergeCell ref="C25:D25"/>
    <mergeCell ref="A26:E26"/>
    <mergeCell ref="A27:B27"/>
    <mergeCell ref="C27:D27"/>
    <mergeCell ref="A28:F28"/>
    <mergeCell ref="A29:B29"/>
    <mergeCell ref="C29:D29"/>
    <mergeCell ref="A30:F30"/>
    <mergeCell ref="A31:B31"/>
    <mergeCell ref="C31:D31"/>
  </mergeCells>
  <pageMargins left="0.7" right="0.7" top="0.75" bottom="0.75" header="0.3" footer="0.3"/>
  <pageSetup paperSize="9" orientation="portrait" r:id="rId1"/>
  <headerFooter>
    <oddFooter>&amp;C&amp;1#&amp;"Arial"&amp;10&amp;K000000SULZER CONFIDENTIAL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285750</xdr:rowOff>
                  </from>
                  <to>
                    <xdr:col>3</xdr:col>
                    <xdr:colOff>1276350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1266825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1</xdr:col>
                    <xdr:colOff>1123950</xdr:colOff>
                    <xdr:row>16</xdr:row>
                    <xdr:rowOff>0</xdr:rowOff>
                  </from>
                  <to>
                    <xdr:col>3</xdr:col>
                    <xdr:colOff>1276350</xdr:colOff>
                    <xdr:row>16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Индия</vt:lpstr>
      <vt:lpstr>Китай</vt:lpstr>
      <vt:lpstr>Лист1</vt:lpstr>
      <vt:lpstr>AIR from China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Lyscov, Alexander</dc:creator>
  <cp:lastModifiedBy>Lyscov, Alexander</cp:lastModifiedBy>
  <dcterms:created xsi:type="dcterms:W3CDTF">2015-06-05T18:19:34Z</dcterms:created>
  <dcterms:modified xsi:type="dcterms:W3CDTF">2020-07-14T06:37:12Z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03bf64-6567-46b1-b0e7-63f827d8d55c_Enabled">
    <vt:lpwstr>True</vt:lpwstr>
  </property>
  <property fmtid="{D5CDD505-2E9C-101B-9397-08002B2CF9AE}" pid="3" name="MSIP_Label_0a03bf64-6567-46b1-b0e7-63f827d8d55c_SiteId">
    <vt:lpwstr>d9c7995d-4c06-40b7-829c-3921bdc751ed</vt:lpwstr>
  </property>
  <property fmtid="{D5CDD505-2E9C-101B-9397-08002B2CF9AE}" pid="4" name="MSIP_Label_0a03bf64-6567-46b1-b0e7-63f827d8d55c_Owner">
    <vt:lpwstr>alexander.lyscov@sulzer.com</vt:lpwstr>
  </property>
  <property fmtid="{D5CDD505-2E9C-101B-9397-08002B2CF9AE}" pid="5" name="MSIP_Label_0a03bf64-6567-46b1-b0e7-63f827d8d55c_SetDate">
    <vt:lpwstr>2020-07-13T13:10:59.5769890Z</vt:lpwstr>
  </property>
  <property fmtid="{D5CDD505-2E9C-101B-9397-08002B2CF9AE}" pid="6" name="MSIP_Label_0a03bf64-6567-46b1-b0e7-63f827d8d55c_Name">
    <vt:lpwstr>SULZER CONFIDENTIAL</vt:lpwstr>
  </property>
  <property fmtid="{D5CDD505-2E9C-101B-9397-08002B2CF9AE}" pid="7" name="MSIP_Label_0a03bf64-6567-46b1-b0e7-63f827d8d55c_Application">
    <vt:lpwstr>Microsoft Azure Information Protection</vt:lpwstr>
  </property>
  <property fmtid="{D5CDD505-2E9C-101B-9397-08002B2CF9AE}" pid="8" name="MSIP_Label_0a03bf64-6567-46b1-b0e7-63f827d8d55c_ActionId">
    <vt:lpwstr>00d7dd04-1880-4bdc-a5bf-dd1ae93ff5bd</vt:lpwstr>
  </property>
  <property fmtid="{D5CDD505-2E9C-101B-9397-08002B2CF9AE}" pid="9" name="MSIP_Label_0a03bf64-6567-46b1-b0e7-63f827d8d55c_Extended_MSFT_Method">
    <vt:lpwstr>Automatic</vt:lpwstr>
  </property>
  <property fmtid="{D5CDD505-2E9C-101B-9397-08002B2CF9AE}" pid="10" name="MSIP_Label_dc3eb348-6bb5-454e-8246-2b03a499fa4a_Enabled">
    <vt:lpwstr>True</vt:lpwstr>
  </property>
  <property fmtid="{D5CDD505-2E9C-101B-9397-08002B2CF9AE}" pid="11" name="MSIP_Label_dc3eb348-6bb5-454e-8246-2b03a499fa4a_SiteId">
    <vt:lpwstr>d9c7995d-4c06-40b7-829c-3921bdc751ed</vt:lpwstr>
  </property>
  <property fmtid="{D5CDD505-2E9C-101B-9397-08002B2CF9AE}" pid="12" name="MSIP_Label_dc3eb348-6bb5-454e-8246-2b03a499fa4a_Owner">
    <vt:lpwstr>alexander.lyscov@sulzer.com</vt:lpwstr>
  </property>
  <property fmtid="{D5CDD505-2E9C-101B-9397-08002B2CF9AE}" pid="13" name="MSIP_Label_dc3eb348-6bb5-454e-8246-2b03a499fa4a_SetDate">
    <vt:lpwstr>2020-07-13T13:10:59.5769890Z</vt:lpwstr>
  </property>
  <property fmtid="{D5CDD505-2E9C-101B-9397-08002B2CF9AE}" pid="14" name="MSIP_Label_dc3eb348-6bb5-454e-8246-2b03a499fa4a_Name">
    <vt:lpwstr>SULZER CONFIDENTIAL - WITH MARKING</vt:lpwstr>
  </property>
  <property fmtid="{D5CDD505-2E9C-101B-9397-08002B2CF9AE}" pid="15" name="MSIP_Label_dc3eb348-6bb5-454e-8246-2b03a499fa4a_Application">
    <vt:lpwstr>Microsoft Azure Information Protection</vt:lpwstr>
  </property>
  <property fmtid="{D5CDD505-2E9C-101B-9397-08002B2CF9AE}" pid="16" name="MSIP_Label_dc3eb348-6bb5-454e-8246-2b03a499fa4a_ActionId">
    <vt:lpwstr>00d7dd04-1880-4bdc-a5bf-dd1ae93ff5bd</vt:lpwstr>
  </property>
  <property fmtid="{D5CDD505-2E9C-101B-9397-08002B2CF9AE}" pid="17" name="MSIP_Label_dc3eb348-6bb5-454e-8246-2b03a499fa4a_Parent">
    <vt:lpwstr>0a03bf64-6567-46b1-b0e7-63f827d8d55c</vt:lpwstr>
  </property>
  <property fmtid="{D5CDD505-2E9C-101B-9397-08002B2CF9AE}" pid="18" name="MSIP_Label_dc3eb348-6bb5-454e-8246-2b03a499fa4a_Extended_MSFT_Method">
    <vt:lpwstr>Automatic</vt:lpwstr>
  </property>
  <property fmtid="{D5CDD505-2E9C-101B-9397-08002B2CF9AE}" pid="19" name="Sensitivity">
    <vt:lpwstr>SULZER CONFIDENTIAL SULZER CONFIDENTIAL - WITH MARKING</vt:lpwstr>
  </property>
</Properties>
</file>