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5880" yWindow="1635" windowWidth="19275" windowHeight="14370"/>
  </bookViews>
  <sheets>
    <sheet name="Euro Truck" sheetId="2" r:id="rId1"/>
    <sheet name="Small Tracks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2" l="1"/>
  <c r="B13" i="2"/>
  <c r="B10" i="2" l="1"/>
  <c r="B2" i="3"/>
  <c r="D11" i="3" l="1"/>
  <c r="C11" i="3"/>
  <c r="B11" i="3"/>
  <c r="P56" i="3" l="1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Q33" i="3" s="1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B1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AM4" i="3"/>
  <c r="AM8" i="3"/>
  <c r="AM12" i="3"/>
  <c r="AM16" i="3"/>
  <c r="AM20" i="3"/>
  <c r="D10" i="3" s="1"/>
  <c r="AM24" i="3"/>
  <c r="AM28" i="3"/>
  <c r="AM32" i="3"/>
  <c r="AM36" i="3"/>
  <c r="AM40" i="3"/>
  <c r="AM44" i="3"/>
  <c r="AM48" i="3"/>
  <c r="AM52" i="3"/>
  <c r="AM56" i="3"/>
  <c r="AB12" i="3"/>
  <c r="AB16" i="3"/>
  <c r="AB20" i="3"/>
  <c r="C10" i="3" s="1"/>
  <c r="AB24" i="3"/>
  <c r="AB28" i="3"/>
  <c r="AB32" i="3"/>
  <c r="AB36" i="3"/>
  <c r="AB40" i="3"/>
  <c r="AB44" i="3"/>
  <c r="AB48" i="3"/>
  <c r="AB52" i="3"/>
  <c r="AB56" i="3"/>
  <c r="P2" i="3"/>
  <c r="Q2" i="3"/>
  <c r="AL57" i="3"/>
  <c r="AM57" i="3" s="1"/>
  <c r="AA57" i="3"/>
  <c r="AB57" i="3" s="1"/>
  <c r="P57" i="3"/>
  <c r="Q57" i="3" s="1"/>
  <c r="AL56" i="3"/>
  <c r="AA56" i="3"/>
  <c r="AL55" i="3"/>
  <c r="AM55" i="3" s="1"/>
  <c r="AA55" i="3"/>
  <c r="AB55" i="3" s="1"/>
  <c r="AL54" i="3"/>
  <c r="AM54" i="3" s="1"/>
  <c r="AA54" i="3"/>
  <c r="AB54" i="3" s="1"/>
  <c r="AL53" i="3"/>
  <c r="AM53" i="3" s="1"/>
  <c r="AA53" i="3"/>
  <c r="AB53" i="3" s="1"/>
  <c r="AL52" i="3"/>
  <c r="AA52" i="3"/>
  <c r="AL51" i="3"/>
  <c r="AM51" i="3" s="1"/>
  <c r="AA51" i="3"/>
  <c r="AB51" i="3" s="1"/>
  <c r="AL50" i="3"/>
  <c r="AM50" i="3" s="1"/>
  <c r="AA50" i="3"/>
  <c r="AB50" i="3" s="1"/>
  <c r="AL49" i="3"/>
  <c r="AM49" i="3" s="1"/>
  <c r="AA49" i="3"/>
  <c r="AB49" i="3" s="1"/>
  <c r="AL48" i="3"/>
  <c r="AA48" i="3"/>
  <c r="AL47" i="3"/>
  <c r="AM47" i="3" s="1"/>
  <c r="AA47" i="3"/>
  <c r="AB47" i="3" s="1"/>
  <c r="AL46" i="3"/>
  <c r="AM46" i="3" s="1"/>
  <c r="AA46" i="3"/>
  <c r="AB46" i="3" s="1"/>
  <c r="AL45" i="3"/>
  <c r="AM45" i="3" s="1"/>
  <c r="AA45" i="3"/>
  <c r="AB45" i="3" s="1"/>
  <c r="AL44" i="3"/>
  <c r="AA44" i="3"/>
  <c r="AL43" i="3"/>
  <c r="AM43" i="3" s="1"/>
  <c r="AA43" i="3"/>
  <c r="AB43" i="3" s="1"/>
  <c r="AL42" i="3"/>
  <c r="AM42" i="3" s="1"/>
  <c r="AA42" i="3"/>
  <c r="AB42" i="3" s="1"/>
  <c r="AL41" i="3"/>
  <c r="AM41" i="3" s="1"/>
  <c r="AA41" i="3"/>
  <c r="AB41" i="3" s="1"/>
  <c r="AL40" i="3"/>
  <c r="AA40" i="3"/>
  <c r="AL39" i="3"/>
  <c r="AM39" i="3" s="1"/>
  <c r="AA39" i="3"/>
  <c r="AB39" i="3" s="1"/>
  <c r="AL38" i="3"/>
  <c r="AM38" i="3" s="1"/>
  <c r="AA38" i="3"/>
  <c r="AB38" i="3" s="1"/>
  <c r="AL37" i="3"/>
  <c r="AM37" i="3" s="1"/>
  <c r="AA37" i="3"/>
  <c r="AB37" i="3" s="1"/>
  <c r="AL36" i="3"/>
  <c r="AA36" i="3"/>
  <c r="AL35" i="3"/>
  <c r="AM35" i="3" s="1"/>
  <c r="AA35" i="3"/>
  <c r="AB35" i="3" s="1"/>
  <c r="AL34" i="3"/>
  <c r="AM34" i="3" s="1"/>
  <c r="AA34" i="3"/>
  <c r="AB34" i="3" s="1"/>
  <c r="AL33" i="3"/>
  <c r="AM33" i="3" s="1"/>
  <c r="AA33" i="3"/>
  <c r="AB33" i="3" s="1"/>
  <c r="AL32" i="3"/>
  <c r="AA32" i="3"/>
  <c r="AL31" i="3"/>
  <c r="AM31" i="3" s="1"/>
  <c r="AA31" i="3"/>
  <c r="AB31" i="3" s="1"/>
  <c r="AL30" i="3"/>
  <c r="AM30" i="3" s="1"/>
  <c r="AA30" i="3"/>
  <c r="AB30" i="3" s="1"/>
  <c r="AL29" i="3"/>
  <c r="AM29" i="3" s="1"/>
  <c r="AA29" i="3"/>
  <c r="AB29" i="3" s="1"/>
  <c r="AL28" i="3"/>
  <c r="AA28" i="3"/>
  <c r="AL27" i="3"/>
  <c r="AM27" i="3" s="1"/>
  <c r="AA27" i="3"/>
  <c r="AB27" i="3" s="1"/>
  <c r="AL26" i="3"/>
  <c r="AM26" i="3" s="1"/>
  <c r="AA26" i="3"/>
  <c r="AB26" i="3" s="1"/>
  <c r="AL25" i="3"/>
  <c r="AM25" i="3" s="1"/>
  <c r="AA25" i="3"/>
  <c r="AB25" i="3" s="1"/>
  <c r="AL24" i="3"/>
  <c r="AA24" i="3"/>
  <c r="AL23" i="3"/>
  <c r="AM23" i="3" s="1"/>
  <c r="AA23" i="3"/>
  <c r="AB23" i="3" s="1"/>
  <c r="AL22" i="3"/>
  <c r="AM22" i="3" s="1"/>
  <c r="AA22" i="3"/>
  <c r="AB22" i="3" s="1"/>
  <c r="AL21" i="3"/>
  <c r="AM21" i="3" s="1"/>
  <c r="AA21" i="3"/>
  <c r="AB21" i="3" s="1"/>
  <c r="AL20" i="3"/>
  <c r="AA20" i="3"/>
  <c r="AL19" i="3"/>
  <c r="AM19" i="3" s="1"/>
  <c r="AA19" i="3"/>
  <c r="AB19" i="3" s="1"/>
  <c r="AL18" i="3"/>
  <c r="AM18" i="3" s="1"/>
  <c r="AA18" i="3"/>
  <c r="AB18" i="3" s="1"/>
  <c r="AL17" i="3"/>
  <c r="AM17" i="3" s="1"/>
  <c r="AA17" i="3"/>
  <c r="AB17" i="3" s="1"/>
  <c r="AL16" i="3"/>
  <c r="AA16" i="3"/>
  <c r="AL15" i="3"/>
  <c r="AM15" i="3" s="1"/>
  <c r="AA15" i="3"/>
  <c r="AB15" i="3" s="1"/>
  <c r="AL14" i="3"/>
  <c r="AM14" i="3" s="1"/>
  <c r="AA14" i="3"/>
  <c r="AB14" i="3" s="1"/>
  <c r="AL13" i="3"/>
  <c r="AM13" i="3" s="1"/>
  <c r="AA13" i="3"/>
  <c r="AB13" i="3" s="1"/>
  <c r="AL12" i="3"/>
  <c r="AA12" i="3"/>
  <c r="AL11" i="3"/>
  <c r="AM11" i="3" s="1"/>
  <c r="AA11" i="3"/>
  <c r="AB11" i="3" s="1"/>
  <c r="AL10" i="3"/>
  <c r="AM10" i="3" s="1"/>
  <c r="AA10" i="3"/>
  <c r="AB10" i="3" s="1"/>
  <c r="AL9" i="3"/>
  <c r="AM9" i="3" s="1"/>
  <c r="AA9" i="3"/>
  <c r="AB9" i="3" s="1"/>
  <c r="P9" i="3"/>
  <c r="Q9" i="3" s="1"/>
  <c r="AL8" i="3"/>
  <c r="AA8" i="3"/>
  <c r="AB8" i="3" s="1"/>
  <c r="P8" i="3"/>
  <c r="Q8" i="3" s="1"/>
  <c r="AL7" i="3"/>
  <c r="AM7" i="3" s="1"/>
  <c r="AA7" i="3"/>
  <c r="AB7" i="3" s="1"/>
  <c r="P7" i="3"/>
  <c r="Q7" i="3" s="1"/>
  <c r="AL6" i="3"/>
  <c r="AM6" i="3" s="1"/>
  <c r="AA6" i="3"/>
  <c r="AB6" i="3" s="1"/>
  <c r="P6" i="3"/>
  <c r="Q6" i="3" s="1"/>
  <c r="AL5" i="3"/>
  <c r="AM5" i="3" s="1"/>
  <c r="AA5" i="3"/>
  <c r="AB5" i="3" s="1"/>
  <c r="P5" i="3"/>
  <c r="Q5" i="3" s="1"/>
  <c r="AL4" i="3"/>
  <c r="AA4" i="3"/>
  <c r="AB4" i="3" s="1"/>
  <c r="P4" i="3"/>
  <c r="Q4" i="3" s="1"/>
  <c r="AL3" i="3"/>
  <c r="AM3" i="3" s="1"/>
  <c r="AA3" i="3"/>
  <c r="AB3" i="3" s="1"/>
  <c r="P3" i="3"/>
  <c r="Q3" i="3" s="1"/>
  <c r="AL2" i="3"/>
  <c r="AM2" i="3" s="1"/>
  <c r="AA2" i="3"/>
  <c r="AB2" i="3" s="1"/>
  <c r="W57" i="2" l="1"/>
  <c r="X57" i="2" s="1"/>
  <c r="W56" i="2"/>
  <c r="X56" i="2" s="1"/>
  <c r="W55" i="2"/>
  <c r="X55" i="2" s="1"/>
  <c r="W54" i="2"/>
  <c r="X54" i="2" s="1"/>
  <c r="W53" i="2"/>
  <c r="X53" i="2" s="1"/>
  <c r="W52" i="2"/>
  <c r="X52" i="2" s="1"/>
  <c r="W51" i="2"/>
  <c r="X51" i="2" s="1"/>
  <c r="W50" i="2"/>
  <c r="X50" i="2" s="1"/>
  <c r="W49" i="2"/>
  <c r="X49" i="2" s="1"/>
  <c r="W48" i="2"/>
  <c r="X48" i="2" s="1"/>
  <c r="W47" i="2"/>
  <c r="X47" i="2" s="1"/>
  <c r="W46" i="2"/>
  <c r="X46" i="2" s="1"/>
  <c r="W45" i="2"/>
  <c r="X45" i="2" s="1"/>
  <c r="W44" i="2"/>
  <c r="X44" i="2" s="1"/>
  <c r="W43" i="2"/>
  <c r="X43" i="2" s="1"/>
  <c r="W42" i="2"/>
  <c r="X42" i="2" s="1"/>
  <c r="W41" i="2"/>
  <c r="X41" i="2" s="1"/>
  <c r="W40" i="2"/>
  <c r="X40" i="2" s="1"/>
  <c r="W39" i="2"/>
  <c r="X39" i="2" s="1"/>
  <c r="W38" i="2"/>
  <c r="X38" i="2" s="1"/>
  <c r="W37" i="2"/>
  <c r="X37" i="2" s="1"/>
  <c r="W36" i="2"/>
  <c r="X36" i="2" s="1"/>
  <c r="W35" i="2"/>
  <c r="X35" i="2" s="1"/>
  <c r="W34" i="2"/>
  <c r="X34" i="2" s="1"/>
  <c r="W33" i="2"/>
  <c r="X33" i="2" s="1"/>
  <c r="W32" i="2"/>
  <c r="W31" i="2"/>
  <c r="X31" i="2" s="1"/>
  <c r="W30" i="2"/>
  <c r="X30" i="2" s="1"/>
  <c r="W29" i="2"/>
  <c r="X29" i="2" s="1"/>
  <c r="W28" i="2"/>
  <c r="X28" i="2" s="1"/>
  <c r="W27" i="2"/>
  <c r="X27" i="2" s="1"/>
  <c r="W26" i="2"/>
  <c r="X26" i="2" s="1"/>
  <c r="W25" i="2"/>
  <c r="W24" i="2"/>
  <c r="X24" i="2" s="1"/>
  <c r="W23" i="2"/>
  <c r="X23" i="2" s="1"/>
  <c r="W22" i="2"/>
  <c r="X22" i="2" s="1"/>
  <c r="W21" i="2"/>
  <c r="X21" i="2" s="1"/>
  <c r="W20" i="2"/>
  <c r="X20" i="2" s="1"/>
  <c r="W19" i="2"/>
  <c r="X19" i="2" s="1"/>
  <c r="W18" i="2"/>
  <c r="X18" i="2" s="1"/>
  <c r="W17" i="2"/>
  <c r="X17" i="2" s="1"/>
  <c r="W16" i="2"/>
  <c r="X16" i="2" s="1"/>
  <c r="W15" i="2"/>
  <c r="X15" i="2" s="1"/>
  <c r="W14" i="2"/>
  <c r="X14" i="2" s="1"/>
  <c r="W13" i="2"/>
  <c r="X13" i="2" s="1"/>
  <c r="W12" i="2"/>
  <c r="X12" i="2" s="1"/>
  <c r="W11" i="2"/>
  <c r="X11" i="2" s="1"/>
  <c r="W10" i="2"/>
  <c r="X10" i="2" s="1"/>
  <c r="B15" i="2"/>
  <c r="C17" i="2" s="1"/>
  <c r="X32" i="2" l="1"/>
  <c r="X25" i="2"/>
  <c r="B17" i="2" s="1"/>
  <c r="B8" i="3"/>
  <c r="W9" i="2" l="1"/>
  <c r="X9" i="2" s="1"/>
  <c r="W8" i="2"/>
  <c r="X8" i="2" s="1"/>
  <c r="W7" i="2"/>
  <c r="X7" i="2" s="1"/>
  <c r="W6" i="2"/>
  <c r="X6" i="2" s="1"/>
  <c r="W5" i="2"/>
  <c r="X5" i="2" s="1"/>
  <c r="W4" i="2"/>
  <c r="X4" i="2" s="1"/>
  <c r="W3" i="2"/>
  <c r="X3" i="2" s="1"/>
  <c r="W2" i="2"/>
  <c r="X2" i="2" s="1"/>
  <c r="D6" i="2"/>
  <c r="D5" i="2"/>
  <c r="D4" i="2"/>
  <c r="D7" i="2" l="1"/>
</calcChain>
</file>

<file path=xl/sharedStrings.xml><?xml version="1.0" encoding="utf-8"?>
<sst xmlns="http://schemas.openxmlformats.org/spreadsheetml/2006/main" count="317" uniqueCount="94">
  <si>
    <t>ГОРОД</t>
  </si>
  <si>
    <t>КМ</t>
  </si>
  <si>
    <t>IP ASTAPENKO</t>
  </si>
  <si>
    <t>STALogistic</t>
  </si>
  <si>
    <t>AGILITY</t>
  </si>
  <si>
    <t>DACHSER</t>
  </si>
  <si>
    <t>ASSTRA</t>
  </si>
  <si>
    <t>SOVTRANS</t>
  </si>
  <si>
    <t>MIN</t>
  </si>
  <si>
    <t>Перевозчик</t>
  </si>
  <si>
    <t>kg</t>
  </si>
  <si>
    <t>ATYRAU</t>
  </si>
  <si>
    <t>ACHINSK</t>
  </si>
  <si>
    <t>ACTAU</t>
  </si>
  <si>
    <t xml:space="preserve"> </t>
  </si>
  <si>
    <t>PERM</t>
  </si>
  <si>
    <t>ANGARSK</t>
  </si>
  <si>
    <t>Transportation time, days</t>
  </si>
  <si>
    <t>ASTRAKHAN</t>
  </si>
  <si>
    <t>BALASHIHA</t>
  </si>
  <si>
    <t>BLAGOVESHSCENSK</t>
  </si>
  <si>
    <t>BORISOGLEBSK</t>
  </si>
  <si>
    <t>BRATSK</t>
  </si>
  <si>
    <t>DOROGOBUZH</t>
  </si>
  <si>
    <t>DZERZHINSK</t>
  </si>
  <si>
    <t>GAGARIN</t>
  </si>
  <si>
    <t>KALUGA</t>
  </si>
  <si>
    <t>KAZAN</t>
  </si>
  <si>
    <t>KEMEROVO</t>
  </si>
  <si>
    <t>KIRISHI</t>
  </si>
  <si>
    <t>KIROVO-CHEPECK</t>
  </si>
  <si>
    <t>KRASNODAR</t>
  </si>
  <si>
    <t>KRASNOYARSK</t>
  </si>
  <si>
    <t>KSTOVO</t>
  </si>
  <si>
    <t>KURGAN</t>
  </si>
  <si>
    <t>LIPECK</t>
  </si>
  <si>
    <t>MONCHEGORSK</t>
  </si>
  <si>
    <t>MOSCOW</t>
  </si>
  <si>
    <t>MOZYR, BY</t>
  </si>
  <si>
    <t>NIZHNEKAMSK</t>
  </si>
  <si>
    <t>NIZHNEVARTOVSK</t>
  </si>
  <si>
    <t>NIZHNY NOVGOROD</t>
  </si>
  <si>
    <t>NOVIY URENGOY</t>
  </si>
  <si>
    <t>NOVOMOSKOVSK</t>
  </si>
  <si>
    <t>NOVOPOLOCK. BY</t>
  </si>
  <si>
    <t>NOVOSHAHTINSK</t>
  </si>
  <si>
    <t>OMSK</t>
  </si>
  <si>
    <t>ORENBURG</t>
  </si>
  <si>
    <t>ORSK</t>
  </si>
  <si>
    <t>PAVLODAR</t>
  </si>
  <si>
    <t>PODOLSK</t>
  </si>
  <si>
    <t>ROSTOV-NA-DONU</t>
  </si>
  <si>
    <t>RYAZAN</t>
  </si>
  <si>
    <t>SALAVAT, BEL</t>
  </si>
  <si>
    <t>SAMARA</t>
  </si>
  <si>
    <t>SANKT-PETERBURG</t>
  </si>
  <si>
    <t>SARATOV</t>
  </si>
  <si>
    <t>SALAVAT</t>
  </si>
  <si>
    <t>SYZRAN</t>
  </si>
  <si>
    <t>TAGANROG</t>
  </si>
  <si>
    <t>TATARSTAN</t>
  </si>
  <si>
    <t>TULA</t>
  </si>
  <si>
    <t>TUMEN</t>
  </si>
  <si>
    <t>ULYANOVSK</t>
  </si>
  <si>
    <t>UST-KUT (IRKUTSK)</t>
  </si>
  <si>
    <t>VELIKI NOVGOROD</t>
  </si>
  <si>
    <t>VOLGOGRAD</t>
  </si>
  <si>
    <t>VORONEZH</t>
  </si>
  <si>
    <t>YAROSLAVL</t>
  </si>
  <si>
    <t>Please choose the correct conditions for transportation and fill in the green cells :</t>
  </si>
  <si>
    <t>Equipment</t>
  </si>
  <si>
    <t>Unit of measure</t>
  </si>
  <si>
    <t>Estimated 
amount</t>
  </si>
  <si>
    <t>Amount of 
required transport</t>
  </si>
  <si>
    <t>Structured Packing (gross volume from Sulprice)</t>
  </si>
  <si>
    <t>Trays (gross weight from Sulprice)</t>
  </si>
  <si>
    <t>Internals (gross weight from Sulprice)</t>
  </si>
  <si>
    <t>Destination City</t>
  </si>
  <si>
    <t>m3</t>
  </si>
  <si>
    <t>Total q-ty of standard trucks or containers x 40 "</t>
  </si>
  <si>
    <t xml:space="preserve">Total freight forwarder &amp; logistics costs </t>
  </si>
  <si>
    <t>ФУРА 20т</t>
  </si>
  <si>
    <t>Авто 10т</t>
  </si>
  <si>
    <t>Авто 5т</t>
  </si>
  <si>
    <t>Авто 3т</t>
  </si>
  <si>
    <t>Details:</t>
  </si>
  <si>
    <t>🚚 Truck 10t</t>
  </si>
  <si>
    <t>🚚 Truck 5t</t>
  </si>
  <si>
    <t>🚚 Truck 3t</t>
  </si>
  <si>
    <t>COO, once for an ICO</t>
  </si>
  <si>
    <t>InC from FSTEC of Russia, once for an ICO</t>
  </si>
  <si>
    <t>Total freight &amp; logistics costs (to be added in Sulprice)</t>
  </si>
  <si>
    <t>RUB</t>
  </si>
  <si>
    <t>Total freight &amp; logistics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</si>
</sst>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_-;\-* #,##0.0_-;_-* &quot;-&quot;??_-;_-@_-"/>
    <numFmt numFmtId="166" formatCode="#,##0\ [$€-1]"/>
    <numFmt numFmtId="167" formatCode="#,##0.0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4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3" fontId="10" fillId="4" borderId="3" xfId="3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4" fillId="4" borderId="4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10" fillId="4" borderId="4" xfId="3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3" fontId="4" fillId="4" borderId="4" xfId="0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7" borderId="0" xfId="0" applyFill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0" fontId="14" fillId="10" borderId="1" xfId="0" applyFont="1" applyFill="1" applyBorder="1" applyAlignment="1" applyProtection="1">
      <alignment vertical="center"/>
      <protection hidden="1"/>
    </xf>
    <xf numFmtId="166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7" fontId="14" fillId="6" borderId="1" xfId="0" applyNumberFormat="1" applyFont="1" applyFill="1" applyBorder="1" applyAlignment="1" applyProtection="1">
      <alignment horizontal="center" vertical="center"/>
      <protection hidden="1"/>
    </xf>
    <xf numFmtId="164" fontId="0" fillId="8" borderId="1" xfId="1" applyFont="1" applyFill="1" applyBorder="1"/>
    <xf numFmtId="1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3" fontId="15" fillId="4" borderId="4" xfId="3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7" fillId="0" borderId="1" xfId="2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5" fillId="2" borderId="1" xfId="2" applyBorder="1" applyAlignment="1" applyProtection="1">
      <alignment vertical="center"/>
      <protection hidden="1"/>
    </xf>
    <xf numFmtId="0" fontId="5" fillId="2" borderId="1" xfId="2" applyBorder="1" applyAlignment="1" applyProtection="1">
      <alignment horizontal="center" vertical="center"/>
      <protection hidden="1"/>
    </xf>
    <xf numFmtId="3" fontId="0" fillId="10" borderId="1" xfId="0" applyNumberFormat="1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vertical="center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167" fontId="0" fillId="10" borderId="1" xfId="0" applyNumberFormat="1" applyFill="1" applyBorder="1" applyAlignment="1" applyProtection="1">
      <alignment horizontal="center" vertical="center"/>
      <protection hidden="1"/>
    </xf>
    <xf numFmtId="0" fontId="0" fillId="0" borderId="0" xfId="0"/>
    <xf numFmtId="0" fontId="7" fillId="0" borderId="1" xfId="2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1" xfId="1" applyNumberFormat="1" applyFont="1" applyBorder="1" applyAlignment="1">
      <alignment vertical="center"/>
    </xf>
    <xf numFmtId="0" fontId="10" fillId="9" borderId="1" xfId="0" applyFont="1" applyFill="1" applyBorder="1" applyAlignment="1" applyProtection="1">
      <alignment horizontal="left" vertical="center"/>
      <protection hidden="1"/>
    </xf>
    <xf numFmtId="0" fontId="16" fillId="0" borderId="1" xfId="0" applyFont="1" applyBorder="1" applyAlignment="1">
      <alignment horizontal="center" vertical="center"/>
    </xf>
  </cellXfs>
  <cellStyles count="4">
    <cellStyle name="Акцент1" xfId="2" builtinId="29"/>
    <cellStyle name="Акцент6" xfId="3" builtinId="49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showGridLines="0" tabSelected="1" workbookViewId="0">
      <selection activeCell="B13" sqref="B13"/>
    </sheetView>
  </sheetViews>
  <sheetFormatPr defaultRowHeight="15" x14ac:dyDescent="0.25"/>
  <cols>
    <col min="1" max="1" width="43" customWidth="1"/>
    <col min="2" max="2" width="16.28515625" customWidth="1"/>
    <col min="3" max="3" width="19.7109375" customWidth="1"/>
    <col min="4" max="4" width="19.140625" customWidth="1"/>
    <col min="5" max="5" width="16.85546875" customWidth="1"/>
    <col min="8" max="14" width="9.140625" customWidth="1"/>
    <col min="15" max="15" width="22.5703125" customWidth="1"/>
    <col min="16" max="16" width="8.42578125" customWidth="1"/>
    <col min="17" max="17" width="14.140625" customWidth="1"/>
    <col min="18" max="18" width="11.140625" customWidth="1"/>
    <col min="19" max="19" width="7.42578125" customWidth="1"/>
    <col min="20" max="20" width="12" customWidth="1"/>
    <col min="21" max="21" width="8.7109375" customWidth="1"/>
    <col min="22" max="22" width="9.7109375" customWidth="1"/>
    <col min="23" max="23" width="9.5703125" customWidth="1"/>
    <col min="24" max="24" width="17" customWidth="1"/>
    <col min="25" max="25" width="9.140625" customWidth="1"/>
  </cols>
  <sheetData>
    <row r="1" spans="1:24" x14ac:dyDescent="0.25">
      <c r="A1" s="27" t="s">
        <v>69</v>
      </c>
      <c r="B1" s="28"/>
      <c r="C1" s="28"/>
      <c r="D1" s="29"/>
      <c r="O1" s="1" t="s">
        <v>0</v>
      </c>
      <c r="P1" s="1" t="s">
        <v>1</v>
      </c>
      <c r="Q1" s="2" t="s">
        <v>2</v>
      </c>
      <c r="R1" s="3" t="s">
        <v>3</v>
      </c>
      <c r="S1" s="2" t="s">
        <v>4</v>
      </c>
      <c r="T1" s="2" t="s">
        <v>5</v>
      </c>
      <c r="U1" s="2" t="s">
        <v>6</v>
      </c>
      <c r="V1" s="2" t="s">
        <v>7</v>
      </c>
      <c r="W1" s="2" t="s">
        <v>8</v>
      </c>
      <c r="X1" s="2" t="s">
        <v>9</v>
      </c>
    </row>
    <row r="2" spans="1:24" x14ac:dyDescent="0.25">
      <c r="O2" s="4" t="s">
        <v>11</v>
      </c>
      <c r="P2" s="1">
        <v>1883</v>
      </c>
      <c r="Q2" s="5"/>
      <c r="R2" s="6"/>
      <c r="S2" s="5"/>
      <c r="T2" s="5">
        <v>150000</v>
      </c>
      <c r="U2" s="5">
        <v>140000</v>
      </c>
      <c r="V2" s="7">
        <v>114000</v>
      </c>
      <c r="W2" s="8">
        <f>MIN(Q2:V2)</f>
        <v>114000</v>
      </c>
      <c r="X2" s="8" t="str">
        <f>IF(W2=Q2,$Q$1,IF(W2=R2,$R$1,IF(W2=S2,$S$1,IF(T2=W2,$T$1,IF(W2=U2,$U$1,IF(W2=V2,$V$1,0))))))</f>
        <v>SOVTRANS</v>
      </c>
    </row>
    <row r="3" spans="1:24" ht="48" customHeight="1" x14ac:dyDescent="0.25">
      <c r="A3" s="30" t="s">
        <v>70</v>
      </c>
      <c r="B3" s="30" t="s">
        <v>71</v>
      </c>
      <c r="C3" s="31" t="s">
        <v>72</v>
      </c>
      <c r="D3" s="31" t="s">
        <v>73</v>
      </c>
      <c r="O3" s="9" t="s">
        <v>12</v>
      </c>
      <c r="P3" s="1">
        <v>4070</v>
      </c>
      <c r="Q3" s="5"/>
      <c r="R3" s="10">
        <v>250000</v>
      </c>
      <c r="S3" s="11">
        <v>290000</v>
      </c>
      <c r="T3" s="10">
        <v>265000</v>
      </c>
      <c r="U3" s="12">
        <v>240000</v>
      </c>
      <c r="V3" s="13">
        <v>231000</v>
      </c>
      <c r="W3" s="8">
        <f>MIN(Q3:V3)</f>
        <v>231000</v>
      </c>
      <c r="X3" s="8" t="str">
        <f t="shared" ref="X3:X9" si="0">IF(W3=Q3,$Q$1,IF(W3=R3,$R$1,IF(W3=S3,$S$1,IF(T3=W3,$T$1,IF(W3=U3,$U$1,IF(W3=V3,$V$1,0))))))</f>
        <v>SOVTRANS</v>
      </c>
    </row>
    <row r="4" spans="1:24" ht="15.75" x14ac:dyDescent="0.25">
      <c r="A4" s="32" t="s">
        <v>74</v>
      </c>
      <c r="B4" s="33" t="s">
        <v>78</v>
      </c>
      <c r="C4" s="34">
        <v>33</v>
      </c>
      <c r="D4" s="44">
        <f>C4/39</f>
        <v>0.84615384615384615</v>
      </c>
      <c r="O4" s="9" t="s">
        <v>13</v>
      </c>
      <c r="P4" s="1">
        <v>2580</v>
      </c>
      <c r="Q4" s="2"/>
      <c r="R4" s="14">
        <v>185000</v>
      </c>
      <c r="S4" s="15">
        <v>210000</v>
      </c>
      <c r="T4" s="14">
        <v>243000</v>
      </c>
      <c r="U4" s="16" t="s">
        <v>14</v>
      </c>
      <c r="V4" s="17">
        <v>152000</v>
      </c>
      <c r="W4" s="18">
        <f t="shared" ref="W4:W9" si="1">MIN(Q4:V4)</f>
        <v>152000</v>
      </c>
      <c r="X4" s="8" t="str">
        <f t="shared" si="0"/>
        <v>SOVTRANS</v>
      </c>
    </row>
    <row r="5" spans="1:24" x14ac:dyDescent="0.25">
      <c r="A5" s="32" t="s">
        <v>75</v>
      </c>
      <c r="B5" s="33" t="s">
        <v>10</v>
      </c>
      <c r="C5" s="34"/>
      <c r="D5" s="44">
        <f>C5/700</f>
        <v>0</v>
      </c>
      <c r="O5" s="9" t="s">
        <v>16</v>
      </c>
      <c r="P5" s="1">
        <v>5242</v>
      </c>
      <c r="Q5" s="2"/>
      <c r="R5" s="14">
        <v>320000</v>
      </c>
      <c r="S5" s="15">
        <v>380000</v>
      </c>
      <c r="T5" s="14">
        <v>340000</v>
      </c>
      <c r="U5" s="19">
        <v>395000</v>
      </c>
      <c r="V5" s="20">
        <v>288750</v>
      </c>
      <c r="W5" s="18">
        <f t="shared" si="1"/>
        <v>288750</v>
      </c>
      <c r="X5" s="8" t="str">
        <f t="shared" si="0"/>
        <v>SOVTRANS</v>
      </c>
    </row>
    <row r="6" spans="1:24" x14ac:dyDescent="0.25">
      <c r="A6" s="32" t="s">
        <v>76</v>
      </c>
      <c r="B6" s="33" t="s">
        <v>10</v>
      </c>
      <c r="C6" s="34"/>
      <c r="D6" s="32">
        <f>C6/8000</f>
        <v>0</v>
      </c>
      <c r="H6" s="62" t="s">
        <v>38</v>
      </c>
      <c r="O6" s="9" t="s">
        <v>18</v>
      </c>
      <c r="P6" s="1">
        <v>1351</v>
      </c>
      <c r="Q6" s="2"/>
      <c r="R6" s="14">
        <v>85000</v>
      </c>
      <c r="S6" s="15">
        <v>120000</v>
      </c>
      <c r="T6" s="14">
        <v>92000</v>
      </c>
      <c r="U6" s="19">
        <v>89000</v>
      </c>
      <c r="V6" s="20">
        <v>81900</v>
      </c>
      <c r="W6" s="18">
        <f t="shared" si="1"/>
        <v>81900</v>
      </c>
      <c r="X6" s="8" t="str">
        <f t="shared" si="0"/>
        <v>SOVTRANS</v>
      </c>
    </row>
    <row r="7" spans="1:24" x14ac:dyDescent="0.25">
      <c r="A7" s="73" t="s">
        <v>79</v>
      </c>
      <c r="B7" s="73"/>
      <c r="C7" s="73"/>
      <c r="D7" s="3">
        <f>ROUNDUP(SUM(D4:D6),0)</f>
        <v>1</v>
      </c>
      <c r="H7" t="s">
        <v>44</v>
      </c>
      <c r="O7" s="9" t="s">
        <v>19</v>
      </c>
      <c r="P7" s="1">
        <v>122</v>
      </c>
      <c r="Q7" s="2">
        <v>10000</v>
      </c>
      <c r="R7" s="14">
        <v>20000</v>
      </c>
      <c r="S7" s="15">
        <v>25000</v>
      </c>
      <c r="T7" s="14">
        <v>19500</v>
      </c>
      <c r="U7" s="19">
        <v>20000</v>
      </c>
      <c r="V7" s="17">
        <v>17600</v>
      </c>
      <c r="W7" s="18">
        <f t="shared" si="1"/>
        <v>10000</v>
      </c>
      <c r="X7" s="8" t="str">
        <f t="shared" si="0"/>
        <v>IP ASTAPENKO</v>
      </c>
    </row>
    <row r="8" spans="1:24" x14ac:dyDescent="0.25">
      <c r="H8" t="s">
        <v>11</v>
      </c>
      <c r="O8" s="9" t="s">
        <v>20</v>
      </c>
      <c r="P8" s="1">
        <v>1465</v>
      </c>
      <c r="Q8" s="2"/>
      <c r="R8" s="14">
        <v>480000</v>
      </c>
      <c r="S8" s="15">
        <v>600000</v>
      </c>
      <c r="T8" s="14">
        <v>600000</v>
      </c>
      <c r="U8" s="19">
        <v>480000</v>
      </c>
      <c r="V8" s="20">
        <v>483000</v>
      </c>
      <c r="W8" s="18">
        <f t="shared" si="1"/>
        <v>480000</v>
      </c>
      <c r="X8" s="8" t="str">
        <f t="shared" si="0"/>
        <v>STALogistic</v>
      </c>
    </row>
    <row r="9" spans="1:24" ht="15.75" x14ac:dyDescent="0.25">
      <c r="A9" s="32" t="s">
        <v>77</v>
      </c>
      <c r="B9" s="35" t="s">
        <v>11</v>
      </c>
      <c r="H9" s="62" t="s">
        <v>13</v>
      </c>
      <c r="O9" s="9" t="s">
        <v>21</v>
      </c>
      <c r="P9" s="1">
        <v>574</v>
      </c>
      <c r="Q9" s="2"/>
      <c r="R9" s="14">
        <v>35000</v>
      </c>
      <c r="S9" s="15">
        <v>60000</v>
      </c>
      <c r="T9" s="14">
        <v>42000</v>
      </c>
      <c r="U9" s="16" t="s">
        <v>14</v>
      </c>
      <c r="V9" s="17">
        <v>39900</v>
      </c>
      <c r="W9" s="18">
        <f t="shared" si="1"/>
        <v>35000</v>
      </c>
      <c r="X9" s="8" t="str">
        <f t="shared" si="0"/>
        <v>STALogistic</v>
      </c>
    </row>
    <row r="10" spans="1:24" s="49" customFormat="1" x14ac:dyDescent="0.25">
      <c r="A10" s="32" t="s">
        <v>17</v>
      </c>
      <c r="B10" s="72">
        <f>ROUNDUP(VLOOKUP(B9,O:P,2,0)/500,0)</f>
        <v>4</v>
      </c>
      <c r="O10" s="50" t="s">
        <v>22</v>
      </c>
      <c r="P10" s="1">
        <v>4919</v>
      </c>
      <c r="Q10" s="2"/>
      <c r="R10" s="55">
        <v>305000</v>
      </c>
      <c r="S10" s="15">
        <v>380000</v>
      </c>
      <c r="T10" s="55">
        <v>335000</v>
      </c>
      <c r="U10" s="19">
        <v>320000</v>
      </c>
      <c r="V10" s="17">
        <v>309750</v>
      </c>
      <c r="W10" s="18">
        <f>MIN(Q10:V10)</f>
        <v>305000</v>
      </c>
      <c r="X10" s="8" t="str">
        <f t="shared" ref="X10:X57" si="2">IF(W10=Q10,$Q$1,IF(W10=R10,$R$1,IF(W10=S10,$S$1,IF(T10=W10,$T$1,IF(W10=U10,$U$1,IF(W10=V10,$V$1,0))))))</f>
        <v>STALogistic</v>
      </c>
    </row>
    <row r="11" spans="1:24" ht="15.75" x14ac:dyDescent="0.25">
      <c r="A11" s="49"/>
      <c r="B11" s="49"/>
      <c r="O11" s="50" t="s">
        <v>23</v>
      </c>
      <c r="P11" s="1">
        <v>346</v>
      </c>
      <c r="Q11" s="2"/>
      <c r="R11" s="55">
        <v>25000</v>
      </c>
      <c r="S11" s="15">
        <v>40000</v>
      </c>
      <c r="T11" s="55">
        <v>30000</v>
      </c>
      <c r="U11" s="16" t="s">
        <v>14</v>
      </c>
      <c r="V11" s="17">
        <v>25200</v>
      </c>
      <c r="W11" s="18">
        <f t="shared" ref="W11:W13" si="3">MIN(Q11:V11)</f>
        <v>25000</v>
      </c>
      <c r="X11" s="8" t="str">
        <f t="shared" si="2"/>
        <v>STALogistic</v>
      </c>
    </row>
    <row r="12" spans="1:24" s="49" customFormat="1" x14ac:dyDescent="0.25">
      <c r="A12" s="56" t="s">
        <v>85</v>
      </c>
      <c r="B12" s="57" t="s">
        <v>92</v>
      </c>
      <c r="O12" s="50" t="s">
        <v>24</v>
      </c>
      <c r="P12" s="1">
        <v>490</v>
      </c>
      <c r="Q12" s="2"/>
      <c r="R12" s="55">
        <v>30000</v>
      </c>
      <c r="S12" s="15">
        <v>40000</v>
      </c>
      <c r="T12" s="55">
        <v>37000</v>
      </c>
      <c r="U12" s="19">
        <v>33000</v>
      </c>
      <c r="V12" s="17">
        <v>28350</v>
      </c>
      <c r="W12" s="18">
        <f t="shared" si="3"/>
        <v>28350</v>
      </c>
      <c r="X12" s="8" t="str">
        <f t="shared" si="2"/>
        <v>SOVTRANS</v>
      </c>
    </row>
    <row r="13" spans="1:24" s="49" customFormat="1" x14ac:dyDescent="0.25">
      <c r="A13" s="59" t="s">
        <v>89</v>
      </c>
      <c r="B13" s="61">
        <f>IF(ISNUMBER(MATCH($B$9,$H$6:$H$9,0)),5900,0)</f>
        <v>5900</v>
      </c>
      <c r="O13" s="50" t="s">
        <v>25</v>
      </c>
      <c r="P13" s="1">
        <v>201</v>
      </c>
      <c r="Q13" s="2"/>
      <c r="R13" s="55">
        <v>22000</v>
      </c>
      <c r="S13" s="15">
        <v>30000</v>
      </c>
      <c r="T13" s="55">
        <v>25000</v>
      </c>
      <c r="U13" s="19">
        <v>40000</v>
      </c>
      <c r="V13" s="17">
        <v>21000</v>
      </c>
      <c r="W13" s="18">
        <f t="shared" si="3"/>
        <v>21000</v>
      </c>
      <c r="X13" s="8" t="str">
        <f t="shared" si="2"/>
        <v>SOVTRANS</v>
      </c>
    </row>
    <row r="14" spans="1:24" s="49" customFormat="1" x14ac:dyDescent="0.25">
      <c r="A14" s="59" t="s">
        <v>90</v>
      </c>
      <c r="B14" s="61">
        <f>IF(ISNUMBER(MATCH($B$9,$H$6:$H$9,0)),9600,0)</f>
        <v>9600</v>
      </c>
      <c r="O14" s="50" t="s">
        <v>26</v>
      </c>
      <c r="P14" s="1">
        <v>133</v>
      </c>
      <c r="Q14" s="15">
        <v>85000</v>
      </c>
      <c r="R14" s="55">
        <v>21000</v>
      </c>
      <c r="S14" s="15">
        <v>25000</v>
      </c>
      <c r="T14" s="55">
        <v>23000</v>
      </c>
      <c r="U14" s="19">
        <v>24000</v>
      </c>
      <c r="V14" s="20">
        <v>18700</v>
      </c>
      <c r="W14" s="18">
        <f>MIN(Q14:V14)</f>
        <v>18700</v>
      </c>
      <c r="X14" s="8" t="str">
        <f t="shared" si="2"/>
        <v>SOVTRANS</v>
      </c>
    </row>
    <row r="15" spans="1:24" x14ac:dyDescent="0.25">
      <c r="A15" s="37" t="s">
        <v>93</v>
      </c>
      <c r="B15" s="43">
        <f>SUM(B13:B14)</f>
        <v>15500</v>
      </c>
      <c r="O15" s="50" t="s">
        <v>27</v>
      </c>
      <c r="P15" s="1">
        <v>912</v>
      </c>
      <c r="Q15" s="2"/>
      <c r="R15" s="55">
        <v>53000</v>
      </c>
      <c r="S15" s="49"/>
      <c r="T15" s="55">
        <v>60000</v>
      </c>
      <c r="U15" s="19">
        <v>65000</v>
      </c>
      <c r="V15" s="20">
        <v>54600</v>
      </c>
      <c r="W15" s="18">
        <f>MIN(Q15:V15)</f>
        <v>53000</v>
      </c>
      <c r="X15" s="8" t="str">
        <f t="shared" si="2"/>
        <v>STALogistic</v>
      </c>
    </row>
    <row r="16" spans="1:24" s="49" customFormat="1" x14ac:dyDescent="0.25">
      <c r="A16" s="56" t="s">
        <v>85</v>
      </c>
      <c r="B16" s="57"/>
      <c r="C16" s="62"/>
      <c r="D16" s="62"/>
      <c r="E16" s="62"/>
      <c r="O16" s="50" t="s">
        <v>28</v>
      </c>
      <c r="P16" s="1">
        <v>3711</v>
      </c>
      <c r="Q16" s="2"/>
      <c r="R16" s="55">
        <v>225000</v>
      </c>
      <c r="S16" s="15">
        <v>280000</v>
      </c>
      <c r="T16" s="55">
        <v>255000</v>
      </c>
      <c r="U16" s="19">
        <v>195000</v>
      </c>
      <c r="V16" s="17">
        <v>204750</v>
      </c>
      <c r="W16" s="18">
        <f t="shared" ref="W16:W57" si="4">MIN(Q16:V16)</f>
        <v>195000</v>
      </c>
      <c r="X16" s="8" t="str">
        <f t="shared" si="2"/>
        <v>ASSTRA</v>
      </c>
    </row>
    <row r="17" spans="1:25" s="39" customFormat="1" ht="16.5" customHeight="1" x14ac:dyDescent="0.25">
      <c r="A17" s="37" t="s">
        <v>80</v>
      </c>
      <c r="B17" s="38" t="str">
        <f>VLOOKUP(B9,O:X,10,0)</f>
        <v>SOVTRANS</v>
      </c>
      <c r="C17" s="43">
        <f>IF(ISNA(VLOOKUP(B9,H6:H20,1,0))=TRUE,VLOOKUP(B9,O:W,9,0)*D7,SUM(VLOOKUP(B9,O:W,9,0)*D7,B15))</f>
        <v>129500</v>
      </c>
      <c r="D17" s="62"/>
      <c r="E17" s="40"/>
      <c r="F17" s="40"/>
      <c r="G17" s="40"/>
      <c r="H17" s="40"/>
      <c r="I17" s="40"/>
      <c r="J17" s="41"/>
      <c r="K17" s="40"/>
      <c r="L17" s="40"/>
      <c r="M17" s="40"/>
      <c r="N17" s="40"/>
      <c r="O17" s="50" t="s">
        <v>29</v>
      </c>
      <c r="P17" s="1">
        <v>749</v>
      </c>
      <c r="Q17" s="2"/>
      <c r="R17" s="55">
        <v>40000</v>
      </c>
      <c r="S17" s="15">
        <v>55000</v>
      </c>
      <c r="T17" s="55">
        <v>43000</v>
      </c>
      <c r="U17" s="19">
        <v>40000</v>
      </c>
      <c r="V17" s="17">
        <v>36750</v>
      </c>
      <c r="W17" s="18">
        <f t="shared" si="4"/>
        <v>36750</v>
      </c>
      <c r="X17" s="8" t="str">
        <f t="shared" si="2"/>
        <v>SOVTRANS</v>
      </c>
      <c r="Y17" s="42"/>
    </row>
    <row r="18" spans="1:25" x14ac:dyDescent="0.25">
      <c r="O18" s="50" t="s">
        <v>30</v>
      </c>
      <c r="P18" s="1">
        <v>1106</v>
      </c>
      <c r="Q18" s="2"/>
      <c r="R18" s="55">
        <v>62000</v>
      </c>
      <c r="S18" s="15">
        <v>100000</v>
      </c>
      <c r="T18" s="55">
        <v>72000</v>
      </c>
      <c r="U18" s="19">
        <v>76000</v>
      </c>
      <c r="V18" s="20">
        <v>54600</v>
      </c>
      <c r="W18" s="18">
        <f t="shared" si="4"/>
        <v>54600</v>
      </c>
      <c r="X18" s="8" t="str">
        <f t="shared" si="2"/>
        <v>SOVTRANS</v>
      </c>
    </row>
    <row r="19" spans="1:25" x14ac:dyDescent="0.25">
      <c r="O19" s="50" t="s">
        <v>31</v>
      </c>
      <c r="P19" s="1">
        <v>1312</v>
      </c>
      <c r="Q19" s="2"/>
      <c r="R19" s="55">
        <v>79000</v>
      </c>
      <c r="S19" s="15">
        <v>100000</v>
      </c>
      <c r="T19" s="55">
        <v>84000</v>
      </c>
      <c r="U19" s="19">
        <v>85000</v>
      </c>
      <c r="V19" s="20">
        <v>75600</v>
      </c>
      <c r="W19" s="18">
        <f t="shared" si="4"/>
        <v>75600</v>
      </c>
      <c r="X19" s="8" t="str">
        <f t="shared" si="2"/>
        <v>SOVTRANS</v>
      </c>
    </row>
    <row r="20" spans="1:25" x14ac:dyDescent="0.25">
      <c r="O20" s="50" t="s">
        <v>32</v>
      </c>
      <c r="P20" s="1">
        <v>4239</v>
      </c>
      <c r="Q20" s="2"/>
      <c r="R20" s="55">
        <v>260000</v>
      </c>
      <c r="S20" s="15">
        <v>320000</v>
      </c>
      <c r="T20" s="55">
        <v>275000</v>
      </c>
      <c r="U20" s="19">
        <v>230000</v>
      </c>
      <c r="V20" s="20">
        <v>236250</v>
      </c>
      <c r="W20" s="18">
        <f t="shared" si="4"/>
        <v>230000</v>
      </c>
      <c r="X20" s="8" t="str">
        <f t="shared" si="2"/>
        <v>ASSTRA</v>
      </c>
    </row>
    <row r="21" spans="1:25" x14ac:dyDescent="0.25">
      <c r="O21" s="51" t="s">
        <v>33</v>
      </c>
      <c r="P21" s="1">
        <v>538</v>
      </c>
      <c r="Q21" s="2"/>
      <c r="R21" s="55">
        <v>30000</v>
      </c>
      <c r="S21" s="15">
        <v>50000</v>
      </c>
      <c r="T21" s="55">
        <v>38000</v>
      </c>
      <c r="U21" s="19">
        <v>32000</v>
      </c>
      <c r="V21" s="20">
        <v>29400</v>
      </c>
      <c r="W21" s="18">
        <f t="shared" si="4"/>
        <v>29400</v>
      </c>
      <c r="X21" s="8" t="str">
        <f t="shared" si="2"/>
        <v>SOVTRANS</v>
      </c>
    </row>
    <row r="22" spans="1:25" x14ac:dyDescent="0.25">
      <c r="O22" s="51" t="s">
        <v>34</v>
      </c>
      <c r="P22" s="1">
        <v>2200</v>
      </c>
      <c r="Q22" s="2"/>
      <c r="R22" s="55">
        <v>125000</v>
      </c>
      <c r="S22" s="15">
        <v>165000</v>
      </c>
      <c r="T22" s="55">
        <v>140000</v>
      </c>
      <c r="U22" s="19">
        <v>160000</v>
      </c>
      <c r="V22" s="20">
        <v>132300</v>
      </c>
      <c r="W22" s="18">
        <f t="shared" si="4"/>
        <v>125000</v>
      </c>
      <c r="X22" s="8" t="str">
        <f t="shared" si="2"/>
        <v>STALogistic</v>
      </c>
    </row>
    <row r="23" spans="1:25" x14ac:dyDescent="0.25">
      <c r="O23" s="50" t="s">
        <v>35</v>
      </c>
      <c r="P23" s="1">
        <v>423</v>
      </c>
      <c r="Q23" s="2"/>
      <c r="R23" s="55">
        <v>28000</v>
      </c>
      <c r="S23" s="15">
        <v>55000</v>
      </c>
      <c r="T23" s="55">
        <v>32000</v>
      </c>
      <c r="U23" s="19">
        <v>33000</v>
      </c>
      <c r="V23" s="20">
        <v>26250</v>
      </c>
      <c r="W23" s="18">
        <f t="shared" si="4"/>
        <v>26250</v>
      </c>
      <c r="X23" s="8" t="str">
        <f t="shared" si="2"/>
        <v>SOVTRANS</v>
      </c>
    </row>
    <row r="24" spans="1:25" x14ac:dyDescent="0.25">
      <c r="O24" s="50" t="s">
        <v>36</v>
      </c>
      <c r="P24" s="1">
        <v>1910</v>
      </c>
      <c r="Q24" s="2"/>
      <c r="R24" s="55">
        <v>115000</v>
      </c>
      <c r="S24" s="15">
        <v>175000</v>
      </c>
      <c r="T24" s="55">
        <v>390000</v>
      </c>
      <c r="U24" s="19">
        <v>130000</v>
      </c>
      <c r="V24" s="20">
        <v>120750</v>
      </c>
      <c r="W24" s="18">
        <f t="shared" si="4"/>
        <v>115000</v>
      </c>
      <c r="X24" s="8" t="str">
        <f t="shared" si="2"/>
        <v>STALogistic</v>
      </c>
    </row>
    <row r="25" spans="1:25" x14ac:dyDescent="0.25">
      <c r="O25" s="50" t="s">
        <v>37</v>
      </c>
      <c r="P25" s="1">
        <v>103</v>
      </c>
      <c r="Q25" s="2">
        <v>8500</v>
      </c>
      <c r="R25" s="55">
        <v>20000</v>
      </c>
      <c r="S25" s="15">
        <v>25000</v>
      </c>
      <c r="T25" s="55">
        <v>19000</v>
      </c>
      <c r="U25" s="19">
        <v>19000</v>
      </c>
      <c r="V25" s="17">
        <v>16500</v>
      </c>
      <c r="W25" s="18">
        <f t="shared" si="4"/>
        <v>8500</v>
      </c>
      <c r="X25" s="8" t="str">
        <f t="shared" si="2"/>
        <v>IP ASTAPENKO</v>
      </c>
    </row>
    <row r="26" spans="1:25" ht="15.75" x14ac:dyDescent="0.25">
      <c r="O26" s="52" t="s">
        <v>38</v>
      </c>
      <c r="P26" s="1">
        <v>738</v>
      </c>
      <c r="Q26" s="2"/>
      <c r="R26" s="55">
        <v>49000</v>
      </c>
      <c r="S26" s="15">
        <v>70000</v>
      </c>
      <c r="T26" s="55">
        <v>54000</v>
      </c>
      <c r="U26" s="16" t="s">
        <v>14</v>
      </c>
      <c r="V26" s="17"/>
      <c r="W26" s="18">
        <f t="shared" si="4"/>
        <v>49000</v>
      </c>
      <c r="X26" s="8" t="str">
        <f t="shared" si="2"/>
        <v>STALogistic</v>
      </c>
    </row>
    <row r="27" spans="1:25" x14ac:dyDescent="0.25">
      <c r="O27" s="50" t="s">
        <v>39</v>
      </c>
      <c r="P27" s="1">
        <v>1230</v>
      </c>
      <c r="Q27" s="2"/>
      <c r="R27" s="55">
        <v>65000</v>
      </c>
      <c r="S27" s="15">
        <v>95000</v>
      </c>
      <c r="T27" s="55">
        <v>75000</v>
      </c>
      <c r="U27" s="19">
        <v>70000</v>
      </c>
      <c r="V27" s="20">
        <v>59850</v>
      </c>
      <c r="W27" s="18">
        <f t="shared" si="4"/>
        <v>59850</v>
      </c>
      <c r="X27" s="8" t="str">
        <f t="shared" si="2"/>
        <v>SOVTRANS</v>
      </c>
    </row>
    <row r="28" spans="1:25" x14ac:dyDescent="0.25">
      <c r="O28" s="53" t="s">
        <v>40</v>
      </c>
      <c r="P28" s="1">
        <v>3234</v>
      </c>
      <c r="Q28" s="2"/>
      <c r="R28" s="55">
        <v>195000</v>
      </c>
      <c r="S28" s="15">
        <v>255000</v>
      </c>
      <c r="T28" s="55">
        <v>205000</v>
      </c>
      <c r="U28" s="19">
        <v>185000</v>
      </c>
      <c r="V28" s="20">
        <v>183750</v>
      </c>
      <c r="W28" s="18">
        <f t="shared" si="4"/>
        <v>183750</v>
      </c>
      <c r="X28" s="8" t="str">
        <f t="shared" si="2"/>
        <v>SOVTRANS</v>
      </c>
    </row>
    <row r="29" spans="1:25" x14ac:dyDescent="0.25">
      <c r="O29" s="53" t="s">
        <v>41</v>
      </c>
      <c r="P29" s="1">
        <v>499</v>
      </c>
      <c r="Q29" s="2"/>
      <c r="R29" s="55">
        <v>30000</v>
      </c>
      <c r="S29" s="15">
        <v>45000</v>
      </c>
      <c r="T29" s="55">
        <v>35000</v>
      </c>
      <c r="U29" s="19">
        <v>32000</v>
      </c>
      <c r="V29" s="20">
        <v>29400</v>
      </c>
      <c r="W29" s="18">
        <f t="shared" si="4"/>
        <v>29400</v>
      </c>
      <c r="X29" s="8" t="str">
        <f t="shared" si="2"/>
        <v>SOVTRANS</v>
      </c>
    </row>
    <row r="30" spans="1:25" x14ac:dyDescent="0.25">
      <c r="O30" s="53" t="s">
        <v>42</v>
      </c>
      <c r="P30" s="1">
        <v>3761</v>
      </c>
      <c r="Q30" s="2"/>
      <c r="R30" s="55">
        <v>228000</v>
      </c>
      <c r="S30" s="15">
        <v>300000</v>
      </c>
      <c r="T30" s="55">
        <v>253000</v>
      </c>
      <c r="U30" s="19">
        <v>215000</v>
      </c>
      <c r="V30" s="20">
        <v>225750</v>
      </c>
      <c r="W30" s="18">
        <f t="shared" si="4"/>
        <v>215000</v>
      </c>
      <c r="X30" s="8" t="str">
        <f t="shared" si="2"/>
        <v>ASSTRA</v>
      </c>
    </row>
    <row r="31" spans="1:25" x14ac:dyDescent="0.25">
      <c r="O31" s="52" t="s">
        <v>43</v>
      </c>
      <c r="P31" s="1">
        <v>851</v>
      </c>
      <c r="Q31" s="2"/>
      <c r="R31" s="55">
        <v>22000</v>
      </c>
      <c r="S31" s="15">
        <v>32000</v>
      </c>
      <c r="T31" s="55">
        <v>23000</v>
      </c>
      <c r="U31" s="19">
        <v>26000</v>
      </c>
      <c r="V31" s="17">
        <v>17850</v>
      </c>
      <c r="W31" s="18">
        <f t="shared" si="4"/>
        <v>17850</v>
      </c>
      <c r="X31" s="8" t="str">
        <f t="shared" si="2"/>
        <v>SOVTRANS</v>
      </c>
    </row>
    <row r="32" spans="1:25" ht="15.75" x14ac:dyDescent="0.25">
      <c r="O32" s="52" t="s">
        <v>44</v>
      </c>
      <c r="P32" s="1">
        <v>659</v>
      </c>
      <c r="Q32" s="2"/>
      <c r="R32" s="55">
        <v>49000</v>
      </c>
      <c r="S32" s="15">
        <v>60000</v>
      </c>
      <c r="T32" s="55">
        <v>45000</v>
      </c>
      <c r="U32" s="16" t="s">
        <v>14</v>
      </c>
      <c r="V32" s="17"/>
      <c r="W32" s="18">
        <f t="shared" si="4"/>
        <v>45000</v>
      </c>
      <c r="X32" s="8" t="str">
        <f t="shared" si="2"/>
        <v>DACHSER</v>
      </c>
    </row>
    <row r="33" spans="15:24" x14ac:dyDescent="0.25">
      <c r="O33" s="53" t="s">
        <v>45</v>
      </c>
      <c r="P33" s="1">
        <v>981</v>
      </c>
      <c r="Q33" s="2"/>
      <c r="R33" s="55">
        <v>65000</v>
      </c>
      <c r="S33" s="15">
        <v>80000</v>
      </c>
      <c r="T33" s="55">
        <v>68000</v>
      </c>
      <c r="U33" s="19">
        <v>78000</v>
      </c>
      <c r="V33" s="17">
        <v>61950</v>
      </c>
      <c r="W33" s="18">
        <f t="shared" si="4"/>
        <v>61950</v>
      </c>
      <c r="X33" s="8" t="str">
        <f t="shared" si="2"/>
        <v>SOVTRANS</v>
      </c>
    </row>
    <row r="34" spans="15:24" x14ac:dyDescent="0.25">
      <c r="O34" s="50" t="s">
        <v>46</v>
      </c>
      <c r="P34" s="1">
        <v>2803</v>
      </c>
      <c r="Q34" s="2"/>
      <c r="R34" s="55">
        <v>155000</v>
      </c>
      <c r="S34" s="15">
        <v>220000</v>
      </c>
      <c r="T34" s="55">
        <v>175000</v>
      </c>
      <c r="U34" s="19">
        <v>140000</v>
      </c>
      <c r="V34" s="55">
        <v>162750</v>
      </c>
      <c r="W34" s="18">
        <f t="shared" si="4"/>
        <v>140000</v>
      </c>
      <c r="X34" s="8" t="str">
        <f t="shared" si="2"/>
        <v>ASSTRA</v>
      </c>
    </row>
    <row r="35" spans="15:24" x14ac:dyDescent="0.25">
      <c r="O35" s="50" t="s">
        <v>47</v>
      </c>
      <c r="P35" s="1">
        <v>1463</v>
      </c>
      <c r="Q35" s="2"/>
      <c r="R35" s="55">
        <v>85000</v>
      </c>
      <c r="S35" s="15">
        <v>120000</v>
      </c>
      <c r="T35" s="55">
        <v>100000</v>
      </c>
      <c r="U35" s="19">
        <v>103000</v>
      </c>
      <c r="V35" s="22">
        <v>94500</v>
      </c>
      <c r="W35" s="18">
        <f t="shared" si="4"/>
        <v>85000</v>
      </c>
      <c r="X35" s="8" t="str">
        <f t="shared" si="2"/>
        <v>STALogistic</v>
      </c>
    </row>
    <row r="36" spans="15:24" x14ac:dyDescent="0.25">
      <c r="O36" s="50" t="s">
        <v>48</v>
      </c>
      <c r="P36" s="1">
        <v>1753</v>
      </c>
      <c r="Q36" s="2"/>
      <c r="R36" s="55">
        <v>83000</v>
      </c>
      <c r="S36" s="15">
        <v>135000</v>
      </c>
      <c r="T36" s="55">
        <v>114000</v>
      </c>
      <c r="U36" s="19">
        <v>105000</v>
      </c>
      <c r="V36" s="22">
        <v>105000</v>
      </c>
      <c r="W36" s="18">
        <f t="shared" si="4"/>
        <v>83000</v>
      </c>
      <c r="X36" s="8" t="str">
        <f t="shared" si="2"/>
        <v>STALogistic</v>
      </c>
    </row>
    <row r="37" spans="15:24" ht="15.75" x14ac:dyDescent="0.25">
      <c r="O37" s="50" t="s">
        <v>49</v>
      </c>
      <c r="P37" s="1">
        <v>3225</v>
      </c>
      <c r="Q37" s="2"/>
      <c r="R37" s="55">
        <v>195000</v>
      </c>
      <c r="S37" s="15">
        <v>280000</v>
      </c>
      <c r="T37" s="55">
        <v>245000</v>
      </c>
      <c r="U37" s="16" t="s">
        <v>14</v>
      </c>
      <c r="V37" s="17"/>
      <c r="W37" s="18">
        <f t="shared" si="4"/>
        <v>195000</v>
      </c>
      <c r="X37" s="8" t="str">
        <f t="shared" si="2"/>
        <v>STALogistic</v>
      </c>
    </row>
    <row r="38" spans="15:24" x14ac:dyDescent="0.25">
      <c r="O38" s="50" t="s">
        <v>15</v>
      </c>
      <c r="P38" s="1">
        <v>1544</v>
      </c>
      <c r="Q38" s="2"/>
      <c r="R38" s="55">
        <v>85000</v>
      </c>
      <c r="S38" s="15">
        <v>125000</v>
      </c>
      <c r="T38" s="55">
        <v>95000</v>
      </c>
      <c r="U38" s="19">
        <v>100000</v>
      </c>
      <c r="V38" s="22">
        <v>91350</v>
      </c>
      <c r="W38" s="18">
        <f t="shared" si="4"/>
        <v>85000</v>
      </c>
      <c r="X38" s="8" t="str">
        <f t="shared" si="2"/>
        <v>STALogistic</v>
      </c>
    </row>
    <row r="39" spans="15:24" x14ac:dyDescent="0.25">
      <c r="O39" s="50" t="s">
        <v>50</v>
      </c>
      <c r="P39" s="1">
        <v>68</v>
      </c>
      <c r="Q39" s="2"/>
      <c r="R39" s="55">
        <v>20000</v>
      </c>
      <c r="S39" s="15">
        <v>18000</v>
      </c>
      <c r="T39" s="55">
        <v>19000</v>
      </c>
      <c r="U39" s="19">
        <v>21000</v>
      </c>
      <c r="V39" s="17">
        <v>14700</v>
      </c>
      <c r="W39" s="18">
        <f t="shared" si="4"/>
        <v>14700</v>
      </c>
      <c r="X39" s="8" t="str">
        <f t="shared" si="2"/>
        <v>SOVTRANS</v>
      </c>
    </row>
    <row r="40" spans="15:24" x14ac:dyDescent="0.25">
      <c r="O40" s="50" t="s">
        <v>51</v>
      </c>
      <c r="P40" s="1">
        <v>1034</v>
      </c>
      <c r="Q40" s="2"/>
      <c r="R40" s="55">
        <v>67000</v>
      </c>
      <c r="S40" s="15">
        <v>85000</v>
      </c>
      <c r="T40" s="55">
        <v>70000</v>
      </c>
      <c r="U40" s="19">
        <v>75000</v>
      </c>
      <c r="V40" s="23">
        <v>63000</v>
      </c>
      <c r="W40" s="18">
        <f t="shared" si="4"/>
        <v>63000</v>
      </c>
      <c r="X40" s="8" t="str">
        <f t="shared" si="2"/>
        <v>SOVTRANS</v>
      </c>
    </row>
    <row r="41" spans="15:24" x14ac:dyDescent="0.25">
      <c r="O41" s="50" t="s">
        <v>52</v>
      </c>
      <c r="P41" s="1">
        <v>233</v>
      </c>
      <c r="Q41" s="2"/>
      <c r="R41" s="55">
        <v>22000</v>
      </c>
      <c r="S41" s="15">
        <v>30000</v>
      </c>
      <c r="T41" s="55">
        <v>23000</v>
      </c>
      <c r="U41" s="19">
        <v>26000</v>
      </c>
      <c r="V41" s="17">
        <v>18900</v>
      </c>
      <c r="W41" s="18">
        <f t="shared" si="4"/>
        <v>18900</v>
      </c>
      <c r="X41" s="8" t="str">
        <f t="shared" si="2"/>
        <v>SOVTRANS</v>
      </c>
    </row>
    <row r="42" spans="15:24" ht="15.75" x14ac:dyDescent="0.25">
      <c r="O42" s="50" t="s">
        <v>53</v>
      </c>
      <c r="P42" s="1">
        <v>1654</v>
      </c>
      <c r="Q42" s="2"/>
      <c r="R42" s="55"/>
      <c r="S42" s="15">
        <v>95000</v>
      </c>
      <c r="T42" s="55">
        <v>100000</v>
      </c>
      <c r="U42" s="16" t="s">
        <v>14</v>
      </c>
      <c r="V42" s="20"/>
      <c r="W42" s="18">
        <f t="shared" si="4"/>
        <v>95000</v>
      </c>
      <c r="X42" s="8" t="str">
        <f t="shared" si="2"/>
        <v>AGILITY</v>
      </c>
    </row>
    <row r="43" spans="15:24" x14ac:dyDescent="0.25">
      <c r="O43" s="50" t="s">
        <v>54</v>
      </c>
      <c r="P43" s="1">
        <v>1054</v>
      </c>
      <c r="Q43" s="2"/>
      <c r="R43" s="55">
        <v>66000</v>
      </c>
      <c r="S43" s="15">
        <v>75000</v>
      </c>
      <c r="T43" s="55">
        <v>70000</v>
      </c>
      <c r="U43" s="19">
        <v>68000</v>
      </c>
      <c r="V43" s="22">
        <v>63000</v>
      </c>
      <c r="W43" s="18">
        <f t="shared" si="4"/>
        <v>63000</v>
      </c>
      <c r="X43" s="8" t="str">
        <f t="shared" si="2"/>
        <v>SOVTRANS</v>
      </c>
    </row>
    <row r="44" spans="15:24" x14ac:dyDescent="0.25">
      <c r="O44" s="50" t="s">
        <v>55</v>
      </c>
      <c r="P44" s="1">
        <v>810</v>
      </c>
      <c r="Q44" s="2"/>
      <c r="R44" s="55">
        <v>40000</v>
      </c>
      <c r="S44" s="15">
        <v>50000</v>
      </c>
      <c r="T44" s="55">
        <v>39000</v>
      </c>
      <c r="U44" s="19">
        <v>39000</v>
      </c>
      <c r="V44" s="21">
        <v>39900</v>
      </c>
      <c r="W44" s="18">
        <f t="shared" si="4"/>
        <v>39000</v>
      </c>
      <c r="X44" s="8" t="str">
        <f t="shared" si="2"/>
        <v>DACHSER</v>
      </c>
    </row>
    <row r="45" spans="15:24" x14ac:dyDescent="0.25">
      <c r="O45" s="50" t="s">
        <v>56</v>
      </c>
      <c r="P45" s="1">
        <v>795</v>
      </c>
      <c r="Q45" s="2"/>
      <c r="R45" s="55">
        <v>60000</v>
      </c>
      <c r="S45" s="15">
        <v>65000</v>
      </c>
      <c r="T45" s="55">
        <v>60000</v>
      </c>
      <c r="U45" s="19">
        <v>65000</v>
      </c>
      <c r="V45" s="21">
        <v>53550</v>
      </c>
      <c r="W45" s="18">
        <f t="shared" si="4"/>
        <v>53550</v>
      </c>
      <c r="X45" s="8" t="str">
        <f t="shared" si="2"/>
        <v>SOVTRANS</v>
      </c>
    </row>
    <row r="46" spans="15:24" x14ac:dyDescent="0.25">
      <c r="O46" s="50" t="s">
        <v>57</v>
      </c>
      <c r="P46" s="1">
        <v>1500</v>
      </c>
      <c r="Q46" s="2"/>
      <c r="R46" s="55">
        <v>87000</v>
      </c>
      <c r="S46" s="15">
        <v>125000</v>
      </c>
      <c r="T46" s="55"/>
      <c r="U46" s="19">
        <v>98000</v>
      </c>
      <c r="V46" s="21">
        <v>89250</v>
      </c>
      <c r="W46" s="18">
        <f t="shared" si="4"/>
        <v>87000</v>
      </c>
      <c r="X46" s="8" t="str">
        <f t="shared" si="2"/>
        <v>STALogistic</v>
      </c>
    </row>
    <row r="47" spans="15:24" x14ac:dyDescent="0.25">
      <c r="O47" s="50" t="s">
        <v>58</v>
      </c>
      <c r="P47" s="1">
        <v>898</v>
      </c>
      <c r="Q47" s="2"/>
      <c r="R47" s="55">
        <v>63000</v>
      </c>
      <c r="S47" s="15">
        <v>70000</v>
      </c>
      <c r="T47" s="55">
        <v>65000</v>
      </c>
      <c r="U47" s="19">
        <v>69000</v>
      </c>
      <c r="V47" s="17">
        <v>63000</v>
      </c>
      <c r="W47" s="18">
        <f t="shared" si="4"/>
        <v>63000</v>
      </c>
      <c r="X47" s="8" t="str">
        <f t="shared" si="2"/>
        <v>STALogistic</v>
      </c>
    </row>
    <row r="48" spans="15:24" x14ac:dyDescent="0.25">
      <c r="O48" s="50" t="s">
        <v>59</v>
      </c>
      <c r="P48" s="1">
        <v>1100</v>
      </c>
      <c r="Q48" s="2"/>
      <c r="R48" s="55">
        <v>70000</v>
      </c>
      <c r="S48" s="15">
        <v>80000</v>
      </c>
      <c r="T48" s="55">
        <v>74000</v>
      </c>
      <c r="U48" s="19">
        <v>78000</v>
      </c>
      <c r="V48" s="17">
        <v>68250</v>
      </c>
      <c r="W48" s="18">
        <f t="shared" si="4"/>
        <v>68250</v>
      </c>
      <c r="X48" s="8" t="str">
        <f t="shared" si="2"/>
        <v>SOVTRANS</v>
      </c>
    </row>
    <row r="49" spans="15:24" x14ac:dyDescent="0.25">
      <c r="O49" s="50" t="s">
        <v>60</v>
      </c>
      <c r="P49" s="1">
        <v>1262</v>
      </c>
      <c r="Q49" s="2"/>
      <c r="R49" s="55">
        <v>69000</v>
      </c>
      <c r="S49" s="15">
        <v>80000</v>
      </c>
      <c r="T49" s="55">
        <v>67000</v>
      </c>
      <c r="U49" s="19">
        <v>65000</v>
      </c>
      <c r="V49" s="17"/>
      <c r="W49" s="18">
        <f t="shared" si="4"/>
        <v>65000</v>
      </c>
      <c r="X49" s="8" t="str">
        <f t="shared" si="2"/>
        <v>ASSTRA</v>
      </c>
    </row>
    <row r="50" spans="15:24" x14ac:dyDescent="0.25">
      <c r="O50" s="50" t="s">
        <v>61</v>
      </c>
      <c r="P50" s="1">
        <v>92</v>
      </c>
      <c r="Q50" s="2">
        <v>9000</v>
      </c>
      <c r="R50" s="55">
        <v>21000</v>
      </c>
      <c r="S50" s="15">
        <v>22000</v>
      </c>
      <c r="T50" s="55">
        <v>22000</v>
      </c>
      <c r="U50" s="19">
        <v>25000</v>
      </c>
      <c r="V50" s="17">
        <v>16800</v>
      </c>
      <c r="W50" s="18">
        <f t="shared" si="4"/>
        <v>9000</v>
      </c>
      <c r="X50" s="8" t="str">
        <f t="shared" si="2"/>
        <v>IP ASTAPENKO</v>
      </c>
    </row>
    <row r="51" spans="15:24" x14ac:dyDescent="0.25">
      <c r="O51" s="50" t="s">
        <v>62</v>
      </c>
      <c r="P51" s="1">
        <v>2209</v>
      </c>
      <c r="Q51" s="2"/>
      <c r="R51" s="55">
        <v>127000</v>
      </c>
      <c r="S51" s="15">
        <v>185000</v>
      </c>
      <c r="T51" s="55">
        <v>145000</v>
      </c>
      <c r="U51" s="19">
        <v>140000</v>
      </c>
      <c r="V51" s="22">
        <v>133350</v>
      </c>
      <c r="W51" s="18">
        <f t="shared" si="4"/>
        <v>127000</v>
      </c>
      <c r="X51" s="8" t="str">
        <f t="shared" si="2"/>
        <v>STALogistic</v>
      </c>
    </row>
    <row r="52" spans="15:24" x14ac:dyDescent="0.25">
      <c r="O52" s="50" t="s">
        <v>63</v>
      </c>
      <c r="P52" s="1">
        <v>880</v>
      </c>
      <c r="Q52" s="2"/>
      <c r="R52" s="55">
        <v>63000</v>
      </c>
      <c r="S52" s="15">
        <v>70000</v>
      </c>
      <c r="T52" s="55">
        <v>65000</v>
      </c>
      <c r="U52" s="24">
        <v>63000</v>
      </c>
      <c r="V52" s="24">
        <v>59850</v>
      </c>
      <c r="W52" s="18">
        <f t="shared" si="4"/>
        <v>59850</v>
      </c>
      <c r="X52" s="8" t="str">
        <f t="shared" si="2"/>
        <v>SOVTRANS</v>
      </c>
    </row>
    <row r="53" spans="15:24" x14ac:dyDescent="0.25">
      <c r="O53" s="53" t="s">
        <v>64</v>
      </c>
      <c r="P53" s="1">
        <v>5269</v>
      </c>
      <c r="Q53" s="2"/>
      <c r="R53" s="55">
        <v>320000</v>
      </c>
      <c r="S53" s="15">
        <v>395000</v>
      </c>
      <c r="T53" s="55">
        <v>323000</v>
      </c>
      <c r="U53" s="25">
        <v>320000</v>
      </c>
      <c r="V53" s="25">
        <v>299250</v>
      </c>
      <c r="W53" s="18">
        <f t="shared" si="4"/>
        <v>299250</v>
      </c>
      <c r="X53" s="8" t="str">
        <f t="shared" si="2"/>
        <v>SOVTRANS</v>
      </c>
    </row>
    <row r="54" spans="15:24" x14ac:dyDescent="0.25">
      <c r="O54" s="50" t="s">
        <v>65</v>
      </c>
      <c r="P54" s="1">
        <v>682</v>
      </c>
      <c r="Q54" s="2"/>
      <c r="R54" s="55">
        <v>38000</v>
      </c>
      <c r="S54" s="15">
        <v>45000</v>
      </c>
      <c r="T54" s="55">
        <v>37000</v>
      </c>
      <c r="U54" s="25">
        <v>38000</v>
      </c>
      <c r="V54" s="25">
        <v>33600</v>
      </c>
      <c r="W54" s="18">
        <f t="shared" si="4"/>
        <v>33600</v>
      </c>
      <c r="X54" s="8" t="str">
        <f t="shared" si="2"/>
        <v>SOVTRANS</v>
      </c>
    </row>
    <row r="55" spans="15:24" x14ac:dyDescent="0.25">
      <c r="O55" s="54" t="s">
        <v>66</v>
      </c>
      <c r="P55" s="1">
        <v>928</v>
      </c>
      <c r="Q55" s="2"/>
      <c r="R55" s="55">
        <v>57000</v>
      </c>
      <c r="S55" s="15">
        <v>70000</v>
      </c>
      <c r="T55" s="55">
        <v>65000</v>
      </c>
      <c r="U55" s="25">
        <v>65000</v>
      </c>
      <c r="V55" s="25">
        <v>52500</v>
      </c>
      <c r="W55" s="18">
        <f t="shared" si="4"/>
        <v>52500</v>
      </c>
      <c r="X55" s="8" t="str">
        <f t="shared" si="2"/>
        <v>SOVTRANS</v>
      </c>
    </row>
    <row r="56" spans="15:24" x14ac:dyDescent="0.25">
      <c r="O56" s="50" t="s">
        <v>67</v>
      </c>
      <c r="P56" s="1">
        <v>482</v>
      </c>
      <c r="Q56" s="2"/>
      <c r="R56" s="55">
        <v>30000</v>
      </c>
      <c r="S56" s="15">
        <v>35000</v>
      </c>
      <c r="T56" s="55">
        <v>35000</v>
      </c>
      <c r="U56" s="25">
        <v>35000</v>
      </c>
      <c r="V56" s="25">
        <v>27300</v>
      </c>
      <c r="W56" s="18">
        <f t="shared" si="4"/>
        <v>27300</v>
      </c>
      <c r="X56" s="8" t="str">
        <f t="shared" si="2"/>
        <v>SOVTRANS</v>
      </c>
    </row>
    <row r="57" spans="15:24" ht="14.25" customHeight="1" x14ac:dyDescent="0.25">
      <c r="O57" s="50" t="s">
        <v>68</v>
      </c>
      <c r="P57" s="1">
        <v>375</v>
      </c>
      <c r="Q57" s="2">
        <v>32000</v>
      </c>
      <c r="R57" s="55">
        <v>24000</v>
      </c>
      <c r="S57" s="15">
        <v>35000</v>
      </c>
      <c r="T57" s="55">
        <v>28000</v>
      </c>
      <c r="U57" s="26">
        <v>26000</v>
      </c>
      <c r="V57" s="25">
        <v>24150</v>
      </c>
      <c r="W57" s="18">
        <f t="shared" si="4"/>
        <v>24000</v>
      </c>
      <c r="X57" s="8" t="str">
        <f t="shared" si="2"/>
        <v>STALogistic</v>
      </c>
    </row>
    <row r="58" spans="15:24" x14ac:dyDescent="0.25">
      <c r="O58" s="74" t="s">
        <v>81</v>
      </c>
      <c r="P58" s="74"/>
      <c r="Q58" s="74"/>
      <c r="R58" s="74"/>
      <c r="S58" s="74"/>
      <c r="T58" s="74"/>
      <c r="U58" s="74"/>
      <c r="V58" s="74"/>
      <c r="W58" s="74"/>
      <c r="X58" s="74"/>
    </row>
    <row r="59" spans="15:24" x14ac:dyDescent="0.25">
      <c r="O59" s="74"/>
      <c r="P59" s="74"/>
      <c r="Q59" s="74"/>
      <c r="R59" s="74"/>
      <c r="S59" s="74"/>
      <c r="T59" s="74"/>
      <c r="U59" s="74"/>
      <c r="V59" s="74"/>
      <c r="W59" s="74"/>
      <c r="X59" s="74"/>
    </row>
    <row r="60" spans="15:24" x14ac:dyDescent="0.25">
      <c r="O60" s="74"/>
      <c r="P60" s="74"/>
      <c r="Q60" s="74"/>
      <c r="R60" s="74"/>
      <c r="S60" s="74"/>
      <c r="T60" s="74"/>
      <c r="U60" s="74"/>
      <c r="V60" s="74"/>
      <c r="W60" s="74"/>
      <c r="X60" s="74"/>
    </row>
  </sheetData>
  <mergeCells count="2">
    <mergeCell ref="A7:C7"/>
    <mergeCell ref="O58:X60"/>
  </mergeCells>
  <conditionalFormatting sqref="S61:V1048576 S1:V2 S3:T9 Q19 V3:V9 S52:V57 Q14 V12:V56 S12:T56">
    <cfRule type="colorScale" priority="1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T3 V3">
    <cfRule type="colorScale" priority="1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T4 V4">
    <cfRule type="colorScale" priority="1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T5 V5">
    <cfRule type="colorScale" priority="17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T6 V6">
    <cfRule type="colorScale" priority="17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7:T7 V7">
    <cfRule type="colorScale" priority="17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8:T8 V8">
    <cfRule type="colorScale" priority="17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9:T9 V9">
    <cfRule type="colorScale" priority="17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5:T16 V15:V16">
    <cfRule type="colorScale" priority="17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17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1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17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 T20 V20">
    <cfRule type="colorScale" priority="17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1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17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17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1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17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17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1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17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17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17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17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17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1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17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17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1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17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17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1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17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17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17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1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17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17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1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16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16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16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16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16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 V52">
    <cfRule type="colorScale" priority="16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T53 V53">
    <cfRule type="colorScale" priority="1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4:T54 V54">
    <cfRule type="colorScale" priority="16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5:T55 V55">
    <cfRule type="colorScale" priority="16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6:T56 V56">
    <cfRule type="colorScale" priority="16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">
    <cfRule type="colorScale" priority="1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 V30 S30:T30">
    <cfRule type="colorScale" priority="16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55 Q55 S55:T55">
    <cfRule type="colorScale" priority="16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V5">
    <cfRule type="colorScale" priority="1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1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1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1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6">
    <cfRule type="colorScale" priority="1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0:V20 Q19">
    <cfRule type="colorScale" priority="1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 Q30">
    <cfRule type="colorScale" priority="1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1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 Q55">
    <cfRule type="colorScale" priority="1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 Q7">
    <cfRule type="colorScale" priority="1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V4">
    <cfRule type="colorScale" priority="1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V3">
    <cfRule type="colorScale" priority="1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:V4">
    <cfRule type="colorScale" priority="1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V5">
    <cfRule type="colorScale" priority="1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:V6">
    <cfRule type="colorScale" priority="1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V7">
    <cfRule type="colorScale" priority="1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8:V8">
    <cfRule type="colorScale" priority="1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9:V9">
    <cfRule type="colorScale" priority="1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5:V16">
    <cfRule type="colorScale" priority="1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7:V17">
    <cfRule type="colorScale" priority="1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8:V18">
    <cfRule type="colorScale" priority="1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V19">
    <cfRule type="colorScale" priority="1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0:V20">
    <cfRule type="colorScale" priority="1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1:V21">
    <cfRule type="colorScale" priority="1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2:V22">
    <cfRule type="colorScale" priority="1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V23">
    <cfRule type="colorScale" priority="1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V24">
    <cfRule type="colorScale" priority="1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5:V25">
    <cfRule type="colorScale" priority="1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6:V26">
    <cfRule type="colorScale" priority="1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:V27">
    <cfRule type="colorScale" priority="1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8:V28">
    <cfRule type="colorScale" priority="1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9:V29">
    <cfRule type="colorScale" priority="1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V30">
    <cfRule type="colorScale" priority="1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1:V31">
    <cfRule type="colorScale" priority="1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V32">
    <cfRule type="colorScale" priority="1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3:V33">
    <cfRule type="colorScale" priority="1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4:V34">
    <cfRule type="colorScale" priority="1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5:V35">
    <cfRule type="colorScale" priority="1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6:V36">
    <cfRule type="colorScale" priority="1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7:V37">
    <cfRule type="colorScale" priority="1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8:V38">
    <cfRule type="colorScale" priority="1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9:V39">
    <cfRule type="colorScale" priority="1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0:V40">
    <cfRule type="colorScale" priority="1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V41">
    <cfRule type="colorScale" priority="1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2:V42">
    <cfRule type="colorScale" priority="1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3:V43">
    <cfRule type="colorScale" priority="1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4:V44">
    <cfRule type="colorScale" priority="1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5:V45">
    <cfRule type="colorScale" priority="1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6:V46">
    <cfRule type="colorScale" priority="1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7:V47">
    <cfRule type="colorScale" priority="1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8:V48">
    <cfRule type="colorScale" priority="1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9:V49">
    <cfRule type="colorScale" priority="1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0:V50">
    <cfRule type="colorScale" priority="1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1:V51">
    <cfRule type="colorScale" priority="1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2:V52">
    <cfRule type="colorScale" priority="1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3:V53">
    <cfRule type="colorScale" priority="1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4:V54">
    <cfRule type="colorScale" priority="1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V55">
    <cfRule type="colorScale" priority="1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6:V56">
    <cfRule type="colorScale" priority="1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7:V57">
    <cfRule type="colorScale" priority="1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V2">
    <cfRule type="colorScale" priority="1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4 V12:V14">
    <cfRule type="colorScale" priority="17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:U9 U12:U56">
    <cfRule type="colorScale" priority="180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V14">
    <cfRule type="colorScale" priority="1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2:V14">
    <cfRule type="colorScale" priority="1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8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0">
    <cfRule type="colorScale" priority="8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0:V10">
    <cfRule type="colorScale" priority="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0:V10">
    <cfRule type="colorScale" priority="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8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1:V11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1:V11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1">
    <cfRule type="colorScale" priority="8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T12 V12">
    <cfRule type="colorScale" priority="8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3:T13 V13">
    <cfRule type="colorScale" priority="8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4:T14 V14">
    <cfRule type="colorScale" priority="8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4 T15 V15">
    <cfRule type="colorScale" priority="8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6:T16 V16">
    <cfRule type="colorScale" priority="8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8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8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8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 V20">
    <cfRule type="colorScale" priority="8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8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8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8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8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8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8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8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8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8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8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8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8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8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8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8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8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8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8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8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8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8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8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8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8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8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7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7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7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7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7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7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V52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7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5 V25 S25:T25">
    <cfRule type="colorScale" priority="7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0 V50 S50:T50">
    <cfRule type="colorScale" priority="7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 Q57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5:V15 Q14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 Q25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 Q50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2:V12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3:V13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V14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5:V15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6:V16">
    <cfRule type="colorScale" priority="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7:V17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8:V18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9:V19">
    <cfRule type="colorScale" priority="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0:V20">
    <cfRule type="colorScale" priority="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1:V21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2:V22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V23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V24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V25">
    <cfRule type="colorScale" priority="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6:V26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:V27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8:V28">
    <cfRule type="colorScale" priority="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9:V29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0:V30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1:V31">
    <cfRule type="colorScale" priority="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V32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3:V33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4:V34">
    <cfRule type="colorScale" priority="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5:V35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6:V36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7:V37">
    <cfRule type="colorScale" priority="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8:V38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9:V39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0:V40">
    <cfRule type="colorScale" priority="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V41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2:V42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3:V43">
    <cfRule type="colorScale" priority="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4:V44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5:V45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6:V46">
    <cfRule type="colorScale" priority="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7:V47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8:V48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9:V49">
    <cfRule type="colorScale" priority="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V50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1:V51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2:V52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3:V53">
    <cfRule type="colorScale" priority="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4:V54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5:V55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6:V56">
    <cfRule type="colorScale" priority="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V57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:U57">
    <cfRule type="colorScale" priority="198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InputMessage="1" showErrorMessage="1" sqref="B9">
      <formula1>$O$2:$O$57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60"/>
  <sheetViews>
    <sheetView showGridLines="0" zoomScaleNormal="100" workbookViewId="0">
      <selection activeCell="F14" sqref="F14:F17"/>
    </sheetView>
  </sheetViews>
  <sheetFormatPr defaultRowHeight="15" x14ac:dyDescent="0.25"/>
  <cols>
    <col min="1" max="1" width="48.5703125" customWidth="1"/>
    <col min="2" max="2" width="19.5703125" customWidth="1"/>
    <col min="3" max="3" width="12.5703125" customWidth="1"/>
    <col min="4" max="4" width="14.42578125" customWidth="1"/>
    <col min="6" max="7" width="9.140625" customWidth="1"/>
    <col min="8" max="8" width="23.28515625" style="62" customWidth="1"/>
    <col min="9" max="16" width="9.140625" style="62" customWidth="1"/>
    <col min="17" max="17" width="14" style="62" customWidth="1"/>
    <col min="18" max="18" width="9.140625" style="62" customWidth="1"/>
    <col min="19" max="19" width="23.5703125" style="62" customWidth="1"/>
    <col min="20" max="27" width="9.140625" style="62" customWidth="1"/>
    <col min="28" max="28" width="12.5703125" style="62" customWidth="1"/>
    <col min="29" max="29" width="9.140625" style="62" customWidth="1"/>
    <col min="30" max="30" width="21.7109375" style="62" customWidth="1"/>
    <col min="31" max="38" width="9.140625" style="62" customWidth="1"/>
    <col min="39" max="39" width="11" style="62" customWidth="1"/>
  </cols>
  <sheetData>
    <row r="1" spans="1:39" x14ac:dyDescent="0.25">
      <c r="A1" s="32" t="s">
        <v>77</v>
      </c>
      <c r="B1" s="35" t="s">
        <v>44</v>
      </c>
      <c r="H1" s="1" t="s">
        <v>0</v>
      </c>
      <c r="I1" s="1" t="s">
        <v>1</v>
      </c>
      <c r="J1" s="2" t="s">
        <v>2</v>
      </c>
      <c r="K1" s="70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S1" s="1" t="s">
        <v>0</v>
      </c>
      <c r="T1" s="1" t="s">
        <v>1</v>
      </c>
      <c r="U1" s="2" t="s">
        <v>2</v>
      </c>
      <c r="V1" s="70" t="s">
        <v>3</v>
      </c>
      <c r="W1" s="2" t="s">
        <v>4</v>
      </c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D1" s="1" t="s">
        <v>0</v>
      </c>
      <c r="AE1" s="1" t="s">
        <v>1</v>
      </c>
      <c r="AF1" s="2" t="s">
        <v>2</v>
      </c>
      <c r="AG1" s="70" t="s">
        <v>3</v>
      </c>
      <c r="AH1" s="2" t="s">
        <v>4</v>
      </c>
      <c r="AI1" s="2" t="s">
        <v>5</v>
      </c>
      <c r="AJ1" s="2" t="s">
        <v>6</v>
      </c>
      <c r="AK1" s="2" t="s">
        <v>7</v>
      </c>
      <c r="AL1" s="2" t="s">
        <v>8</v>
      </c>
      <c r="AM1" s="2" t="s">
        <v>9</v>
      </c>
    </row>
    <row r="2" spans="1:39" x14ac:dyDescent="0.25">
      <c r="A2" s="32" t="s">
        <v>17</v>
      </c>
      <c r="B2" s="36">
        <f>ROUNDUP(VLOOKUP(B1,H2:I57,2,0)/500,0)</f>
        <v>2</v>
      </c>
      <c r="H2" s="4" t="s">
        <v>11</v>
      </c>
      <c r="I2" s="1">
        <v>1883</v>
      </c>
      <c r="J2" s="5"/>
      <c r="K2" s="71"/>
      <c r="L2" s="5"/>
      <c r="M2" s="5"/>
      <c r="N2" s="5"/>
      <c r="O2" s="7"/>
      <c r="P2" s="8">
        <f>MIN(J2:O2)</f>
        <v>0</v>
      </c>
      <c r="Q2" s="8" t="str">
        <f>IF(P2=J2,$J$1,IF(P2=K2,$K$1,IF(P2=L2,$L$1,IF(P2=M2,$M$1,IF(P2=N2,$N$1,IF(P2=O2,$O$1,0))))))</f>
        <v>IP ASTAPENKO</v>
      </c>
      <c r="S2" s="4" t="s">
        <v>11</v>
      </c>
      <c r="T2" s="1">
        <v>1883</v>
      </c>
      <c r="U2" s="5"/>
      <c r="V2" s="71"/>
      <c r="W2" s="5"/>
      <c r="X2" s="5"/>
      <c r="Y2" s="5"/>
      <c r="Z2" s="7"/>
      <c r="AA2" s="8">
        <f>MIN(U2:Z2)</f>
        <v>0</v>
      </c>
      <c r="AB2" s="8" t="str">
        <f>IF(AA2=U2,$U$1,IF(AA2=V2,$V$1,IF(AA2=W2,$W$1,IF(AA2=X2,$X$1,IF(AA2=Y2,$Y$1,IF(AA2=Z2,$Z$1,0))))))</f>
        <v>IP ASTAPENKO</v>
      </c>
      <c r="AD2" s="4" t="s">
        <v>11</v>
      </c>
      <c r="AE2" s="1">
        <v>1883</v>
      </c>
      <c r="AF2" s="5"/>
      <c r="AG2" s="71"/>
      <c r="AH2" s="5"/>
      <c r="AI2" s="5">
        <v>60000</v>
      </c>
      <c r="AJ2" s="5"/>
      <c r="AK2" s="7"/>
      <c r="AL2" s="8">
        <f>MIN(AF2:AK2)</f>
        <v>60000</v>
      </c>
      <c r="AM2" s="8" t="str">
        <f>IF(AL2=AF2,$AF$1,IF(AL2=AG2,$AG$1,IF(AL2=AH2,$AH$1,IF(AL2=AI2,$AI$1,IF(AL2=AJ2,$AJ$1,IF(AL2=AK2,$AK$1,0))))))</f>
        <v>DACHSER</v>
      </c>
    </row>
    <row r="3" spans="1:39" x14ac:dyDescent="0.25">
      <c r="H3" s="63" t="s">
        <v>12</v>
      </c>
      <c r="I3" s="1">
        <v>4070</v>
      </c>
      <c r="J3" s="5"/>
      <c r="K3" s="69"/>
      <c r="L3" s="11">
        <v>240000</v>
      </c>
      <c r="M3" s="69">
        <v>225000</v>
      </c>
      <c r="N3" s="12">
        <v>180000</v>
      </c>
      <c r="O3" s="13">
        <v>196350</v>
      </c>
      <c r="P3" s="8">
        <f>MIN(J3:O3)</f>
        <v>180000</v>
      </c>
      <c r="Q3" s="8" t="str">
        <f t="shared" ref="Q3:Q57" si="0">IF(P3=J3,$J$1,IF(P3=K3,$K$1,IF(P3=L3,$L$1,IF(P3=M3,$M$1,IF(P3=N3,$N$1,IF(P3=O3,$O$1,0))))))</f>
        <v>ASSTRA</v>
      </c>
      <c r="S3" s="63" t="s">
        <v>12</v>
      </c>
      <c r="T3" s="1">
        <v>4070</v>
      </c>
      <c r="U3" s="5"/>
      <c r="V3" s="69"/>
      <c r="W3" s="11"/>
      <c r="X3" s="5">
        <v>185000</v>
      </c>
      <c r="Y3" s="12"/>
      <c r="Z3" s="13">
        <v>157080</v>
      </c>
      <c r="AA3" s="8">
        <f>MIN(U3:Z3)</f>
        <v>157080</v>
      </c>
      <c r="AB3" s="8" t="str">
        <f t="shared" ref="AB3:AB57" si="1">IF(AA3=U3,$U$1,IF(AA3=V3,$V$1,IF(AA3=W3,$W$1,IF(AA3=X3,$X$1,IF(AA3=Y3,$Y$1,IF(AA3=Z3,$Z$1,0))))))</f>
        <v>SOVTRANS</v>
      </c>
      <c r="AD3" s="63" t="s">
        <v>12</v>
      </c>
      <c r="AE3" s="1">
        <v>4070</v>
      </c>
      <c r="AF3" s="5"/>
      <c r="AG3" s="69"/>
      <c r="AH3" s="11"/>
      <c r="AI3" s="71">
        <v>170000</v>
      </c>
      <c r="AJ3" s="12"/>
      <c r="AK3" s="13">
        <v>133980</v>
      </c>
      <c r="AL3" s="8">
        <f>MIN(AF3:AK3)</f>
        <v>133980</v>
      </c>
      <c r="AM3" s="8" t="str">
        <f t="shared" ref="AM3:AM57" si="2">IF(AL3=AF3,$AF$1,IF(AL3=AG3,$AG$1,IF(AL3=AH3,$AH$1,IF(AL3=AI3,$AI$1,IF(AL3=AJ3,$AJ$1,IF(AL3=AK3,$AK$1,0))))))</f>
        <v>SOVTRANS</v>
      </c>
    </row>
    <row r="4" spans="1:39" ht="15.75" x14ac:dyDescent="0.25">
      <c r="H4" s="63" t="s">
        <v>13</v>
      </c>
      <c r="I4" s="1">
        <v>2580</v>
      </c>
      <c r="J4" s="2"/>
      <c r="K4" s="68"/>
      <c r="L4" s="15">
        <v>160000</v>
      </c>
      <c r="M4" s="68">
        <v>195000</v>
      </c>
      <c r="N4" s="16"/>
      <c r="O4" s="17"/>
      <c r="P4" s="18">
        <f t="shared" ref="P4:P9" si="3">MIN(J4:O4)</f>
        <v>160000</v>
      </c>
      <c r="Q4" s="8" t="str">
        <f t="shared" si="0"/>
        <v>AGILITY</v>
      </c>
      <c r="S4" s="63" t="s">
        <v>13</v>
      </c>
      <c r="T4" s="1">
        <v>2580</v>
      </c>
      <c r="U4" s="2"/>
      <c r="V4" s="68"/>
      <c r="W4" s="15"/>
      <c r="X4" s="68">
        <v>148000</v>
      </c>
      <c r="Y4" s="16"/>
      <c r="Z4" s="17"/>
      <c r="AA4" s="18">
        <f t="shared" ref="AA4:AA9" si="4">MIN(U4:Z4)</f>
        <v>148000</v>
      </c>
      <c r="AB4" s="8" t="str">
        <f t="shared" si="1"/>
        <v>DACHSER</v>
      </c>
      <c r="AD4" s="63" t="s">
        <v>13</v>
      </c>
      <c r="AE4" s="1">
        <v>2580</v>
      </c>
      <c r="AF4" s="2"/>
      <c r="AG4" s="68"/>
      <c r="AH4" s="15"/>
      <c r="AI4" s="70">
        <v>140000</v>
      </c>
      <c r="AJ4" s="16"/>
      <c r="AK4" s="17"/>
      <c r="AL4" s="18">
        <f t="shared" ref="AL4:AL9" si="5">MIN(AF4:AK4)</f>
        <v>140000</v>
      </c>
      <c r="AM4" s="8" t="str">
        <f t="shared" si="2"/>
        <v>DACHSER</v>
      </c>
    </row>
    <row r="5" spans="1:39" x14ac:dyDescent="0.25">
      <c r="A5" s="56" t="s">
        <v>85</v>
      </c>
      <c r="B5" s="62"/>
      <c r="C5" s="62"/>
      <c r="D5" s="62"/>
      <c r="H5" s="63" t="s">
        <v>16</v>
      </c>
      <c r="I5" s="1">
        <v>5242</v>
      </c>
      <c r="J5" s="2"/>
      <c r="K5" s="68"/>
      <c r="L5" s="15">
        <v>320000</v>
      </c>
      <c r="M5" s="68">
        <v>290000</v>
      </c>
      <c r="N5" s="19">
        <v>367000</v>
      </c>
      <c r="O5" s="47">
        <v>245437.5</v>
      </c>
      <c r="P5" s="18">
        <f t="shared" si="3"/>
        <v>245437.5</v>
      </c>
      <c r="Q5" s="8" t="str">
        <f t="shared" si="0"/>
        <v>SOVTRANS</v>
      </c>
      <c r="S5" s="63" t="s">
        <v>16</v>
      </c>
      <c r="T5" s="1">
        <v>5242</v>
      </c>
      <c r="U5" s="2"/>
      <c r="V5" s="68"/>
      <c r="W5" s="15"/>
      <c r="X5" s="68">
        <v>241000</v>
      </c>
      <c r="Y5" s="19"/>
      <c r="Z5" s="48">
        <v>196350</v>
      </c>
      <c r="AA5" s="18">
        <f t="shared" si="4"/>
        <v>196350</v>
      </c>
      <c r="AB5" s="8" t="str">
        <f t="shared" si="1"/>
        <v>SOVTRANS</v>
      </c>
      <c r="AD5" s="63" t="s">
        <v>16</v>
      </c>
      <c r="AE5" s="1">
        <v>5242</v>
      </c>
      <c r="AF5" s="2"/>
      <c r="AG5" s="68"/>
      <c r="AH5" s="15"/>
      <c r="AI5" s="70">
        <v>218000</v>
      </c>
      <c r="AJ5" s="19"/>
      <c r="AK5" s="48">
        <v>167475</v>
      </c>
      <c r="AL5" s="18">
        <f t="shared" si="5"/>
        <v>167475</v>
      </c>
      <c r="AM5" s="8" t="str">
        <f t="shared" si="2"/>
        <v>SOVTRANS</v>
      </c>
    </row>
    <row r="6" spans="1:39" x14ac:dyDescent="0.25">
      <c r="A6" s="59" t="s">
        <v>89</v>
      </c>
      <c r="B6" s="58">
        <v>5900</v>
      </c>
      <c r="H6" s="63" t="s">
        <v>18</v>
      </c>
      <c r="I6" s="1">
        <v>1351</v>
      </c>
      <c r="J6" s="2"/>
      <c r="K6" s="68"/>
      <c r="L6" s="70">
        <v>100000</v>
      </c>
      <c r="M6" s="70">
        <v>77000</v>
      </c>
      <c r="N6" s="45">
        <v>56000</v>
      </c>
      <c r="O6" s="47">
        <v>69615</v>
      </c>
      <c r="P6" s="18">
        <f t="shared" si="3"/>
        <v>56000</v>
      </c>
      <c r="Q6" s="8" t="str">
        <f t="shared" si="0"/>
        <v>ASSTRA</v>
      </c>
      <c r="S6" s="63" t="s">
        <v>18</v>
      </c>
      <c r="T6" s="1">
        <v>1351</v>
      </c>
      <c r="U6" s="2"/>
      <c r="V6" s="68"/>
      <c r="W6" s="15"/>
      <c r="X6" s="68">
        <v>65000</v>
      </c>
      <c r="Y6" s="19"/>
      <c r="Z6" s="47">
        <v>55692</v>
      </c>
      <c r="AA6" s="18">
        <f t="shared" si="4"/>
        <v>55692</v>
      </c>
      <c r="AB6" s="8" t="str">
        <f t="shared" si="1"/>
        <v>SOVTRANS</v>
      </c>
      <c r="AD6" s="63" t="s">
        <v>18</v>
      </c>
      <c r="AE6" s="1">
        <v>1351</v>
      </c>
      <c r="AF6" s="2"/>
      <c r="AG6" s="68"/>
      <c r="AH6" s="15"/>
      <c r="AI6" s="70">
        <v>58000</v>
      </c>
      <c r="AJ6" s="19"/>
      <c r="AK6" s="47">
        <v>47502</v>
      </c>
      <c r="AL6" s="18">
        <f t="shared" si="5"/>
        <v>47502</v>
      </c>
      <c r="AM6" s="8" t="str">
        <f t="shared" si="2"/>
        <v>SOVTRANS</v>
      </c>
    </row>
    <row r="7" spans="1:39" x14ac:dyDescent="0.25">
      <c r="A7" s="59" t="s">
        <v>90</v>
      </c>
      <c r="B7" s="60">
        <v>9600</v>
      </c>
      <c r="H7" s="63" t="s">
        <v>19</v>
      </c>
      <c r="I7" s="1">
        <v>122</v>
      </c>
      <c r="J7" s="2"/>
      <c r="K7" s="68"/>
      <c r="L7" s="70">
        <v>20000</v>
      </c>
      <c r="M7" s="70">
        <v>17000</v>
      </c>
      <c r="N7" s="45">
        <v>18000</v>
      </c>
      <c r="O7" s="47">
        <v>14960.000000000002</v>
      </c>
      <c r="P7" s="18">
        <f t="shared" si="3"/>
        <v>14960.000000000002</v>
      </c>
      <c r="Q7" s="8" t="str">
        <f t="shared" si="0"/>
        <v>SOVTRANS</v>
      </c>
      <c r="S7" s="63" t="s">
        <v>19</v>
      </c>
      <c r="T7" s="1">
        <v>122</v>
      </c>
      <c r="U7" s="2"/>
      <c r="V7" s="68"/>
      <c r="W7" s="15"/>
      <c r="X7" s="68">
        <v>15000</v>
      </c>
      <c r="Y7" s="19"/>
      <c r="Z7" s="47">
        <v>11968</v>
      </c>
      <c r="AA7" s="18">
        <f t="shared" si="4"/>
        <v>11968</v>
      </c>
      <c r="AB7" s="8" t="str">
        <f t="shared" si="1"/>
        <v>SOVTRANS</v>
      </c>
      <c r="AD7" s="63" t="s">
        <v>19</v>
      </c>
      <c r="AE7" s="1">
        <v>122</v>
      </c>
      <c r="AF7" s="2"/>
      <c r="AG7" s="68"/>
      <c r="AH7" s="15"/>
      <c r="AI7" s="70">
        <v>13000</v>
      </c>
      <c r="AJ7" s="19"/>
      <c r="AK7" s="47">
        <v>10208</v>
      </c>
      <c r="AL7" s="18">
        <f t="shared" si="5"/>
        <v>10208</v>
      </c>
      <c r="AM7" s="8" t="str">
        <f t="shared" si="2"/>
        <v>SOVTRANS</v>
      </c>
    </row>
    <row r="8" spans="1:39" x14ac:dyDescent="0.25">
      <c r="A8" s="37" t="s">
        <v>91</v>
      </c>
      <c r="B8" s="38">
        <f>SUM(B6:B7)</f>
        <v>15500</v>
      </c>
      <c r="H8" s="63" t="s">
        <v>20</v>
      </c>
      <c r="I8" s="1">
        <v>1465</v>
      </c>
      <c r="J8" s="2"/>
      <c r="K8" s="68"/>
      <c r="L8" s="70">
        <v>475000</v>
      </c>
      <c r="M8" s="70">
        <v>500000</v>
      </c>
      <c r="N8" s="45">
        <v>395000</v>
      </c>
      <c r="O8" s="47">
        <v>410550</v>
      </c>
      <c r="P8" s="18">
        <f t="shared" si="3"/>
        <v>395000</v>
      </c>
      <c r="Q8" s="8" t="str">
        <f t="shared" si="0"/>
        <v>ASSTRA</v>
      </c>
      <c r="S8" s="63" t="s">
        <v>20</v>
      </c>
      <c r="T8" s="1">
        <v>1465</v>
      </c>
      <c r="U8" s="2"/>
      <c r="V8" s="68"/>
      <c r="W8" s="15"/>
      <c r="X8" s="68">
        <v>440000</v>
      </c>
      <c r="Y8" s="19"/>
      <c r="Z8" s="47">
        <v>328440</v>
      </c>
      <c r="AA8" s="18">
        <f t="shared" si="4"/>
        <v>328440</v>
      </c>
      <c r="AB8" s="8" t="str">
        <f t="shared" si="1"/>
        <v>SOVTRANS</v>
      </c>
      <c r="AD8" s="63" t="s">
        <v>20</v>
      </c>
      <c r="AE8" s="1">
        <v>1465</v>
      </c>
      <c r="AF8" s="2"/>
      <c r="AG8" s="68"/>
      <c r="AH8" s="15"/>
      <c r="AI8" s="70">
        <v>380000</v>
      </c>
      <c r="AJ8" s="19"/>
      <c r="AK8" s="47">
        <v>280140</v>
      </c>
      <c r="AL8" s="18">
        <f t="shared" si="5"/>
        <v>280140</v>
      </c>
      <c r="AM8" s="8" t="str">
        <f t="shared" si="2"/>
        <v>SOVTRANS</v>
      </c>
    </row>
    <row r="9" spans="1:39" ht="15.75" x14ac:dyDescent="0.25">
      <c r="A9" s="56" t="s">
        <v>85</v>
      </c>
      <c r="B9" s="57" t="s">
        <v>86</v>
      </c>
      <c r="C9" s="57" t="s">
        <v>87</v>
      </c>
      <c r="D9" s="57" t="s">
        <v>88</v>
      </c>
      <c r="H9" s="63" t="s">
        <v>21</v>
      </c>
      <c r="I9" s="1">
        <v>574</v>
      </c>
      <c r="J9" s="2"/>
      <c r="K9" s="68"/>
      <c r="L9" s="70">
        <v>50000</v>
      </c>
      <c r="M9" s="70">
        <v>38000</v>
      </c>
      <c r="N9" s="46"/>
      <c r="O9" s="47">
        <v>33915</v>
      </c>
      <c r="P9" s="18">
        <f t="shared" si="3"/>
        <v>33915</v>
      </c>
      <c r="Q9" s="8" t="str">
        <f t="shared" si="0"/>
        <v>SOVTRANS</v>
      </c>
      <c r="S9" s="63" t="s">
        <v>21</v>
      </c>
      <c r="T9" s="1">
        <v>574</v>
      </c>
      <c r="U9" s="2"/>
      <c r="V9" s="68"/>
      <c r="W9" s="15"/>
      <c r="X9" s="68">
        <v>32000</v>
      </c>
      <c r="Y9" s="16"/>
      <c r="Z9" s="47">
        <v>27132</v>
      </c>
      <c r="AA9" s="18">
        <f t="shared" si="4"/>
        <v>27132</v>
      </c>
      <c r="AB9" s="8" t="str">
        <f t="shared" si="1"/>
        <v>SOVTRANS</v>
      </c>
      <c r="AD9" s="63" t="s">
        <v>21</v>
      </c>
      <c r="AE9" s="1">
        <v>574</v>
      </c>
      <c r="AF9" s="2"/>
      <c r="AG9" s="68"/>
      <c r="AH9" s="15"/>
      <c r="AI9" s="70">
        <v>29000</v>
      </c>
      <c r="AJ9" s="16"/>
      <c r="AK9" s="47">
        <v>23142</v>
      </c>
      <c r="AL9" s="18">
        <f t="shared" si="5"/>
        <v>23142</v>
      </c>
      <c r="AM9" s="8" t="str">
        <f t="shared" si="2"/>
        <v>SOVTRANS</v>
      </c>
    </row>
    <row r="10" spans="1:39" x14ac:dyDescent="0.25">
      <c r="A10" s="37" t="s">
        <v>80</v>
      </c>
      <c r="B10" s="38" t="str">
        <f>VLOOKUP(B1,H:Q,10,0)</f>
        <v>DACHSER</v>
      </c>
      <c r="C10" s="38" t="str">
        <f>VLOOKUP(B1,S:AB,10,0)</f>
        <v>DACHSER</v>
      </c>
      <c r="D10" s="38" t="str">
        <f>VLOOKUP(B1,AD:AM,10,0)</f>
        <v>DACHSER</v>
      </c>
      <c r="H10" s="63" t="s">
        <v>22</v>
      </c>
      <c r="I10" s="1">
        <v>4919</v>
      </c>
      <c r="J10" s="2"/>
      <c r="K10" s="68"/>
      <c r="L10" s="70">
        <v>295000</v>
      </c>
      <c r="M10" s="70">
        <v>285000</v>
      </c>
      <c r="N10" s="45">
        <v>250000</v>
      </c>
      <c r="O10" s="47">
        <v>263287.5</v>
      </c>
      <c r="P10" s="18">
        <f>MIN(J10:O10)</f>
        <v>250000</v>
      </c>
      <c r="Q10" s="8" t="str">
        <f t="shared" ref="Q10:Q56" si="6">IF(P10=J10,$J$1,IF(P10=K10,$K$1,IF(P10=L10,$L$1,IF(P10=M10,$M$1,IF(P10=N10,$N$1,IF(P10=O10,$O$1,0))))))</f>
        <v>ASSTRA</v>
      </c>
      <c r="S10" s="63" t="s">
        <v>22</v>
      </c>
      <c r="T10" s="1">
        <v>4919</v>
      </c>
      <c r="U10" s="2"/>
      <c r="V10" s="68"/>
      <c r="W10" s="15"/>
      <c r="X10" s="68">
        <v>237000</v>
      </c>
      <c r="Y10" s="19"/>
      <c r="Z10" s="47">
        <v>210630</v>
      </c>
      <c r="AA10" s="18">
        <f>MIN(U10:Z10)</f>
        <v>210630</v>
      </c>
      <c r="AB10" s="8" t="str">
        <f t="shared" si="1"/>
        <v>SOVTRANS</v>
      </c>
      <c r="AD10" s="63" t="s">
        <v>22</v>
      </c>
      <c r="AE10" s="1">
        <v>4919</v>
      </c>
      <c r="AF10" s="2"/>
      <c r="AG10" s="68"/>
      <c r="AH10" s="15"/>
      <c r="AI10" s="70">
        <v>220000</v>
      </c>
      <c r="AJ10" s="19"/>
      <c r="AK10" s="47">
        <v>179655</v>
      </c>
      <c r="AL10" s="18">
        <f>MIN(AF10:AK10)</f>
        <v>179655</v>
      </c>
      <c r="AM10" s="8" t="str">
        <f t="shared" si="2"/>
        <v>SOVTRANS</v>
      </c>
    </row>
    <row r="11" spans="1:39" ht="15.75" x14ac:dyDescent="0.25">
      <c r="B11" s="43">
        <f>IF(ISNA(VLOOKUP(B1,F14:F17,1,0))=TRUE,VLOOKUP(B1,H:Q,9,0),SUM(VLOOKUP(B1,H:Q,9,0),B8))</f>
        <v>54500</v>
      </c>
      <c r="C11" s="43">
        <f>IF(ISNA(VLOOKUP(B1,F14:F17,1,0))=TRUE,VLOOKUP(B1,S:AB,9,0),SUM(VLOOKUP(B1,S:AB,9,0),B8))</f>
        <v>50500</v>
      </c>
      <c r="D11" s="43">
        <f>IF(ISNA(VLOOKUP(B1,F14:F17,1,0))=TRUE,VLOOKUP(B1,AD:AM,9,0),SUM(VLOOKUP(B1,AD:AM,9,0),C8))</f>
        <v>33000</v>
      </c>
      <c r="H11" s="63" t="s">
        <v>23</v>
      </c>
      <c r="I11" s="1">
        <v>346</v>
      </c>
      <c r="J11" s="2"/>
      <c r="K11" s="68"/>
      <c r="L11" s="70">
        <v>35000</v>
      </c>
      <c r="M11" s="70">
        <v>26000</v>
      </c>
      <c r="N11" s="46"/>
      <c r="O11" s="47">
        <v>21420</v>
      </c>
      <c r="P11" s="18">
        <f t="shared" ref="P11:P13" si="7">MIN(J11:O11)</f>
        <v>21420</v>
      </c>
      <c r="Q11" s="8" t="str">
        <f t="shared" si="6"/>
        <v>SOVTRANS</v>
      </c>
      <c r="S11" s="63" t="s">
        <v>23</v>
      </c>
      <c r="T11" s="1">
        <v>346</v>
      </c>
      <c r="U11" s="2"/>
      <c r="V11" s="68"/>
      <c r="W11" s="15"/>
      <c r="X11" s="68">
        <v>24000</v>
      </c>
      <c r="Y11" s="16"/>
      <c r="Z11" s="47">
        <v>17136</v>
      </c>
      <c r="AA11" s="18">
        <f t="shared" ref="AA11:AA13" si="8">MIN(U11:Z11)</f>
        <v>17136</v>
      </c>
      <c r="AB11" s="8" t="str">
        <f t="shared" si="1"/>
        <v>SOVTRANS</v>
      </c>
      <c r="AD11" s="63" t="s">
        <v>23</v>
      </c>
      <c r="AE11" s="1">
        <v>346</v>
      </c>
      <c r="AF11" s="2"/>
      <c r="AG11" s="68"/>
      <c r="AH11" s="15"/>
      <c r="AI11" s="70">
        <v>22000</v>
      </c>
      <c r="AJ11" s="16"/>
      <c r="AK11" s="47">
        <v>14615.999999999998</v>
      </c>
      <c r="AL11" s="18">
        <f t="shared" ref="AL11:AL13" si="9">MIN(AF11:AK11)</f>
        <v>14615.999999999998</v>
      </c>
      <c r="AM11" s="8" t="str">
        <f t="shared" si="2"/>
        <v>SOVTRANS</v>
      </c>
    </row>
    <row r="12" spans="1:39" x14ac:dyDescent="0.25">
      <c r="H12" s="63" t="s">
        <v>24</v>
      </c>
      <c r="I12" s="1">
        <v>490</v>
      </c>
      <c r="J12" s="2"/>
      <c r="K12" s="68"/>
      <c r="L12" s="70">
        <v>33000</v>
      </c>
      <c r="M12" s="70">
        <v>32000</v>
      </c>
      <c r="N12" s="45">
        <v>25000</v>
      </c>
      <c r="O12" s="47">
        <v>24097.5</v>
      </c>
      <c r="P12" s="18">
        <f t="shared" si="7"/>
        <v>24097.5</v>
      </c>
      <c r="Q12" s="8" t="str">
        <f t="shared" si="6"/>
        <v>SOVTRANS</v>
      </c>
      <c r="S12" s="63" t="s">
        <v>24</v>
      </c>
      <c r="T12" s="1">
        <v>490</v>
      </c>
      <c r="U12" s="2"/>
      <c r="V12" s="68"/>
      <c r="W12" s="15"/>
      <c r="X12" s="68">
        <v>28000</v>
      </c>
      <c r="Y12" s="19"/>
      <c r="Z12" s="47">
        <v>19278</v>
      </c>
      <c r="AA12" s="18">
        <f t="shared" si="8"/>
        <v>19278</v>
      </c>
      <c r="AB12" s="8" t="str">
        <f t="shared" si="1"/>
        <v>SOVTRANS</v>
      </c>
      <c r="AD12" s="63" t="s">
        <v>24</v>
      </c>
      <c r="AE12" s="1">
        <v>490</v>
      </c>
      <c r="AF12" s="2"/>
      <c r="AG12" s="68"/>
      <c r="AH12" s="15"/>
      <c r="AI12" s="70">
        <v>25000</v>
      </c>
      <c r="AJ12" s="19"/>
      <c r="AK12" s="47">
        <v>16443</v>
      </c>
      <c r="AL12" s="18">
        <f t="shared" si="9"/>
        <v>16443</v>
      </c>
      <c r="AM12" s="8" t="str">
        <f t="shared" si="2"/>
        <v>SOVTRANS</v>
      </c>
    </row>
    <row r="13" spans="1:39" x14ac:dyDescent="0.25">
      <c r="H13" s="63" t="s">
        <v>25</v>
      </c>
      <c r="I13" s="1">
        <v>201</v>
      </c>
      <c r="J13" s="2"/>
      <c r="K13" s="68"/>
      <c r="L13" s="70">
        <v>25000</v>
      </c>
      <c r="M13" s="70">
        <v>21000</v>
      </c>
      <c r="N13" s="45">
        <v>35000</v>
      </c>
      <c r="O13" s="47">
        <v>17850</v>
      </c>
      <c r="P13" s="18">
        <f t="shared" si="7"/>
        <v>17850</v>
      </c>
      <c r="Q13" s="8" t="str">
        <f t="shared" si="6"/>
        <v>SOVTRANS</v>
      </c>
      <c r="S13" s="63" t="s">
        <v>25</v>
      </c>
      <c r="T13" s="1">
        <v>201</v>
      </c>
      <c r="U13" s="2"/>
      <c r="V13" s="68"/>
      <c r="W13" s="15"/>
      <c r="X13" s="68">
        <v>18000</v>
      </c>
      <c r="Y13" s="19"/>
      <c r="Z13" s="47">
        <v>14280</v>
      </c>
      <c r="AA13" s="18">
        <f t="shared" si="8"/>
        <v>14280</v>
      </c>
      <c r="AB13" s="8" t="str">
        <f t="shared" si="1"/>
        <v>SOVTRANS</v>
      </c>
      <c r="AD13" s="63" t="s">
        <v>25</v>
      </c>
      <c r="AE13" s="1">
        <v>201</v>
      </c>
      <c r="AF13" s="2"/>
      <c r="AG13" s="68"/>
      <c r="AH13" s="15"/>
      <c r="AI13" s="70">
        <v>16000</v>
      </c>
      <c r="AJ13" s="19"/>
      <c r="AK13" s="47">
        <v>12180</v>
      </c>
      <c r="AL13" s="18">
        <f t="shared" si="9"/>
        <v>12180</v>
      </c>
      <c r="AM13" s="8" t="str">
        <f t="shared" si="2"/>
        <v>SOVTRANS</v>
      </c>
    </row>
    <row r="14" spans="1:39" x14ac:dyDescent="0.25">
      <c r="F14" s="62" t="s">
        <v>38</v>
      </c>
      <c r="H14" s="63" t="s">
        <v>26</v>
      </c>
      <c r="I14" s="1">
        <v>133</v>
      </c>
      <c r="J14" s="15"/>
      <c r="K14" s="68"/>
      <c r="L14" s="70">
        <v>22000</v>
      </c>
      <c r="M14" s="70">
        <v>18000</v>
      </c>
      <c r="N14" s="45">
        <v>17000</v>
      </c>
      <c r="O14" s="47">
        <v>15895.000000000002</v>
      </c>
      <c r="P14" s="18">
        <f>MIN(J14:O14)</f>
        <v>15895.000000000002</v>
      </c>
      <c r="Q14" s="8" t="str">
        <f t="shared" si="6"/>
        <v>SOVTRANS</v>
      </c>
      <c r="S14" s="63" t="s">
        <v>26</v>
      </c>
      <c r="T14" s="1">
        <v>133</v>
      </c>
      <c r="U14" s="15"/>
      <c r="V14" s="68"/>
      <c r="W14" s="15"/>
      <c r="X14" s="68">
        <v>15000</v>
      </c>
      <c r="Y14" s="19"/>
      <c r="Z14" s="47">
        <v>12716</v>
      </c>
      <c r="AA14" s="18">
        <f>MIN(U14:Z14)</f>
        <v>12716</v>
      </c>
      <c r="AB14" s="8" t="str">
        <f t="shared" si="1"/>
        <v>SOVTRANS</v>
      </c>
      <c r="AD14" s="63" t="s">
        <v>26</v>
      </c>
      <c r="AE14" s="1">
        <v>133</v>
      </c>
      <c r="AF14" s="15"/>
      <c r="AG14" s="68"/>
      <c r="AH14" s="15"/>
      <c r="AI14" s="70">
        <v>13000</v>
      </c>
      <c r="AJ14" s="19"/>
      <c r="AK14" s="47">
        <v>10846</v>
      </c>
      <c r="AL14" s="18">
        <f>MIN(AF14:AK14)</f>
        <v>10846</v>
      </c>
      <c r="AM14" s="8" t="str">
        <f t="shared" si="2"/>
        <v>SOVTRANS</v>
      </c>
    </row>
    <row r="15" spans="1:39" x14ac:dyDescent="0.25">
      <c r="F15" s="62" t="s">
        <v>44</v>
      </c>
      <c r="H15" s="63" t="s">
        <v>27</v>
      </c>
      <c r="I15" s="1">
        <v>912</v>
      </c>
      <c r="J15" s="2"/>
      <c r="K15" s="68"/>
      <c r="L15" s="70">
        <v>70000</v>
      </c>
      <c r="M15" s="70">
        <v>50000</v>
      </c>
      <c r="N15" s="45">
        <v>38000</v>
      </c>
      <c r="O15" s="47">
        <v>46410</v>
      </c>
      <c r="P15" s="18">
        <f>MIN(J15:O15)</f>
        <v>38000</v>
      </c>
      <c r="Q15" s="8" t="str">
        <f t="shared" si="6"/>
        <v>ASSTRA</v>
      </c>
      <c r="S15" s="63" t="s">
        <v>27</v>
      </c>
      <c r="T15" s="1">
        <v>912</v>
      </c>
      <c r="U15" s="2"/>
      <c r="V15" s="68"/>
      <c r="X15" s="68">
        <v>44000</v>
      </c>
      <c r="Y15" s="19"/>
      <c r="Z15" s="47">
        <v>37128</v>
      </c>
      <c r="AA15" s="18">
        <f>MIN(U15:Z15)</f>
        <v>37128</v>
      </c>
      <c r="AB15" s="8" t="str">
        <f t="shared" si="1"/>
        <v>SOVTRANS</v>
      </c>
      <c r="AD15" s="63" t="s">
        <v>27</v>
      </c>
      <c r="AE15" s="1">
        <v>912</v>
      </c>
      <c r="AF15" s="2"/>
      <c r="AG15" s="68"/>
      <c r="AI15" s="70">
        <v>39000</v>
      </c>
      <c r="AJ15" s="19"/>
      <c r="AK15" s="47">
        <v>31667.999999999996</v>
      </c>
      <c r="AL15" s="18">
        <f>MIN(AF15:AK15)</f>
        <v>31667.999999999996</v>
      </c>
      <c r="AM15" s="8" t="str">
        <f t="shared" si="2"/>
        <v>SOVTRANS</v>
      </c>
    </row>
    <row r="16" spans="1:39" x14ac:dyDescent="0.25">
      <c r="F16" s="62" t="s">
        <v>11</v>
      </c>
      <c r="H16" s="63" t="s">
        <v>28</v>
      </c>
      <c r="I16" s="1">
        <v>3711</v>
      </c>
      <c r="J16" s="2"/>
      <c r="K16" s="68"/>
      <c r="L16" s="70">
        <v>220000</v>
      </c>
      <c r="M16" s="70">
        <v>220000</v>
      </c>
      <c r="N16" s="45">
        <v>160000</v>
      </c>
      <c r="O16" s="47">
        <v>174037.5</v>
      </c>
      <c r="P16" s="18">
        <f t="shared" ref="P16:P56" si="10">MIN(J16:O16)</f>
        <v>160000</v>
      </c>
      <c r="Q16" s="8" t="str">
        <f t="shared" si="6"/>
        <v>ASSTRA</v>
      </c>
      <c r="S16" s="63" t="s">
        <v>28</v>
      </c>
      <c r="T16" s="1">
        <v>3711</v>
      </c>
      <c r="U16" s="2"/>
      <c r="V16" s="68"/>
      <c r="W16" s="15"/>
      <c r="X16" s="68">
        <v>180000</v>
      </c>
      <c r="Y16" s="19"/>
      <c r="Z16" s="47">
        <v>139230</v>
      </c>
      <c r="AA16" s="18">
        <f t="shared" ref="AA16:AA57" si="11">MIN(U16:Z16)</f>
        <v>139230</v>
      </c>
      <c r="AB16" s="8" t="str">
        <f t="shared" si="1"/>
        <v>SOVTRANS</v>
      </c>
      <c r="AD16" s="63" t="s">
        <v>28</v>
      </c>
      <c r="AE16" s="1">
        <v>3711</v>
      </c>
      <c r="AF16" s="2"/>
      <c r="AG16" s="68"/>
      <c r="AH16" s="15"/>
      <c r="AI16" s="70">
        <v>168000</v>
      </c>
      <c r="AJ16" s="19"/>
      <c r="AK16" s="47">
        <v>118754.99999999999</v>
      </c>
      <c r="AL16" s="18">
        <f t="shared" ref="AL16:AL57" si="12">MIN(AF16:AK16)</f>
        <v>118754.99999999999</v>
      </c>
      <c r="AM16" s="8" t="str">
        <f t="shared" si="2"/>
        <v>SOVTRANS</v>
      </c>
    </row>
    <row r="17" spans="6:39" x14ac:dyDescent="0.25">
      <c r="F17" s="62" t="s">
        <v>13</v>
      </c>
      <c r="H17" s="63" t="s">
        <v>29</v>
      </c>
      <c r="I17" s="1">
        <v>749</v>
      </c>
      <c r="J17" s="2"/>
      <c r="K17" s="68"/>
      <c r="L17" s="70">
        <v>45000</v>
      </c>
      <c r="M17" s="70">
        <v>37000</v>
      </c>
      <c r="N17" s="45">
        <v>35000</v>
      </c>
      <c r="O17" s="47">
        <v>31237.5</v>
      </c>
      <c r="P17" s="18">
        <f t="shared" si="10"/>
        <v>31237.5</v>
      </c>
      <c r="Q17" s="8" t="str">
        <f t="shared" si="6"/>
        <v>SOVTRANS</v>
      </c>
      <c r="R17" s="39"/>
      <c r="S17" s="63" t="s">
        <v>29</v>
      </c>
      <c r="T17" s="1">
        <v>749</v>
      </c>
      <c r="U17" s="2"/>
      <c r="V17" s="68"/>
      <c r="W17" s="15"/>
      <c r="X17" s="68">
        <v>32000</v>
      </c>
      <c r="Y17" s="19"/>
      <c r="Z17" s="47">
        <v>24990</v>
      </c>
      <c r="AA17" s="18">
        <f t="shared" si="11"/>
        <v>24990</v>
      </c>
      <c r="AB17" s="8" t="str">
        <f t="shared" si="1"/>
        <v>SOVTRANS</v>
      </c>
      <c r="AC17" s="39"/>
      <c r="AD17" s="63" t="s">
        <v>29</v>
      </c>
      <c r="AE17" s="1">
        <v>749</v>
      </c>
      <c r="AF17" s="2"/>
      <c r="AG17" s="68"/>
      <c r="AH17" s="15"/>
      <c r="AI17" s="70">
        <v>29000</v>
      </c>
      <c r="AJ17" s="19"/>
      <c r="AK17" s="47">
        <v>21315</v>
      </c>
      <c r="AL17" s="18">
        <f t="shared" si="12"/>
        <v>21315</v>
      </c>
      <c r="AM17" s="8" t="str">
        <f t="shared" si="2"/>
        <v>SOVTRANS</v>
      </c>
    </row>
    <row r="18" spans="6:39" x14ac:dyDescent="0.25">
      <c r="H18" s="63" t="s">
        <v>30</v>
      </c>
      <c r="I18" s="1">
        <v>1106</v>
      </c>
      <c r="J18" s="2"/>
      <c r="K18" s="68"/>
      <c r="L18" s="70">
        <v>85000</v>
      </c>
      <c r="M18" s="70">
        <v>62000</v>
      </c>
      <c r="N18" s="45">
        <v>49000</v>
      </c>
      <c r="O18" s="47">
        <v>46410</v>
      </c>
      <c r="P18" s="18">
        <f t="shared" si="10"/>
        <v>46410</v>
      </c>
      <c r="Q18" s="8" t="str">
        <f t="shared" si="6"/>
        <v>SOVTRANS</v>
      </c>
      <c r="S18" s="63" t="s">
        <v>30</v>
      </c>
      <c r="T18" s="1">
        <v>1106</v>
      </c>
      <c r="U18" s="2"/>
      <c r="V18" s="68"/>
      <c r="W18" s="15"/>
      <c r="X18" s="68">
        <v>50000</v>
      </c>
      <c r="Y18" s="19"/>
      <c r="Z18" s="47">
        <v>37128</v>
      </c>
      <c r="AA18" s="18">
        <f t="shared" si="11"/>
        <v>37128</v>
      </c>
      <c r="AB18" s="8" t="str">
        <f t="shared" si="1"/>
        <v>SOVTRANS</v>
      </c>
      <c r="AD18" s="63" t="s">
        <v>30</v>
      </c>
      <c r="AE18" s="1">
        <v>1106</v>
      </c>
      <c r="AF18" s="2"/>
      <c r="AG18" s="68"/>
      <c r="AH18" s="15"/>
      <c r="AI18" s="70">
        <v>46000</v>
      </c>
      <c r="AJ18" s="19"/>
      <c r="AK18" s="47">
        <v>31667.999999999996</v>
      </c>
      <c r="AL18" s="18">
        <f t="shared" si="12"/>
        <v>31667.999999999996</v>
      </c>
      <c r="AM18" s="8" t="str">
        <f t="shared" si="2"/>
        <v>SOVTRANS</v>
      </c>
    </row>
    <row r="19" spans="6:39" x14ac:dyDescent="0.25">
      <c r="H19" s="63" t="s">
        <v>31</v>
      </c>
      <c r="I19" s="1">
        <v>1312</v>
      </c>
      <c r="J19" s="2"/>
      <c r="K19" s="68"/>
      <c r="L19" s="70">
        <v>85000</v>
      </c>
      <c r="M19" s="70">
        <v>70000</v>
      </c>
      <c r="N19" s="45">
        <v>65000</v>
      </c>
      <c r="O19" s="47">
        <v>64260</v>
      </c>
      <c r="P19" s="18">
        <f t="shared" si="10"/>
        <v>64260</v>
      </c>
      <c r="Q19" s="8" t="str">
        <f t="shared" si="6"/>
        <v>SOVTRANS</v>
      </c>
      <c r="S19" s="63" t="s">
        <v>31</v>
      </c>
      <c r="T19" s="1">
        <v>1312</v>
      </c>
      <c r="U19" s="2"/>
      <c r="V19" s="68"/>
      <c r="W19" s="15"/>
      <c r="X19" s="68">
        <v>59000</v>
      </c>
      <c r="Y19" s="19"/>
      <c r="Z19" s="47">
        <v>51408</v>
      </c>
      <c r="AA19" s="18">
        <f t="shared" si="11"/>
        <v>51408</v>
      </c>
      <c r="AB19" s="8" t="str">
        <f t="shared" si="1"/>
        <v>SOVTRANS</v>
      </c>
      <c r="AD19" s="63" t="s">
        <v>31</v>
      </c>
      <c r="AE19" s="1">
        <v>1312</v>
      </c>
      <c r="AF19" s="2"/>
      <c r="AG19" s="68"/>
      <c r="AH19" s="15"/>
      <c r="AI19" s="70">
        <v>55000</v>
      </c>
      <c r="AJ19" s="19"/>
      <c r="AK19" s="47">
        <v>43848</v>
      </c>
      <c r="AL19" s="18">
        <f t="shared" si="12"/>
        <v>43848</v>
      </c>
      <c r="AM19" s="8" t="str">
        <f t="shared" si="2"/>
        <v>SOVTRANS</v>
      </c>
    </row>
    <row r="20" spans="6:39" x14ac:dyDescent="0.25">
      <c r="H20" s="63" t="s">
        <v>32</v>
      </c>
      <c r="I20" s="1">
        <v>4239</v>
      </c>
      <c r="J20" s="2"/>
      <c r="K20" s="68"/>
      <c r="L20" s="70">
        <v>250000</v>
      </c>
      <c r="M20" s="70">
        <v>243000</v>
      </c>
      <c r="N20" s="45">
        <v>170000</v>
      </c>
      <c r="O20" s="47">
        <v>200812.5</v>
      </c>
      <c r="P20" s="18">
        <f t="shared" si="10"/>
        <v>170000</v>
      </c>
      <c r="Q20" s="8" t="str">
        <f t="shared" si="6"/>
        <v>ASSTRA</v>
      </c>
      <c r="S20" s="63" t="s">
        <v>32</v>
      </c>
      <c r="T20" s="1">
        <v>4239</v>
      </c>
      <c r="U20" s="2"/>
      <c r="V20" s="68"/>
      <c r="W20" s="15"/>
      <c r="X20" s="68">
        <v>205000</v>
      </c>
      <c r="Y20" s="19"/>
      <c r="Z20" s="47">
        <v>160650</v>
      </c>
      <c r="AA20" s="18">
        <f t="shared" si="11"/>
        <v>160650</v>
      </c>
      <c r="AB20" s="8" t="str">
        <f t="shared" si="1"/>
        <v>SOVTRANS</v>
      </c>
      <c r="AD20" s="63" t="s">
        <v>32</v>
      </c>
      <c r="AE20" s="1">
        <v>4239</v>
      </c>
      <c r="AF20" s="2"/>
      <c r="AG20" s="68"/>
      <c r="AH20" s="15"/>
      <c r="AI20" s="70">
        <v>185000</v>
      </c>
      <c r="AJ20" s="19"/>
      <c r="AK20" s="47">
        <v>137025</v>
      </c>
      <c r="AL20" s="18">
        <f t="shared" si="12"/>
        <v>137025</v>
      </c>
      <c r="AM20" s="8" t="str">
        <f t="shared" si="2"/>
        <v>SOVTRANS</v>
      </c>
    </row>
    <row r="21" spans="6:39" x14ac:dyDescent="0.25">
      <c r="H21" s="64" t="s">
        <v>33</v>
      </c>
      <c r="I21" s="1">
        <v>538</v>
      </c>
      <c r="J21" s="2"/>
      <c r="K21" s="68"/>
      <c r="L21" s="70">
        <v>40000</v>
      </c>
      <c r="M21" s="70">
        <v>33000</v>
      </c>
      <c r="N21" s="45">
        <v>24000</v>
      </c>
      <c r="O21" s="47">
        <v>24990</v>
      </c>
      <c r="P21" s="18">
        <f t="shared" si="10"/>
        <v>24000</v>
      </c>
      <c r="Q21" s="8" t="str">
        <f t="shared" si="6"/>
        <v>ASSTRA</v>
      </c>
      <c r="S21" s="64" t="s">
        <v>33</v>
      </c>
      <c r="T21" s="1">
        <v>538</v>
      </c>
      <c r="U21" s="2"/>
      <c r="V21" s="68"/>
      <c r="W21" s="15"/>
      <c r="X21" s="68">
        <v>29000</v>
      </c>
      <c r="Y21" s="19"/>
      <c r="Z21" s="47">
        <v>19992</v>
      </c>
      <c r="AA21" s="18">
        <f t="shared" si="11"/>
        <v>19992</v>
      </c>
      <c r="AB21" s="8" t="str">
        <f t="shared" si="1"/>
        <v>SOVTRANS</v>
      </c>
      <c r="AD21" s="64" t="s">
        <v>33</v>
      </c>
      <c r="AE21" s="1">
        <v>538</v>
      </c>
      <c r="AF21" s="2"/>
      <c r="AG21" s="68"/>
      <c r="AH21" s="15"/>
      <c r="AI21" s="70">
        <v>26000</v>
      </c>
      <c r="AJ21" s="19"/>
      <c r="AK21" s="47">
        <v>17052</v>
      </c>
      <c r="AL21" s="18">
        <f t="shared" si="12"/>
        <v>17052</v>
      </c>
      <c r="AM21" s="8" t="str">
        <f t="shared" si="2"/>
        <v>SOVTRANS</v>
      </c>
    </row>
    <row r="22" spans="6:39" x14ac:dyDescent="0.25">
      <c r="H22" s="64" t="s">
        <v>34</v>
      </c>
      <c r="I22" s="1">
        <v>2200</v>
      </c>
      <c r="J22" s="2"/>
      <c r="K22" s="68"/>
      <c r="L22" s="70">
        <v>140000</v>
      </c>
      <c r="M22" s="70">
        <v>126000</v>
      </c>
      <c r="N22" s="45">
        <v>135000</v>
      </c>
      <c r="O22" s="47">
        <v>112455</v>
      </c>
      <c r="P22" s="18">
        <f t="shared" si="10"/>
        <v>112455</v>
      </c>
      <c r="Q22" s="8" t="str">
        <f t="shared" si="6"/>
        <v>SOVTRANS</v>
      </c>
      <c r="S22" s="64" t="s">
        <v>34</v>
      </c>
      <c r="T22" s="1">
        <v>2200</v>
      </c>
      <c r="U22" s="2"/>
      <c r="V22" s="68"/>
      <c r="W22" s="15"/>
      <c r="X22" s="68">
        <v>112000</v>
      </c>
      <c r="Y22" s="19"/>
      <c r="Z22" s="47">
        <v>89964</v>
      </c>
      <c r="AA22" s="18">
        <f t="shared" si="11"/>
        <v>89964</v>
      </c>
      <c r="AB22" s="8" t="str">
        <f t="shared" si="1"/>
        <v>SOVTRANS</v>
      </c>
      <c r="AD22" s="64" t="s">
        <v>34</v>
      </c>
      <c r="AE22" s="1">
        <v>2200</v>
      </c>
      <c r="AF22" s="2"/>
      <c r="AG22" s="68"/>
      <c r="AH22" s="15"/>
      <c r="AI22" s="70">
        <v>105000</v>
      </c>
      <c r="AJ22" s="19"/>
      <c r="AK22" s="47">
        <v>76734</v>
      </c>
      <c r="AL22" s="18">
        <f t="shared" si="12"/>
        <v>76734</v>
      </c>
      <c r="AM22" s="8" t="str">
        <f t="shared" si="2"/>
        <v>SOVTRANS</v>
      </c>
    </row>
    <row r="23" spans="6:39" x14ac:dyDescent="0.25">
      <c r="H23" s="63" t="s">
        <v>35</v>
      </c>
      <c r="I23" s="1">
        <v>423</v>
      </c>
      <c r="J23" s="2"/>
      <c r="K23" s="68"/>
      <c r="L23" s="70">
        <v>45000</v>
      </c>
      <c r="M23" s="70">
        <v>28000</v>
      </c>
      <c r="N23" s="45">
        <v>25000</v>
      </c>
      <c r="O23" s="47">
        <v>22312.5</v>
      </c>
      <c r="P23" s="18">
        <f t="shared" si="10"/>
        <v>22312.5</v>
      </c>
      <c r="Q23" s="8" t="str">
        <f t="shared" si="6"/>
        <v>SOVTRANS</v>
      </c>
      <c r="S23" s="63" t="s">
        <v>35</v>
      </c>
      <c r="T23" s="1">
        <v>423</v>
      </c>
      <c r="U23" s="2"/>
      <c r="V23" s="68"/>
      <c r="W23" s="15"/>
      <c r="X23" s="68">
        <v>24000</v>
      </c>
      <c r="Y23" s="19"/>
      <c r="Z23" s="47">
        <v>17850</v>
      </c>
      <c r="AA23" s="18">
        <f t="shared" si="11"/>
        <v>17850</v>
      </c>
      <c r="AB23" s="8" t="str">
        <f t="shared" si="1"/>
        <v>SOVTRANS</v>
      </c>
      <c r="AD23" s="63" t="s">
        <v>35</v>
      </c>
      <c r="AE23" s="1">
        <v>423</v>
      </c>
      <c r="AF23" s="2"/>
      <c r="AG23" s="68"/>
      <c r="AH23" s="15"/>
      <c r="AI23" s="70">
        <v>20000</v>
      </c>
      <c r="AJ23" s="19"/>
      <c r="AK23" s="47">
        <v>15224.999999999998</v>
      </c>
      <c r="AL23" s="18">
        <f t="shared" si="12"/>
        <v>15224.999999999998</v>
      </c>
      <c r="AM23" s="8" t="str">
        <f t="shared" si="2"/>
        <v>SOVTRANS</v>
      </c>
    </row>
    <row r="24" spans="6:39" x14ac:dyDescent="0.25">
      <c r="H24" s="63" t="s">
        <v>36</v>
      </c>
      <c r="I24" s="1">
        <v>1910</v>
      </c>
      <c r="J24" s="2"/>
      <c r="K24" s="68"/>
      <c r="L24" s="70">
        <v>145000</v>
      </c>
      <c r="M24" s="70">
        <v>102000</v>
      </c>
      <c r="N24" s="45">
        <v>85000</v>
      </c>
      <c r="O24" s="47">
        <v>102637.5</v>
      </c>
      <c r="P24" s="18">
        <f t="shared" si="10"/>
        <v>85000</v>
      </c>
      <c r="Q24" s="8" t="str">
        <f t="shared" si="6"/>
        <v>ASSTRA</v>
      </c>
      <c r="S24" s="63" t="s">
        <v>36</v>
      </c>
      <c r="T24" s="1">
        <v>1910</v>
      </c>
      <c r="U24" s="2"/>
      <c r="V24" s="68"/>
      <c r="W24" s="15"/>
      <c r="X24" s="68">
        <v>90000</v>
      </c>
      <c r="Y24" s="19"/>
      <c r="Z24" s="47">
        <v>82110</v>
      </c>
      <c r="AA24" s="18">
        <f t="shared" si="11"/>
        <v>82110</v>
      </c>
      <c r="AB24" s="8" t="str">
        <f t="shared" si="1"/>
        <v>SOVTRANS</v>
      </c>
      <c r="AD24" s="63" t="s">
        <v>36</v>
      </c>
      <c r="AE24" s="1">
        <v>1910</v>
      </c>
      <c r="AF24" s="2"/>
      <c r="AG24" s="68"/>
      <c r="AH24" s="15"/>
      <c r="AI24" s="70">
        <v>77000</v>
      </c>
      <c r="AJ24" s="19"/>
      <c r="AK24" s="47">
        <v>70035</v>
      </c>
      <c r="AL24" s="18">
        <f t="shared" si="12"/>
        <v>70035</v>
      </c>
      <c r="AM24" s="8" t="str">
        <f t="shared" si="2"/>
        <v>SOVTRANS</v>
      </c>
    </row>
    <row r="25" spans="6:39" x14ac:dyDescent="0.25">
      <c r="H25" s="63" t="s">
        <v>37</v>
      </c>
      <c r="I25" s="1">
        <v>103</v>
      </c>
      <c r="J25" s="2"/>
      <c r="K25" s="68"/>
      <c r="L25" s="70">
        <v>20000</v>
      </c>
      <c r="M25" s="70">
        <v>17000</v>
      </c>
      <c r="N25" s="45">
        <v>15000</v>
      </c>
      <c r="O25" s="47">
        <v>14025.000000000002</v>
      </c>
      <c r="P25" s="18">
        <f t="shared" si="10"/>
        <v>14025.000000000002</v>
      </c>
      <c r="Q25" s="8" t="str">
        <f t="shared" si="6"/>
        <v>SOVTRANS</v>
      </c>
      <c r="S25" s="63" t="s">
        <v>37</v>
      </c>
      <c r="T25" s="1">
        <v>103</v>
      </c>
      <c r="U25" s="2"/>
      <c r="V25" s="68"/>
      <c r="W25" s="15"/>
      <c r="X25" s="68">
        <v>14000</v>
      </c>
      <c r="Y25" s="19"/>
      <c r="Z25" s="47">
        <v>11220</v>
      </c>
      <c r="AA25" s="18">
        <f t="shared" si="11"/>
        <v>11220</v>
      </c>
      <c r="AB25" s="8" t="str">
        <f t="shared" si="1"/>
        <v>SOVTRANS</v>
      </c>
      <c r="AD25" s="63" t="s">
        <v>37</v>
      </c>
      <c r="AE25" s="1">
        <v>103</v>
      </c>
      <c r="AF25" s="2"/>
      <c r="AG25" s="68"/>
      <c r="AH25" s="15"/>
      <c r="AI25" s="70">
        <v>12000</v>
      </c>
      <c r="AJ25" s="19"/>
      <c r="AK25" s="47">
        <v>9570</v>
      </c>
      <c r="AL25" s="18">
        <f t="shared" si="12"/>
        <v>9570</v>
      </c>
      <c r="AM25" s="8" t="str">
        <f t="shared" si="2"/>
        <v>SOVTRANS</v>
      </c>
    </row>
    <row r="26" spans="6:39" ht="15.75" x14ac:dyDescent="0.25">
      <c r="H26" s="65" t="s">
        <v>38</v>
      </c>
      <c r="I26" s="1">
        <v>738</v>
      </c>
      <c r="J26" s="2"/>
      <c r="K26" s="68"/>
      <c r="L26" s="70">
        <v>60000</v>
      </c>
      <c r="M26" s="70">
        <v>45000</v>
      </c>
      <c r="N26" s="46"/>
      <c r="O26" s="47"/>
      <c r="P26" s="18">
        <f t="shared" si="10"/>
        <v>45000</v>
      </c>
      <c r="Q26" s="8" t="str">
        <f t="shared" si="6"/>
        <v>DACHSER</v>
      </c>
      <c r="S26" s="65" t="s">
        <v>38</v>
      </c>
      <c r="T26" s="1">
        <v>738</v>
      </c>
      <c r="U26" s="2"/>
      <c r="V26" s="68"/>
      <c r="W26" s="15"/>
      <c r="X26" s="68">
        <v>40000</v>
      </c>
      <c r="Y26" s="16"/>
      <c r="Z26" s="20"/>
      <c r="AA26" s="18">
        <f t="shared" si="11"/>
        <v>40000</v>
      </c>
      <c r="AB26" s="8" t="str">
        <f t="shared" si="1"/>
        <v>DACHSER</v>
      </c>
      <c r="AD26" s="65" t="s">
        <v>38</v>
      </c>
      <c r="AE26" s="1">
        <v>738</v>
      </c>
      <c r="AF26" s="2"/>
      <c r="AG26" s="68"/>
      <c r="AH26" s="15"/>
      <c r="AI26" s="70">
        <v>37000</v>
      </c>
      <c r="AJ26" s="16"/>
      <c r="AK26" s="20"/>
      <c r="AL26" s="18">
        <f t="shared" si="12"/>
        <v>37000</v>
      </c>
      <c r="AM26" s="8" t="str">
        <f t="shared" si="2"/>
        <v>DACHSER</v>
      </c>
    </row>
    <row r="27" spans="6:39" x14ac:dyDescent="0.25">
      <c r="H27" s="63" t="s">
        <v>39</v>
      </c>
      <c r="I27" s="1">
        <v>1230</v>
      </c>
      <c r="J27" s="2"/>
      <c r="K27" s="68"/>
      <c r="L27" s="70">
        <v>80000</v>
      </c>
      <c r="M27" s="70">
        <v>64000</v>
      </c>
      <c r="N27" s="45">
        <v>48000</v>
      </c>
      <c r="O27" s="47">
        <v>50872.5</v>
      </c>
      <c r="P27" s="18">
        <f t="shared" si="10"/>
        <v>48000</v>
      </c>
      <c r="Q27" s="8" t="str">
        <f t="shared" si="6"/>
        <v>ASSTRA</v>
      </c>
      <c r="S27" s="63" t="s">
        <v>39</v>
      </c>
      <c r="T27" s="1">
        <v>1230</v>
      </c>
      <c r="U27" s="2"/>
      <c r="V27" s="68"/>
      <c r="W27" s="15"/>
      <c r="X27" s="68">
        <v>52000</v>
      </c>
      <c r="Y27" s="19"/>
      <c r="Z27" s="20">
        <v>40698</v>
      </c>
      <c r="AA27" s="18">
        <f t="shared" si="11"/>
        <v>40698</v>
      </c>
      <c r="AB27" s="8" t="str">
        <f t="shared" si="1"/>
        <v>SOVTRANS</v>
      </c>
      <c r="AD27" s="63" t="s">
        <v>39</v>
      </c>
      <c r="AE27" s="1">
        <v>1230</v>
      </c>
      <c r="AF27" s="2"/>
      <c r="AG27" s="68"/>
      <c r="AH27" s="15"/>
      <c r="AI27" s="70">
        <v>48000</v>
      </c>
      <c r="AJ27" s="19"/>
      <c r="AK27" s="20">
        <v>34713</v>
      </c>
      <c r="AL27" s="18">
        <f t="shared" si="12"/>
        <v>34713</v>
      </c>
      <c r="AM27" s="8" t="str">
        <f t="shared" si="2"/>
        <v>SOVTRANS</v>
      </c>
    </row>
    <row r="28" spans="6:39" x14ac:dyDescent="0.25">
      <c r="H28" s="66" t="s">
        <v>40</v>
      </c>
      <c r="I28" s="1">
        <v>3234</v>
      </c>
      <c r="J28" s="2"/>
      <c r="K28" s="68"/>
      <c r="L28" s="70">
        <v>190000</v>
      </c>
      <c r="M28" s="70">
        <v>183000</v>
      </c>
      <c r="N28" s="45">
        <v>144000</v>
      </c>
      <c r="O28" s="47">
        <v>156187.5</v>
      </c>
      <c r="P28" s="18">
        <f t="shared" si="10"/>
        <v>144000</v>
      </c>
      <c r="Q28" s="8" t="str">
        <f t="shared" si="6"/>
        <v>ASSTRA</v>
      </c>
      <c r="S28" s="66" t="s">
        <v>40</v>
      </c>
      <c r="T28" s="1">
        <v>3234</v>
      </c>
      <c r="U28" s="2"/>
      <c r="V28" s="68"/>
      <c r="W28" s="15"/>
      <c r="X28" s="68">
        <v>145000</v>
      </c>
      <c r="Y28" s="19"/>
      <c r="Z28" s="47">
        <v>124950</v>
      </c>
      <c r="AA28" s="18">
        <f t="shared" si="11"/>
        <v>124950</v>
      </c>
      <c r="AB28" s="8" t="str">
        <f t="shared" si="1"/>
        <v>SOVTRANS</v>
      </c>
      <c r="AD28" s="66" t="s">
        <v>40</v>
      </c>
      <c r="AE28" s="1">
        <v>3234</v>
      </c>
      <c r="AF28" s="2"/>
      <c r="AG28" s="68"/>
      <c r="AH28" s="15"/>
      <c r="AI28" s="70">
        <v>135000</v>
      </c>
      <c r="AJ28" s="19"/>
      <c r="AK28" s="47">
        <v>106575</v>
      </c>
      <c r="AL28" s="18">
        <f t="shared" si="12"/>
        <v>106575</v>
      </c>
      <c r="AM28" s="8" t="str">
        <f t="shared" si="2"/>
        <v>SOVTRANS</v>
      </c>
    </row>
    <row r="29" spans="6:39" x14ac:dyDescent="0.25">
      <c r="H29" s="66" t="s">
        <v>41</v>
      </c>
      <c r="I29" s="1">
        <v>499</v>
      </c>
      <c r="J29" s="2"/>
      <c r="K29" s="68"/>
      <c r="L29" s="70">
        <v>35000</v>
      </c>
      <c r="M29" s="70">
        <v>30000</v>
      </c>
      <c r="N29" s="45">
        <v>24000</v>
      </c>
      <c r="O29" s="47">
        <v>24990</v>
      </c>
      <c r="P29" s="18">
        <f t="shared" si="10"/>
        <v>24000</v>
      </c>
      <c r="Q29" s="8" t="str">
        <f t="shared" si="6"/>
        <v>ASSTRA</v>
      </c>
      <c r="S29" s="66" t="s">
        <v>41</v>
      </c>
      <c r="T29" s="1">
        <v>499</v>
      </c>
      <c r="U29" s="2"/>
      <c r="V29" s="68"/>
      <c r="W29" s="15"/>
      <c r="X29" s="68">
        <v>27000</v>
      </c>
      <c r="Y29" s="19"/>
      <c r="Z29" s="47">
        <v>19992</v>
      </c>
      <c r="AA29" s="18">
        <f t="shared" si="11"/>
        <v>19992</v>
      </c>
      <c r="AB29" s="8" t="str">
        <f t="shared" si="1"/>
        <v>SOVTRANS</v>
      </c>
      <c r="AD29" s="66" t="s">
        <v>41</v>
      </c>
      <c r="AE29" s="1">
        <v>499</v>
      </c>
      <c r="AF29" s="2"/>
      <c r="AG29" s="68"/>
      <c r="AH29" s="15"/>
      <c r="AI29" s="70">
        <v>24000</v>
      </c>
      <c r="AJ29" s="19"/>
      <c r="AK29" s="47">
        <v>17052</v>
      </c>
      <c r="AL29" s="18">
        <f t="shared" si="12"/>
        <v>17052</v>
      </c>
      <c r="AM29" s="8" t="str">
        <f t="shared" si="2"/>
        <v>SOVTRANS</v>
      </c>
    </row>
    <row r="30" spans="6:39" x14ac:dyDescent="0.25">
      <c r="H30" s="66" t="s">
        <v>42</v>
      </c>
      <c r="I30" s="1">
        <v>3761</v>
      </c>
      <c r="J30" s="2"/>
      <c r="K30" s="68"/>
      <c r="L30" s="70">
        <v>230000</v>
      </c>
      <c r="M30" s="70">
        <v>22000</v>
      </c>
      <c r="N30" s="45">
        <v>165000</v>
      </c>
      <c r="O30" s="47">
        <v>191887.5</v>
      </c>
      <c r="P30" s="18">
        <f t="shared" si="10"/>
        <v>22000</v>
      </c>
      <c r="Q30" s="8" t="str">
        <f t="shared" si="6"/>
        <v>DACHSER</v>
      </c>
      <c r="S30" s="66" t="s">
        <v>42</v>
      </c>
      <c r="T30" s="1">
        <v>3761</v>
      </c>
      <c r="U30" s="2"/>
      <c r="V30" s="68"/>
      <c r="W30" s="15"/>
      <c r="X30" s="68">
        <v>180000</v>
      </c>
      <c r="Y30" s="19"/>
      <c r="Z30" s="47">
        <v>153510</v>
      </c>
      <c r="AA30" s="18">
        <f t="shared" si="11"/>
        <v>153510</v>
      </c>
      <c r="AB30" s="8" t="str">
        <f t="shared" si="1"/>
        <v>SOVTRANS</v>
      </c>
      <c r="AD30" s="66" t="s">
        <v>42</v>
      </c>
      <c r="AE30" s="1">
        <v>3761</v>
      </c>
      <c r="AF30" s="2"/>
      <c r="AG30" s="68"/>
      <c r="AH30" s="15"/>
      <c r="AI30" s="70">
        <v>172000</v>
      </c>
      <c r="AJ30" s="19"/>
      <c r="AK30" s="47">
        <v>130934.99999999999</v>
      </c>
      <c r="AL30" s="18">
        <f t="shared" si="12"/>
        <v>130934.99999999999</v>
      </c>
      <c r="AM30" s="8" t="str">
        <f t="shared" si="2"/>
        <v>SOVTRANS</v>
      </c>
    </row>
    <row r="31" spans="6:39" x14ac:dyDescent="0.25">
      <c r="H31" s="65" t="s">
        <v>43</v>
      </c>
      <c r="I31" s="1">
        <v>851</v>
      </c>
      <c r="J31" s="2"/>
      <c r="K31" s="68"/>
      <c r="L31" s="70">
        <v>25000</v>
      </c>
      <c r="M31" s="70">
        <v>20000</v>
      </c>
      <c r="N31" s="45">
        <v>17000</v>
      </c>
      <c r="O31" s="47">
        <v>15172.5</v>
      </c>
      <c r="P31" s="18">
        <f t="shared" si="10"/>
        <v>15172.5</v>
      </c>
      <c r="Q31" s="8" t="str">
        <f t="shared" si="6"/>
        <v>SOVTRANS</v>
      </c>
      <c r="S31" s="65" t="s">
        <v>43</v>
      </c>
      <c r="T31" s="1">
        <v>851</v>
      </c>
      <c r="U31" s="2"/>
      <c r="V31" s="68"/>
      <c r="W31" s="15"/>
      <c r="X31" s="68">
        <v>18000</v>
      </c>
      <c r="Y31" s="19"/>
      <c r="Z31" s="47">
        <v>12138</v>
      </c>
      <c r="AA31" s="18">
        <f t="shared" si="11"/>
        <v>12138</v>
      </c>
      <c r="AB31" s="8" t="str">
        <f t="shared" si="1"/>
        <v>SOVTRANS</v>
      </c>
      <c r="AD31" s="65" t="s">
        <v>43</v>
      </c>
      <c r="AE31" s="1">
        <v>851</v>
      </c>
      <c r="AF31" s="2"/>
      <c r="AG31" s="68"/>
      <c r="AH31" s="15"/>
      <c r="AI31" s="70">
        <v>16000</v>
      </c>
      <c r="AJ31" s="19"/>
      <c r="AK31" s="47">
        <v>10353</v>
      </c>
      <c r="AL31" s="18">
        <f t="shared" si="12"/>
        <v>10353</v>
      </c>
      <c r="AM31" s="8" t="str">
        <f t="shared" si="2"/>
        <v>SOVTRANS</v>
      </c>
    </row>
    <row r="32" spans="6:39" ht="15.75" x14ac:dyDescent="0.25">
      <c r="H32" s="65" t="s">
        <v>44</v>
      </c>
      <c r="I32" s="1">
        <v>659</v>
      </c>
      <c r="J32" s="2"/>
      <c r="K32" s="68"/>
      <c r="L32" s="70">
        <v>50000</v>
      </c>
      <c r="M32" s="70">
        <v>39000</v>
      </c>
      <c r="N32" s="46"/>
      <c r="O32" s="47"/>
      <c r="P32" s="18">
        <f t="shared" si="10"/>
        <v>39000</v>
      </c>
      <c r="Q32" s="8" t="str">
        <f t="shared" si="6"/>
        <v>DACHSER</v>
      </c>
      <c r="S32" s="65" t="s">
        <v>44</v>
      </c>
      <c r="T32" s="1">
        <v>659</v>
      </c>
      <c r="U32" s="2"/>
      <c r="V32" s="68"/>
      <c r="W32" s="15"/>
      <c r="X32" s="68">
        <v>35000</v>
      </c>
      <c r="Y32" s="16"/>
      <c r="Z32" s="20"/>
      <c r="AA32" s="18">
        <f t="shared" si="11"/>
        <v>35000</v>
      </c>
      <c r="AB32" s="8" t="str">
        <f t="shared" si="1"/>
        <v>DACHSER</v>
      </c>
      <c r="AD32" s="65" t="s">
        <v>44</v>
      </c>
      <c r="AE32" s="1">
        <v>659</v>
      </c>
      <c r="AF32" s="2"/>
      <c r="AG32" s="68"/>
      <c r="AH32" s="15"/>
      <c r="AI32" s="70">
        <v>33000</v>
      </c>
      <c r="AJ32" s="16"/>
      <c r="AK32" s="20"/>
      <c r="AL32" s="18">
        <f t="shared" si="12"/>
        <v>33000</v>
      </c>
      <c r="AM32" s="8" t="str">
        <f t="shared" si="2"/>
        <v>DACHSER</v>
      </c>
    </row>
    <row r="33" spans="8:39" x14ac:dyDescent="0.25">
      <c r="H33" s="66" t="s">
        <v>45</v>
      </c>
      <c r="I33" s="1">
        <v>981</v>
      </c>
      <c r="J33" s="2"/>
      <c r="K33" s="68"/>
      <c r="L33" s="70">
        <v>60000</v>
      </c>
      <c r="M33" s="70">
        <v>60000</v>
      </c>
      <c r="N33" s="45">
        <v>58000</v>
      </c>
      <c r="O33" s="47">
        <v>52657.5</v>
      </c>
      <c r="P33" s="18">
        <f t="shared" si="10"/>
        <v>52657.5</v>
      </c>
      <c r="Q33" s="8" t="str">
        <f t="shared" si="6"/>
        <v>SOVTRANS</v>
      </c>
      <c r="S33" s="66" t="s">
        <v>45</v>
      </c>
      <c r="T33" s="1">
        <v>981</v>
      </c>
      <c r="U33" s="2"/>
      <c r="V33" s="68"/>
      <c r="W33" s="15"/>
      <c r="X33" s="68">
        <v>50000</v>
      </c>
      <c r="Y33" s="19"/>
      <c r="Z33" s="47">
        <v>42126</v>
      </c>
      <c r="AA33" s="18">
        <f t="shared" si="11"/>
        <v>42126</v>
      </c>
      <c r="AB33" s="8" t="str">
        <f t="shared" si="1"/>
        <v>SOVTRANS</v>
      </c>
      <c r="AD33" s="66" t="s">
        <v>45</v>
      </c>
      <c r="AE33" s="1">
        <v>981</v>
      </c>
      <c r="AF33" s="2"/>
      <c r="AG33" s="68"/>
      <c r="AH33" s="15"/>
      <c r="AI33" s="70">
        <v>46000</v>
      </c>
      <c r="AJ33" s="19"/>
      <c r="AK33" s="47">
        <v>35931</v>
      </c>
      <c r="AL33" s="18">
        <f t="shared" si="12"/>
        <v>35931</v>
      </c>
      <c r="AM33" s="8" t="str">
        <f t="shared" si="2"/>
        <v>SOVTRANS</v>
      </c>
    </row>
    <row r="34" spans="8:39" x14ac:dyDescent="0.25">
      <c r="H34" s="63" t="s">
        <v>46</v>
      </c>
      <c r="I34" s="1">
        <v>2803</v>
      </c>
      <c r="J34" s="2"/>
      <c r="K34" s="68"/>
      <c r="L34" s="70">
        <v>175000</v>
      </c>
      <c r="M34" s="70">
        <v>154000</v>
      </c>
      <c r="N34" s="45">
        <v>110000</v>
      </c>
      <c r="O34" s="47">
        <v>138337.5</v>
      </c>
      <c r="P34" s="18">
        <f t="shared" si="10"/>
        <v>110000</v>
      </c>
      <c r="Q34" s="8" t="str">
        <f t="shared" si="6"/>
        <v>ASSTRA</v>
      </c>
      <c r="S34" s="63" t="s">
        <v>46</v>
      </c>
      <c r="T34" s="1">
        <v>2803</v>
      </c>
      <c r="U34" s="2"/>
      <c r="V34" s="68"/>
      <c r="W34" s="15"/>
      <c r="X34" s="68">
        <v>133000</v>
      </c>
      <c r="Y34" s="19"/>
      <c r="Z34" s="47">
        <v>110670</v>
      </c>
      <c r="AA34" s="18">
        <f t="shared" si="11"/>
        <v>110670</v>
      </c>
      <c r="AB34" s="8" t="str">
        <f t="shared" si="1"/>
        <v>SOVTRANS</v>
      </c>
      <c r="AD34" s="63" t="s">
        <v>46</v>
      </c>
      <c r="AE34" s="1">
        <v>2803</v>
      </c>
      <c r="AF34" s="2"/>
      <c r="AG34" s="68"/>
      <c r="AH34" s="15"/>
      <c r="AI34" s="70">
        <v>110000</v>
      </c>
      <c r="AJ34" s="19"/>
      <c r="AK34" s="47">
        <v>94395</v>
      </c>
      <c r="AL34" s="18">
        <f t="shared" si="12"/>
        <v>94395</v>
      </c>
      <c r="AM34" s="8" t="str">
        <f t="shared" si="2"/>
        <v>SOVTRANS</v>
      </c>
    </row>
    <row r="35" spans="8:39" x14ac:dyDescent="0.25">
      <c r="H35" s="63" t="s">
        <v>47</v>
      </c>
      <c r="I35" s="1">
        <v>1463</v>
      </c>
      <c r="J35" s="2"/>
      <c r="K35" s="68"/>
      <c r="L35" s="70">
        <v>95000</v>
      </c>
      <c r="M35" s="70">
        <v>85000</v>
      </c>
      <c r="N35" s="45">
        <v>75000</v>
      </c>
      <c r="O35" s="47">
        <v>80325</v>
      </c>
      <c r="P35" s="18">
        <f t="shared" si="10"/>
        <v>75000</v>
      </c>
      <c r="Q35" s="8" t="str">
        <f t="shared" si="6"/>
        <v>ASSTRA</v>
      </c>
      <c r="S35" s="63" t="s">
        <v>47</v>
      </c>
      <c r="T35" s="1">
        <v>1463</v>
      </c>
      <c r="U35" s="2"/>
      <c r="V35" s="68"/>
      <c r="W35" s="15"/>
      <c r="X35" s="68">
        <v>70000</v>
      </c>
      <c r="Y35" s="19"/>
      <c r="Z35" s="47">
        <v>64260</v>
      </c>
      <c r="AA35" s="18">
        <f t="shared" si="11"/>
        <v>64260</v>
      </c>
      <c r="AB35" s="8" t="str">
        <f t="shared" si="1"/>
        <v>SOVTRANS</v>
      </c>
      <c r="AD35" s="63" t="s">
        <v>47</v>
      </c>
      <c r="AE35" s="1">
        <v>1463</v>
      </c>
      <c r="AF35" s="2"/>
      <c r="AG35" s="68"/>
      <c r="AH35" s="15"/>
      <c r="AI35" s="70">
        <v>64000</v>
      </c>
      <c r="AJ35" s="19"/>
      <c r="AK35" s="47">
        <v>54810</v>
      </c>
      <c r="AL35" s="18">
        <f t="shared" si="12"/>
        <v>54810</v>
      </c>
      <c r="AM35" s="8" t="str">
        <f t="shared" si="2"/>
        <v>SOVTRANS</v>
      </c>
    </row>
    <row r="36" spans="8:39" x14ac:dyDescent="0.25">
      <c r="H36" s="63" t="s">
        <v>48</v>
      </c>
      <c r="I36" s="1">
        <v>1753</v>
      </c>
      <c r="J36" s="2"/>
      <c r="K36" s="68"/>
      <c r="L36" s="70">
        <v>110000</v>
      </c>
      <c r="M36" s="70">
        <v>97000</v>
      </c>
      <c r="N36" s="45">
        <v>80000</v>
      </c>
      <c r="O36" s="47">
        <v>89250</v>
      </c>
      <c r="P36" s="18">
        <f t="shared" si="10"/>
        <v>80000</v>
      </c>
      <c r="Q36" s="8" t="str">
        <f t="shared" si="6"/>
        <v>ASSTRA</v>
      </c>
      <c r="S36" s="63" t="s">
        <v>48</v>
      </c>
      <c r="T36" s="1">
        <v>1753</v>
      </c>
      <c r="U36" s="2"/>
      <c r="V36" s="68"/>
      <c r="W36" s="15"/>
      <c r="X36" s="68">
        <v>82000</v>
      </c>
      <c r="Y36" s="19"/>
      <c r="Z36" s="47">
        <v>71400</v>
      </c>
      <c r="AA36" s="18">
        <f t="shared" si="11"/>
        <v>71400</v>
      </c>
      <c r="AB36" s="8" t="str">
        <f t="shared" si="1"/>
        <v>SOVTRANS</v>
      </c>
      <c r="AD36" s="63" t="s">
        <v>48</v>
      </c>
      <c r="AE36" s="1">
        <v>1753</v>
      </c>
      <c r="AF36" s="2"/>
      <c r="AG36" s="68"/>
      <c r="AH36" s="15"/>
      <c r="AI36" s="70">
        <v>75000</v>
      </c>
      <c r="AJ36" s="19"/>
      <c r="AK36" s="47">
        <v>60899.999999999993</v>
      </c>
      <c r="AL36" s="18">
        <f t="shared" si="12"/>
        <v>60899.999999999993</v>
      </c>
      <c r="AM36" s="8" t="str">
        <f t="shared" si="2"/>
        <v>SOVTRANS</v>
      </c>
    </row>
    <row r="37" spans="8:39" ht="15.75" x14ac:dyDescent="0.25">
      <c r="H37" s="63" t="s">
        <v>49</v>
      </c>
      <c r="I37" s="1">
        <v>3225</v>
      </c>
      <c r="J37" s="2"/>
      <c r="K37" s="68"/>
      <c r="L37" s="70">
        <v>230000</v>
      </c>
      <c r="M37" s="70">
        <v>210000</v>
      </c>
      <c r="N37" s="46"/>
      <c r="O37" s="47"/>
      <c r="P37" s="18">
        <f t="shared" si="10"/>
        <v>210000</v>
      </c>
      <c r="Q37" s="8" t="str">
        <f t="shared" si="6"/>
        <v>DACHSER</v>
      </c>
      <c r="S37" s="63" t="s">
        <v>49</v>
      </c>
      <c r="T37" s="1">
        <v>3225</v>
      </c>
      <c r="U37" s="2"/>
      <c r="V37" s="68"/>
      <c r="W37" s="15"/>
      <c r="X37" s="68">
        <v>190000</v>
      </c>
      <c r="Y37" s="16"/>
      <c r="Z37" s="23"/>
      <c r="AA37" s="18">
        <f t="shared" si="11"/>
        <v>190000</v>
      </c>
      <c r="AB37" s="8" t="str">
        <f t="shared" si="1"/>
        <v>DACHSER</v>
      </c>
      <c r="AD37" s="63" t="s">
        <v>49</v>
      </c>
      <c r="AE37" s="1">
        <v>3225</v>
      </c>
      <c r="AF37" s="2"/>
      <c r="AG37" s="68"/>
      <c r="AH37" s="15"/>
      <c r="AI37" s="70">
        <v>177000</v>
      </c>
      <c r="AJ37" s="16"/>
      <c r="AK37" s="23"/>
      <c r="AL37" s="18">
        <f t="shared" si="12"/>
        <v>177000</v>
      </c>
      <c r="AM37" s="8" t="str">
        <f t="shared" si="2"/>
        <v>DACHSER</v>
      </c>
    </row>
    <row r="38" spans="8:39" x14ac:dyDescent="0.25">
      <c r="H38" s="63" t="s">
        <v>15</v>
      </c>
      <c r="I38" s="1">
        <v>1544</v>
      </c>
      <c r="J38" s="2"/>
      <c r="K38" s="68"/>
      <c r="L38" s="70">
        <v>90000</v>
      </c>
      <c r="M38" s="70">
        <v>80000</v>
      </c>
      <c r="N38" s="45">
        <v>75000</v>
      </c>
      <c r="O38" s="47">
        <v>77647.5</v>
      </c>
      <c r="P38" s="18">
        <f t="shared" si="10"/>
        <v>75000</v>
      </c>
      <c r="Q38" s="8" t="str">
        <f t="shared" si="6"/>
        <v>ASSTRA</v>
      </c>
      <c r="S38" s="63" t="s">
        <v>15</v>
      </c>
      <c r="T38" s="1">
        <v>1544</v>
      </c>
      <c r="U38" s="2"/>
      <c r="V38" s="68"/>
      <c r="W38" s="15"/>
      <c r="X38" s="68">
        <v>65000</v>
      </c>
      <c r="Y38" s="19"/>
      <c r="Z38" s="47">
        <v>62118</v>
      </c>
      <c r="AA38" s="18">
        <f t="shared" si="11"/>
        <v>62118</v>
      </c>
      <c r="AB38" s="8" t="str">
        <f t="shared" si="1"/>
        <v>SOVTRANS</v>
      </c>
      <c r="AD38" s="63" t="s">
        <v>15</v>
      </c>
      <c r="AE38" s="1">
        <v>1544</v>
      </c>
      <c r="AF38" s="2"/>
      <c r="AG38" s="68"/>
      <c r="AH38" s="15"/>
      <c r="AI38" s="70">
        <v>55000</v>
      </c>
      <c r="AJ38" s="19"/>
      <c r="AK38" s="47">
        <v>52983</v>
      </c>
      <c r="AL38" s="18">
        <f t="shared" si="12"/>
        <v>52983</v>
      </c>
      <c r="AM38" s="8" t="str">
        <f t="shared" si="2"/>
        <v>SOVTRANS</v>
      </c>
    </row>
    <row r="39" spans="8:39" x14ac:dyDescent="0.25">
      <c r="H39" s="63" t="s">
        <v>50</v>
      </c>
      <c r="I39" s="1">
        <v>68</v>
      </c>
      <c r="J39" s="2"/>
      <c r="K39" s="68"/>
      <c r="L39" s="70">
        <v>15000</v>
      </c>
      <c r="M39" s="70">
        <v>17000</v>
      </c>
      <c r="N39" s="45">
        <v>18000</v>
      </c>
      <c r="O39" s="47">
        <v>12495</v>
      </c>
      <c r="P39" s="18">
        <f t="shared" si="10"/>
        <v>12495</v>
      </c>
      <c r="Q39" s="8" t="str">
        <f t="shared" si="6"/>
        <v>SOVTRANS</v>
      </c>
      <c r="S39" s="63" t="s">
        <v>50</v>
      </c>
      <c r="T39" s="1">
        <v>68</v>
      </c>
      <c r="U39" s="2"/>
      <c r="V39" s="68"/>
      <c r="W39" s="15"/>
      <c r="X39" s="68">
        <v>14000</v>
      </c>
      <c r="Y39" s="19"/>
      <c r="Z39" s="47">
        <v>9996</v>
      </c>
      <c r="AA39" s="18">
        <f t="shared" si="11"/>
        <v>9996</v>
      </c>
      <c r="AB39" s="8" t="str">
        <f t="shared" si="1"/>
        <v>SOVTRANS</v>
      </c>
      <c r="AD39" s="63" t="s">
        <v>50</v>
      </c>
      <c r="AE39" s="1">
        <v>68</v>
      </c>
      <c r="AF39" s="2"/>
      <c r="AG39" s="68"/>
      <c r="AH39" s="15"/>
      <c r="AI39" s="70">
        <v>12000</v>
      </c>
      <c r="AJ39" s="19"/>
      <c r="AK39" s="47">
        <v>8526</v>
      </c>
      <c r="AL39" s="18">
        <f t="shared" si="12"/>
        <v>8526</v>
      </c>
      <c r="AM39" s="8" t="str">
        <f t="shared" si="2"/>
        <v>SOVTRANS</v>
      </c>
    </row>
    <row r="40" spans="8:39" x14ac:dyDescent="0.25">
      <c r="H40" s="63" t="s">
        <v>51</v>
      </c>
      <c r="I40" s="1">
        <v>1034</v>
      </c>
      <c r="J40" s="2"/>
      <c r="K40" s="68"/>
      <c r="L40" s="70">
        <v>70000</v>
      </c>
      <c r="M40" s="70">
        <v>60000</v>
      </c>
      <c r="N40" s="45">
        <v>55000</v>
      </c>
      <c r="O40" s="47">
        <v>53550</v>
      </c>
      <c r="P40" s="18">
        <f t="shared" si="10"/>
        <v>53550</v>
      </c>
      <c r="Q40" s="8" t="str">
        <f t="shared" si="6"/>
        <v>SOVTRANS</v>
      </c>
      <c r="S40" s="63" t="s">
        <v>51</v>
      </c>
      <c r="T40" s="1">
        <v>1034</v>
      </c>
      <c r="U40" s="2"/>
      <c r="V40" s="68"/>
      <c r="W40" s="15"/>
      <c r="X40" s="68">
        <v>49000</v>
      </c>
      <c r="Y40" s="19"/>
      <c r="Z40" s="47">
        <v>42840</v>
      </c>
      <c r="AA40" s="18">
        <f t="shared" si="11"/>
        <v>42840</v>
      </c>
      <c r="AB40" s="8" t="str">
        <f t="shared" si="1"/>
        <v>SOVTRANS</v>
      </c>
      <c r="AD40" s="63" t="s">
        <v>51</v>
      </c>
      <c r="AE40" s="1">
        <v>1034</v>
      </c>
      <c r="AF40" s="2"/>
      <c r="AG40" s="68"/>
      <c r="AH40" s="15"/>
      <c r="AI40" s="70">
        <v>45000</v>
      </c>
      <c r="AJ40" s="19"/>
      <c r="AK40" s="47">
        <v>36540</v>
      </c>
      <c r="AL40" s="18">
        <f t="shared" si="12"/>
        <v>36540</v>
      </c>
      <c r="AM40" s="8" t="str">
        <f t="shared" si="2"/>
        <v>SOVTRANS</v>
      </c>
    </row>
    <row r="41" spans="8:39" x14ac:dyDescent="0.25">
      <c r="H41" s="63" t="s">
        <v>52</v>
      </c>
      <c r="I41" s="1">
        <v>233</v>
      </c>
      <c r="J41" s="2"/>
      <c r="K41" s="68"/>
      <c r="L41" s="70">
        <v>18000</v>
      </c>
      <c r="M41" s="70">
        <v>19000</v>
      </c>
      <c r="N41" s="45">
        <v>17000</v>
      </c>
      <c r="O41" s="47">
        <v>16065</v>
      </c>
      <c r="P41" s="18">
        <f t="shared" si="10"/>
        <v>16065</v>
      </c>
      <c r="Q41" s="8" t="str">
        <f t="shared" si="6"/>
        <v>SOVTRANS</v>
      </c>
      <c r="S41" s="63" t="s">
        <v>52</v>
      </c>
      <c r="T41" s="1">
        <v>233</v>
      </c>
      <c r="U41" s="2"/>
      <c r="V41" s="68"/>
      <c r="W41" s="15"/>
      <c r="X41" s="68">
        <v>17000</v>
      </c>
      <c r="Y41" s="19"/>
      <c r="Z41" s="47">
        <v>12852</v>
      </c>
      <c r="AA41" s="18">
        <f t="shared" si="11"/>
        <v>12852</v>
      </c>
      <c r="AB41" s="8" t="str">
        <f t="shared" si="1"/>
        <v>SOVTRANS</v>
      </c>
      <c r="AD41" s="63" t="s">
        <v>52</v>
      </c>
      <c r="AE41" s="1">
        <v>233</v>
      </c>
      <c r="AF41" s="2"/>
      <c r="AG41" s="68"/>
      <c r="AH41" s="15"/>
      <c r="AI41" s="70">
        <v>14000</v>
      </c>
      <c r="AJ41" s="19"/>
      <c r="AK41" s="47">
        <v>10962</v>
      </c>
      <c r="AL41" s="18">
        <f t="shared" si="12"/>
        <v>10962</v>
      </c>
      <c r="AM41" s="8" t="str">
        <f t="shared" si="2"/>
        <v>SOVTRANS</v>
      </c>
    </row>
    <row r="42" spans="8:39" ht="15.75" x14ac:dyDescent="0.25">
      <c r="H42" s="63" t="s">
        <v>53</v>
      </c>
      <c r="I42" s="1">
        <v>1654</v>
      </c>
      <c r="J42" s="2"/>
      <c r="K42" s="68"/>
      <c r="L42" s="70">
        <v>80000</v>
      </c>
      <c r="M42" s="70">
        <v>85000</v>
      </c>
      <c r="N42" s="46"/>
      <c r="O42" s="47"/>
      <c r="P42" s="18">
        <f t="shared" si="10"/>
        <v>80000</v>
      </c>
      <c r="Q42" s="8" t="str">
        <f t="shared" si="6"/>
        <v>AGILITY</v>
      </c>
      <c r="S42" s="63" t="s">
        <v>53</v>
      </c>
      <c r="T42" s="1">
        <v>1654</v>
      </c>
      <c r="U42" s="2"/>
      <c r="V42" s="68"/>
      <c r="W42" s="15"/>
      <c r="X42" s="68">
        <v>75000</v>
      </c>
      <c r="Y42" s="16"/>
      <c r="Z42" s="21"/>
      <c r="AA42" s="18">
        <f t="shared" si="11"/>
        <v>75000</v>
      </c>
      <c r="AB42" s="8" t="str">
        <f t="shared" si="1"/>
        <v>DACHSER</v>
      </c>
      <c r="AD42" s="63" t="s">
        <v>53</v>
      </c>
      <c r="AE42" s="1">
        <v>1654</v>
      </c>
      <c r="AF42" s="2"/>
      <c r="AG42" s="68"/>
      <c r="AH42" s="15"/>
      <c r="AI42" s="70">
        <v>70000</v>
      </c>
      <c r="AJ42" s="16"/>
      <c r="AK42" s="21"/>
      <c r="AL42" s="18">
        <f t="shared" si="12"/>
        <v>70000</v>
      </c>
      <c r="AM42" s="8" t="str">
        <f t="shared" si="2"/>
        <v>DACHSER</v>
      </c>
    </row>
    <row r="43" spans="8:39" x14ac:dyDescent="0.25">
      <c r="H43" s="63" t="s">
        <v>54</v>
      </c>
      <c r="I43" s="1">
        <v>1054</v>
      </c>
      <c r="J43" s="2"/>
      <c r="K43" s="68"/>
      <c r="L43" s="70">
        <v>60000</v>
      </c>
      <c r="M43" s="70">
        <v>60000</v>
      </c>
      <c r="N43" s="45">
        <v>45000</v>
      </c>
      <c r="O43" s="47">
        <v>53550</v>
      </c>
      <c r="P43" s="18">
        <f t="shared" si="10"/>
        <v>45000</v>
      </c>
      <c r="Q43" s="8" t="str">
        <f t="shared" si="6"/>
        <v>ASSTRA</v>
      </c>
      <c r="S43" s="63" t="s">
        <v>54</v>
      </c>
      <c r="T43" s="1">
        <v>1054</v>
      </c>
      <c r="U43" s="2"/>
      <c r="V43" s="68"/>
      <c r="W43" s="15"/>
      <c r="X43" s="68">
        <v>48000</v>
      </c>
      <c r="Y43" s="19"/>
      <c r="Z43" s="47">
        <v>42840</v>
      </c>
      <c r="AA43" s="18">
        <f t="shared" si="11"/>
        <v>42840</v>
      </c>
      <c r="AB43" s="8" t="str">
        <f t="shared" si="1"/>
        <v>SOVTRANS</v>
      </c>
      <c r="AD43" s="63" t="s">
        <v>54</v>
      </c>
      <c r="AE43" s="1">
        <v>1054</v>
      </c>
      <c r="AF43" s="2"/>
      <c r="AG43" s="68"/>
      <c r="AH43" s="15"/>
      <c r="AI43" s="70">
        <v>43000</v>
      </c>
      <c r="AJ43" s="19"/>
      <c r="AK43" s="47">
        <v>36540</v>
      </c>
      <c r="AL43" s="18">
        <f t="shared" si="12"/>
        <v>36540</v>
      </c>
      <c r="AM43" s="8" t="str">
        <f t="shared" si="2"/>
        <v>SOVTRANS</v>
      </c>
    </row>
    <row r="44" spans="8:39" x14ac:dyDescent="0.25">
      <c r="H44" s="63" t="s">
        <v>55</v>
      </c>
      <c r="I44" s="1">
        <v>810</v>
      </c>
      <c r="J44" s="2"/>
      <c r="K44" s="68"/>
      <c r="L44" s="70">
        <v>45000</v>
      </c>
      <c r="M44" s="70">
        <v>32000</v>
      </c>
      <c r="N44" s="45">
        <v>29000</v>
      </c>
      <c r="O44" s="47">
        <v>33915</v>
      </c>
      <c r="P44" s="18">
        <f t="shared" si="10"/>
        <v>29000</v>
      </c>
      <c r="Q44" s="8" t="str">
        <f t="shared" si="6"/>
        <v>ASSTRA</v>
      </c>
      <c r="S44" s="63" t="s">
        <v>55</v>
      </c>
      <c r="T44" s="1">
        <v>810</v>
      </c>
      <c r="U44" s="2"/>
      <c r="V44" s="68"/>
      <c r="W44" s="15"/>
      <c r="X44" s="68">
        <v>28000</v>
      </c>
      <c r="Y44" s="19"/>
      <c r="Z44" s="47">
        <v>27132</v>
      </c>
      <c r="AA44" s="18">
        <f t="shared" si="11"/>
        <v>27132</v>
      </c>
      <c r="AB44" s="8" t="str">
        <f t="shared" si="1"/>
        <v>SOVTRANS</v>
      </c>
      <c r="AD44" s="63" t="s">
        <v>55</v>
      </c>
      <c r="AE44" s="1">
        <v>810</v>
      </c>
      <c r="AF44" s="2"/>
      <c r="AG44" s="68"/>
      <c r="AH44" s="15"/>
      <c r="AI44" s="70">
        <v>26000</v>
      </c>
      <c r="AJ44" s="19"/>
      <c r="AK44" s="47">
        <v>23142</v>
      </c>
      <c r="AL44" s="18">
        <f t="shared" si="12"/>
        <v>23142</v>
      </c>
      <c r="AM44" s="8" t="str">
        <f t="shared" si="2"/>
        <v>SOVTRANS</v>
      </c>
    </row>
    <row r="45" spans="8:39" x14ac:dyDescent="0.25">
      <c r="H45" s="63" t="s">
        <v>56</v>
      </c>
      <c r="I45" s="1">
        <v>795</v>
      </c>
      <c r="J45" s="2"/>
      <c r="K45" s="68"/>
      <c r="L45" s="70">
        <v>50000</v>
      </c>
      <c r="M45" s="70">
        <v>50000</v>
      </c>
      <c r="N45" s="45">
        <v>42000</v>
      </c>
      <c r="O45" s="47">
        <v>45517.5</v>
      </c>
      <c r="P45" s="18">
        <f t="shared" si="10"/>
        <v>42000</v>
      </c>
      <c r="Q45" s="8" t="str">
        <f t="shared" si="6"/>
        <v>ASSTRA</v>
      </c>
      <c r="S45" s="63" t="s">
        <v>56</v>
      </c>
      <c r="T45" s="1">
        <v>795</v>
      </c>
      <c r="U45" s="2"/>
      <c r="V45" s="68"/>
      <c r="W45" s="15"/>
      <c r="X45" s="68">
        <v>41000</v>
      </c>
      <c r="Y45" s="19"/>
      <c r="Z45" s="47">
        <v>36414</v>
      </c>
      <c r="AA45" s="18">
        <f t="shared" si="11"/>
        <v>36414</v>
      </c>
      <c r="AB45" s="8" t="str">
        <f t="shared" si="1"/>
        <v>SOVTRANS</v>
      </c>
      <c r="AD45" s="63" t="s">
        <v>56</v>
      </c>
      <c r="AE45" s="1">
        <v>795</v>
      </c>
      <c r="AF45" s="2"/>
      <c r="AG45" s="68"/>
      <c r="AH45" s="15"/>
      <c r="AI45" s="70">
        <v>38000</v>
      </c>
      <c r="AJ45" s="19"/>
      <c r="AK45" s="47">
        <v>31058.999999999996</v>
      </c>
      <c r="AL45" s="18">
        <f t="shared" si="12"/>
        <v>31058.999999999996</v>
      </c>
      <c r="AM45" s="8" t="str">
        <f t="shared" si="2"/>
        <v>SOVTRANS</v>
      </c>
    </row>
    <row r="46" spans="8:39" x14ac:dyDescent="0.25">
      <c r="H46" s="63" t="s">
        <v>57</v>
      </c>
      <c r="I46" s="1">
        <v>1500</v>
      </c>
      <c r="J46" s="2"/>
      <c r="K46" s="68"/>
      <c r="L46" s="70">
        <v>100000</v>
      </c>
      <c r="M46" s="70"/>
      <c r="N46" s="45">
        <v>75000</v>
      </c>
      <c r="O46" s="47">
        <v>75862.5</v>
      </c>
      <c r="P46" s="18">
        <f t="shared" si="10"/>
        <v>75000</v>
      </c>
      <c r="Q46" s="8" t="str">
        <f t="shared" si="6"/>
        <v>ASSTRA</v>
      </c>
      <c r="S46" s="63" t="s">
        <v>57</v>
      </c>
      <c r="T46" s="1">
        <v>1500</v>
      </c>
      <c r="U46" s="2"/>
      <c r="V46" s="68"/>
      <c r="W46" s="15"/>
      <c r="X46" s="68"/>
      <c r="Y46" s="19"/>
      <c r="Z46" s="47">
        <v>60690</v>
      </c>
      <c r="AA46" s="18">
        <f t="shared" si="11"/>
        <v>60690</v>
      </c>
      <c r="AB46" s="8" t="str">
        <f t="shared" si="1"/>
        <v>SOVTRANS</v>
      </c>
      <c r="AD46" s="63" t="s">
        <v>57</v>
      </c>
      <c r="AE46" s="1">
        <v>1500</v>
      </c>
      <c r="AF46" s="2"/>
      <c r="AG46" s="68"/>
      <c r="AH46" s="15"/>
      <c r="AI46" s="70"/>
      <c r="AJ46" s="19"/>
      <c r="AK46" s="47">
        <v>51765</v>
      </c>
      <c r="AL46" s="18">
        <f t="shared" si="12"/>
        <v>51765</v>
      </c>
      <c r="AM46" s="8" t="str">
        <f t="shared" si="2"/>
        <v>SOVTRANS</v>
      </c>
    </row>
    <row r="47" spans="8:39" x14ac:dyDescent="0.25">
      <c r="H47" s="63" t="s">
        <v>58</v>
      </c>
      <c r="I47" s="1">
        <v>898</v>
      </c>
      <c r="J47" s="2"/>
      <c r="K47" s="68"/>
      <c r="L47" s="70">
        <v>60000</v>
      </c>
      <c r="M47" s="70">
        <v>59000</v>
      </c>
      <c r="N47" s="45">
        <v>46000</v>
      </c>
      <c r="O47" s="47">
        <v>53550</v>
      </c>
      <c r="P47" s="18">
        <f t="shared" si="10"/>
        <v>46000</v>
      </c>
      <c r="Q47" s="8" t="str">
        <f t="shared" si="6"/>
        <v>ASSTRA</v>
      </c>
      <c r="S47" s="63" t="s">
        <v>58</v>
      </c>
      <c r="T47" s="1">
        <v>898</v>
      </c>
      <c r="U47" s="2"/>
      <c r="V47" s="68"/>
      <c r="W47" s="15"/>
      <c r="X47" s="68">
        <v>45000</v>
      </c>
      <c r="Y47" s="19"/>
      <c r="Z47" s="47">
        <v>42840</v>
      </c>
      <c r="AA47" s="18">
        <f t="shared" si="11"/>
        <v>42840</v>
      </c>
      <c r="AB47" s="8" t="str">
        <f t="shared" si="1"/>
        <v>SOVTRANS</v>
      </c>
      <c r="AD47" s="63" t="s">
        <v>58</v>
      </c>
      <c r="AE47" s="1">
        <v>898</v>
      </c>
      <c r="AF47" s="2"/>
      <c r="AG47" s="68"/>
      <c r="AH47" s="15"/>
      <c r="AI47" s="70">
        <v>40000</v>
      </c>
      <c r="AJ47" s="19"/>
      <c r="AK47" s="47">
        <v>36540</v>
      </c>
      <c r="AL47" s="18">
        <f t="shared" si="12"/>
        <v>36540</v>
      </c>
      <c r="AM47" s="8" t="str">
        <f t="shared" si="2"/>
        <v>SOVTRANS</v>
      </c>
    </row>
    <row r="48" spans="8:39" x14ac:dyDescent="0.25">
      <c r="H48" s="63" t="s">
        <v>59</v>
      </c>
      <c r="I48" s="1">
        <v>1100</v>
      </c>
      <c r="J48" s="2"/>
      <c r="K48" s="68"/>
      <c r="L48" s="70">
        <v>65000</v>
      </c>
      <c r="M48" s="70">
        <v>65000</v>
      </c>
      <c r="N48" s="45">
        <v>58000</v>
      </c>
      <c r="O48" s="47">
        <v>58012.5</v>
      </c>
      <c r="P48" s="18">
        <f t="shared" si="10"/>
        <v>58000</v>
      </c>
      <c r="Q48" s="8" t="str">
        <f t="shared" si="6"/>
        <v>ASSTRA</v>
      </c>
      <c r="S48" s="63" t="s">
        <v>59</v>
      </c>
      <c r="T48" s="1">
        <v>1100</v>
      </c>
      <c r="U48" s="2"/>
      <c r="V48" s="68"/>
      <c r="W48" s="15"/>
      <c r="X48" s="68">
        <v>52000</v>
      </c>
      <c r="Y48" s="19"/>
      <c r="Z48" s="47">
        <v>46410</v>
      </c>
      <c r="AA48" s="18">
        <f t="shared" si="11"/>
        <v>46410</v>
      </c>
      <c r="AB48" s="8" t="str">
        <f t="shared" si="1"/>
        <v>SOVTRANS</v>
      </c>
      <c r="AD48" s="63" t="s">
        <v>59</v>
      </c>
      <c r="AE48" s="1">
        <v>1100</v>
      </c>
      <c r="AF48" s="2"/>
      <c r="AG48" s="68"/>
      <c r="AH48" s="15"/>
      <c r="AI48" s="70">
        <v>48000</v>
      </c>
      <c r="AJ48" s="19"/>
      <c r="AK48" s="47">
        <v>39585</v>
      </c>
      <c r="AL48" s="18">
        <f t="shared" si="12"/>
        <v>39585</v>
      </c>
      <c r="AM48" s="8" t="str">
        <f t="shared" si="2"/>
        <v>SOVTRANS</v>
      </c>
    </row>
    <row r="49" spans="8:39" x14ac:dyDescent="0.25">
      <c r="H49" s="63" t="s">
        <v>60</v>
      </c>
      <c r="I49" s="1">
        <v>1262</v>
      </c>
      <c r="J49" s="2"/>
      <c r="K49" s="68"/>
      <c r="L49" s="70">
        <v>95000</v>
      </c>
      <c r="M49" s="70">
        <v>58000</v>
      </c>
      <c r="N49" s="45">
        <v>38000</v>
      </c>
      <c r="O49" s="47"/>
      <c r="P49" s="18">
        <f t="shared" si="10"/>
        <v>38000</v>
      </c>
      <c r="Q49" s="8" t="str">
        <f t="shared" si="6"/>
        <v>ASSTRA</v>
      </c>
      <c r="S49" s="63" t="s">
        <v>60</v>
      </c>
      <c r="T49" s="1">
        <v>1262</v>
      </c>
      <c r="U49" s="2"/>
      <c r="V49" s="68"/>
      <c r="W49" s="15"/>
      <c r="X49" s="68">
        <v>50000</v>
      </c>
      <c r="Y49" s="19"/>
      <c r="Z49" s="21"/>
      <c r="AA49" s="18">
        <f t="shared" si="11"/>
        <v>50000</v>
      </c>
      <c r="AB49" s="8" t="str">
        <f t="shared" si="1"/>
        <v>DACHSER</v>
      </c>
      <c r="AD49" s="63" t="s">
        <v>60</v>
      </c>
      <c r="AE49" s="1">
        <v>1262</v>
      </c>
      <c r="AF49" s="2"/>
      <c r="AG49" s="68"/>
      <c r="AH49" s="15"/>
      <c r="AI49" s="70">
        <v>46000</v>
      </c>
      <c r="AJ49" s="19"/>
      <c r="AK49" s="21"/>
      <c r="AL49" s="18">
        <f t="shared" si="12"/>
        <v>46000</v>
      </c>
      <c r="AM49" s="8" t="str">
        <f t="shared" si="2"/>
        <v>DACHSER</v>
      </c>
    </row>
    <row r="50" spans="8:39" x14ac:dyDescent="0.25">
      <c r="H50" s="63" t="s">
        <v>61</v>
      </c>
      <c r="I50" s="1">
        <v>92</v>
      </c>
      <c r="J50" s="2"/>
      <c r="K50" s="68"/>
      <c r="L50" s="70">
        <v>18000</v>
      </c>
      <c r="M50" s="70">
        <v>18000</v>
      </c>
      <c r="N50" s="45">
        <v>17000</v>
      </c>
      <c r="O50" s="47">
        <v>14280</v>
      </c>
      <c r="P50" s="18">
        <f t="shared" si="10"/>
        <v>14280</v>
      </c>
      <c r="Q50" s="8" t="str">
        <f t="shared" si="6"/>
        <v>SOVTRANS</v>
      </c>
      <c r="S50" s="63" t="s">
        <v>61</v>
      </c>
      <c r="T50" s="1">
        <v>92</v>
      </c>
      <c r="U50" s="2"/>
      <c r="V50" s="68"/>
      <c r="W50" s="15"/>
      <c r="X50" s="68">
        <v>15000</v>
      </c>
      <c r="Y50" s="19"/>
      <c r="Z50" s="47">
        <v>11424</v>
      </c>
      <c r="AA50" s="18">
        <f t="shared" si="11"/>
        <v>11424</v>
      </c>
      <c r="AB50" s="8" t="str">
        <f t="shared" si="1"/>
        <v>SOVTRANS</v>
      </c>
      <c r="AD50" s="63" t="s">
        <v>61</v>
      </c>
      <c r="AE50" s="1">
        <v>92</v>
      </c>
      <c r="AF50" s="2"/>
      <c r="AG50" s="68"/>
      <c r="AH50" s="15"/>
      <c r="AI50" s="70">
        <v>14000</v>
      </c>
      <c r="AJ50" s="19"/>
      <c r="AK50" s="47">
        <v>9744</v>
      </c>
      <c r="AL50" s="18">
        <f t="shared" si="12"/>
        <v>9744</v>
      </c>
      <c r="AM50" s="8" t="str">
        <f t="shared" si="2"/>
        <v>SOVTRANS</v>
      </c>
    </row>
    <row r="51" spans="8:39" x14ac:dyDescent="0.25">
      <c r="H51" s="63" t="s">
        <v>62</v>
      </c>
      <c r="I51" s="1">
        <v>2209</v>
      </c>
      <c r="J51" s="2"/>
      <c r="K51" s="68"/>
      <c r="L51" s="70">
        <v>150000</v>
      </c>
      <c r="M51" s="70">
        <v>128000</v>
      </c>
      <c r="N51" s="45">
        <v>98000</v>
      </c>
      <c r="O51" s="47">
        <v>113347.5</v>
      </c>
      <c r="P51" s="18">
        <f t="shared" si="10"/>
        <v>98000</v>
      </c>
      <c r="Q51" s="8" t="str">
        <f t="shared" si="6"/>
        <v>ASSTRA</v>
      </c>
      <c r="S51" s="63" t="s">
        <v>62</v>
      </c>
      <c r="T51" s="1">
        <v>2209</v>
      </c>
      <c r="U51" s="2"/>
      <c r="V51" s="68"/>
      <c r="W51" s="15"/>
      <c r="X51" s="68">
        <v>110000</v>
      </c>
      <c r="Y51" s="19"/>
      <c r="Z51" s="47">
        <v>90678</v>
      </c>
      <c r="AA51" s="18">
        <f t="shared" si="11"/>
        <v>90678</v>
      </c>
      <c r="AB51" s="8" t="str">
        <f t="shared" si="1"/>
        <v>SOVTRANS</v>
      </c>
      <c r="AD51" s="63" t="s">
        <v>62</v>
      </c>
      <c r="AE51" s="1">
        <v>2209</v>
      </c>
      <c r="AF51" s="2"/>
      <c r="AG51" s="68"/>
      <c r="AH51" s="15"/>
      <c r="AI51" s="70">
        <v>90000</v>
      </c>
      <c r="AJ51" s="19"/>
      <c r="AK51" s="47">
        <v>77343</v>
      </c>
      <c r="AL51" s="18">
        <f t="shared" si="12"/>
        <v>77343</v>
      </c>
      <c r="AM51" s="8" t="str">
        <f t="shared" si="2"/>
        <v>SOVTRANS</v>
      </c>
    </row>
    <row r="52" spans="8:39" x14ac:dyDescent="0.25">
      <c r="H52" s="63" t="s">
        <v>63</v>
      </c>
      <c r="I52" s="1">
        <v>880</v>
      </c>
      <c r="J52" s="2"/>
      <c r="K52" s="68"/>
      <c r="L52" s="70">
        <v>60000</v>
      </c>
      <c r="M52" s="70">
        <v>55000</v>
      </c>
      <c r="N52" s="45">
        <v>40000</v>
      </c>
      <c r="O52" s="47">
        <v>50872.5</v>
      </c>
      <c r="P52" s="18">
        <f t="shared" si="10"/>
        <v>40000</v>
      </c>
      <c r="Q52" s="8" t="str">
        <f t="shared" si="6"/>
        <v>ASSTRA</v>
      </c>
      <c r="S52" s="63" t="s">
        <v>63</v>
      </c>
      <c r="T52" s="1">
        <v>880</v>
      </c>
      <c r="U52" s="2"/>
      <c r="V52" s="68"/>
      <c r="W52" s="15"/>
      <c r="X52" s="68">
        <v>42000</v>
      </c>
      <c r="Y52" s="24"/>
      <c r="Z52" s="47">
        <v>40698</v>
      </c>
      <c r="AA52" s="18">
        <f t="shared" si="11"/>
        <v>40698</v>
      </c>
      <c r="AB52" s="8" t="str">
        <f t="shared" si="1"/>
        <v>SOVTRANS</v>
      </c>
      <c r="AD52" s="63" t="s">
        <v>63</v>
      </c>
      <c r="AE52" s="1">
        <v>880</v>
      </c>
      <c r="AF52" s="2"/>
      <c r="AG52" s="68"/>
      <c r="AH52" s="15"/>
      <c r="AI52" s="70">
        <v>39000</v>
      </c>
      <c r="AJ52" s="24"/>
      <c r="AK52" s="47">
        <v>34713</v>
      </c>
      <c r="AL52" s="18">
        <f t="shared" si="12"/>
        <v>34713</v>
      </c>
      <c r="AM52" s="8" t="str">
        <f t="shared" si="2"/>
        <v>SOVTRANS</v>
      </c>
    </row>
    <row r="53" spans="8:39" x14ac:dyDescent="0.25">
      <c r="H53" s="66" t="s">
        <v>64</v>
      </c>
      <c r="I53" s="1">
        <v>5269</v>
      </c>
      <c r="J53" s="2"/>
      <c r="K53" s="68"/>
      <c r="L53" s="70">
        <v>330000</v>
      </c>
      <c r="M53" s="70">
        <v>290000</v>
      </c>
      <c r="N53" s="45">
        <v>250000</v>
      </c>
      <c r="O53" s="47">
        <v>254362.5</v>
      </c>
      <c r="P53" s="18">
        <f t="shared" si="10"/>
        <v>250000</v>
      </c>
      <c r="Q53" s="8" t="str">
        <f t="shared" si="6"/>
        <v>ASSTRA</v>
      </c>
      <c r="S53" s="66" t="s">
        <v>64</v>
      </c>
      <c r="T53" s="1">
        <v>5269</v>
      </c>
      <c r="U53" s="2"/>
      <c r="V53" s="68"/>
      <c r="W53" s="15"/>
      <c r="X53" s="68">
        <v>262000</v>
      </c>
      <c r="Y53" s="25"/>
      <c r="Z53" s="47">
        <v>222768</v>
      </c>
      <c r="AA53" s="18">
        <f t="shared" si="11"/>
        <v>222768</v>
      </c>
      <c r="AB53" s="8" t="str">
        <f t="shared" si="1"/>
        <v>SOVTRANS</v>
      </c>
      <c r="AD53" s="66" t="s">
        <v>64</v>
      </c>
      <c r="AE53" s="1">
        <v>5269</v>
      </c>
      <c r="AF53" s="2"/>
      <c r="AG53" s="68"/>
      <c r="AH53" s="15"/>
      <c r="AI53" s="70">
        <v>250000</v>
      </c>
      <c r="AJ53" s="25"/>
      <c r="AK53" s="47">
        <v>190008</v>
      </c>
      <c r="AL53" s="18">
        <f t="shared" si="12"/>
        <v>190008</v>
      </c>
      <c r="AM53" s="8" t="str">
        <f t="shared" si="2"/>
        <v>SOVTRANS</v>
      </c>
    </row>
    <row r="54" spans="8:39" x14ac:dyDescent="0.25">
      <c r="H54" s="63" t="s">
        <v>65</v>
      </c>
      <c r="I54" s="1">
        <v>682</v>
      </c>
      <c r="J54" s="2"/>
      <c r="K54" s="68"/>
      <c r="L54" s="70">
        <v>38000</v>
      </c>
      <c r="M54" s="70">
        <v>32000</v>
      </c>
      <c r="N54" s="45">
        <v>27000</v>
      </c>
      <c r="O54" s="47">
        <v>28560</v>
      </c>
      <c r="P54" s="18">
        <f t="shared" si="10"/>
        <v>27000</v>
      </c>
      <c r="Q54" s="8" t="str">
        <f t="shared" si="6"/>
        <v>ASSTRA</v>
      </c>
      <c r="S54" s="63" t="s">
        <v>65</v>
      </c>
      <c r="T54" s="1">
        <v>682</v>
      </c>
      <c r="U54" s="2"/>
      <c r="V54" s="68"/>
      <c r="W54" s="15"/>
      <c r="X54" s="68">
        <v>29000</v>
      </c>
      <c r="Y54" s="25"/>
      <c r="Z54" s="47">
        <v>22848</v>
      </c>
      <c r="AA54" s="18">
        <f t="shared" si="11"/>
        <v>22848</v>
      </c>
      <c r="AB54" s="8" t="str">
        <f t="shared" si="1"/>
        <v>SOVTRANS</v>
      </c>
      <c r="AD54" s="63" t="s">
        <v>65</v>
      </c>
      <c r="AE54" s="1">
        <v>682</v>
      </c>
      <c r="AF54" s="2"/>
      <c r="AG54" s="68"/>
      <c r="AH54" s="15"/>
      <c r="AI54" s="70">
        <v>27000</v>
      </c>
      <c r="AJ54" s="25"/>
      <c r="AK54" s="47">
        <v>19488</v>
      </c>
      <c r="AL54" s="18">
        <f t="shared" si="12"/>
        <v>19488</v>
      </c>
      <c r="AM54" s="8" t="str">
        <f t="shared" si="2"/>
        <v>SOVTRANS</v>
      </c>
    </row>
    <row r="55" spans="8:39" x14ac:dyDescent="0.25">
      <c r="H55" s="67" t="s">
        <v>66</v>
      </c>
      <c r="I55" s="1">
        <v>928</v>
      </c>
      <c r="J55" s="2"/>
      <c r="K55" s="68"/>
      <c r="L55" s="70">
        <v>60000</v>
      </c>
      <c r="M55" s="70">
        <v>55000</v>
      </c>
      <c r="N55" s="45">
        <v>44000</v>
      </c>
      <c r="O55" s="47">
        <v>44625</v>
      </c>
      <c r="P55" s="18">
        <f t="shared" si="10"/>
        <v>44000</v>
      </c>
      <c r="Q55" s="8" t="str">
        <f t="shared" si="6"/>
        <v>ASSTRA</v>
      </c>
      <c r="S55" s="67" t="s">
        <v>66</v>
      </c>
      <c r="T55" s="1">
        <v>928</v>
      </c>
      <c r="U55" s="2"/>
      <c r="V55" s="68"/>
      <c r="W55" s="15"/>
      <c r="X55" s="68">
        <v>46000</v>
      </c>
      <c r="Y55" s="25"/>
      <c r="Z55" s="47">
        <v>35700</v>
      </c>
      <c r="AA55" s="18">
        <f t="shared" si="11"/>
        <v>35700</v>
      </c>
      <c r="AB55" s="8" t="str">
        <f t="shared" si="1"/>
        <v>SOVTRANS</v>
      </c>
      <c r="AD55" s="67" t="s">
        <v>66</v>
      </c>
      <c r="AE55" s="1">
        <v>928</v>
      </c>
      <c r="AF55" s="2"/>
      <c r="AG55" s="68"/>
      <c r="AH55" s="15"/>
      <c r="AI55" s="70">
        <v>42000</v>
      </c>
      <c r="AJ55" s="25"/>
      <c r="AK55" s="47">
        <v>30449.999999999996</v>
      </c>
      <c r="AL55" s="18">
        <f t="shared" si="12"/>
        <v>30449.999999999996</v>
      </c>
      <c r="AM55" s="8" t="str">
        <f t="shared" si="2"/>
        <v>SOVTRANS</v>
      </c>
    </row>
    <row r="56" spans="8:39" x14ac:dyDescent="0.25">
      <c r="H56" s="63" t="s">
        <v>67</v>
      </c>
      <c r="I56" s="1">
        <v>482</v>
      </c>
      <c r="J56" s="2"/>
      <c r="K56" s="68"/>
      <c r="L56" s="70">
        <v>30000</v>
      </c>
      <c r="M56" s="70">
        <v>32000</v>
      </c>
      <c r="N56" s="45">
        <v>25000</v>
      </c>
      <c r="O56" s="47">
        <v>23205</v>
      </c>
      <c r="P56" s="18">
        <f t="shared" si="10"/>
        <v>23205</v>
      </c>
      <c r="Q56" s="8" t="str">
        <f t="shared" si="6"/>
        <v>SOVTRANS</v>
      </c>
      <c r="S56" s="63" t="s">
        <v>67</v>
      </c>
      <c r="T56" s="1">
        <v>482</v>
      </c>
      <c r="U56" s="2"/>
      <c r="V56" s="68"/>
      <c r="W56" s="15"/>
      <c r="X56" s="68">
        <v>26000</v>
      </c>
      <c r="Y56" s="25"/>
      <c r="Z56" s="47">
        <v>18564</v>
      </c>
      <c r="AA56" s="18">
        <f t="shared" si="11"/>
        <v>18564</v>
      </c>
      <c r="AB56" s="8" t="str">
        <f t="shared" si="1"/>
        <v>SOVTRANS</v>
      </c>
      <c r="AD56" s="63" t="s">
        <v>67</v>
      </c>
      <c r="AE56" s="1">
        <v>482</v>
      </c>
      <c r="AF56" s="2"/>
      <c r="AG56" s="68"/>
      <c r="AH56" s="15"/>
      <c r="AI56" s="70">
        <v>23000</v>
      </c>
      <c r="AJ56" s="25"/>
      <c r="AK56" s="47">
        <v>15833.999999999998</v>
      </c>
      <c r="AL56" s="18">
        <f t="shared" si="12"/>
        <v>15833.999999999998</v>
      </c>
      <c r="AM56" s="8" t="str">
        <f t="shared" si="2"/>
        <v>SOVTRANS</v>
      </c>
    </row>
    <row r="57" spans="8:39" x14ac:dyDescent="0.25">
      <c r="H57" s="63" t="s">
        <v>68</v>
      </c>
      <c r="I57" s="1">
        <v>375</v>
      </c>
      <c r="J57" s="2"/>
      <c r="K57" s="68"/>
      <c r="L57" s="70">
        <v>28000</v>
      </c>
      <c r="M57" s="70">
        <v>23000</v>
      </c>
      <c r="N57" s="45">
        <v>17000</v>
      </c>
      <c r="O57" s="47">
        <v>20527.5</v>
      </c>
      <c r="P57" s="18">
        <f t="shared" ref="P57" si="13">MIN(J57:O57)</f>
        <v>17000</v>
      </c>
      <c r="Q57" s="8" t="str">
        <f t="shared" si="0"/>
        <v>ASSTRA</v>
      </c>
      <c r="S57" s="63" t="s">
        <v>68</v>
      </c>
      <c r="T57" s="1">
        <v>375</v>
      </c>
      <c r="U57" s="2"/>
      <c r="V57" s="68"/>
      <c r="W57" s="15"/>
      <c r="X57" s="68">
        <v>20000</v>
      </c>
      <c r="Y57" s="26"/>
      <c r="Z57" s="47">
        <v>16422</v>
      </c>
      <c r="AA57" s="18">
        <f t="shared" si="11"/>
        <v>16422</v>
      </c>
      <c r="AB57" s="8" t="str">
        <f t="shared" si="1"/>
        <v>SOVTRANS</v>
      </c>
      <c r="AD57" s="63" t="s">
        <v>68</v>
      </c>
      <c r="AE57" s="1">
        <v>375</v>
      </c>
      <c r="AF57" s="2"/>
      <c r="AG57" s="68"/>
      <c r="AH57" s="15"/>
      <c r="AI57" s="70">
        <v>18000</v>
      </c>
      <c r="AJ57" s="26"/>
      <c r="AK57" s="47">
        <v>14006.999999999998</v>
      </c>
      <c r="AL57" s="18">
        <f t="shared" si="12"/>
        <v>14006.999999999998</v>
      </c>
      <c r="AM57" s="8" t="str">
        <f t="shared" si="2"/>
        <v>SOVTRANS</v>
      </c>
    </row>
    <row r="58" spans="8:39" x14ac:dyDescent="0.25">
      <c r="H58" s="74" t="s">
        <v>82</v>
      </c>
      <c r="I58" s="74"/>
      <c r="J58" s="74"/>
      <c r="K58" s="74"/>
      <c r="L58" s="74"/>
      <c r="M58" s="74"/>
      <c r="N58" s="74"/>
      <c r="O58" s="74"/>
      <c r="P58" s="74"/>
      <c r="Q58" s="74"/>
      <c r="S58" s="74" t="s">
        <v>83</v>
      </c>
      <c r="T58" s="74"/>
      <c r="U58" s="74"/>
      <c r="V58" s="74"/>
      <c r="W58" s="74"/>
      <c r="X58" s="74"/>
      <c r="Y58" s="74"/>
      <c r="Z58" s="74"/>
      <c r="AA58" s="74"/>
      <c r="AB58" s="74"/>
      <c r="AD58" s="74" t="s">
        <v>84</v>
      </c>
      <c r="AE58" s="74"/>
      <c r="AF58" s="74"/>
      <c r="AG58" s="74"/>
      <c r="AH58" s="74"/>
      <c r="AI58" s="74"/>
      <c r="AJ58" s="74"/>
      <c r="AK58" s="74"/>
      <c r="AL58" s="74"/>
      <c r="AM58" s="74"/>
    </row>
    <row r="59" spans="8:39" x14ac:dyDescent="0.25">
      <c r="H59" s="74"/>
      <c r="I59" s="74"/>
      <c r="J59" s="74"/>
      <c r="K59" s="74"/>
      <c r="L59" s="74"/>
      <c r="M59" s="74"/>
      <c r="N59" s="74"/>
      <c r="O59" s="74"/>
      <c r="P59" s="74"/>
      <c r="Q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</row>
    <row r="60" spans="8:39" x14ac:dyDescent="0.25">
      <c r="H60" s="74"/>
      <c r="I60" s="74"/>
      <c r="J60" s="74"/>
      <c r="K60" s="74"/>
      <c r="L60" s="74"/>
      <c r="M60" s="74"/>
      <c r="N60" s="74"/>
      <c r="O60" s="74"/>
      <c r="P60" s="74"/>
      <c r="Q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</row>
  </sheetData>
  <mergeCells count="3">
    <mergeCell ref="H58:Q60"/>
    <mergeCell ref="S58:AB60"/>
    <mergeCell ref="AD58:AM60"/>
  </mergeCells>
  <conditionalFormatting sqref="L3:M3 O3">
    <cfRule type="colorScale" priority="1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M4 O4">
    <cfRule type="colorScale" priority="1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:M5 O5">
    <cfRule type="colorScale" priority="1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M6 O6">
    <cfRule type="colorScale" priority="1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7:M7 O7">
    <cfRule type="colorScale" priority="1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8:M8 O8">
    <cfRule type="colorScale" priority="1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9:M9 O9">
    <cfRule type="colorScale" priority="1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5:M16 O15:O16">
    <cfRule type="colorScale" priority="1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7:M17 O17">
    <cfRule type="colorScale" priority="1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 O18">
    <cfRule type="colorScale" priority="1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 O19">
    <cfRule type="colorScale" priority="1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9 M20 O20">
    <cfRule type="colorScale" priority="1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1:M21 O21">
    <cfRule type="colorScale" priority="1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 O22">
    <cfRule type="colorScale" priority="1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 O23">
    <cfRule type="colorScale" priority="1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 O24">
    <cfRule type="colorScale" priority="1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 O25">
    <cfRule type="colorScale" priority="1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 O26">
    <cfRule type="colorScale" priority="1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 O27">
    <cfRule type="colorScale" priority="1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 O28">
    <cfRule type="colorScale" priority="1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 O29">
    <cfRule type="colorScale" priority="1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 O30">
    <cfRule type="colorScale" priority="1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 O31">
    <cfRule type="colorScale" priority="1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 O32">
    <cfRule type="colorScale" priority="1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 O33">
    <cfRule type="colorScale" priority="1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 O34">
    <cfRule type="colorScale" priority="1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 O35">
    <cfRule type="colorScale" priority="1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 O36">
    <cfRule type="colorScale" priority="1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 O37">
    <cfRule type="colorScale" priority="1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 O38">
    <cfRule type="colorScale" priority="1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 O39">
    <cfRule type="colorScale" priority="1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 O40">
    <cfRule type="colorScale" priority="1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 O41">
    <cfRule type="colorScale" priority="1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 O42">
    <cfRule type="colorScale" priority="1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 O43">
    <cfRule type="colorScale" priority="1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 O44">
    <cfRule type="colorScale" priority="1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 O45">
    <cfRule type="colorScale" priority="1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 O46">
    <cfRule type="colorScale" priority="1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 O47">
    <cfRule type="colorScale" priority="1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 O48">
    <cfRule type="colorScale" priority="1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 O49">
    <cfRule type="colorScale" priority="1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 O50">
    <cfRule type="colorScale" priority="1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 O51">
    <cfRule type="colorScale" priority="1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 O52">
    <cfRule type="colorScale" priority="1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M53 O53">
    <cfRule type="colorScale" priority="13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4:M54 O54">
    <cfRule type="colorScale" priority="13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5:M55 O55">
    <cfRule type="colorScale" priority="13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6:M56 O56">
    <cfRule type="colorScale" priority="13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7:O57">
    <cfRule type="colorScale" priority="1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0 J30 L30:M30">
    <cfRule type="colorScale" priority="13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55 O55 L55:M55">
    <cfRule type="colorScale" priority="13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:O5">
    <cfRule type="colorScale" priority="1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:O6">
    <cfRule type="colorScale" priority="1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O7">
    <cfRule type="colorScale" priority="1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O8">
    <cfRule type="colorScale" priority="1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:O9">
    <cfRule type="colorScale" priority="1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:O16">
    <cfRule type="colorScale" priority="1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7:O17">
    <cfRule type="colorScale" priority="1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1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1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0:O20 J19">
    <cfRule type="colorScale" priority="1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O21">
    <cfRule type="colorScale" priority="1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1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1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1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1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">
    <cfRule type="colorScale" priority="1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1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 J30">
    <cfRule type="colorScale" priority="1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 J31">
    <cfRule type="colorScale" priority="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">
    <cfRule type="colorScale" priority="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1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1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1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1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1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1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1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1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1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1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1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1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1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1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1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1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1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">
    <cfRule type="colorScale" priority="1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">
    <cfRule type="colorScale" priority="1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:O53">
    <cfRule type="colorScale" priority="1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4:O54">
    <cfRule type="colorScale" priority="1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 J55">
    <cfRule type="colorScale" priority="1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">
    <cfRule type="colorScale" priority="1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O7 J7">
    <cfRule type="colorScale" priority="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O4">
    <cfRule type="colorScale" priority="1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O3">
    <cfRule type="colorScale" priority="1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O4">
    <cfRule type="colorScale" priority="1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O5">
    <cfRule type="colorScale" priority="1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:O6">
    <cfRule type="colorScale" priority="1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:O7">
    <cfRule type="colorScale" priority="1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:O8">
    <cfRule type="colorScale" priority="1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O9">
    <cfRule type="colorScale" priority="1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:O16">
    <cfRule type="colorScale" priority="1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:O17">
    <cfRule type="colorScale" priority="1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1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9:O19">
    <cfRule type="colorScale" priority="1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O20">
    <cfRule type="colorScale" priority="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1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1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1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1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1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O26">
    <cfRule type="colorScale" priority="1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O27">
    <cfRule type="colorScale" priority="1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1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0:O30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O31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1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1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1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1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1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1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1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1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1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1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1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1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1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1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1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1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1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O51"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O52">
    <cfRule type="colorScale" priority="1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1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1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5:O55">
    <cfRule type="colorScale" priority="1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O56">
    <cfRule type="colorScale" priority="1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1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O2">
    <cfRule type="colorScale" priority="1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:X3 Z3">
    <cfRule type="colorScale" priority="1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X4 Z4">
    <cfRule type="colorScale" priority="1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:X5 Z5">
    <cfRule type="colorScale" priority="1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6:X6 Z6">
    <cfRule type="colorScale" priority="1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7:X7 Z7">
    <cfRule type="colorScale" priority="1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8:X8 Z8">
    <cfRule type="colorScale" priority="1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9:X9 Z9">
    <cfRule type="colorScale" priority="1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5:X16 Z15:Z16">
    <cfRule type="colorScale" priority="1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7:X17 Z17">
    <cfRule type="colorScale" priority="1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 Z18">
    <cfRule type="colorScale" priority="1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 Z19">
    <cfRule type="colorScale" priority="1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9 X20 Z20">
    <cfRule type="colorScale" priority="1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1:X21 Z21">
    <cfRule type="colorScale" priority="1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 Z22">
    <cfRule type="colorScale" priority="1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 Z23">
    <cfRule type="colorScale" priority="1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 Z24">
    <cfRule type="colorScale" priority="1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 Z25">
    <cfRule type="colorScale" priority="1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 Z26">
    <cfRule type="colorScale" priority="1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 Z27">
    <cfRule type="colorScale" priority="1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8">
    <cfRule type="colorScale" priority="1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 Z29">
    <cfRule type="colorScale" priority="1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 Z30">
    <cfRule type="colorScale" priority="1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 Z31">
    <cfRule type="colorScale" priority="1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 Z31:Z32">
    <cfRule type="colorScale" priority="1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3">
    <cfRule type="colorScale" priority="1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 Z34">
    <cfRule type="colorScale" priority="1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 Z35">
    <cfRule type="colorScale" priority="1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 Z36">
    <cfRule type="colorScale" priority="1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 Z37">
    <cfRule type="colorScale" priority="1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 Z38">
    <cfRule type="colorScale" priority="11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 Z39">
    <cfRule type="colorScale" priority="11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 Z40">
    <cfRule type="colorScale" priority="11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 Z41">
    <cfRule type="colorScale" priority="11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 Z42">
    <cfRule type="colorScale" priority="11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 Z43">
    <cfRule type="colorScale" priority="11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 Z44">
    <cfRule type="colorScale" priority="11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 Z45">
    <cfRule type="colorScale" priority="11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 Z46">
    <cfRule type="colorScale" priority="11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 Z47">
    <cfRule type="colorScale" priority="11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 Z48">
    <cfRule type="colorScale" priority="11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 Z49">
    <cfRule type="colorScale" priority="11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 Z50">
    <cfRule type="colorScale" priority="11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 Z51">
    <cfRule type="colorScale" priority="11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X52 Z52">
    <cfRule type="colorScale" priority="11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3:X53 Z53">
    <cfRule type="colorScale" priority="11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4:X54 Z54">
    <cfRule type="colorScale" priority="11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5:X55 Z55">
    <cfRule type="colorScale" priority="11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6:X56 Z56">
    <cfRule type="colorScale" priority="11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:Z57">
    <cfRule type="colorScale" priority="1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0 Z30 W30:X30">
    <cfRule type="colorScale" priority="11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5 Z55 W55:X55">
    <cfRule type="colorScale" priority="11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:Z5">
    <cfRule type="colorScale" priority="1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6:Z6">
    <cfRule type="colorScale" priority="1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Z7">
    <cfRule type="colorScale" priority="1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8:Z8">
    <cfRule type="colorScale" priority="1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9:Z9">
    <cfRule type="colorScale" priority="1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5:Z16">
    <cfRule type="colorScale" priority="1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7:Z17">
    <cfRule type="colorScale" priority="1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1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1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0:Z20 U19">
    <cfRule type="colorScale" priority="1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1:Z21">
    <cfRule type="colorScale" priority="1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1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1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1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">
    <cfRule type="colorScale" priority="1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">
    <cfRule type="colorScale" priority="1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">
    <cfRule type="colorScale" priority="1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">
    <cfRule type="colorScale" priority="1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1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 U30">
    <cfRule type="colorScale" priority="1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 U31">
    <cfRule type="colorScale" priority="1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 Z31">
    <cfRule type="colorScale" priority="1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">
    <cfRule type="colorScale" priority="1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1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1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1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1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1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1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1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1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1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1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"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">
    <cfRule type="colorScale" priority="1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Z52">
    <cfRule type="colorScale" priority="1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:Z53">
    <cfRule type="colorScale" priority="1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1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 U55">
    <cfRule type="colorScale" priority="1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">
    <cfRule type="colorScale" priority="1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Z7 U7">
    <cfRule type="colorScale" priority="1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Z4">
    <cfRule type="colorScale" priority="1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Z3">
    <cfRule type="colorScale" priority="1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:Z4">
    <cfRule type="colorScale" priority="1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Z5">
    <cfRule type="colorScale" priority="1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:Z6">
    <cfRule type="colorScale" priority="1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Z7">
    <cfRule type="colorScale" priority="1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8:Z8">
    <cfRule type="colorScale" priority="1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9:Z9">
    <cfRule type="colorScale" priority="1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5:Z16">
    <cfRule type="colorScale" priority="1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:Z17">
    <cfRule type="colorScale" priority="1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1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9:Z19">
    <cfRule type="colorScale" priority="1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:Z20">
    <cfRule type="colorScale" priority="1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1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1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1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:Z25">
    <cfRule type="colorScale" priority="1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:Z26">
    <cfRule type="colorScale" priority="1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">
    <cfRule type="colorScale" priority="1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">
    <cfRule type="colorScale" priority="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1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0:Z30">
    <cfRule type="colorScale" priority="1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:Z31">
    <cfRule type="colorScale" priority="1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 Z31">
    <cfRule type="colorScale" priority="1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">
    <cfRule type="colorScale" priority="1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1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1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1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1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1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:Z50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1:Z51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5:Z55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6:Z56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:Z57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:Z2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:AI3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:AI4">
    <cfRule type="colorScale" priority="10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:AI5">
    <cfRule type="colorScale" priority="10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6:AI6">
    <cfRule type="colorScale" priority="10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7:AI7">
    <cfRule type="colorScale" priority="10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8:AI8">
    <cfRule type="colorScale" priority="10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9:AI9">
    <cfRule type="colorScale" priority="10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5:AI16">
    <cfRule type="colorScale" priority="10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7:AI17">
    <cfRule type="colorScale" priority="10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10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10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I20 AF19">
    <cfRule type="colorScale" priority="10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1:AI21">
    <cfRule type="colorScale" priority="10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10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10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10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10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10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10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10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10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10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10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10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10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10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10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10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10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10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10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10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10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10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10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10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10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10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10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10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10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10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10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I52">
    <cfRule type="colorScale" priority="10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3:AI53">
    <cfRule type="colorScale" priority="10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4:AI54">
    <cfRule type="colorScale" priority="10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5:AI55">
    <cfRule type="colorScale" priority="10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6:AI56">
    <cfRule type="colorScale" priority="10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7:AJ57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I30 AF30">
    <cfRule type="colorScale" priority="10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5:AI55 AF55">
    <cfRule type="colorScale" priority="10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:AJ5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6:AJ6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7:AJ7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8:AJ8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9:AJ9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5:AJ16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7:AJ17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0:AJ20 AF19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1:AJ21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 AF30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 AF31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"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2:AJ52">
    <cfRule type="colorScale" priority="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3:AJ53">
    <cfRule type="colorScale" priority="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 AF55"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">
    <cfRule type="colorScale" priority="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7:AJ7 AF7"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:AJ4">
    <cfRule type="colorScale" priority="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:AJ3">
    <cfRule type="colorScale" priority="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:AJ4">
    <cfRule type="colorScale" priority="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:AJ5">
    <cfRule type="colorScale" priority="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6:AJ6">
    <cfRule type="colorScale" priority="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:AJ7">
    <cfRule type="colorScale" priority="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8:AJ8">
    <cfRule type="colorScale" priority="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9:AJ9"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5:AJ16">
    <cfRule type="colorScale" priority="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7:AJ17"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:AJ19"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0:AJ20">
    <cfRule type="colorScale" priority="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5:AJ25">
    <cfRule type="colorScale" priority="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6:AJ26">
    <cfRule type="colorScale" priority="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:AJ30"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1:AJ31">
    <cfRule type="colorScale" priority="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0:AJ50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1:AJ51"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:AJ55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6:AJ56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7:AJ57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:AJ2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9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3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9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9">
    <cfRule type="colorScale" priority="9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7">
    <cfRule type="colorScale" priority="9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7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7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2">
    <cfRule type="colorScale" priority="8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2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2"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8">
    <cfRule type="colorScale" priority="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7">
    <cfRule type="colorScale" priority="8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7"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7">
    <cfRule type="colorScale" priority="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8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">
    <cfRule type="colorScale" priority="8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6">
    <cfRule type="colorScale" priority="8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7">
    <cfRule type="colorScale" priority="8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8">
    <cfRule type="colorScale" priority="8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9">
    <cfRule type="colorScale" priority="8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5:AK16">
    <cfRule type="colorScale" priority="8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7">
    <cfRule type="colorScale" priority="8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8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8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8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8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8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8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8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8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8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">
    <cfRule type="colorScale" priority="8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8">
    <cfRule type="colorScale" priority="8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8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8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8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:AK32">
    <cfRule type="colorScale" priority="8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8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8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8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8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8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8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8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8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8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8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8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8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8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8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8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8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8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8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8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3">
    <cfRule type="colorScale" priority="8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8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6">
    <cfRule type="colorScale" priority="8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7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8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8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6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:AK16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:AK32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6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:AK16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:AK32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7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7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4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4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4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4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4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4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 O11 O13:O14 L13:M14">
    <cfRule type="colorScale" priority="13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3:N9 N11 N13:N56">
    <cfRule type="colorScale" priority="13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1:O11 L13:O14">
    <cfRule type="colorScale" priority="1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:O11 K13:O14">
    <cfRule type="colorScale" priority="1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X14 Z12:Z14">
    <cfRule type="colorScale" priority="13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3:Y9 Y12:Y56">
    <cfRule type="colorScale" priority="136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2:Z14">
    <cfRule type="colorScale" priority="1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2:Z14">
    <cfRule type="colorScale" priority="1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I14">
    <cfRule type="colorScale" priority="13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3:AJ9 AJ12:AJ56">
    <cfRule type="colorScale" priority="136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2:AJ14">
    <cfRule type="colorScale" priority="1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2:AJ14">
    <cfRule type="colorScale" priority="1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:AK14">
    <cfRule type="colorScale" priority="13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2:AK14">
    <cfRule type="colorScale" priority="1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M10 O10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M10 O10">
    <cfRule type="colorScale" priority="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10">
    <cfRule type="colorScale" priority="6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0:O10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O10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:M12 O12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:M12 O12">
    <cfRule type="colorScale" priority="6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2:O12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O12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2">
    <cfRule type="colorScale" priority="6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3:M13 O13">
    <cfRule type="colorScale" priority="6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4:M14 O14">
    <cfRule type="colorScale" priority="6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5:M15 O15">
    <cfRule type="colorScale" priority="6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5 M16 O16">
    <cfRule type="colorScale" priority="6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7:M17 O17">
    <cfRule type="colorScale" priority="6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 O18">
    <cfRule type="colorScale" priority="6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 O19">
    <cfRule type="colorScale" priority="6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0:M20 O20">
    <cfRule type="colorScale" priority="6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1:M21 O21">
    <cfRule type="colorScale" priority="6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 O22">
    <cfRule type="colorScale" priority="6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 O23">
    <cfRule type="colorScale" priority="6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 O24">
    <cfRule type="colorScale" priority="6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 O25">
    <cfRule type="colorScale" priority="6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 O26">
    <cfRule type="colorScale" priority="6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 O27">
    <cfRule type="colorScale" priority="6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 O28">
    <cfRule type="colorScale" priority="6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 O29">
    <cfRule type="colorScale" priority="6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 O30">
    <cfRule type="colorScale" priority="6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 O31">
    <cfRule type="colorScale" priority="6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 O32">
    <cfRule type="colorScale" priority="6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 O33">
    <cfRule type="colorScale" priority="6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 O34">
    <cfRule type="colorScale" priority="6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 O35">
    <cfRule type="colorScale" priority="6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 O36">
    <cfRule type="colorScale" priority="6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 O37">
    <cfRule type="colorScale" priority="6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 O38">
    <cfRule type="colorScale" priority="6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 O39">
    <cfRule type="colorScale" priority="6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 O40">
    <cfRule type="colorScale" priority="6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 O41">
    <cfRule type="colorScale" priority="6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 O42">
    <cfRule type="colorScale" priority="6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 O43">
    <cfRule type="colorScale" priority="6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 O44">
    <cfRule type="colorScale" priority="6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 O45">
    <cfRule type="colorScale" priority="6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 O46">
    <cfRule type="colorScale" priority="6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 O47">
    <cfRule type="colorScale" priority="6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 O48">
    <cfRule type="colorScale" priority="6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 O49">
    <cfRule type="colorScale" priority="6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 O50">
    <cfRule type="colorScale" priority="6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 O51">
    <cfRule type="colorScale" priority="6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 O52">
    <cfRule type="colorScale" priority="6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O53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4:O54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7:O57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6 J26 L26:M26">
    <cfRule type="colorScale" priority="6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51 O51 L51:M51">
    <cfRule type="colorScale" priority="6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3:O13"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4:O14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:O15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6:O16 J15">
    <cfRule type="colorScale" priority="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7:O17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0:O20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O21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 J26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 J27"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 J51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O13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O14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:O15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:O16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:O17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O19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O20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6:O26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O27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O30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O31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1:O51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O52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O55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O56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:X10 Z10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:X10 Z10">
    <cfRule type="colorScale" priority="5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10">
    <cfRule type="colorScale" priority="5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0:Z10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:Z10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1:Z11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1:Z11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1">
    <cfRule type="colorScale" priority="5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2:X12 Z12">
    <cfRule type="colorScale" priority="5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3:X13 Z13">
    <cfRule type="colorScale" priority="5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4:X14 Z14">
    <cfRule type="colorScale" priority="5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4 X15 Z15">
    <cfRule type="colorScale" priority="5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6:X16 Z16">
    <cfRule type="colorScale" priority="5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7:X17 Z17">
    <cfRule type="colorScale" priority="5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 Z18">
    <cfRule type="colorScale" priority="5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 Z19">
    <cfRule type="colorScale" priority="5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0:X20 Z20">
    <cfRule type="colorScale" priority="5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1:X21 Z21">
    <cfRule type="colorScale" priority="5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 Z22">
    <cfRule type="colorScale" priority="5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 Z23">
    <cfRule type="colorScale" priority="5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 Z24">
    <cfRule type="colorScale" priority="5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 Z25">
    <cfRule type="colorScale" priority="5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 Z26">
    <cfRule type="colorScale" priority="5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 Z26:Z27">
    <cfRule type="colorScale" priority="5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8">
    <cfRule type="colorScale" priority="5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 Z29">
    <cfRule type="colorScale" priority="5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 Z30">
    <cfRule type="colorScale" priority="5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 Z31">
    <cfRule type="colorScale" priority="5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 Z32">
    <cfRule type="colorScale" priority="5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3">
    <cfRule type="colorScale" priority="5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 Z34">
    <cfRule type="colorScale" priority="5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 Z35">
    <cfRule type="colorScale" priority="5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 Z36">
    <cfRule type="colorScale" priority="5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 Z37">
    <cfRule type="colorScale" priority="5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 Z38">
    <cfRule type="colorScale" priority="5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 Z39">
    <cfRule type="colorScale" priority="5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 Z40">
    <cfRule type="colorScale" priority="5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 Z41">
    <cfRule type="colorScale" priority="5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 Z42">
    <cfRule type="colorScale" priority="5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 Z43">
    <cfRule type="colorScale" priority="5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 Z44">
    <cfRule type="colorScale" priority="5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 Z45">
    <cfRule type="colorScale" priority="5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 Z46">
    <cfRule type="colorScale" priority="5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 Z47">
    <cfRule type="colorScale" priority="5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 Z48">
    <cfRule type="colorScale" priority="5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 Z49">
    <cfRule type="colorScale" priority="5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 Z50">
    <cfRule type="colorScale" priority="5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 Z51">
    <cfRule type="colorScale" priority="5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Z52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:Z53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:Z57">
    <cfRule type="colorScale" priority="5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5 Z25 W25:X25">
    <cfRule type="colorScale" priority="5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0 Z50 W50:X50">
    <cfRule type="colorScale" priority="5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:Z57 U57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Z12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3:Z13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4:Z14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5:Z15 U14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6:Z16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7:Z17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0:Z20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1:Z21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 U25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 U26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 Z26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 U50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2:Z12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:Z13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4:Z14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5:Z15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:Z16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:Z17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:Z19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:Z20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5:Z25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:Z26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 Z26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:Z30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:Z31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0:Z50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1:Z51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:Z55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6:Z56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7:Z57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8">
    <cfRule type="colorScale" priority="4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28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8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4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4">
    <cfRule type="colorScale" priority="4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3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2">
    <cfRule type="colorScale" priority="4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2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2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7">
    <cfRule type="colorScale" priority="3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7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7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2">
    <cfRule type="colorScale" priority="3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2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2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0:AI10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0:AI10">
    <cfRule type="colorScale" priority="3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10">
    <cfRule type="colorScale" priority="36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0:AJ10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0:AJ10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3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0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1:AJ11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1:AJ11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1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1">
    <cfRule type="colorScale" priority="36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2:AI12">
    <cfRule type="colorScale" priority="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3:AI13">
    <cfRule type="colorScale" priority="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4:AI14">
    <cfRule type="colorScale" priority="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I15 AF14">
    <cfRule type="colorScale" priority="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6:AI16">
    <cfRule type="colorScale" priority="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7:AI17">
    <cfRule type="colorScale" priority="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0:AI20">
    <cfRule type="colorScale" priority="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1:AI21">
    <cfRule type="colorScale" priority="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J52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3:AJ53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7:AJ57">
    <cfRule type="colorScale" priority="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 AF25">
    <cfRule type="colorScale" priority="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 AF50">
    <cfRule type="colorScale" priority="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7:AJ57 AF57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J12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3:AJ13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4:AJ14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5:AJ15 AF14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6:AJ16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7:AJ17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0:AJ20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1:AJ21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 AF25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 AF26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 AF50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2:AJ12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3:AJ13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:AJ14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5:AJ15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6:AJ16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7:AJ17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9:AJ19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0:AJ20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:AJ25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6:AJ26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0:AJ30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1:AJ31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:AJ50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1:AJ51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5:AJ55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6:AJ56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J57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2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3">
    <cfRule type="colorScale" priority="2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4">
    <cfRule type="colorScale" priority="2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5">
    <cfRule type="colorScale" priority="2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6">
    <cfRule type="colorScale" priority="2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7">
    <cfRule type="colorScale" priority="2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2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2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2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2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2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2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2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2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:AK27">
    <cfRule type="colorScale" priority="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8">
    <cfRule type="colorScale" priority="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7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:AK27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:AK27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8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:O2 L3:M9 J19 O3:O9 O11 L11:M11 L53:O57 J15 L13:M52 O13:O52">
    <cfRule type="colorScale" priority="1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3:N57">
    <cfRule type="colorScale" priority="137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3:Z9 U19 W3:X9 W1:Z2 W52:Z57 U14 W12:X51 Z12:Z51">
    <cfRule type="colorScale" priority="1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2:Y57">
    <cfRule type="colorScale" priority="13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:AJ2 AH3:AI9 AF19 AH52:AJ57 AF14 AH12:AI51">
    <cfRule type="colorScale" priority="1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52:AJ57">
    <cfRule type="colorScale" priority="137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K1:AK9 AK12:AK57">
    <cfRule type="colorScale" priority="1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:AK2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:AK3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:AK4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:AK5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:AK6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:AK7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:AK8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9:AK9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0:AK10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1:AK11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2:AK12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3:AK13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:AK14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:AK15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6:AK16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:AK17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8:AK18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:AK19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:AK2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:AK21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:AK22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:AK23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:AK24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:AK25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:AK26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:AK27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:AK2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:AK29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:AK3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:AK3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:AK3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:AK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:AK3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:AK3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6:AK3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:AK3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:AK3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:AK3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:AK4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1:AK4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:AK4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K43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4:AK4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:AK4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6:AK4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:AK4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:AK4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:AK4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:AK5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:AK5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:AK5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3:AK5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:AK5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:AK5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K5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K5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K5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:O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B1">
      <formula1>$H$2:$H$57</formula1>
    </dataValidation>
  </dataValidations>
  <pageMargins left="0.7" right="0.7" top="0.75" bottom="0.75" header="0.3" footer="0.3"/>
  <pageSetup paperSize="9" scale="97" orientation="portrait" verticalDpi="0" r:id="rId1"/>
  <headerFooter>
    <oddFooter>&amp;C&amp;1#&amp;"Arial"&amp;10&amp;K000000SULZER CONFIDENTIAL</oddFooter>
  </headerFooter>
  <ignoredErrors>
    <ignoredError sqref="P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Euro Truck</vt:lpstr>
      <vt:lpstr>Small Tracks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Ракитин И.О.</cp:lastModifiedBy>
  <dcterms:created xsi:type="dcterms:W3CDTF">2015-06-05T18:17:20Z</dcterms:created>
  <dcterms:modified xsi:type="dcterms:W3CDTF">2020-07-16T08:12:22Z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nikita.chuprakov@sulzer.com</vt:lpwstr>
  </property>
  <property fmtid="{D5CDD505-2E9C-101B-9397-08002B2CF9AE}" pid="5" name="MSIP_Label_0a03bf64-6567-46b1-b0e7-63f827d8d55c_SetDate">
    <vt:lpwstr>2020-07-13T14:00:42.5064627Z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beda5c0d-7032-47bf-b52a-dd2b2405a79f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nikita.chuprakov@sulzer.com</vt:lpwstr>
  </property>
  <property fmtid="{D5CDD505-2E9C-101B-9397-08002B2CF9AE}" pid="13" name="MSIP_Label_dc3eb348-6bb5-454e-8246-2b03a499fa4a_SetDate">
    <vt:lpwstr>2020-07-13T14:00:42.5064627Z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beda5c0d-7032-47bf-b52a-dd2b2405a79f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