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23656A75-E3A9-41DE-B8DF-EF794B10AB3D}" xr6:coauthVersionLast="45" xr6:coauthVersionMax="45" xr10:uidLastSave="{00000000-0000-0000-0000-000000000000}"/>
  <bookViews>
    <workbookView xWindow="810" yWindow="-120" windowWidth="28110" windowHeight="16440" activeTab="1" xr2:uid="{00000000-000D-0000-FFFF-FFFF00000000}"/>
  </bookViews>
  <sheets>
    <sheet name="Лист1" sheetId="1" r:id="rId1"/>
    <sheet name="Лист4" sheetId="4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4" l="1"/>
  <c r="D66" i="4"/>
  <c r="D61" i="4"/>
  <c r="E61" i="4"/>
  <c r="E66" i="4" s="1"/>
  <c r="B50" i="4"/>
  <c r="B55" i="4" s="1"/>
  <c r="B60" i="4" s="1"/>
  <c r="B65" i="4" s="1"/>
  <c r="E52" i="4"/>
  <c r="E57" i="4" s="1"/>
  <c r="E62" i="4" s="1"/>
  <c r="E67" i="4" s="1"/>
  <c r="B16" i="4"/>
  <c r="M21" i="4" s="1"/>
  <c r="G15" i="4"/>
  <c r="G20" i="4" s="1"/>
  <c r="G25" i="4" s="1"/>
  <c r="G30" i="4" s="1"/>
  <c r="G35" i="4" s="1"/>
  <c r="G40" i="4" s="1"/>
  <c r="G45" i="4" s="1"/>
  <c r="G50" i="4" s="1"/>
  <c r="G55" i="4" s="1"/>
  <c r="C15" i="4"/>
  <c r="C20" i="4" s="1"/>
  <c r="C25" i="4" s="1"/>
  <c r="C30" i="4" s="1"/>
  <c r="C35" i="4" s="1"/>
  <c r="C40" i="4" s="1"/>
  <c r="C45" i="4" s="1"/>
  <c r="C50" i="4" s="1"/>
  <c r="C55" i="4" s="1"/>
  <c r="C60" i="4" s="1"/>
  <c r="B15" i="4"/>
  <c r="B20" i="4" s="1"/>
  <c r="B25" i="4" s="1"/>
  <c r="B30" i="4" s="1"/>
  <c r="B35" i="4" s="1"/>
  <c r="B40" i="4" s="1"/>
  <c r="B45" i="4" s="1"/>
  <c r="I6" i="4"/>
  <c r="I7" i="4"/>
  <c r="I8" i="4"/>
  <c r="I9" i="4"/>
  <c r="I5" i="4"/>
  <c r="C6" i="4"/>
  <c r="D6" i="4" s="1"/>
  <c r="G6" i="4" s="1"/>
  <c r="C7" i="4"/>
  <c r="D7" i="4" s="1"/>
  <c r="G7" i="4" s="1"/>
  <c r="C8" i="4"/>
  <c r="D8" i="4" s="1"/>
  <c r="G8" i="4" s="1"/>
  <c r="C9" i="4"/>
  <c r="D9" i="4" s="1"/>
  <c r="G9" i="4" s="1"/>
  <c r="C5" i="4"/>
  <c r="D5" i="4" s="1"/>
  <c r="K5" i="4" s="1"/>
  <c r="G60" i="4" l="1"/>
  <c r="R20" i="4"/>
  <c r="N20" i="4"/>
  <c r="B21" i="4"/>
  <c r="B26" i="4" s="1"/>
  <c r="B31" i="4" s="1"/>
  <c r="B36" i="4" s="1"/>
  <c r="B41" i="4" s="1"/>
  <c r="B46" i="4" s="1"/>
  <c r="B51" i="4" s="1"/>
  <c r="B56" i="4" s="1"/>
  <c r="B61" i="4" s="1"/>
  <c r="B66" i="4" s="1"/>
  <c r="J9" i="4"/>
  <c r="M11" i="4" a="1"/>
  <c r="M11" i="4" s="1"/>
  <c r="K7" i="4"/>
  <c r="J6" i="4"/>
  <c r="K6" i="4"/>
  <c r="G16" i="4"/>
  <c r="J5" i="4"/>
  <c r="K9" i="4"/>
  <c r="D15" i="4"/>
  <c r="C16" i="4"/>
  <c r="B17" i="4"/>
  <c r="E15" i="4"/>
  <c r="D16" i="4"/>
  <c r="O21" i="4" s="1"/>
  <c r="C17" i="4"/>
  <c r="N22" i="4" s="1"/>
  <c r="B18" i="4"/>
  <c r="J8" i="4"/>
  <c r="J7" i="4"/>
  <c r="K8" i="4"/>
  <c r="F6" i="4"/>
  <c r="F9" i="4"/>
  <c r="E9" i="4"/>
  <c r="E8" i="4"/>
  <c r="F5" i="4"/>
  <c r="E7" i="4"/>
  <c r="F8" i="4"/>
  <c r="G5" i="4"/>
  <c r="E18" i="4" s="1"/>
  <c r="P23" i="4" s="1"/>
  <c r="E5" i="4"/>
  <c r="E6" i="4"/>
  <c r="F7" i="4"/>
  <c r="N30" i="1"/>
  <c r="M30" i="1"/>
  <c r="B23" i="4" l="1"/>
  <c r="B28" i="4" s="1"/>
  <c r="B33" i="4" s="1"/>
  <c r="B38" i="4" s="1"/>
  <c r="B43" i="4" s="1"/>
  <c r="B48" i="4" s="1"/>
  <c r="B53" i="4" s="1"/>
  <c r="B58" i="4" s="1"/>
  <c r="B63" i="4" s="1"/>
  <c r="B68" i="4" s="1"/>
  <c r="M23" i="4"/>
  <c r="B22" i="4"/>
  <c r="B27" i="4" s="1"/>
  <c r="B32" i="4" s="1"/>
  <c r="B37" i="4" s="1"/>
  <c r="B42" i="4" s="1"/>
  <c r="B47" i="4" s="1"/>
  <c r="B52" i="4" s="1"/>
  <c r="B57" i="4" s="1"/>
  <c r="B62" i="4" s="1"/>
  <c r="B67" i="4" s="1"/>
  <c r="M22" i="4"/>
  <c r="C21" i="4"/>
  <c r="C26" i="4" s="1"/>
  <c r="C31" i="4" s="1"/>
  <c r="C36" i="4" s="1"/>
  <c r="C41" i="4" s="1"/>
  <c r="C46" i="4" s="1"/>
  <c r="C51" i="4" s="1"/>
  <c r="C56" i="4" s="1"/>
  <c r="C61" i="4" s="1"/>
  <c r="C66" i="4" s="1"/>
  <c r="N21" i="4"/>
  <c r="G21" i="4"/>
  <c r="G26" i="4" s="1"/>
  <c r="G31" i="4" s="1"/>
  <c r="G36" i="4" s="1"/>
  <c r="G41" i="4" s="1"/>
  <c r="G46" i="4" s="1"/>
  <c r="G51" i="4" s="1"/>
  <c r="R21" i="4"/>
  <c r="D20" i="4"/>
  <c r="D25" i="4" s="1"/>
  <c r="D30" i="4" s="1"/>
  <c r="D35" i="4" s="1"/>
  <c r="D40" i="4" s="1"/>
  <c r="D45" i="4" s="1"/>
  <c r="D50" i="4" s="1"/>
  <c r="D55" i="4" s="1"/>
  <c r="D60" i="4" s="1"/>
  <c r="O20" i="4"/>
  <c r="E20" i="4"/>
  <c r="E25" i="4" s="1"/>
  <c r="E30" i="4" s="1"/>
  <c r="E35" i="4" s="1"/>
  <c r="E40" i="4" s="1"/>
  <c r="E45" i="4" s="1"/>
  <c r="E50" i="4" s="1"/>
  <c r="E55" i="4" s="1"/>
  <c r="E60" i="4" s="1"/>
  <c r="P20" i="4"/>
  <c r="G17" i="4"/>
  <c r="M13" i="4"/>
  <c r="N12" i="4"/>
  <c r="P11" i="4"/>
  <c r="P15" i="4"/>
  <c r="O14" i="4"/>
  <c r="M14" i="4"/>
  <c r="N13" i="4"/>
  <c r="P12" i="4"/>
  <c r="O11" i="4"/>
  <c r="O15" i="4"/>
  <c r="M15" i="4"/>
  <c r="N14" i="4"/>
  <c r="P13" i="4"/>
  <c r="O12" i="4"/>
  <c r="E23" i="4"/>
  <c r="G18" i="4"/>
  <c r="C22" i="4"/>
  <c r="C27" i="4" s="1"/>
  <c r="C32" i="4" s="1"/>
  <c r="C37" i="4" s="1"/>
  <c r="C42" i="4" s="1"/>
  <c r="C47" i="4" s="1"/>
  <c r="C52" i="4" s="1"/>
  <c r="C57" i="4" s="1"/>
  <c r="C62" i="4" s="1"/>
  <c r="C67" i="4" s="1"/>
  <c r="M12" i="4"/>
  <c r="N11" i="4"/>
  <c r="N15" i="4"/>
  <c r="P14" i="4"/>
  <c r="O13" i="4"/>
  <c r="D21" i="4"/>
  <c r="D26" i="4" s="1"/>
  <c r="D31" i="4" s="1"/>
  <c r="D36" i="4" s="1"/>
  <c r="D41" i="4" s="1"/>
  <c r="D46" i="4" s="1"/>
  <c r="D51" i="4" s="1"/>
  <c r="C18" i="4"/>
  <c r="D17" i="4"/>
  <c r="E16" i="4"/>
  <c r="D18" i="4"/>
  <c r="E17" i="4"/>
  <c r="E30" i="1"/>
  <c r="D30" i="1"/>
  <c r="C30" i="1"/>
  <c r="K30" i="1"/>
  <c r="K29" i="1"/>
  <c r="K28" i="1"/>
  <c r="K27" i="1"/>
  <c r="K26" i="1"/>
  <c r="K25" i="1"/>
  <c r="K24" i="1"/>
  <c r="K23" i="1"/>
  <c r="K22" i="1"/>
  <c r="K21" i="1"/>
  <c r="K20" i="1"/>
  <c r="J20" i="1"/>
  <c r="D22" i="4" l="1"/>
  <c r="O22" i="4"/>
  <c r="D23" i="4"/>
  <c r="O23" i="4"/>
  <c r="M26" i="4" s="1" a="1"/>
  <c r="E22" i="4"/>
  <c r="E27" i="4" s="1"/>
  <c r="E32" i="4" s="1"/>
  <c r="E37" i="4" s="1"/>
  <c r="E42" i="4" s="1"/>
  <c r="P22" i="4"/>
  <c r="C23" i="4"/>
  <c r="C28" i="4" s="1"/>
  <c r="C33" i="4" s="1"/>
  <c r="C38" i="4" s="1"/>
  <c r="C43" i="4" s="1"/>
  <c r="C48" i="4" s="1"/>
  <c r="C53" i="4" s="1"/>
  <c r="C58" i="4" s="1"/>
  <c r="C63" i="4" s="1"/>
  <c r="C68" i="4" s="1"/>
  <c r="N23" i="4"/>
  <c r="G23" i="4"/>
  <c r="G28" i="4" s="1"/>
  <c r="R23" i="4"/>
  <c r="G22" i="4"/>
  <c r="R22" i="4"/>
  <c r="E21" i="4"/>
  <c r="E26" i="4" s="1"/>
  <c r="E31" i="4" s="1"/>
  <c r="E36" i="4" s="1"/>
  <c r="E41" i="4" s="1"/>
  <c r="E46" i="4" s="1"/>
  <c r="E51" i="4" s="1"/>
  <c r="P21" i="4"/>
  <c r="D28" i="4"/>
  <c r="D27" i="4"/>
  <c r="D32" i="4" s="1"/>
  <c r="D37" i="4" s="1"/>
  <c r="D42" i="4" s="1"/>
  <c r="D47" i="4" s="1"/>
  <c r="D52" i="4" s="1"/>
  <c r="D57" i="4" s="1"/>
  <c r="D62" i="4" s="1"/>
  <c r="D67" i="4" s="1"/>
  <c r="G27" i="4"/>
  <c r="G32" i="4" s="1"/>
  <c r="G37" i="4" s="1"/>
  <c r="P30" i="1"/>
  <c r="L20" i="1"/>
  <c r="M26" i="4" l="1"/>
  <c r="P26" i="4"/>
  <c r="O26" i="4"/>
  <c r="N26" i="4"/>
  <c r="O28" i="4"/>
  <c r="P29" i="4"/>
  <c r="O29" i="4"/>
  <c r="N29" i="4"/>
  <c r="M29" i="4"/>
  <c r="P28" i="4"/>
  <c r="N28" i="4"/>
  <c r="M28" i="4"/>
  <c r="P27" i="4"/>
  <c r="O27" i="4"/>
  <c r="N27" i="4"/>
  <c r="M27" i="4"/>
  <c r="E28" i="4"/>
  <c r="G42" i="4"/>
  <c r="E33" i="4"/>
  <c r="E38" i="4" s="1"/>
  <c r="E43" i="4" s="1"/>
  <c r="E48" i="4" s="1"/>
  <c r="E53" i="4" s="1"/>
  <c r="E58" i="4" s="1"/>
  <c r="E63" i="4" s="1"/>
  <c r="E68" i="4" s="1"/>
  <c r="G33" i="4"/>
  <c r="D33" i="4"/>
  <c r="D38" i="4" s="1"/>
  <c r="D43" i="4" s="1"/>
  <c r="D48" i="4" s="1"/>
  <c r="D53" i="4" s="1"/>
  <c r="D58" i="4" s="1"/>
  <c r="D63" i="4" s="1"/>
  <c r="D68" i="4" s="1"/>
  <c r="L21" i="1"/>
  <c r="J21" i="1"/>
  <c r="R26" i="4" l="1" a="1"/>
  <c r="G38" i="4"/>
  <c r="G43" i="4" s="1"/>
  <c r="G48" i="4" s="1"/>
  <c r="G53" i="4" s="1"/>
  <c r="L22" i="1"/>
  <c r="J22" i="1"/>
  <c r="G58" i="4" l="1"/>
  <c r="G63" i="4" s="1"/>
  <c r="R27" i="4"/>
  <c r="R29" i="4"/>
  <c r="R26" i="4"/>
  <c r="R28" i="4"/>
  <c r="G47" i="4"/>
  <c r="G52" i="4" s="1"/>
  <c r="G57" i="4" s="1"/>
  <c r="G62" i="4" s="1"/>
  <c r="G67" i="4" s="1"/>
  <c r="J23" i="1"/>
  <c r="L23" i="1"/>
  <c r="G56" i="4" l="1"/>
  <c r="G61" i="4" s="1"/>
  <c r="G66" i="4" s="1"/>
  <c r="G68" i="4"/>
  <c r="G65" i="4"/>
  <c r="J24" i="1"/>
  <c r="L24" i="1"/>
  <c r="L25" i="1" l="1"/>
  <c r="J25" i="1"/>
  <c r="L26" i="1" l="1"/>
  <c r="J26" i="1"/>
  <c r="J27" i="1" l="1"/>
  <c r="L27" i="1"/>
  <c r="J28" i="1" l="1"/>
  <c r="L28" i="1"/>
  <c r="J29" i="1" l="1"/>
  <c r="L29" i="1"/>
  <c r="L30" i="1" l="1"/>
  <c r="Q30" i="1" s="1"/>
  <c r="J30" i="1"/>
  <c r="O30" i="1" s="1"/>
  <c r="R30" i="1" l="1"/>
  <c r="S30" i="1" s="1"/>
  <c r="G3" i="1" l="1"/>
  <c r="F3" i="1"/>
  <c r="E3" i="1"/>
  <c r="D3" i="1"/>
  <c r="C3" i="1"/>
</calcChain>
</file>

<file path=xl/sharedStrings.xml><?xml version="1.0" encoding="utf-8"?>
<sst xmlns="http://schemas.openxmlformats.org/spreadsheetml/2006/main" count="58" uniqueCount="46">
  <si>
    <t>X</t>
  </si>
  <si>
    <t>Y</t>
  </si>
  <si>
    <t>Polynomial 3rd Order Trendline</t>
  </si>
  <si>
    <t>b</t>
  </si>
  <si>
    <t>c1</t>
  </si>
  <si>
    <t>c2</t>
  </si>
  <si>
    <t>c3</t>
  </si>
  <si>
    <r>
      <t>R</t>
    </r>
    <r>
      <rPr>
        <vertAlign val="superscript"/>
        <sz val="10"/>
        <rFont val="Arial"/>
        <family val="2"/>
        <charset val="204"/>
      </rPr>
      <t>2</t>
    </r>
  </si>
  <si>
    <t>XY</t>
  </si>
  <si>
    <t>Y2</t>
  </si>
  <si>
    <t>X2</t>
  </si>
  <si>
    <t>Xср.</t>
  </si>
  <si>
    <t>Yср.</t>
  </si>
  <si>
    <t>XYср.</t>
  </si>
  <si>
    <t>Y2ср.</t>
  </si>
  <si>
    <t>X2ср.</t>
  </si>
  <si>
    <t>m</t>
  </si>
  <si>
    <t>Linear Trendline</t>
  </si>
  <si>
    <t>x0</t>
  </si>
  <si>
    <t>x1</t>
  </si>
  <si>
    <t>x2</t>
  </si>
  <si>
    <t>x3</t>
  </si>
  <si>
    <t>y</t>
  </si>
  <si>
    <t>x4</t>
  </si>
  <si>
    <t>x5</t>
  </si>
  <si>
    <t>x6</t>
  </si>
  <si>
    <t>xy</t>
  </si>
  <si>
    <t>x2y</t>
  </si>
  <si>
    <t>x3y</t>
  </si>
  <si>
    <t>XTX</t>
  </si>
  <si>
    <t>XTY</t>
  </si>
  <si>
    <t>(XTX)^-1</t>
  </si>
  <si>
    <t>1)</t>
  </si>
  <si>
    <t>2)</t>
  </si>
  <si>
    <t>4)</t>
  </si>
  <si>
    <t>5)</t>
  </si>
  <si>
    <t>3)</t>
  </si>
  <si>
    <t>6)</t>
  </si>
  <si>
    <t>7)</t>
  </si>
  <si>
    <t>8)</t>
  </si>
  <si>
    <t>9)</t>
  </si>
  <si>
    <t>10)</t>
  </si>
  <si>
    <t>11)</t>
  </si>
  <si>
    <t>ЛИНЕЙН:</t>
  </si>
  <si>
    <t>МАТРИЦЫ:</t>
  </si>
  <si>
    <t>ГАУСС: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</si>
</sst>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E+00"/>
    <numFmt numFmtId="166" formatCode="0.000"/>
    <numFmt numFmtId="175" formatCode="0.000000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6" xfId="0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6" fillId="0" borderId="4" xfId="1" applyNumberFormat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1" fontId="0" fillId="0" borderId="14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2" xfId="0" applyBorder="1"/>
    <xf numFmtId="0" fontId="0" fillId="0" borderId="15" xfId="0" applyBorder="1"/>
    <xf numFmtId="166" fontId="0" fillId="0" borderId="0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166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5" fontId="0" fillId="0" borderId="6" xfId="0" applyNumberFormat="1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Fill="1" applyBorder="1"/>
    <xf numFmtId="0" fontId="0" fillId="4" borderId="3" xfId="0" applyFill="1" applyBorder="1"/>
    <xf numFmtId="0" fontId="0" fillId="0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7" fillId="0" borderId="24" xfId="0" applyFont="1" applyBorder="1" applyAlignment="1">
      <alignment horizontal="center" vertical="center"/>
    </xf>
    <xf numFmtId="0" fontId="0" fillId="4" borderId="25" xfId="0" applyFill="1" applyBorder="1"/>
    <xf numFmtId="0" fontId="0" fillId="4" borderId="26" xfId="0" applyFill="1" applyBorder="1"/>
    <xf numFmtId="0" fontId="7" fillId="0" borderId="0" xfId="0" applyFont="1"/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5" borderId="12" xfId="0" applyFill="1" applyBorder="1"/>
    <xf numFmtId="0" fontId="0" fillId="6" borderId="15" xfId="0" applyFill="1" applyBorder="1"/>
    <xf numFmtId="0" fontId="0" fillId="8" borderId="15" xfId="0" applyFill="1" applyBorder="1"/>
    <xf numFmtId="0" fontId="0" fillId="7" borderId="11" xfId="0" applyFill="1" applyBorder="1"/>
    <xf numFmtId="0" fontId="0" fillId="0" borderId="10" xfId="0" applyBorder="1"/>
    <xf numFmtId="0" fontId="0" fillId="0" borderId="4" xfId="0" applyBorder="1"/>
    <xf numFmtId="0" fontId="0" fillId="0" borderId="5" xfId="0" applyBorder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7.4346675415573035E-2"/>
                  <c:y val="-2.0263925342665499E-2"/>
                </c:manualLayout>
              </c:layout>
              <c:numFmt formatCode="General" sourceLinked="0"/>
            </c:trendlineLbl>
          </c:trendline>
          <c:xVal>
            <c:numRef>
              <c:f>Лист1!$A$4:$A$8</c:f>
              <c:numCache>
                <c:formatCode>General</c:formatCode>
                <c:ptCount val="5"/>
                <c:pt idx="0">
                  <c:v>623</c:v>
                </c:pt>
                <c:pt idx="1">
                  <c:v>4698</c:v>
                </c:pt>
                <c:pt idx="2">
                  <c:v>30000</c:v>
                </c:pt>
                <c:pt idx="3">
                  <c:v>148960</c:v>
                </c:pt>
                <c:pt idx="4">
                  <c:v>630216</c:v>
                </c:pt>
              </c:numCache>
            </c:numRef>
          </c:xVal>
          <c:yVal>
            <c:numRef>
              <c:f>Лист1!$B$4:$B$8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51</c:v>
                </c:pt>
                <c:pt idx="3">
                  <c:v>200</c:v>
                </c:pt>
                <c:pt idx="4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6-440F-978C-F6B647DB7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68000"/>
        <c:axId val="892099328"/>
      </c:scatterChart>
      <c:valAx>
        <c:axId val="969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099328"/>
        <c:crosses val="autoZero"/>
        <c:crossBetween val="midCat"/>
      </c:valAx>
      <c:valAx>
        <c:axId val="89209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68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6.5305774278215226E-2"/>
                  <c:y val="-0.134739355497229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rgbClr val="00B050"/>
                        </a:solidFill>
                      </a:rPr>
                      <a:t>y = 0,3444x + 1,433</a:t>
                    </a:r>
                    <a:r>
                      <a:rPr lang="en-US" baseline="0"/>
                      <a:t>
R² = 0,2789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Лист1!$H$20:$H$30</c:f>
              <c:numCache>
                <c:formatCode>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Лист1!$I$20:$I$30</c:f>
              <c:numCache>
                <c:formatCode>0.00</c:formatCode>
                <c:ptCount val="11"/>
                <c:pt idx="0">
                  <c:v>1.6353128904936987</c:v>
                </c:pt>
                <c:pt idx="1">
                  <c:v>2.2214414690791831</c:v>
                </c:pt>
                <c:pt idx="2">
                  <c:v>4.3694895902740551</c:v>
                </c:pt>
                <c:pt idx="3">
                  <c:v>5.7375325223517075</c:v>
                </c:pt>
                <c:pt idx="4">
                  <c:v>0.27131658143049719</c:v>
                </c:pt>
                <c:pt idx="5">
                  <c:v>1.640186526552136</c:v>
                </c:pt>
                <c:pt idx="6">
                  <c:v>1.8663581880328772</c:v>
                </c:pt>
                <c:pt idx="7">
                  <c:v>2.8395343707242846</c:v>
                </c:pt>
                <c:pt idx="8">
                  <c:v>5.3990185196937679</c:v>
                </c:pt>
                <c:pt idx="9">
                  <c:v>6.4999361980062398</c:v>
                </c:pt>
                <c:pt idx="10">
                  <c:v>6.0110080767164025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C-43DB-9EC5-850727AF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369216"/>
        <c:axId val="896369792"/>
      </c:scatterChart>
      <c:valAx>
        <c:axId val="896369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96369792"/>
        <c:crosses val="autoZero"/>
        <c:crossBetween val="midCat"/>
      </c:valAx>
      <c:valAx>
        <c:axId val="896369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6369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83344</xdr:rowOff>
    </xdr:from>
    <xdr:to>
      <xdr:col>21</xdr:col>
      <xdr:colOff>142875</xdr:colOff>
      <xdr:row>16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607218</xdr:colOff>
      <xdr:row>32</xdr:row>
      <xdr:rowOff>130969</xdr:rowOff>
    </xdr:from>
    <xdr:to>
      <xdr:col>21</xdr:col>
      <xdr:colOff>35717</xdr:colOff>
      <xdr:row>47</xdr:row>
      <xdr:rowOff>79771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zoomScale="80" zoomScaleNormal="80" workbookViewId="0">
      <selection activeCell="A4" sqref="A4:B8"/>
    </sheetView>
  </sheetViews>
  <sheetFormatPr defaultRowHeight="15" x14ac:dyDescent="0.25"/>
  <cols>
    <col min="5" max="5" width="12.7109375" bestFit="1" customWidth="1"/>
    <col min="6" max="6" width="12" bestFit="1" customWidth="1"/>
    <col min="7" max="7" width="31.28515625" customWidth="1"/>
  </cols>
  <sheetData>
    <row r="1" spans="1:8" x14ac:dyDescent="0.25">
      <c r="A1" s="12"/>
      <c r="B1" s="11"/>
      <c r="C1" s="50" t="s">
        <v>2</v>
      </c>
      <c r="D1" s="51"/>
      <c r="E1" s="51"/>
      <c r="F1" s="51"/>
      <c r="G1" s="49"/>
    </row>
    <row r="2" spans="1:8" x14ac:dyDescent="0.25">
      <c r="A2" s="13" t="s">
        <v>0</v>
      </c>
      <c r="B2" s="3" t="s">
        <v>1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spans="1:8" x14ac:dyDescent="0.25">
      <c r="A3" s="10"/>
      <c r="B3" s="14"/>
      <c r="C3" s="15">
        <f>INDEX(LINEST(B4:B8,A4:A8^{1,2,3}),1,4)</f>
        <v>-0.28669483426980946</v>
      </c>
      <c r="D3" s="16">
        <f>INDEX(LINEST(B4:B8,A4:A8^{1,2,3}),1,3)</f>
        <v>1.8213782455560265E-3</v>
      </c>
      <c r="E3" s="17">
        <f>INDEX(LINEST(B4:B8,A4:A8^{1,2,3}),1,2)</f>
        <v>-3.90515889935146E-9</v>
      </c>
      <c r="F3" s="18">
        <f>INDEX(LINEST(B4:B8,A4:A8^{1,2,3}),1)</f>
        <v>4.7280276135519031E-15</v>
      </c>
      <c r="G3" s="52">
        <f>INDEX(LINEST(B4:B8,A4:A8^{1,2,3},,1),3,1)</f>
        <v>0.99999986515221695</v>
      </c>
    </row>
    <row r="4" spans="1:8" x14ac:dyDescent="0.25">
      <c r="A4" s="4">
        <v>623</v>
      </c>
      <c r="B4" s="6">
        <v>1</v>
      </c>
      <c r="H4" s="38"/>
    </row>
    <row r="5" spans="1:8" x14ac:dyDescent="0.25">
      <c r="A5" s="8">
        <v>4698</v>
      </c>
      <c r="B5" s="6">
        <v>8</v>
      </c>
    </row>
    <row r="6" spans="1:8" x14ac:dyDescent="0.25">
      <c r="A6" s="8">
        <v>30000</v>
      </c>
      <c r="B6" s="6">
        <v>51</v>
      </c>
    </row>
    <row r="7" spans="1:8" x14ac:dyDescent="0.25">
      <c r="A7" s="8">
        <v>148960</v>
      </c>
      <c r="B7" s="6">
        <v>200</v>
      </c>
    </row>
    <row r="8" spans="1:8" x14ac:dyDescent="0.25">
      <c r="A8" s="9">
        <v>630216</v>
      </c>
      <c r="B8" s="7">
        <v>780</v>
      </c>
    </row>
    <row r="18" spans="1:19" x14ac:dyDescent="0.25">
      <c r="A18" s="39"/>
      <c r="B18" s="40"/>
      <c r="C18" s="48" t="s">
        <v>17</v>
      </c>
      <c r="D18" s="51"/>
      <c r="E18" s="49"/>
      <c r="R18" s="48" t="s">
        <v>17</v>
      </c>
      <c r="S18" s="49"/>
    </row>
    <row r="19" spans="1:19" x14ac:dyDescent="0.25">
      <c r="A19" s="28" t="s">
        <v>0</v>
      </c>
      <c r="B19" s="29" t="s">
        <v>1</v>
      </c>
      <c r="C19" s="2" t="s">
        <v>3</v>
      </c>
      <c r="D19" s="2" t="s">
        <v>16</v>
      </c>
      <c r="E19" s="1" t="s">
        <v>7</v>
      </c>
      <c r="H19" s="28" t="s">
        <v>0</v>
      </c>
      <c r="I19" s="29" t="s">
        <v>1</v>
      </c>
      <c r="J19" s="30" t="s">
        <v>8</v>
      </c>
      <c r="K19" s="29" t="s">
        <v>9</v>
      </c>
      <c r="L19" s="29" t="s">
        <v>10</v>
      </c>
      <c r="M19" s="30" t="s">
        <v>11</v>
      </c>
      <c r="N19" s="29" t="s">
        <v>12</v>
      </c>
      <c r="O19" s="29" t="s">
        <v>13</v>
      </c>
      <c r="P19" s="29" t="s">
        <v>14</v>
      </c>
      <c r="Q19" s="29" t="s">
        <v>15</v>
      </c>
      <c r="R19" s="30" t="s">
        <v>16</v>
      </c>
      <c r="S19" s="31" t="s">
        <v>3</v>
      </c>
    </row>
    <row r="20" spans="1:19" x14ac:dyDescent="0.25">
      <c r="A20" s="35">
        <v>1</v>
      </c>
      <c r="B20" s="36">
        <v>1.6353128904936987</v>
      </c>
      <c r="C20" s="34"/>
      <c r="D20" s="41"/>
      <c r="E20" s="42"/>
      <c r="H20" s="21">
        <v>1</v>
      </c>
      <c r="I20" s="20">
        <v>1.6353128904936987</v>
      </c>
      <c r="J20" s="19">
        <f t="shared" ref="J20:J30" si="0">H20*I20</f>
        <v>1.6353128904936987</v>
      </c>
      <c r="K20" s="20">
        <f t="shared" ref="K20:K30" si="1">I20^2</f>
        <v>2.6742482498148559</v>
      </c>
      <c r="L20" s="20">
        <f t="shared" ref="L20:L30" si="2">H20^2</f>
        <v>1</v>
      </c>
      <c r="M20" s="19"/>
      <c r="N20" s="20"/>
      <c r="O20" s="20"/>
      <c r="P20" s="20"/>
      <c r="Q20" s="20"/>
      <c r="R20" s="19"/>
      <c r="S20" s="22"/>
    </row>
    <row r="21" spans="1:19" x14ac:dyDescent="0.25">
      <c r="A21" s="21">
        <v>2</v>
      </c>
      <c r="B21" s="22">
        <v>2.2214414690791831</v>
      </c>
      <c r="C21" s="43"/>
      <c r="D21" s="43"/>
      <c r="E21" s="44"/>
      <c r="H21" s="21">
        <v>2</v>
      </c>
      <c r="I21" s="20">
        <v>2.2214414690791831</v>
      </c>
      <c r="J21" s="19">
        <f t="shared" si="0"/>
        <v>4.4428829381583661</v>
      </c>
      <c r="K21" s="20">
        <f t="shared" si="1"/>
        <v>4.934802200544679</v>
      </c>
      <c r="L21" s="20">
        <f t="shared" si="2"/>
        <v>4</v>
      </c>
      <c r="M21" s="19"/>
      <c r="N21" s="20"/>
      <c r="O21" s="20"/>
      <c r="P21" s="20"/>
      <c r="Q21" s="20"/>
      <c r="R21" s="19"/>
      <c r="S21" s="22"/>
    </row>
    <row r="22" spans="1:19" x14ac:dyDescent="0.25">
      <c r="A22" s="21">
        <v>3</v>
      </c>
      <c r="B22" s="22">
        <v>4.3694895902740551</v>
      </c>
      <c r="C22" s="43"/>
      <c r="D22" s="43"/>
      <c r="E22" s="44"/>
      <c r="H22" s="21">
        <v>3</v>
      </c>
      <c r="I22" s="20">
        <v>4.3694895902740551</v>
      </c>
      <c r="J22" s="19">
        <f t="shared" si="0"/>
        <v>13.108468770822165</v>
      </c>
      <c r="K22" s="20">
        <f t="shared" si="1"/>
        <v>19.092439279513329</v>
      </c>
      <c r="L22" s="20">
        <f t="shared" si="2"/>
        <v>9</v>
      </c>
      <c r="M22" s="19"/>
      <c r="N22" s="20"/>
      <c r="O22" s="20"/>
      <c r="P22" s="20"/>
      <c r="Q22" s="20"/>
      <c r="R22" s="19"/>
      <c r="S22" s="22"/>
    </row>
    <row r="23" spans="1:19" x14ac:dyDescent="0.25">
      <c r="A23" s="21">
        <v>4</v>
      </c>
      <c r="B23" s="22">
        <v>5.7375325223517075</v>
      </c>
      <c r="C23" s="43"/>
      <c r="D23" s="43"/>
      <c r="E23" s="44"/>
      <c r="H23" s="21">
        <v>4</v>
      </c>
      <c r="I23" s="20">
        <v>5.7375325223517075</v>
      </c>
      <c r="J23" s="19">
        <f t="shared" si="0"/>
        <v>22.95013008940683</v>
      </c>
      <c r="K23" s="20">
        <f t="shared" si="1"/>
        <v>32.91927944504355</v>
      </c>
      <c r="L23" s="20">
        <f t="shared" si="2"/>
        <v>16</v>
      </c>
      <c r="M23" s="19"/>
      <c r="N23" s="20"/>
      <c r="O23" s="20"/>
      <c r="P23" s="20"/>
      <c r="Q23" s="20"/>
      <c r="R23" s="19"/>
      <c r="S23" s="22"/>
    </row>
    <row r="24" spans="1:19" x14ac:dyDescent="0.25">
      <c r="A24" s="21">
        <v>5</v>
      </c>
      <c r="B24" s="22">
        <v>0.27131658143049719</v>
      </c>
      <c r="C24" s="43"/>
      <c r="D24" s="43"/>
      <c r="E24" s="44"/>
      <c r="H24" s="21">
        <v>5</v>
      </c>
      <c r="I24" s="20">
        <v>0.27131658143049719</v>
      </c>
      <c r="J24" s="19">
        <f t="shared" si="0"/>
        <v>1.356582907152486</v>
      </c>
      <c r="K24" s="20">
        <f t="shared" si="1"/>
        <v>7.3612687359131609E-2</v>
      </c>
      <c r="L24" s="20">
        <f t="shared" si="2"/>
        <v>25</v>
      </c>
      <c r="M24" s="19"/>
      <c r="N24" s="20"/>
      <c r="O24" s="20"/>
      <c r="P24" s="20"/>
      <c r="Q24" s="20"/>
      <c r="R24" s="19"/>
      <c r="S24" s="22"/>
    </row>
    <row r="25" spans="1:19" x14ac:dyDescent="0.25">
      <c r="A25" s="21">
        <v>6</v>
      </c>
      <c r="B25" s="22">
        <v>1.640186526552136</v>
      </c>
      <c r="C25" s="43"/>
      <c r="D25" s="43"/>
      <c r="E25" s="44"/>
      <c r="H25" s="21">
        <v>6</v>
      </c>
      <c r="I25" s="20">
        <v>1.640186526552136</v>
      </c>
      <c r="J25" s="19">
        <f t="shared" si="0"/>
        <v>9.8411191593128162</v>
      </c>
      <c r="K25" s="20">
        <f t="shared" si="1"/>
        <v>2.6902118418831606</v>
      </c>
      <c r="L25" s="20">
        <f t="shared" si="2"/>
        <v>36</v>
      </c>
      <c r="M25" s="19"/>
      <c r="N25" s="20"/>
      <c r="O25" s="20"/>
      <c r="P25" s="20"/>
      <c r="Q25" s="20"/>
      <c r="R25" s="19"/>
      <c r="S25" s="22"/>
    </row>
    <row r="26" spans="1:19" x14ac:dyDescent="0.25">
      <c r="A26" s="21">
        <v>7</v>
      </c>
      <c r="B26" s="22">
        <v>1.8663581880328772</v>
      </c>
      <c r="C26" s="43"/>
      <c r="D26" s="43"/>
      <c r="E26" s="44"/>
      <c r="H26" s="21">
        <v>7</v>
      </c>
      <c r="I26" s="20">
        <v>1.8663581880328772</v>
      </c>
      <c r="J26" s="19">
        <f t="shared" si="0"/>
        <v>13.064507316230141</v>
      </c>
      <c r="K26" s="20">
        <f t="shared" si="1"/>
        <v>3.4832928860373649</v>
      </c>
      <c r="L26" s="20">
        <f t="shared" si="2"/>
        <v>49</v>
      </c>
      <c r="M26" s="19"/>
      <c r="N26" s="20"/>
      <c r="O26" s="20"/>
      <c r="P26" s="20"/>
      <c r="Q26" s="20"/>
      <c r="R26" s="19"/>
      <c r="S26" s="22"/>
    </row>
    <row r="27" spans="1:19" x14ac:dyDescent="0.25">
      <c r="A27" s="21">
        <v>8</v>
      </c>
      <c r="B27" s="22">
        <v>2.8395343707242846</v>
      </c>
      <c r="C27" s="43"/>
      <c r="D27" s="43"/>
      <c r="E27" s="44"/>
      <c r="H27" s="21">
        <v>8</v>
      </c>
      <c r="I27" s="20">
        <v>2.8395343707242846</v>
      </c>
      <c r="J27" s="19">
        <f t="shared" si="0"/>
        <v>22.716274965794277</v>
      </c>
      <c r="K27" s="20">
        <f t="shared" si="1"/>
        <v>8.0629554425245598</v>
      </c>
      <c r="L27" s="20">
        <f t="shared" si="2"/>
        <v>64</v>
      </c>
      <c r="M27" s="19"/>
      <c r="N27" s="20"/>
      <c r="O27" s="20"/>
      <c r="P27" s="20"/>
      <c r="Q27" s="20"/>
      <c r="R27" s="19"/>
      <c r="S27" s="22"/>
    </row>
    <row r="28" spans="1:19" x14ac:dyDescent="0.25">
      <c r="A28" s="21">
        <v>9</v>
      </c>
      <c r="B28" s="22">
        <v>5.3990185196937679</v>
      </c>
      <c r="C28" s="43"/>
      <c r="D28" s="43"/>
      <c r="E28" s="44"/>
      <c r="H28" s="21">
        <v>9</v>
      </c>
      <c r="I28" s="20">
        <v>5.3990185196937679</v>
      </c>
      <c r="J28" s="19">
        <f t="shared" si="0"/>
        <v>48.591166677243912</v>
      </c>
      <c r="K28" s="20">
        <f t="shared" si="1"/>
        <v>29.149400975996286</v>
      </c>
      <c r="L28" s="20">
        <f t="shared" si="2"/>
        <v>81</v>
      </c>
      <c r="M28" s="19"/>
      <c r="N28" s="20"/>
      <c r="O28" s="20"/>
      <c r="P28" s="20"/>
      <c r="Q28" s="20"/>
      <c r="R28" s="19"/>
      <c r="S28" s="22"/>
    </row>
    <row r="29" spans="1:19" x14ac:dyDescent="0.25">
      <c r="A29" s="21">
        <v>10</v>
      </c>
      <c r="B29" s="22">
        <v>6.4999361980062398</v>
      </c>
      <c r="C29" s="43"/>
      <c r="D29" s="43"/>
      <c r="E29" s="44"/>
      <c r="H29" s="21">
        <v>10</v>
      </c>
      <c r="I29" s="20">
        <v>6.4999361980062398</v>
      </c>
      <c r="J29" s="19">
        <f t="shared" si="0"/>
        <v>64.999361980062403</v>
      </c>
      <c r="K29" s="20">
        <f t="shared" si="1"/>
        <v>42.249170578151812</v>
      </c>
      <c r="L29" s="20">
        <f t="shared" si="2"/>
        <v>100</v>
      </c>
      <c r="M29" s="19"/>
      <c r="N29" s="20"/>
      <c r="O29" s="20"/>
      <c r="P29" s="20"/>
      <c r="Q29" s="20"/>
      <c r="R29" s="19"/>
      <c r="S29" s="22"/>
    </row>
    <row r="30" spans="1:19" x14ac:dyDescent="0.25">
      <c r="A30" s="23">
        <v>11</v>
      </c>
      <c r="B30" s="37">
        <v>6.0110080767164025</v>
      </c>
      <c r="C30" s="45">
        <f ca="1">INTERCEPT(OFFSET(B30,,,-A30),OFFSET(A30,,,-A30))</f>
        <v>1.4330075245725271</v>
      </c>
      <c r="D30" s="46">
        <f ca="1">SLOPE(OFFSET(B30,,,-A30),OFFSET(A30,,,-A30))</f>
        <v>0.34436442671298562</v>
      </c>
      <c r="E30" s="47">
        <f ca="1">INDEX(LINEST(OFFSET(B30,,,-A30),OFFSET(A30,,,-A30),,1),3,1)</f>
        <v>0.27888663924604518</v>
      </c>
      <c r="H30" s="23">
        <v>11</v>
      </c>
      <c r="I30" s="24">
        <v>6.0110080767164025</v>
      </c>
      <c r="J30" s="25">
        <f t="shared" si="0"/>
        <v>66.121088843880429</v>
      </c>
      <c r="K30" s="24">
        <f t="shared" si="1"/>
        <v>36.132218098349824</v>
      </c>
      <c r="L30" s="24">
        <f t="shared" si="2"/>
        <v>121</v>
      </c>
      <c r="M30" s="26">
        <f>AVERAGE(H20:H30)</f>
        <v>6</v>
      </c>
      <c r="N30" s="27">
        <f>AVERAGE(I20:I30)</f>
        <v>3.499194084850441</v>
      </c>
      <c r="O30" s="27">
        <f>AVERAGE(J20:J30)</f>
        <v>24.438808776232506</v>
      </c>
      <c r="P30" s="27">
        <f>AVERAGE(K20:K30)</f>
        <v>16.496511971383505</v>
      </c>
      <c r="Q30" s="27">
        <f>AVERAGE(L20:L30)</f>
        <v>46</v>
      </c>
      <c r="R30" s="32">
        <f>(O30-M30*N30)/(Q30-M30^2)</f>
        <v>0.34436442671298584</v>
      </c>
      <c r="S30" s="33">
        <f>N30-R30*M30</f>
        <v>1.4330075245725262</v>
      </c>
    </row>
  </sheetData>
  <mergeCells count="3">
    <mergeCell ref="R18:S18"/>
    <mergeCell ref="C1:G1"/>
    <mergeCell ref="C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2063-CBA1-4FDD-A85A-773109747581}">
  <dimension ref="A4:R68"/>
  <sheetViews>
    <sheetView tabSelected="1" workbookViewId="0">
      <selection activeCell="R27" sqref="R27"/>
    </sheetView>
  </sheetViews>
  <sheetFormatPr defaultRowHeight="15" x14ac:dyDescent="0.25"/>
  <cols>
    <col min="4" max="4" width="10" bestFit="1" customWidth="1"/>
    <col min="5" max="6" width="10" customWidth="1"/>
    <col min="7" max="7" width="13.140625" customWidth="1"/>
    <col min="11" max="11" width="10" bestFit="1" customWidth="1"/>
    <col min="13" max="13" width="12.28515625" bestFit="1" customWidth="1"/>
    <col min="14" max="14" width="12.85546875" bestFit="1" customWidth="1"/>
    <col min="15" max="15" width="12.7109375" bestFit="1" customWidth="1"/>
    <col min="16" max="16" width="14.42578125" customWidth="1"/>
    <col min="18" max="18" width="12.7109375" bestFit="1" customWidth="1"/>
  </cols>
  <sheetData>
    <row r="4" spans="1:16" x14ac:dyDescent="0.25">
      <c r="A4" s="53" t="s">
        <v>18</v>
      </c>
      <c r="B4" s="53" t="s">
        <v>19</v>
      </c>
      <c r="C4" s="53" t="s">
        <v>20</v>
      </c>
      <c r="D4" s="53" t="s">
        <v>21</v>
      </c>
      <c r="E4" s="53" t="s">
        <v>23</v>
      </c>
      <c r="F4" s="53" t="s">
        <v>24</v>
      </c>
      <c r="G4" s="53" t="s">
        <v>25</v>
      </c>
      <c r="H4" s="53" t="s">
        <v>22</v>
      </c>
      <c r="I4" s="57" t="s">
        <v>26</v>
      </c>
      <c r="J4" s="57" t="s">
        <v>27</v>
      </c>
      <c r="K4" s="57" t="s">
        <v>28</v>
      </c>
    </row>
    <row r="5" spans="1:16" x14ac:dyDescent="0.25">
      <c r="A5" s="53">
        <v>1</v>
      </c>
      <c r="B5" s="54">
        <v>623</v>
      </c>
      <c r="C5" s="55">
        <f>B5*B5</f>
        <v>388129</v>
      </c>
      <c r="D5" s="55">
        <f>B5*C5</f>
        <v>241804367</v>
      </c>
      <c r="E5" s="55">
        <f>C5*C5</f>
        <v>150644120641</v>
      </c>
      <c r="F5" s="55">
        <f>C5*D5</f>
        <v>93851287159343</v>
      </c>
      <c r="G5" s="55">
        <f>D5*D5</f>
        <v>5.8469351900270688E+16</v>
      </c>
      <c r="H5" s="54">
        <v>1</v>
      </c>
      <c r="I5" s="58">
        <f>H5*B5</f>
        <v>623</v>
      </c>
      <c r="J5" s="58">
        <f>C5*H5</f>
        <v>388129</v>
      </c>
      <c r="K5" s="58">
        <f>D5*H5</f>
        <v>241804367</v>
      </c>
    </row>
    <row r="6" spans="1:16" x14ac:dyDescent="0.25">
      <c r="A6" s="53">
        <v>1</v>
      </c>
      <c r="B6" s="54">
        <v>4698</v>
      </c>
      <c r="C6" s="55">
        <f t="shared" ref="C6:C9" si="0">B6*B6</f>
        <v>22071204</v>
      </c>
      <c r="D6" s="55">
        <f t="shared" ref="D6:D9" si="1">B6*C6</f>
        <v>103690516392</v>
      </c>
      <c r="E6" s="55">
        <f t="shared" ref="E6:E9" si="2">C6*C6</f>
        <v>487138046009616</v>
      </c>
      <c r="F6" s="55">
        <f t="shared" ref="F6:F9" si="3">C6*D6</f>
        <v>2.2885745401531761E+18</v>
      </c>
      <c r="G6" s="55">
        <f t="shared" ref="G6:G9" si="4">D6*D6</f>
        <v>1.0751723189639622E+22</v>
      </c>
      <c r="H6" s="54">
        <v>8</v>
      </c>
      <c r="I6" s="58">
        <f t="shared" ref="I6:I9" si="5">H6*B6</f>
        <v>37584</v>
      </c>
      <c r="J6" s="58">
        <f t="shared" ref="J6:J9" si="6">C6*H6</f>
        <v>176569632</v>
      </c>
      <c r="K6" s="58">
        <f t="shared" ref="K6:K9" si="7">D6*H6</f>
        <v>829524131136</v>
      </c>
    </row>
    <row r="7" spans="1:16" x14ac:dyDescent="0.25">
      <c r="A7" s="53">
        <v>1</v>
      </c>
      <c r="B7" s="54">
        <v>30000</v>
      </c>
      <c r="C7" s="55">
        <f t="shared" si="0"/>
        <v>900000000</v>
      </c>
      <c r="D7" s="55">
        <f t="shared" si="1"/>
        <v>27000000000000</v>
      </c>
      <c r="E7" s="55">
        <f t="shared" si="2"/>
        <v>8.1E+17</v>
      </c>
      <c r="F7" s="55">
        <f t="shared" si="3"/>
        <v>2.4300000000000001E+22</v>
      </c>
      <c r="G7" s="55">
        <f t="shared" si="4"/>
        <v>7.2899999999999993E+26</v>
      </c>
      <c r="H7" s="54">
        <v>51</v>
      </c>
      <c r="I7" s="58">
        <f t="shared" si="5"/>
        <v>1530000</v>
      </c>
      <c r="J7" s="58">
        <f t="shared" si="6"/>
        <v>45900000000</v>
      </c>
      <c r="K7" s="58">
        <f t="shared" si="7"/>
        <v>1377000000000000</v>
      </c>
    </row>
    <row r="8" spans="1:16" x14ac:dyDescent="0.25">
      <c r="A8" s="53">
        <v>1</v>
      </c>
      <c r="B8" s="54">
        <v>148960</v>
      </c>
      <c r="C8" s="55">
        <f t="shared" si="0"/>
        <v>22189081600</v>
      </c>
      <c r="D8" s="55">
        <f t="shared" si="1"/>
        <v>3305285595136000</v>
      </c>
      <c r="E8" s="55">
        <f t="shared" si="2"/>
        <v>4.9235534225145856E+20</v>
      </c>
      <c r="F8" s="55">
        <f t="shared" si="3"/>
        <v>7.3341251781777268E+25</v>
      </c>
      <c r="G8" s="55">
        <f t="shared" si="4"/>
        <v>1.0924912865413541E+31</v>
      </c>
      <c r="H8" s="54">
        <v>200</v>
      </c>
      <c r="I8" s="58">
        <f t="shared" si="5"/>
        <v>29792000</v>
      </c>
      <c r="J8" s="58">
        <f t="shared" si="6"/>
        <v>4437816320000</v>
      </c>
      <c r="K8" s="58">
        <f t="shared" si="7"/>
        <v>6.610571190272E+17</v>
      </c>
    </row>
    <row r="9" spans="1:16" x14ac:dyDescent="0.25">
      <c r="A9" s="53">
        <v>1</v>
      </c>
      <c r="B9" s="54">
        <v>630216</v>
      </c>
      <c r="C9" s="55">
        <f t="shared" si="0"/>
        <v>397172206656</v>
      </c>
      <c r="D9" s="55">
        <f t="shared" si="1"/>
        <v>2.503042793899177E+17</v>
      </c>
      <c r="E9" s="55">
        <f t="shared" si="2"/>
        <v>1.5774576173999639E+23</v>
      </c>
      <c r="F9" s="55">
        <f t="shared" si="3"/>
        <v>9.9413902980733557E+28</v>
      </c>
      <c r="G9" s="55">
        <f t="shared" si="4"/>
        <v>6.2652232280905976E+34</v>
      </c>
      <c r="H9" s="54">
        <v>780</v>
      </c>
      <c r="I9" s="58">
        <f t="shared" si="5"/>
        <v>491568480</v>
      </c>
      <c r="J9" s="58">
        <f t="shared" si="6"/>
        <v>309794321191680</v>
      </c>
      <c r="K9" s="58">
        <f t="shared" si="7"/>
        <v>1.9523733792413581E+20</v>
      </c>
    </row>
    <row r="10" spans="1:16" x14ac:dyDescent="0.25">
      <c r="M10" s="75" t="s">
        <v>43</v>
      </c>
    </row>
    <row r="11" spans="1:16" x14ac:dyDescent="0.25">
      <c r="M11" s="91">
        <f t="array" ref="M11:P15">LINEST(H5:H9,B5:D9,1,1)</f>
        <v>4.7280276135519031E-15</v>
      </c>
      <c r="N11" s="92">
        <v>-3.90515889935146E-9</v>
      </c>
      <c r="O11" s="93">
        <v>1.8213782455560265E-3</v>
      </c>
      <c r="P11" s="94">
        <v>-0.28669483426980946</v>
      </c>
    </row>
    <row r="12" spans="1:16" x14ac:dyDescent="0.25">
      <c r="M12" s="95">
        <v>1.4247110872989403E-16</v>
      </c>
      <c r="N12" s="43">
        <v>1.116185633081046E-10</v>
      </c>
      <c r="O12" s="43">
        <v>1.4141860919020163E-5</v>
      </c>
      <c r="P12" s="44">
        <v>0.19307655616111302</v>
      </c>
    </row>
    <row r="13" spans="1:16" ht="15.75" thickBot="1" x14ac:dyDescent="0.3">
      <c r="A13" s="75" t="s">
        <v>45</v>
      </c>
      <c r="M13" s="95">
        <v>0.99999986515221695</v>
      </c>
      <c r="N13" s="43">
        <v>0.242125038497502</v>
      </c>
      <c r="O13" s="43" t="e">
        <v>#N/A</v>
      </c>
      <c r="P13" s="44" t="e">
        <v>#N/A</v>
      </c>
    </row>
    <row r="14" spans="1:16" x14ac:dyDescent="0.25">
      <c r="A14" t="s">
        <v>32</v>
      </c>
      <c r="B14" s="64" t="s">
        <v>29</v>
      </c>
      <c r="C14" s="65"/>
      <c r="D14" s="65"/>
      <c r="E14" s="66"/>
      <c r="G14" s="72" t="s">
        <v>30</v>
      </c>
      <c r="M14" s="95">
        <v>2471922.6447205227</v>
      </c>
      <c r="N14" s="43">
        <v>1</v>
      </c>
      <c r="O14" s="43" t="e">
        <v>#N/A</v>
      </c>
      <c r="P14" s="44" t="e">
        <v>#N/A</v>
      </c>
    </row>
    <row r="15" spans="1:16" x14ac:dyDescent="0.25">
      <c r="B15" s="67">
        <f>SUM(A5:A9)</f>
        <v>5</v>
      </c>
      <c r="C15" s="58">
        <f>SUM(B5:B9)</f>
        <v>814497</v>
      </c>
      <c r="D15" s="58">
        <f>SUM(C5:C9)</f>
        <v>420283747589</v>
      </c>
      <c r="E15" s="68">
        <f>SUM(D5:D9)</f>
        <v>2.5363666891737446E+17</v>
      </c>
      <c r="G15" s="73">
        <f>SUM(H5:H9)</f>
        <v>1040</v>
      </c>
      <c r="M15" s="96">
        <v>434745.94137546571</v>
      </c>
      <c r="N15" s="97">
        <v>5.8624534267416824E-2</v>
      </c>
      <c r="O15" s="97" t="e">
        <v>#N/A</v>
      </c>
      <c r="P15" s="14" t="e">
        <v>#N/A</v>
      </c>
    </row>
    <row r="16" spans="1:16" x14ac:dyDescent="0.25">
      <c r="B16" s="67">
        <f>SUM(B5:B9)</f>
        <v>814497</v>
      </c>
      <c r="C16" s="58">
        <f>SUM(C5:C9)</f>
        <v>420283747589</v>
      </c>
      <c r="D16" s="58">
        <f>SUM(D5:D9)</f>
        <v>2.5363666891737446E+17</v>
      </c>
      <c r="E16" s="68">
        <f>SUM(E5:E9)</f>
        <v>1.5823892756953655E+23</v>
      </c>
      <c r="G16" s="73">
        <f>SUM(I5:I9)</f>
        <v>522928687</v>
      </c>
    </row>
    <row r="17" spans="1:18" x14ac:dyDescent="0.25">
      <c r="B17" s="67">
        <f>SUM(C5:C9)</f>
        <v>420283747589</v>
      </c>
      <c r="C17" s="58">
        <f>SUM(D5:D9)</f>
        <v>2.5363666891737446E+17</v>
      </c>
      <c r="D17" s="58">
        <f>SUM(E5:E9)</f>
        <v>1.5823892756953655E+23</v>
      </c>
      <c r="E17" s="68">
        <f>SUM(F5:F9)</f>
        <v>9.948726853480401E+28</v>
      </c>
      <c r="G17" s="73">
        <f>SUM(J5:J9)</f>
        <v>314278214469441</v>
      </c>
    </row>
    <row r="18" spans="1:18" ht="15.75" thickBot="1" x14ac:dyDescent="0.3">
      <c r="B18" s="69">
        <f>SUM(D5:D9)</f>
        <v>2.5363666891737446E+17</v>
      </c>
      <c r="C18" s="70">
        <f>SUM(E5:E9)</f>
        <v>1.5823892756953655E+23</v>
      </c>
      <c r="D18" s="70">
        <f>SUM(F5:F9)</f>
        <v>9.948726853480401E+28</v>
      </c>
      <c r="E18" s="71">
        <f>SUM(G5:G9)</f>
        <v>6.2663157922782144E+34</v>
      </c>
      <c r="G18" s="74">
        <f>SUM(K5:K9)</f>
        <v>1.9589977287292895E+20</v>
      </c>
      <c r="M18" s="75" t="s">
        <v>44</v>
      </c>
    </row>
    <row r="19" spans="1:18" x14ac:dyDescent="0.25">
      <c r="M19" s="75" t="s">
        <v>29</v>
      </c>
      <c r="R19" s="75" t="s">
        <v>30</v>
      </c>
    </row>
    <row r="20" spans="1:18" x14ac:dyDescent="0.25">
      <c r="A20" t="s">
        <v>33</v>
      </c>
      <c r="B20" s="56">
        <f>B15</f>
        <v>5</v>
      </c>
      <c r="C20" s="56">
        <f>C15</f>
        <v>814497</v>
      </c>
      <c r="D20" s="56">
        <f>D15</f>
        <v>420283747589</v>
      </c>
      <c r="E20" s="56">
        <f>E15</f>
        <v>2.5363666891737446E+17</v>
      </c>
      <c r="G20" s="56">
        <f>G15</f>
        <v>1040</v>
      </c>
      <c r="M20" s="76">
        <f>B15</f>
        <v>5</v>
      </c>
      <c r="N20" s="77">
        <f t="shared" ref="N20:P20" si="8">C15</f>
        <v>814497</v>
      </c>
      <c r="O20" s="77">
        <f t="shared" si="8"/>
        <v>420283747589</v>
      </c>
      <c r="P20" s="78">
        <f t="shared" si="8"/>
        <v>2.5363666891737446E+17</v>
      </c>
      <c r="R20" s="84">
        <f>G15</f>
        <v>1040</v>
      </c>
    </row>
    <row r="21" spans="1:18" x14ac:dyDescent="0.25">
      <c r="B21" s="56">
        <f>B16/$B16*$B$15-B$15</f>
        <v>0</v>
      </c>
      <c r="C21" s="56">
        <f>C16/$B16*$B$15-C$15</f>
        <v>1765523.2308234405</v>
      </c>
      <c r="D21" s="56">
        <f>D16/$B16*$B$15-D$15</f>
        <v>1136730390691.2788</v>
      </c>
      <c r="E21" s="56">
        <f>E16/$B16*$B$15-E$15</f>
        <v>7.1775381852172314E+17</v>
      </c>
      <c r="G21" s="56">
        <f>G16/$B16*$B$15-G$15</f>
        <v>2170.132676977325</v>
      </c>
      <c r="M21" s="79">
        <f t="shared" ref="M21:M23" si="9">B16</f>
        <v>814497</v>
      </c>
      <c r="N21" s="80">
        <f t="shared" ref="N21:N23" si="10">C16</f>
        <v>420283747589</v>
      </c>
      <c r="O21" s="80">
        <f t="shared" ref="O21:O23" si="11">D16</f>
        <v>2.5363666891737446E+17</v>
      </c>
      <c r="P21" s="81">
        <f t="shared" ref="P21:P23" si="12">E16</f>
        <v>1.5823892756953655E+23</v>
      </c>
      <c r="R21" s="85">
        <f t="shared" ref="R21:R23" si="13">G16</f>
        <v>522928687</v>
      </c>
    </row>
    <row r="22" spans="1:18" x14ac:dyDescent="0.25">
      <c r="B22" s="56">
        <f>B17/$B17*$B$15-B$15</f>
        <v>0</v>
      </c>
      <c r="C22" s="56">
        <f>C17/$B17*$B$15-C$15</f>
        <v>2202948.5992217963</v>
      </c>
      <c r="D22" s="56">
        <f>D17/$B17*$B$15-D$15</f>
        <v>1462241195110.9028</v>
      </c>
      <c r="E22" s="56">
        <f>E17/$B17*$B$15-E$15</f>
        <v>9.2993596630255411E+17</v>
      </c>
      <c r="G22" s="56">
        <f>G17/$B17*$B$15-G$15</f>
        <v>2698.8813661285931</v>
      </c>
      <c r="M22" s="79">
        <f t="shared" si="9"/>
        <v>420283747589</v>
      </c>
      <c r="N22" s="80">
        <f t="shared" si="10"/>
        <v>2.5363666891737446E+17</v>
      </c>
      <c r="O22" s="80">
        <f t="shared" si="11"/>
        <v>1.5823892756953655E+23</v>
      </c>
      <c r="P22" s="81">
        <f t="shared" si="12"/>
        <v>9.948726853480401E+28</v>
      </c>
      <c r="R22" s="85">
        <f t="shared" si="13"/>
        <v>314278214469441</v>
      </c>
    </row>
    <row r="23" spans="1:18" x14ac:dyDescent="0.25">
      <c r="B23" s="56">
        <f>B18/$B18*$B$15-B$15</f>
        <v>0</v>
      </c>
      <c r="C23" s="56">
        <f>C18/$B18*$B$15-C$15</f>
        <v>2304904.6276306836</v>
      </c>
      <c r="D23" s="56">
        <f>D18/$B18*$B$15-D$15</f>
        <v>1540932447203.6646</v>
      </c>
      <c r="E23" s="56">
        <f>E18/$B18*$B$15-E$15</f>
        <v>9.816570721306816E+17</v>
      </c>
      <c r="G23" s="56">
        <f>G18/$B18*$B$15-G$15</f>
        <v>2821.8188314235022</v>
      </c>
      <c r="M23" s="82">
        <f t="shared" si="9"/>
        <v>2.5363666891737446E+17</v>
      </c>
      <c r="N23" s="83">
        <f t="shared" si="10"/>
        <v>1.5823892756953655E+23</v>
      </c>
      <c r="O23" s="83">
        <f t="shared" si="11"/>
        <v>9.948726853480401E+28</v>
      </c>
      <c r="P23" s="5">
        <f t="shared" si="12"/>
        <v>6.2663157922782144E+34</v>
      </c>
      <c r="R23" s="86">
        <f t="shared" si="13"/>
        <v>1.9589977287292895E+20</v>
      </c>
    </row>
    <row r="25" spans="1:18" x14ac:dyDescent="0.25">
      <c r="A25" t="s">
        <v>36</v>
      </c>
      <c r="B25" s="56">
        <f>B20</f>
        <v>5</v>
      </c>
      <c r="C25" s="56">
        <f>C20</f>
        <v>814497</v>
      </c>
      <c r="D25" s="56">
        <f>D20</f>
        <v>420283747589</v>
      </c>
      <c r="E25" s="56">
        <f>E20</f>
        <v>2.5363666891737446E+17</v>
      </c>
      <c r="G25" s="56">
        <f>G20</f>
        <v>1040</v>
      </c>
      <c r="M25" s="75" t="s">
        <v>31</v>
      </c>
      <c r="R25" s="75" t="s">
        <v>3</v>
      </c>
    </row>
    <row r="26" spans="1:18" x14ac:dyDescent="0.25">
      <c r="B26" s="56">
        <f>B21</f>
        <v>0</v>
      </c>
      <c r="C26" s="56">
        <f>C21</f>
        <v>1765523.2308234405</v>
      </c>
      <c r="D26" s="56">
        <f>D21</f>
        <v>1136730390691.2788</v>
      </c>
      <c r="E26" s="56">
        <f>E21</f>
        <v>7.1775381852172314E+17</v>
      </c>
      <c r="G26" s="56">
        <f>G21</f>
        <v>2170.132676977325</v>
      </c>
      <c r="M26" s="76">
        <f t="array" ref="M26:P29">MINVERSE(M20:P23)</f>
        <v>0.63588661308562566</v>
      </c>
      <c r="N26" s="77">
        <v>-3.1494043261182445E-5</v>
      </c>
      <c r="O26" s="77">
        <v>2.2467009683071501E-10</v>
      </c>
      <c r="P26" s="78">
        <v>-2.7974196271137121E-16</v>
      </c>
      <c r="R26" s="90">
        <f t="array" ref="R26:R29">MMULT(M26:P29,R20:R23)</f>
        <v>-0.28669483372505056</v>
      </c>
    </row>
    <row r="27" spans="1:18" x14ac:dyDescent="0.25">
      <c r="B27" s="56">
        <f>B22</f>
        <v>0</v>
      </c>
      <c r="C27" s="56">
        <f>C22/$C22*$C$21-C$21</f>
        <v>0</v>
      </c>
      <c r="D27" s="56">
        <f>D22/$C22*$C$21-D$21</f>
        <v>35162952597.485107</v>
      </c>
      <c r="E27" s="56">
        <f>E22/$C22*$C$21-E$21</f>
        <v>2.7530729772044032E+16</v>
      </c>
      <c r="G27" s="56">
        <f>G22/$C22*$C$21-G$21</f>
        <v>-7.1508666800827996</v>
      </c>
      <c r="M27" s="79">
        <v>-3.1494043261181977E-5</v>
      </c>
      <c r="N27" s="80">
        <v>3.411408427398403E-9</v>
      </c>
      <c r="O27" s="80">
        <v>-2.6621920201417989E-14</v>
      </c>
      <c r="P27" s="81">
        <v>3.3779219358354981E-20</v>
      </c>
      <c r="R27" s="89">
        <v>1.8213782455518412E-3</v>
      </c>
    </row>
    <row r="28" spans="1:18" x14ac:dyDescent="0.25">
      <c r="B28" s="56">
        <f>B23</f>
        <v>0</v>
      </c>
      <c r="C28" s="56">
        <f>C23/$C23*$C$21-C$21</f>
        <v>0</v>
      </c>
      <c r="D28" s="56">
        <f>D23/$C23*$C$21-D$21</f>
        <v>43601324579.848877</v>
      </c>
      <c r="E28" s="56">
        <f>E23/$C23*$C$21-E$21</f>
        <v>3.41811399890816E+16</v>
      </c>
      <c r="G28" s="56">
        <f>G23/$C23*$C$21-G$21</f>
        <v>-8.6607269754467779</v>
      </c>
      <c r="M28" s="79">
        <v>2.2467009683071217E-10</v>
      </c>
      <c r="N28" s="80">
        <v>-2.6621920201417873E-14</v>
      </c>
      <c r="O28" s="80">
        <v>2.125168895685958E-19</v>
      </c>
      <c r="P28" s="81">
        <v>-2.7108568888398783E-25</v>
      </c>
      <c r="R28" s="88">
        <v>-3.9051588993172718E-9</v>
      </c>
    </row>
    <row r="29" spans="1:18" x14ac:dyDescent="0.25">
      <c r="M29" s="82">
        <v>-2.7974196271137052E-16</v>
      </c>
      <c r="N29" s="83">
        <v>3.3779219358354807E-20</v>
      </c>
      <c r="O29" s="83">
        <v>-2.710856888839876E-25</v>
      </c>
      <c r="P29" s="5">
        <v>3.4623757913470712E-31</v>
      </c>
      <c r="R29" s="87">
        <v>4.7280276135011691E-15</v>
      </c>
    </row>
    <row r="30" spans="1:18" x14ac:dyDescent="0.25">
      <c r="A30" t="s">
        <v>34</v>
      </c>
      <c r="B30" s="56">
        <f>B25</f>
        <v>5</v>
      </c>
      <c r="C30" s="56">
        <f>C25</f>
        <v>814497</v>
      </c>
      <c r="D30" s="56">
        <f>D25</f>
        <v>420283747589</v>
      </c>
      <c r="E30" s="56">
        <f>E25</f>
        <v>2.5363666891737446E+17</v>
      </c>
      <c r="G30" s="56">
        <f>G25</f>
        <v>1040</v>
      </c>
    </row>
    <row r="31" spans="1:18" x14ac:dyDescent="0.25">
      <c r="B31" s="56">
        <f>B26</f>
        <v>0</v>
      </c>
      <c r="C31" s="56">
        <f>C26</f>
        <v>1765523.2308234405</v>
      </c>
      <c r="D31" s="56">
        <f>D26</f>
        <v>1136730390691.2788</v>
      </c>
      <c r="E31" s="56">
        <f>E26</f>
        <v>7.1775381852172314E+17</v>
      </c>
      <c r="G31" s="56">
        <f>G26</f>
        <v>2170.132676977325</v>
      </c>
    </row>
    <row r="32" spans="1:18" x14ac:dyDescent="0.25">
      <c r="B32" s="56">
        <f>B27</f>
        <v>0</v>
      </c>
      <c r="C32" s="56">
        <f>C27</f>
        <v>0</v>
      </c>
      <c r="D32" s="56">
        <f>D27</f>
        <v>35162952597.485107</v>
      </c>
      <c r="E32" s="56">
        <f>E27</f>
        <v>2.7530729772044032E+16</v>
      </c>
      <c r="G32" s="56">
        <f>G27</f>
        <v>-7.1508666800827996</v>
      </c>
    </row>
    <row r="33" spans="1:7" x14ac:dyDescent="0.25">
      <c r="B33" s="56">
        <f>B28</f>
        <v>0</v>
      </c>
      <c r="C33" s="56">
        <f>C28</f>
        <v>0</v>
      </c>
      <c r="D33" s="56">
        <f>D28/$D28*$D$27-D$27</f>
        <v>0</v>
      </c>
      <c r="E33" s="56">
        <f>E28/$D28*$D$27-E$27</f>
        <v>35171418938656</v>
      </c>
      <c r="G33" s="56">
        <f>G28/$D28*$D$27-G$27</f>
        <v>0.16629143995023998</v>
      </c>
    </row>
    <row r="35" spans="1:7" x14ac:dyDescent="0.25">
      <c r="A35" t="s">
        <v>35</v>
      </c>
      <c r="B35" s="56">
        <f>B30</f>
        <v>5</v>
      </c>
      <c r="C35" s="56">
        <f t="shared" ref="C35:G35" si="14">C30</f>
        <v>814497</v>
      </c>
      <c r="D35" s="56">
        <f t="shared" si="14"/>
        <v>420283747589</v>
      </c>
      <c r="E35" s="56">
        <f t="shared" si="14"/>
        <v>2.5363666891737446E+17</v>
      </c>
      <c r="G35" s="56">
        <f t="shared" si="14"/>
        <v>1040</v>
      </c>
    </row>
    <row r="36" spans="1:7" x14ac:dyDescent="0.25">
      <c r="B36" s="56">
        <f t="shared" ref="B36:G36" si="15">B31</f>
        <v>0</v>
      </c>
      <c r="C36" s="56">
        <f t="shared" si="15"/>
        <v>1765523.2308234405</v>
      </c>
      <c r="D36" s="56">
        <f t="shared" si="15"/>
        <v>1136730390691.2788</v>
      </c>
      <c r="E36" s="56">
        <f t="shared" si="15"/>
        <v>7.1775381852172314E+17</v>
      </c>
      <c r="G36" s="56">
        <f t="shared" si="15"/>
        <v>2170.132676977325</v>
      </c>
    </row>
    <row r="37" spans="1:7" x14ac:dyDescent="0.25">
      <c r="B37" s="56">
        <f t="shared" ref="B37:G37" si="16">B32</f>
        <v>0</v>
      </c>
      <c r="C37" s="56">
        <f t="shared" si="16"/>
        <v>0</v>
      </c>
      <c r="D37" s="56">
        <f t="shared" si="16"/>
        <v>35162952597.485107</v>
      </c>
      <c r="E37" s="56">
        <f t="shared" si="16"/>
        <v>2.7530729772044032E+16</v>
      </c>
      <c r="G37" s="56">
        <f t="shared" si="16"/>
        <v>-7.1508666800827996</v>
      </c>
    </row>
    <row r="38" spans="1:7" x14ac:dyDescent="0.25">
      <c r="B38" s="56">
        <f t="shared" ref="B38:D38" si="17">B33</f>
        <v>0</v>
      </c>
      <c r="C38" s="56">
        <f t="shared" si="17"/>
        <v>0</v>
      </c>
      <c r="D38" s="56">
        <f t="shared" si="17"/>
        <v>0</v>
      </c>
      <c r="E38" s="56">
        <f>E33/$E$33</f>
        <v>1</v>
      </c>
      <c r="F38" s="59"/>
      <c r="G38" s="60">
        <f>G33/$E$33</f>
        <v>4.7280276135653248E-15</v>
      </c>
    </row>
    <row r="40" spans="1:7" x14ac:dyDescent="0.25">
      <c r="A40" t="s">
        <v>37</v>
      </c>
      <c r="B40" s="56">
        <f>B35</f>
        <v>5</v>
      </c>
      <c r="C40" s="56">
        <f t="shared" ref="C40:G40" si="18">C35</f>
        <v>814497</v>
      </c>
      <c r="D40" s="56">
        <f t="shared" si="18"/>
        <v>420283747589</v>
      </c>
      <c r="E40" s="56">
        <f t="shared" si="18"/>
        <v>2.5363666891737446E+17</v>
      </c>
      <c r="G40" s="56">
        <f t="shared" si="18"/>
        <v>1040</v>
      </c>
    </row>
    <row r="41" spans="1:7" x14ac:dyDescent="0.25">
      <c r="B41" s="56">
        <f t="shared" ref="B41:G41" si="19">B36</f>
        <v>0</v>
      </c>
      <c r="C41" s="56">
        <f t="shared" si="19"/>
        <v>1765523.2308234405</v>
      </c>
      <c r="D41" s="56">
        <f t="shared" si="19"/>
        <v>1136730390691.2788</v>
      </c>
      <c r="E41" s="56">
        <f t="shared" si="19"/>
        <v>7.1775381852172314E+17</v>
      </c>
      <c r="G41" s="56">
        <f t="shared" si="19"/>
        <v>2170.132676977325</v>
      </c>
    </row>
    <row r="42" spans="1:7" x14ac:dyDescent="0.25">
      <c r="B42" s="56">
        <f t="shared" ref="B42:C42" si="20">B37</f>
        <v>0</v>
      </c>
      <c r="C42" s="56">
        <f t="shared" si="20"/>
        <v>0</v>
      </c>
      <c r="D42" s="56">
        <f>D37/$D$37</f>
        <v>1</v>
      </c>
      <c r="E42" s="56">
        <f t="shared" ref="E42:G42" si="21">E37/$D$37</f>
        <v>782947.043361002</v>
      </c>
      <c r="G42" s="56">
        <f t="shared" si="21"/>
        <v>-2.0336365839182224E-10</v>
      </c>
    </row>
    <row r="43" spans="1:7" x14ac:dyDescent="0.25">
      <c r="B43" s="56">
        <f t="shared" ref="B43:G43" si="22">B38</f>
        <v>0</v>
      </c>
      <c r="C43" s="56">
        <f t="shared" si="22"/>
        <v>0</v>
      </c>
      <c r="D43" s="56">
        <f t="shared" si="22"/>
        <v>0</v>
      </c>
      <c r="E43" s="56">
        <f t="shared" si="22"/>
        <v>1</v>
      </c>
      <c r="F43" s="59"/>
      <c r="G43" s="60">
        <f t="shared" si="22"/>
        <v>4.7280276135653248E-15</v>
      </c>
    </row>
    <row r="45" spans="1:7" x14ac:dyDescent="0.25">
      <c r="A45" t="s">
        <v>38</v>
      </c>
      <c r="B45" s="56">
        <f>B40</f>
        <v>5</v>
      </c>
      <c r="C45" s="56">
        <f t="shared" ref="C45:G45" si="23">C40</f>
        <v>814497</v>
      </c>
      <c r="D45" s="56">
        <f t="shared" si="23"/>
        <v>420283747589</v>
      </c>
      <c r="E45" s="56">
        <f t="shared" si="23"/>
        <v>2.5363666891737446E+17</v>
      </c>
      <c r="G45" s="56">
        <f t="shared" si="23"/>
        <v>1040</v>
      </c>
    </row>
    <row r="46" spans="1:7" x14ac:dyDescent="0.25">
      <c r="B46" s="56">
        <f t="shared" ref="B46:G46" si="24">B41</f>
        <v>0</v>
      </c>
      <c r="C46" s="56">
        <f t="shared" si="24"/>
        <v>1765523.2308234405</v>
      </c>
      <c r="D46" s="56">
        <f t="shared" si="24"/>
        <v>1136730390691.2788</v>
      </c>
      <c r="E46" s="56">
        <f t="shared" si="24"/>
        <v>7.1775381852172314E+17</v>
      </c>
      <c r="G46" s="56">
        <f t="shared" si="24"/>
        <v>2170.132676977325</v>
      </c>
    </row>
    <row r="47" spans="1:7" x14ac:dyDescent="0.25">
      <c r="B47" s="56">
        <f t="shared" ref="B47:D47" si="25">B42</f>
        <v>0</v>
      </c>
      <c r="C47" s="56">
        <f t="shared" si="25"/>
        <v>0</v>
      </c>
      <c r="D47" s="56">
        <f t="shared" si="25"/>
        <v>1</v>
      </c>
      <c r="E47" s="56">
        <v>0</v>
      </c>
      <c r="G47" s="61">
        <f>G42-E42*G43</f>
        <v>-3.9051588993619677E-9</v>
      </c>
    </row>
    <row r="48" spans="1:7" x14ac:dyDescent="0.25">
      <c r="B48" s="56">
        <f t="shared" ref="B48:G48" si="26">B43</f>
        <v>0</v>
      </c>
      <c r="C48" s="56">
        <f t="shared" si="26"/>
        <v>0</v>
      </c>
      <c r="D48" s="56">
        <f t="shared" si="26"/>
        <v>0</v>
      </c>
      <c r="E48" s="56">
        <f t="shared" si="26"/>
        <v>1</v>
      </c>
      <c r="F48" s="59"/>
      <c r="G48" s="60">
        <f t="shared" si="26"/>
        <v>4.7280276135653248E-15</v>
      </c>
    </row>
    <row r="50" spans="1:7" x14ac:dyDescent="0.25">
      <c r="A50" t="s">
        <v>39</v>
      </c>
      <c r="B50" s="56">
        <f>B45</f>
        <v>5</v>
      </c>
      <c r="C50" s="56">
        <f t="shared" ref="C50:G50" si="27">C45</f>
        <v>814497</v>
      </c>
      <c r="D50" s="56">
        <f t="shared" si="27"/>
        <v>420283747589</v>
      </c>
      <c r="E50" s="56">
        <f t="shared" si="27"/>
        <v>2.5363666891737446E+17</v>
      </c>
      <c r="G50" s="56">
        <f t="shared" si="27"/>
        <v>1040</v>
      </c>
    </row>
    <row r="51" spans="1:7" x14ac:dyDescent="0.25">
      <c r="B51" s="56">
        <f t="shared" ref="B51" si="28">B46</f>
        <v>0</v>
      </c>
      <c r="C51" s="56">
        <f>C46/$C$46</f>
        <v>1</v>
      </c>
      <c r="D51" s="56">
        <f>D46/$C$46</f>
        <v>643849.01362136565</v>
      </c>
      <c r="E51" s="56">
        <f>E46/$C$46</f>
        <v>406538869605.78967</v>
      </c>
      <c r="G51" s="56">
        <f>G46/$C$46</f>
        <v>1.2291725416522412E-3</v>
      </c>
    </row>
    <row r="52" spans="1:7" x14ac:dyDescent="0.25">
      <c r="B52" s="56">
        <f t="shared" ref="B52:G52" si="29">B47</f>
        <v>0</v>
      </c>
      <c r="C52" s="56">
        <f t="shared" si="29"/>
        <v>0</v>
      </c>
      <c r="D52" s="56">
        <f t="shared" si="29"/>
        <v>1</v>
      </c>
      <c r="E52" s="56">
        <f t="shared" si="29"/>
        <v>0</v>
      </c>
      <c r="G52" s="61">
        <f t="shared" si="29"/>
        <v>-3.9051588993619677E-9</v>
      </c>
    </row>
    <row r="53" spans="1:7" x14ac:dyDescent="0.25">
      <c r="B53" s="56">
        <f t="shared" ref="B53:G53" si="30">B48</f>
        <v>0</v>
      </c>
      <c r="C53" s="56">
        <f t="shared" si="30"/>
        <v>0</v>
      </c>
      <c r="D53" s="56">
        <f t="shared" si="30"/>
        <v>0</v>
      </c>
      <c r="E53" s="56">
        <f t="shared" si="30"/>
        <v>1</v>
      </c>
      <c r="F53" s="59"/>
      <c r="G53" s="60">
        <f t="shared" si="30"/>
        <v>4.7280276135653248E-15</v>
      </c>
    </row>
    <row r="55" spans="1:7" x14ac:dyDescent="0.25">
      <c r="A55" t="s">
        <v>40</v>
      </c>
      <c r="B55" s="56">
        <f>B50</f>
        <v>5</v>
      </c>
      <c r="C55" s="56">
        <f t="shared" ref="C55:G55" si="31">C50</f>
        <v>814497</v>
      </c>
      <c r="D55" s="56">
        <f t="shared" si="31"/>
        <v>420283747589</v>
      </c>
      <c r="E55" s="56">
        <f t="shared" si="31"/>
        <v>2.5363666891737446E+17</v>
      </c>
      <c r="G55" s="56">
        <f t="shared" si="31"/>
        <v>1040</v>
      </c>
    </row>
    <row r="56" spans="1:7" x14ac:dyDescent="0.25">
      <c r="B56" s="56">
        <f t="shared" ref="B56:C56" si="32">B51</f>
        <v>0</v>
      </c>
      <c r="C56" s="56">
        <f t="shared" si="32"/>
        <v>1</v>
      </c>
      <c r="D56" s="56">
        <v>0</v>
      </c>
      <c r="E56" s="56">
        <v>0</v>
      </c>
      <c r="G56" s="63">
        <f>G51-G53*E51-G52*D51</f>
        <v>1.8213782455573355E-3</v>
      </c>
    </row>
    <row r="57" spans="1:7" x14ac:dyDescent="0.25">
      <c r="B57" s="56">
        <f t="shared" ref="B57:G57" si="33">B52</f>
        <v>0</v>
      </c>
      <c r="C57" s="56">
        <f t="shared" si="33"/>
        <v>0</v>
      </c>
      <c r="D57" s="56">
        <f t="shared" si="33"/>
        <v>1</v>
      </c>
      <c r="E57" s="56">
        <f t="shared" si="33"/>
        <v>0</v>
      </c>
      <c r="G57" s="61">
        <f t="shared" si="33"/>
        <v>-3.9051588993619677E-9</v>
      </c>
    </row>
    <row r="58" spans="1:7" x14ac:dyDescent="0.25">
      <c r="B58" s="56">
        <f t="shared" ref="B58:G58" si="34">B53</f>
        <v>0</v>
      </c>
      <c r="C58" s="56">
        <f t="shared" si="34"/>
        <v>0</v>
      </c>
      <c r="D58" s="56">
        <f t="shared" si="34"/>
        <v>0</v>
      </c>
      <c r="E58" s="56">
        <f t="shared" si="34"/>
        <v>1</v>
      </c>
      <c r="F58" s="59"/>
      <c r="G58" s="60">
        <f t="shared" si="34"/>
        <v>4.7280276135653248E-15</v>
      </c>
    </row>
    <row r="60" spans="1:7" x14ac:dyDescent="0.25">
      <c r="A60" t="s">
        <v>41</v>
      </c>
      <c r="B60" s="56">
        <f>B55/$B$55</f>
        <v>1</v>
      </c>
      <c r="C60" s="56">
        <f>C55/$B$55</f>
        <v>162899.4</v>
      </c>
      <c r="D60" s="56">
        <f>D55/$B$55</f>
        <v>84056749517.800003</v>
      </c>
      <c r="E60" s="56">
        <f>E55/$B$55</f>
        <v>5.0727333783474896E+16</v>
      </c>
      <c r="G60" s="56">
        <f>G55/$B$55</f>
        <v>208</v>
      </c>
    </row>
    <row r="61" spans="1:7" x14ac:dyDescent="0.25">
      <c r="B61" s="56">
        <f>B56</f>
        <v>0</v>
      </c>
      <c r="C61" s="56">
        <f t="shared" ref="C61:G61" si="35">C56</f>
        <v>1</v>
      </c>
      <c r="D61" s="56">
        <f t="shared" si="35"/>
        <v>0</v>
      </c>
      <c r="E61" s="56">
        <f t="shared" si="35"/>
        <v>0</v>
      </c>
      <c r="G61" s="63">
        <f t="shared" si="35"/>
        <v>1.8213782455573355E-3</v>
      </c>
    </row>
    <row r="62" spans="1:7" x14ac:dyDescent="0.25">
      <c r="B62" s="56">
        <f t="shared" ref="B62:G62" si="36">B57</f>
        <v>0</v>
      </c>
      <c r="C62" s="56">
        <f t="shared" si="36"/>
        <v>0</v>
      </c>
      <c r="D62" s="56">
        <f t="shared" si="36"/>
        <v>1</v>
      </c>
      <c r="E62" s="56">
        <f t="shared" si="36"/>
        <v>0</v>
      </c>
      <c r="G62" s="61">
        <f t="shared" si="36"/>
        <v>-3.9051588993619677E-9</v>
      </c>
    </row>
    <row r="63" spans="1:7" x14ac:dyDescent="0.25">
      <c r="B63" s="56">
        <f t="shared" ref="B63:G63" si="37">B58</f>
        <v>0</v>
      </c>
      <c r="C63" s="56">
        <f t="shared" si="37"/>
        <v>0</v>
      </c>
      <c r="D63" s="56">
        <f t="shared" si="37"/>
        <v>0</v>
      </c>
      <c r="E63" s="56">
        <f t="shared" si="37"/>
        <v>1</v>
      </c>
      <c r="F63" s="59"/>
      <c r="G63" s="60">
        <f t="shared" si="37"/>
        <v>4.7280276135653248E-15</v>
      </c>
    </row>
    <row r="65" spans="1:7" x14ac:dyDescent="0.25">
      <c r="A65" t="s">
        <v>42</v>
      </c>
      <c r="B65" s="56">
        <f>B60</f>
        <v>1</v>
      </c>
      <c r="C65" s="56">
        <v>0</v>
      </c>
      <c r="D65" s="56">
        <v>0</v>
      </c>
      <c r="E65" s="56">
        <v>0</v>
      </c>
      <c r="G65" s="62">
        <f>G60-E60*G63-D60*G62-C60*G61</f>
        <v>-0.28669483428063813</v>
      </c>
    </row>
    <row r="66" spans="1:7" x14ac:dyDescent="0.25">
      <c r="B66" s="56">
        <f t="shared" ref="B66:G66" si="38">B61</f>
        <v>0</v>
      </c>
      <c r="C66" s="56">
        <f t="shared" si="38"/>
        <v>1</v>
      </c>
      <c r="D66" s="56">
        <f t="shared" si="38"/>
        <v>0</v>
      </c>
      <c r="E66" s="56">
        <f t="shared" si="38"/>
        <v>0</v>
      </c>
      <c r="G66" s="63">
        <f t="shared" si="38"/>
        <v>1.8213782455573355E-3</v>
      </c>
    </row>
    <row r="67" spans="1:7" x14ac:dyDescent="0.25">
      <c r="B67" s="56">
        <f t="shared" ref="B67:G67" si="39">B62</f>
        <v>0</v>
      </c>
      <c r="C67" s="56">
        <f t="shared" si="39"/>
        <v>0</v>
      </c>
      <c r="D67" s="56">
        <f t="shared" si="39"/>
        <v>1</v>
      </c>
      <c r="E67" s="56">
        <f t="shared" si="39"/>
        <v>0</v>
      </c>
      <c r="G67" s="61">
        <f t="shared" si="39"/>
        <v>-3.9051588993619677E-9</v>
      </c>
    </row>
    <row r="68" spans="1:7" x14ac:dyDescent="0.25">
      <c r="B68" s="56">
        <f t="shared" ref="B68:G68" si="40">B63</f>
        <v>0</v>
      </c>
      <c r="C68" s="56">
        <f t="shared" si="40"/>
        <v>0</v>
      </c>
      <c r="D68" s="56">
        <f t="shared" si="40"/>
        <v>0</v>
      </c>
      <c r="E68" s="56">
        <f t="shared" si="40"/>
        <v>1</v>
      </c>
      <c r="F68" s="59"/>
      <c r="G68" s="60">
        <f t="shared" si="40"/>
        <v>4.7280276135653248E-15</v>
      </c>
    </row>
  </sheetData>
  <mergeCells count="1">
    <mergeCell ref="B14:E1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2020-07-24T19:26:26Z</dcterms:modified>
</cp:coreProperties>
</file>