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E30" i="1" l="1"/>
  <c r="D30" i="1"/>
  <c r="C30" i="1"/>
  <c r="K30" i="1"/>
  <c r="K29" i="1"/>
  <c r="K28" i="1"/>
  <c r="K27" i="1"/>
  <c r="K26" i="1"/>
  <c r="K25" i="1"/>
  <c r="K24" i="1"/>
  <c r="K23" i="1"/>
  <c r="K22" i="1"/>
  <c r="K21" i="1"/>
  <c r="K20" i="1"/>
  <c r="J20" i="1"/>
  <c r="L20" i="1" l="1"/>
  <c r="L21" i="1" l="1"/>
  <c r="J21" i="1"/>
  <c r="L22" i="1" l="1"/>
  <c r="J22" i="1"/>
  <c r="J23" i="1" l="1"/>
  <c r="L23" i="1"/>
  <c r="J24" i="1" l="1"/>
  <c r="L24" i="1"/>
  <c r="L25" i="1" l="1"/>
  <c r="J25" i="1"/>
  <c r="L26" i="1" l="1"/>
  <c r="J26" i="1"/>
  <c r="J27" i="1" l="1"/>
  <c r="L27" i="1"/>
  <c r="J28" i="1" l="1"/>
  <c r="L28" i="1"/>
  <c r="J29" i="1" l="1"/>
  <c r="L29" i="1"/>
  <c r="L30" i="1" l="1"/>
  <c r="J30" i="1"/>
  <c r="R30" i="1" l="1"/>
  <c r="S30" i="1" s="1"/>
  <c r="G3" i="1" l="1"/>
  <c r="F3" i="1"/>
  <c r="E3" i="1"/>
  <c r="D3" i="1"/>
  <c r="C3" i="1"/>
</calcChain>
</file>

<file path=xl/sharedStrings.xml><?xml version="1.0" encoding="utf-8"?>
<sst xmlns="http://schemas.openxmlformats.org/spreadsheetml/2006/main" count="27" uniqueCount="18">
  <si>
    <t>X</t>
  </si>
  <si>
    <t>Y</t>
  </si>
  <si>
    <t>Polynomial 3rd Order Trendline</t>
  </si>
  <si>
    <t>b</t>
  </si>
  <si>
    <t>c1</t>
  </si>
  <si>
    <t>c2</t>
  </si>
  <si>
    <t>c3</t>
  </si>
  <si>
    <r>
      <t>R</t>
    </r>
    <r>
      <rPr>
        <vertAlign val="superscript"/>
        <sz val="10"/>
        <rFont val="Arial"/>
        <family val="2"/>
        <charset val="204"/>
      </rPr>
      <t>2</t>
    </r>
  </si>
  <si>
    <t>XY</t>
  </si>
  <si>
    <t>Y2</t>
  </si>
  <si>
    <t>X2</t>
  </si>
  <si>
    <t>Xср.</t>
  </si>
  <si>
    <t>Yср.</t>
  </si>
  <si>
    <t>XYср.</t>
  </si>
  <si>
    <t>Y2ср.</t>
  </si>
  <si>
    <t>X2ср.</t>
  </si>
  <si>
    <t>m</t>
  </si>
  <si>
    <t>Linear Trendline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</si>
</sst>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E+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6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6" fillId="0" borderId="4" xfId="1" applyNumberFormat="1" applyFont="1" applyFill="1" applyBorder="1" applyAlignment="1">
      <alignment horizontal="center" wrapText="1"/>
    </xf>
    <xf numFmtId="2" fontId="6" fillId="0" borderId="5" xfId="1" applyNumberFormat="1" applyFon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0" borderId="15" xfId="0" applyBorder="1"/>
    <xf numFmtId="166" fontId="0" fillId="0" borderId="0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166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7.4346675415573035E-2"/>
                  <c:y val="-2.0263925342665499E-2"/>
                </c:manualLayout>
              </c:layout>
              <c:numFmt formatCode="General" sourceLinked="0"/>
            </c:trendlineLbl>
          </c:trendline>
          <c:xVal>
            <c:numRef>
              <c:f>Лист1!$A$4:$A$8</c:f>
              <c:numCache>
                <c:formatCode>General</c:formatCode>
                <c:ptCount val="5"/>
                <c:pt idx="0">
                  <c:v>623</c:v>
                </c:pt>
                <c:pt idx="1">
                  <c:v>4698</c:v>
                </c:pt>
                <c:pt idx="2">
                  <c:v>30000</c:v>
                </c:pt>
                <c:pt idx="3">
                  <c:v>148960</c:v>
                </c:pt>
                <c:pt idx="4">
                  <c:v>630216</c:v>
                </c:pt>
              </c:numCache>
            </c:numRef>
          </c:xVal>
          <c:yVal>
            <c:numRef>
              <c:f>Лист1!$B$4:$B$8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51</c:v>
                </c:pt>
                <c:pt idx="3">
                  <c:v>200</c:v>
                </c:pt>
                <c:pt idx="4">
                  <c:v>780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68000"/>
        <c:axId val="892099328"/>
      </c:scatterChart>
      <c:valAx>
        <c:axId val="969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099328"/>
        <c:crosses val="autoZero"/>
        <c:crossBetween val="midCat"/>
      </c:valAx>
      <c:valAx>
        <c:axId val="89209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68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6.5305774278215226E-2"/>
                  <c:y val="-0.134739355497229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50"/>
                        </a:solidFill>
                      </a:rPr>
                      <a:t>y = 0,3444x + 1,433</a:t>
                    </a:r>
                    <a:r>
                      <a:rPr lang="en-US" baseline="0"/>
                      <a:t>
R² = 0,2789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Лист1!$H$20:$H$30</c:f>
              <c:numCache>
                <c:formatCode>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Лист1!$I$20:$I$30</c:f>
              <c:numCache>
                <c:formatCode>0.00</c:formatCode>
                <c:ptCount val="11"/>
                <c:pt idx="0">
                  <c:v>1.6353128904936987</c:v>
                </c:pt>
                <c:pt idx="1">
                  <c:v>2.2214414690791831</c:v>
                </c:pt>
                <c:pt idx="2">
                  <c:v>4.3694895902740551</c:v>
                </c:pt>
                <c:pt idx="3">
                  <c:v>5.7375325223517075</c:v>
                </c:pt>
                <c:pt idx="4">
                  <c:v>0.27131658143049719</c:v>
                </c:pt>
                <c:pt idx="5">
                  <c:v>1.640186526552136</c:v>
                </c:pt>
                <c:pt idx="6">
                  <c:v>1.8663581880328772</c:v>
                </c:pt>
                <c:pt idx="7">
                  <c:v>2.8395343707242846</c:v>
                </c:pt>
                <c:pt idx="8">
                  <c:v>5.3990185196937679</c:v>
                </c:pt>
                <c:pt idx="9">
                  <c:v>6.4999361980062398</c:v>
                </c:pt>
                <c:pt idx="10">
                  <c:v>6.0110080767164025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369216"/>
        <c:axId val="896369792"/>
      </c:scatterChart>
      <c:valAx>
        <c:axId val="896369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96369792"/>
        <c:crosses val="autoZero"/>
        <c:crossBetween val="midCat"/>
      </c:valAx>
      <c:valAx>
        <c:axId val="896369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6369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83344</xdr:rowOff>
    </xdr:from>
    <xdr:to>
      <xdr:col>21</xdr:col>
      <xdr:colOff>142875</xdr:colOff>
      <xdr:row>16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607218</xdr:colOff>
      <xdr:row>32</xdr:row>
      <xdr:rowOff>130969</xdr:rowOff>
    </xdr:from>
    <xdr:to>
      <xdr:col>21</xdr:col>
      <xdr:colOff>35717</xdr:colOff>
      <xdr:row>47</xdr:row>
      <xdr:rowOff>79771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80" zoomScaleNormal="80" workbookViewId="0">
      <selection activeCell="I6" sqref="I6"/>
    </sheetView>
  </sheetViews>
  <sheetFormatPr defaultRowHeight="15" x14ac:dyDescent="0.25"/>
  <cols>
    <col min="5" max="5" width="12.7109375" bestFit="1" customWidth="1"/>
    <col min="6" max="6" width="12" bestFit="1" customWidth="1"/>
  </cols>
  <sheetData>
    <row r="1" spans="1:8" x14ac:dyDescent="0.25">
      <c r="A1" s="12"/>
      <c r="B1" s="11"/>
      <c r="C1" s="41" t="s">
        <v>2</v>
      </c>
      <c r="D1" s="42"/>
      <c r="E1" s="42"/>
      <c r="F1" s="42"/>
      <c r="G1" s="40"/>
    </row>
    <row r="2" spans="1:8" x14ac:dyDescent="0.25">
      <c r="A2" s="13" t="s">
        <v>0</v>
      </c>
      <c r="B2" s="3" t="s">
        <v>1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</row>
    <row r="3" spans="1:8" x14ac:dyDescent="0.25">
      <c r="A3" s="10"/>
      <c r="B3" s="14"/>
      <c r="C3" s="15">
        <f>INDEX(LINEST(B4:B8,A4:A8^{1,2,3}),1,4)</f>
        <v>-0.28669483426980946</v>
      </c>
      <c r="D3" s="16">
        <f>INDEX(LINEST(B4:B8,A4:A8^{1,2,3}),1,3)</f>
        <v>1.8213782455560265E-3</v>
      </c>
      <c r="E3" s="17">
        <f>INDEX(LINEST(B4:B8,A4:A8^{1,2,3}),1,2)</f>
        <v>-3.90515889935146E-9</v>
      </c>
      <c r="F3" s="18">
        <f>INDEX(LINEST(B4:B8,A4:A8^{1,2,3}),1)</f>
        <v>4.7280276135519031E-15</v>
      </c>
      <c r="G3" s="5">
        <f>INDEX(LINEST(B4:B8,A4:A8^{1,2,3},,1),3,1)</f>
        <v>0.99999986515221695</v>
      </c>
    </row>
    <row r="4" spans="1:8" x14ac:dyDescent="0.25">
      <c r="A4" s="4">
        <v>623</v>
      </c>
      <c r="B4" s="6">
        <v>1</v>
      </c>
      <c r="H4" s="38"/>
    </row>
    <row r="5" spans="1:8" x14ac:dyDescent="0.25">
      <c r="A5" s="8">
        <v>4698</v>
      </c>
      <c r="B5" s="6">
        <v>8</v>
      </c>
    </row>
    <row r="6" spans="1:8" x14ac:dyDescent="0.25">
      <c r="A6" s="8">
        <v>30000</v>
      </c>
      <c r="B6" s="6">
        <v>51</v>
      </c>
    </row>
    <row r="7" spans="1:8" x14ac:dyDescent="0.25">
      <c r="A7" s="8">
        <v>148960</v>
      </c>
      <c r="B7" s="6">
        <v>200</v>
      </c>
    </row>
    <row r="8" spans="1:8" x14ac:dyDescent="0.25">
      <c r="A8" s="9">
        <v>630216</v>
      </c>
      <c r="B8" s="7">
        <v>780</v>
      </c>
    </row>
    <row r="18" spans="1:19" x14ac:dyDescent="0.25">
      <c r="A18" s="43"/>
      <c r="B18" s="44"/>
      <c r="C18" s="39" t="s">
        <v>17</v>
      </c>
      <c r="D18" s="42"/>
      <c r="E18" s="40"/>
      <c r="R18" s="39" t="s">
        <v>17</v>
      </c>
      <c r="S18" s="40"/>
    </row>
    <row r="19" spans="1:19" x14ac:dyDescent="0.25">
      <c r="A19" s="28" t="s">
        <v>0</v>
      </c>
      <c r="B19" s="29" t="s">
        <v>1</v>
      </c>
      <c r="C19" s="2" t="s">
        <v>3</v>
      </c>
      <c r="D19" s="2" t="s">
        <v>16</v>
      </c>
      <c r="E19" s="1" t="s">
        <v>7</v>
      </c>
      <c r="H19" s="28" t="s">
        <v>0</v>
      </c>
      <c r="I19" s="29" t="s">
        <v>1</v>
      </c>
      <c r="J19" s="30" t="s">
        <v>8</v>
      </c>
      <c r="K19" s="29" t="s">
        <v>9</v>
      </c>
      <c r="L19" s="29" t="s">
        <v>10</v>
      </c>
      <c r="M19" s="30" t="s">
        <v>11</v>
      </c>
      <c r="N19" s="29" t="s">
        <v>12</v>
      </c>
      <c r="O19" s="29" t="s">
        <v>13</v>
      </c>
      <c r="P19" s="29" t="s">
        <v>14</v>
      </c>
      <c r="Q19" s="29" t="s">
        <v>15</v>
      </c>
      <c r="R19" s="30" t="s">
        <v>16</v>
      </c>
      <c r="S19" s="31" t="s">
        <v>3</v>
      </c>
    </row>
    <row r="20" spans="1:19" x14ac:dyDescent="0.25">
      <c r="A20" s="35">
        <v>1</v>
      </c>
      <c r="B20" s="36">
        <v>1.6353128904936987</v>
      </c>
      <c r="C20" s="34"/>
      <c r="D20" s="45"/>
      <c r="E20" s="46"/>
      <c r="H20" s="21">
        <v>1</v>
      </c>
      <c r="I20" s="20">
        <v>1.6353128904936987</v>
      </c>
      <c r="J20" s="19">
        <f t="shared" ref="J20:J30" si="0">H20*I20</f>
        <v>1.6353128904936987</v>
      </c>
      <c r="K20" s="20">
        <f t="shared" ref="K20:K30" si="1">I20^2</f>
        <v>2.6742482498148559</v>
      </c>
      <c r="L20" s="20">
        <f t="shared" ref="L20:L30" si="2">H20^2</f>
        <v>1</v>
      </c>
      <c r="M20" s="19"/>
      <c r="N20" s="20"/>
      <c r="O20" s="20"/>
      <c r="P20" s="20"/>
      <c r="Q20" s="20"/>
      <c r="R20" s="19"/>
      <c r="S20" s="22"/>
    </row>
    <row r="21" spans="1:19" x14ac:dyDescent="0.25">
      <c r="A21" s="21">
        <v>2</v>
      </c>
      <c r="B21" s="22">
        <v>2.2214414690791831</v>
      </c>
      <c r="C21" s="47"/>
      <c r="D21" s="47"/>
      <c r="E21" s="48"/>
      <c r="H21" s="21">
        <v>2</v>
      </c>
      <c r="I21" s="20">
        <v>2.2214414690791831</v>
      </c>
      <c r="J21" s="19">
        <f t="shared" si="0"/>
        <v>4.4428829381583661</v>
      </c>
      <c r="K21" s="20">
        <f t="shared" si="1"/>
        <v>4.934802200544679</v>
      </c>
      <c r="L21" s="20">
        <f t="shared" si="2"/>
        <v>4</v>
      </c>
      <c r="M21" s="19"/>
      <c r="N21" s="20"/>
      <c r="O21" s="20"/>
      <c r="P21" s="20"/>
      <c r="Q21" s="20"/>
      <c r="R21" s="19"/>
      <c r="S21" s="22"/>
    </row>
    <row r="22" spans="1:19" x14ac:dyDescent="0.25">
      <c r="A22" s="21">
        <v>3</v>
      </c>
      <c r="B22" s="22">
        <v>4.3694895902740551</v>
      </c>
      <c r="C22" s="47"/>
      <c r="D22" s="47"/>
      <c r="E22" s="48"/>
      <c r="H22" s="21">
        <v>3</v>
      </c>
      <c r="I22" s="20">
        <v>4.3694895902740551</v>
      </c>
      <c r="J22" s="19">
        <f t="shared" si="0"/>
        <v>13.108468770822165</v>
      </c>
      <c r="K22" s="20">
        <f t="shared" si="1"/>
        <v>19.092439279513329</v>
      </c>
      <c r="L22" s="20">
        <f t="shared" si="2"/>
        <v>9</v>
      </c>
      <c r="M22" s="19"/>
      <c r="N22" s="20"/>
      <c r="O22" s="20"/>
      <c r="P22" s="20"/>
      <c r="Q22" s="20"/>
      <c r="R22" s="19"/>
      <c r="S22" s="22"/>
    </row>
    <row r="23" spans="1:19" x14ac:dyDescent="0.25">
      <c r="A23" s="21">
        <v>4</v>
      </c>
      <c r="B23" s="22">
        <v>5.7375325223517075</v>
      </c>
      <c r="C23" s="47"/>
      <c r="D23" s="47"/>
      <c r="E23" s="48"/>
      <c r="H23" s="21">
        <v>4</v>
      </c>
      <c r="I23" s="20">
        <v>5.7375325223517075</v>
      </c>
      <c r="J23" s="19">
        <f t="shared" si="0"/>
        <v>22.95013008940683</v>
      </c>
      <c r="K23" s="20">
        <f t="shared" si="1"/>
        <v>32.91927944504355</v>
      </c>
      <c r="L23" s="20">
        <f t="shared" si="2"/>
        <v>16</v>
      </c>
      <c r="M23" s="19"/>
      <c r="N23" s="20"/>
      <c r="O23" s="20"/>
      <c r="P23" s="20"/>
      <c r="Q23" s="20"/>
      <c r="R23" s="19"/>
      <c r="S23" s="22"/>
    </row>
    <row r="24" spans="1:19" x14ac:dyDescent="0.25">
      <c r="A24" s="21">
        <v>5</v>
      </c>
      <c r="B24" s="22">
        <v>0.27131658143049719</v>
      </c>
      <c r="C24" s="47"/>
      <c r="D24" s="47"/>
      <c r="E24" s="48"/>
      <c r="H24" s="21">
        <v>5</v>
      </c>
      <c r="I24" s="20">
        <v>0.27131658143049719</v>
      </c>
      <c r="J24" s="19">
        <f t="shared" si="0"/>
        <v>1.356582907152486</v>
      </c>
      <c r="K24" s="20">
        <f t="shared" si="1"/>
        <v>7.3612687359131609E-2</v>
      </c>
      <c r="L24" s="20">
        <f t="shared" si="2"/>
        <v>25</v>
      </c>
      <c r="M24" s="19"/>
      <c r="N24" s="20"/>
      <c r="O24" s="20"/>
      <c r="P24" s="20"/>
      <c r="Q24" s="20"/>
      <c r="R24" s="19"/>
      <c r="S24" s="22"/>
    </row>
    <row r="25" spans="1:19" x14ac:dyDescent="0.25">
      <c r="A25" s="21">
        <v>6</v>
      </c>
      <c r="B25" s="22">
        <v>1.640186526552136</v>
      </c>
      <c r="C25" s="47"/>
      <c r="D25" s="47"/>
      <c r="E25" s="48"/>
      <c r="H25" s="21">
        <v>6</v>
      </c>
      <c r="I25" s="20">
        <v>1.640186526552136</v>
      </c>
      <c r="J25" s="19">
        <f t="shared" si="0"/>
        <v>9.8411191593128162</v>
      </c>
      <c r="K25" s="20">
        <f t="shared" si="1"/>
        <v>2.6902118418831606</v>
      </c>
      <c r="L25" s="20">
        <f t="shared" si="2"/>
        <v>36</v>
      </c>
      <c r="M25" s="19"/>
      <c r="N25" s="20"/>
      <c r="O25" s="20"/>
      <c r="P25" s="20"/>
      <c r="Q25" s="20"/>
      <c r="R25" s="19"/>
      <c r="S25" s="22"/>
    </row>
    <row r="26" spans="1:19" x14ac:dyDescent="0.25">
      <c r="A26" s="21">
        <v>7</v>
      </c>
      <c r="B26" s="22">
        <v>1.8663581880328772</v>
      </c>
      <c r="C26" s="47"/>
      <c r="D26" s="47"/>
      <c r="E26" s="48"/>
      <c r="H26" s="21">
        <v>7</v>
      </c>
      <c r="I26" s="20">
        <v>1.8663581880328772</v>
      </c>
      <c r="J26" s="19">
        <f t="shared" si="0"/>
        <v>13.064507316230141</v>
      </c>
      <c r="K26" s="20">
        <f t="shared" si="1"/>
        <v>3.4832928860373649</v>
      </c>
      <c r="L26" s="20">
        <f t="shared" si="2"/>
        <v>49</v>
      </c>
      <c r="M26" s="19"/>
      <c r="N26" s="20"/>
      <c r="O26" s="20"/>
      <c r="P26" s="20"/>
      <c r="Q26" s="20"/>
      <c r="R26" s="19"/>
      <c r="S26" s="22"/>
    </row>
    <row r="27" spans="1:19" x14ac:dyDescent="0.25">
      <c r="A27" s="21">
        <v>8</v>
      </c>
      <c r="B27" s="22">
        <v>2.8395343707242846</v>
      </c>
      <c r="C27" s="47"/>
      <c r="D27" s="47"/>
      <c r="E27" s="48"/>
      <c r="H27" s="21">
        <v>8</v>
      </c>
      <c r="I27" s="20">
        <v>2.8395343707242846</v>
      </c>
      <c r="J27" s="19">
        <f t="shared" si="0"/>
        <v>22.716274965794277</v>
      </c>
      <c r="K27" s="20">
        <f t="shared" si="1"/>
        <v>8.0629554425245598</v>
      </c>
      <c r="L27" s="20">
        <f t="shared" si="2"/>
        <v>64</v>
      </c>
      <c r="M27" s="19"/>
      <c r="N27" s="20"/>
      <c r="O27" s="20"/>
      <c r="P27" s="20"/>
      <c r="Q27" s="20"/>
      <c r="R27" s="19"/>
      <c r="S27" s="22"/>
    </row>
    <row r="28" spans="1:19" x14ac:dyDescent="0.25">
      <c r="A28" s="21">
        <v>9</v>
      </c>
      <c r="B28" s="22">
        <v>5.3990185196937679</v>
      </c>
      <c r="C28" s="47"/>
      <c r="D28" s="47"/>
      <c r="E28" s="48"/>
      <c r="H28" s="21">
        <v>9</v>
      </c>
      <c r="I28" s="20">
        <v>5.3990185196937679</v>
      </c>
      <c r="J28" s="19">
        <f t="shared" si="0"/>
        <v>48.591166677243912</v>
      </c>
      <c r="K28" s="20">
        <f t="shared" si="1"/>
        <v>29.149400975996286</v>
      </c>
      <c r="L28" s="20">
        <f t="shared" si="2"/>
        <v>81</v>
      </c>
      <c r="M28" s="19"/>
      <c r="N28" s="20"/>
      <c r="O28" s="20"/>
      <c r="P28" s="20"/>
      <c r="Q28" s="20"/>
      <c r="R28" s="19"/>
      <c r="S28" s="22"/>
    </row>
    <row r="29" spans="1:19" x14ac:dyDescent="0.25">
      <c r="A29" s="21">
        <v>10</v>
      </c>
      <c r="B29" s="22">
        <v>6.4999361980062398</v>
      </c>
      <c r="C29" s="47"/>
      <c r="D29" s="47"/>
      <c r="E29" s="48"/>
      <c r="H29" s="21">
        <v>10</v>
      </c>
      <c r="I29" s="20">
        <v>6.4999361980062398</v>
      </c>
      <c r="J29" s="19">
        <f t="shared" si="0"/>
        <v>64.999361980062403</v>
      </c>
      <c r="K29" s="20">
        <f t="shared" si="1"/>
        <v>42.249170578151812</v>
      </c>
      <c r="L29" s="20">
        <f t="shared" si="2"/>
        <v>100</v>
      </c>
      <c r="M29" s="19"/>
      <c r="N29" s="20"/>
      <c r="O29" s="20"/>
      <c r="P29" s="20"/>
      <c r="Q29" s="20"/>
      <c r="R29" s="19"/>
      <c r="S29" s="22"/>
    </row>
    <row r="30" spans="1:19" x14ac:dyDescent="0.25">
      <c r="A30" s="23">
        <v>11</v>
      </c>
      <c r="B30" s="37">
        <v>6.0110080767164025</v>
      </c>
      <c r="C30" s="49">
        <f ca="1">INTERCEPT(OFFSET(B30,,,-A30),OFFSET(A30,,,-A30))</f>
        <v>1.4330075245725271</v>
      </c>
      <c r="D30" s="50">
        <f ca="1">SLOPE(OFFSET(B30,,,-A30),OFFSET(A30,,,-A30))</f>
        <v>0.34436442671298562</v>
      </c>
      <c r="E30" s="51">
        <f ca="1">INDEX(LINEST(OFFSET(B30,,,-A30),OFFSET(A30,,,-A30),,1),3,1)</f>
        <v>0.27888663924604518</v>
      </c>
      <c r="H30" s="23">
        <v>11</v>
      </c>
      <c r="I30" s="24">
        <v>6.0110080767164025</v>
      </c>
      <c r="J30" s="25">
        <f t="shared" si="0"/>
        <v>66.121088843880429</v>
      </c>
      <c r="K30" s="24">
        <f t="shared" si="1"/>
        <v>36.132218098349824</v>
      </c>
      <c r="L30" s="24">
        <f t="shared" si="2"/>
        <v>121</v>
      </c>
      <c r="M30" s="26">
        <f>AVERAGE(H20:H30)</f>
        <v>6</v>
      </c>
      <c r="N30" s="27">
        <f>AVERAGE(I20:I30)</f>
        <v>3.499194084850441</v>
      </c>
      <c r="O30" s="27">
        <f>AVERAGE(J20:J30)</f>
        <v>24.438808776232506</v>
      </c>
      <c r="P30" s="27">
        <f>AVERAGE(K20:K30)</f>
        <v>16.496511971383505</v>
      </c>
      <c r="Q30" s="27">
        <f>AVERAGE(L20:L30)</f>
        <v>46</v>
      </c>
      <c r="R30" s="32">
        <f>(O30-M30*N30)/(Q30-M30^2)</f>
        <v>0.34436442671298584</v>
      </c>
      <c r="S30" s="33">
        <f>N30-R30*M30</f>
        <v>1.4330075245725262</v>
      </c>
    </row>
  </sheetData>
  <mergeCells count="3">
    <mergeCell ref="R18:S18"/>
    <mergeCell ref="C1:G1"/>
    <mergeCell ref="C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2020-07-24T13:09:07Z</dcterms:modified>
</cp:coreProperties>
</file>