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35C43BE4-CE67-4C7B-9F50-8769A0C0485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Euro Truck" sheetId="2" r:id="rId1"/>
    <sheet name="Small Trucks" sheetId="3" r:id="rId2"/>
    <sheet name="Sub Contract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V11" i="4"/>
  <c r="V12" i="4"/>
  <c r="V13" i="4"/>
  <c r="V16" i="4"/>
  <c r="V10" i="4"/>
  <c r="U11" i="4"/>
  <c r="U12" i="4"/>
  <c r="U13" i="4"/>
  <c r="U14" i="4"/>
  <c r="V14" i="4" s="1"/>
  <c r="U15" i="4"/>
  <c r="V15" i="4" s="1"/>
  <c r="U16" i="4"/>
  <c r="U17" i="4"/>
  <c r="V17" i="4" s="1"/>
  <c r="U18" i="4"/>
  <c r="V18" i="4" s="1"/>
  <c r="U19" i="4"/>
  <c r="V19" i="4" s="1"/>
  <c r="U20" i="4"/>
  <c r="V20" i="4" s="1"/>
  <c r="U21" i="4"/>
  <c r="V21" i="4" s="1"/>
  <c r="U10" i="4"/>
  <c r="AB11" i="4"/>
  <c r="AC11" i="4" s="1"/>
  <c r="AB12" i="4"/>
  <c r="AC12" i="4" s="1"/>
  <c r="AB13" i="4"/>
  <c r="AC13" i="4" s="1"/>
  <c r="AB14" i="4"/>
  <c r="AC14" i="4" s="1"/>
  <c r="AB15" i="4"/>
  <c r="AC15" i="4" s="1"/>
  <c r="AB16" i="4"/>
  <c r="AC16" i="4" s="1"/>
  <c r="AB17" i="4"/>
  <c r="AC17" i="4" s="1"/>
  <c r="AB18" i="4"/>
  <c r="AC18" i="4" s="1"/>
  <c r="AB19" i="4"/>
  <c r="AC19" i="4" s="1"/>
  <c r="AB20" i="4"/>
  <c r="AC20" i="4" s="1"/>
  <c r="AB21" i="4"/>
  <c r="AC21" i="4" s="1"/>
  <c r="AB10" i="4"/>
  <c r="AC10" i="4" s="1"/>
  <c r="D7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N20" i="4"/>
  <c r="O20" i="4" s="1"/>
  <c r="N21" i="4"/>
  <c r="O21" i="4" s="1"/>
  <c r="N10" i="4"/>
  <c r="O10" i="4" s="1"/>
  <c r="B11" i="3"/>
  <c r="D8" i="4" l="1"/>
  <c r="C8" i="4"/>
  <c r="B8" i="4"/>
  <c r="B7" i="4"/>
  <c r="B3" i="4" l="1"/>
  <c r="B3" i="3"/>
  <c r="B12" i="3" l="1"/>
  <c r="C12" i="3"/>
  <c r="D12" i="3"/>
  <c r="W57" i="2" l="1"/>
  <c r="X57" i="2" s="1"/>
  <c r="W56" i="2"/>
  <c r="X56" i="2" s="1"/>
  <c r="W55" i="2"/>
  <c r="X55" i="2" s="1"/>
  <c r="W54" i="2"/>
  <c r="X54" i="2" s="1"/>
  <c r="W53" i="2"/>
  <c r="X53" i="2" s="1"/>
  <c r="W52" i="2"/>
  <c r="X52" i="2" s="1"/>
  <c r="W51" i="2"/>
  <c r="X51" i="2" s="1"/>
  <c r="W50" i="2"/>
  <c r="X50" i="2" s="1"/>
  <c r="W49" i="2"/>
  <c r="X49" i="2" s="1"/>
  <c r="W48" i="2"/>
  <c r="X48" i="2" s="1"/>
  <c r="W47" i="2"/>
  <c r="X47" i="2" s="1"/>
  <c r="W46" i="2"/>
  <c r="X46" i="2" s="1"/>
  <c r="W45" i="2"/>
  <c r="X45" i="2" s="1"/>
  <c r="W44" i="2"/>
  <c r="X44" i="2" s="1"/>
  <c r="W43" i="2"/>
  <c r="X43" i="2" s="1"/>
  <c r="W42" i="2"/>
  <c r="X42" i="2" s="1"/>
  <c r="W41" i="2"/>
  <c r="X41" i="2" s="1"/>
  <c r="W40" i="2"/>
  <c r="X40" i="2" s="1"/>
  <c r="W39" i="2"/>
  <c r="X39" i="2" s="1"/>
  <c r="W38" i="2"/>
  <c r="X38" i="2" s="1"/>
  <c r="W37" i="2"/>
  <c r="X37" i="2" s="1"/>
  <c r="W36" i="2"/>
  <c r="X36" i="2" s="1"/>
  <c r="W35" i="2"/>
  <c r="X35" i="2" s="1"/>
  <c r="W34" i="2"/>
  <c r="X34" i="2" s="1"/>
  <c r="W33" i="2"/>
  <c r="X33" i="2" s="1"/>
  <c r="W32" i="2"/>
  <c r="X32" i="2" s="1"/>
  <c r="W31" i="2"/>
  <c r="X31" i="2" s="1"/>
  <c r="W30" i="2"/>
  <c r="X30" i="2" s="1"/>
  <c r="W29" i="2"/>
  <c r="X29" i="2" s="1"/>
  <c r="W28" i="2"/>
  <c r="X28" i="2" s="1"/>
  <c r="W27" i="2"/>
  <c r="X27" i="2" s="1"/>
  <c r="W26" i="2"/>
  <c r="X26" i="2" s="1"/>
  <c r="W25" i="2"/>
  <c r="X25" i="2" s="1"/>
  <c r="W24" i="2"/>
  <c r="X24" i="2" s="1"/>
  <c r="W23" i="2"/>
  <c r="X23" i="2" s="1"/>
  <c r="W22" i="2"/>
  <c r="X22" i="2" s="1"/>
  <c r="W21" i="2"/>
  <c r="X21" i="2" s="1"/>
  <c r="W20" i="2"/>
  <c r="X20" i="2" s="1"/>
  <c r="W19" i="2"/>
  <c r="X19" i="2" s="1"/>
  <c r="W18" i="2"/>
  <c r="X18" i="2" s="1"/>
  <c r="W17" i="2"/>
  <c r="X17" i="2" s="1"/>
  <c r="W16" i="2"/>
  <c r="X16" i="2" s="1"/>
  <c r="W15" i="2"/>
  <c r="W14" i="2"/>
  <c r="X14" i="2" s="1"/>
  <c r="W13" i="2"/>
  <c r="X13" i="2" s="1"/>
  <c r="W12" i="2"/>
  <c r="X12" i="2" s="1"/>
  <c r="W11" i="2"/>
  <c r="X11" i="2" s="1"/>
  <c r="W10" i="2"/>
  <c r="X10" i="2" s="1"/>
  <c r="W9" i="2"/>
  <c r="X9" i="2" s="1"/>
  <c r="W8" i="2"/>
  <c r="X8" i="2" s="1"/>
  <c r="W7" i="2"/>
  <c r="X7" i="2" s="1"/>
  <c r="W6" i="2"/>
  <c r="X6" i="2" s="1"/>
  <c r="W5" i="2"/>
  <c r="X5" i="2" s="1"/>
  <c r="W4" i="2"/>
  <c r="X4" i="2" s="1"/>
  <c r="D4" i="2"/>
  <c r="X15" i="2" l="1"/>
  <c r="B18" i="2" s="1"/>
  <c r="B8" i="3"/>
  <c r="B7" i="3"/>
  <c r="B15" i="2" l="1"/>
  <c r="B14" i="2"/>
  <c r="B11" i="2" l="1"/>
  <c r="P57" i="3" l="1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3" i="3"/>
  <c r="Q3" i="3"/>
  <c r="AL58" i="3"/>
  <c r="AM58" i="3" s="1"/>
  <c r="AA58" i="3"/>
  <c r="AB58" i="3" s="1"/>
  <c r="P58" i="3"/>
  <c r="Q58" i="3" s="1"/>
  <c r="AL57" i="3"/>
  <c r="AM57" i="3" s="1"/>
  <c r="AA57" i="3"/>
  <c r="AB57" i="3" s="1"/>
  <c r="AL56" i="3"/>
  <c r="AM56" i="3" s="1"/>
  <c r="AA56" i="3"/>
  <c r="AB56" i="3" s="1"/>
  <c r="AL55" i="3"/>
  <c r="AM55" i="3" s="1"/>
  <c r="AA55" i="3"/>
  <c r="AB55" i="3" s="1"/>
  <c r="AL54" i="3"/>
  <c r="AM54" i="3" s="1"/>
  <c r="AA54" i="3"/>
  <c r="AB54" i="3" s="1"/>
  <c r="AL53" i="3"/>
  <c r="AM53" i="3" s="1"/>
  <c r="AA53" i="3"/>
  <c r="AB53" i="3" s="1"/>
  <c r="AL52" i="3"/>
  <c r="AM52" i="3" s="1"/>
  <c r="AA52" i="3"/>
  <c r="AB52" i="3" s="1"/>
  <c r="AL51" i="3"/>
  <c r="AM51" i="3" s="1"/>
  <c r="AA51" i="3"/>
  <c r="AB51" i="3" s="1"/>
  <c r="AL50" i="3"/>
  <c r="AM50" i="3" s="1"/>
  <c r="AA50" i="3"/>
  <c r="AB50" i="3" s="1"/>
  <c r="AL49" i="3"/>
  <c r="AM49" i="3" s="1"/>
  <c r="AA49" i="3"/>
  <c r="AB49" i="3" s="1"/>
  <c r="AL48" i="3"/>
  <c r="AM48" i="3" s="1"/>
  <c r="AA48" i="3"/>
  <c r="AB48" i="3" s="1"/>
  <c r="AL47" i="3"/>
  <c r="AM47" i="3" s="1"/>
  <c r="AA47" i="3"/>
  <c r="AB47" i="3" s="1"/>
  <c r="AL46" i="3"/>
  <c r="AM46" i="3" s="1"/>
  <c r="AA46" i="3"/>
  <c r="AB46" i="3" s="1"/>
  <c r="AL45" i="3"/>
  <c r="AM45" i="3" s="1"/>
  <c r="AA45" i="3"/>
  <c r="AB45" i="3" s="1"/>
  <c r="AL44" i="3"/>
  <c r="AM44" i="3" s="1"/>
  <c r="AA44" i="3"/>
  <c r="AB44" i="3" s="1"/>
  <c r="AL43" i="3"/>
  <c r="AM43" i="3" s="1"/>
  <c r="AA43" i="3"/>
  <c r="AB43" i="3" s="1"/>
  <c r="AL42" i="3"/>
  <c r="AM42" i="3" s="1"/>
  <c r="AA42" i="3"/>
  <c r="AB42" i="3" s="1"/>
  <c r="AL41" i="3"/>
  <c r="AM41" i="3" s="1"/>
  <c r="AA41" i="3"/>
  <c r="AB41" i="3" s="1"/>
  <c r="AL40" i="3"/>
  <c r="AM40" i="3" s="1"/>
  <c r="AA40" i="3"/>
  <c r="AB40" i="3" s="1"/>
  <c r="AL39" i="3"/>
  <c r="AM39" i="3" s="1"/>
  <c r="AA39" i="3"/>
  <c r="AB39" i="3" s="1"/>
  <c r="AL38" i="3"/>
  <c r="AM38" i="3" s="1"/>
  <c r="AA38" i="3"/>
  <c r="AB38" i="3" s="1"/>
  <c r="AL37" i="3"/>
  <c r="AM37" i="3" s="1"/>
  <c r="AA37" i="3"/>
  <c r="AB37" i="3" s="1"/>
  <c r="AL36" i="3"/>
  <c r="AM36" i="3" s="1"/>
  <c r="AA36" i="3"/>
  <c r="AB36" i="3" s="1"/>
  <c r="AL35" i="3"/>
  <c r="AM35" i="3" s="1"/>
  <c r="AA35" i="3"/>
  <c r="AB35" i="3" s="1"/>
  <c r="AL34" i="3"/>
  <c r="AM34" i="3" s="1"/>
  <c r="AA34" i="3"/>
  <c r="AB34" i="3" s="1"/>
  <c r="AL33" i="3"/>
  <c r="AA33" i="3"/>
  <c r="AB33" i="3" s="1"/>
  <c r="AL32" i="3"/>
  <c r="AM32" i="3" s="1"/>
  <c r="AA32" i="3"/>
  <c r="AB32" i="3" s="1"/>
  <c r="AL31" i="3"/>
  <c r="AM31" i="3" s="1"/>
  <c r="AA31" i="3"/>
  <c r="AB31" i="3" s="1"/>
  <c r="AL30" i="3"/>
  <c r="AM30" i="3" s="1"/>
  <c r="AA30" i="3"/>
  <c r="AB30" i="3" s="1"/>
  <c r="AL29" i="3"/>
  <c r="AM29" i="3" s="1"/>
  <c r="AA29" i="3"/>
  <c r="AB29" i="3" s="1"/>
  <c r="AL28" i="3"/>
  <c r="AM28" i="3" s="1"/>
  <c r="AA28" i="3"/>
  <c r="AB28" i="3" s="1"/>
  <c r="AL27" i="3"/>
  <c r="AM27" i="3" s="1"/>
  <c r="AA27" i="3"/>
  <c r="AB27" i="3" s="1"/>
  <c r="AL26" i="3"/>
  <c r="AM26" i="3" s="1"/>
  <c r="AA26" i="3"/>
  <c r="AB26" i="3" s="1"/>
  <c r="AL25" i="3"/>
  <c r="AM25" i="3" s="1"/>
  <c r="AA25" i="3"/>
  <c r="AB25" i="3" s="1"/>
  <c r="AL24" i="3"/>
  <c r="AM24" i="3" s="1"/>
  <c r="AA24" i="3"/>
  <c r="AB24" i="3" s="1"/>
  <c r="AL23" i="3"/>
  <c r="AM23" i="3" s="1"/>
  <c r="AA23" i="3"/>
  <c r="AB23" i="3" s="1"/>
  <c r="AL22" i="3"/>
  <c r="AM22" i="3" s="1"/>
  <c r="AA22" i="3"/>
  <c r="AB22" i="3" s="1"/>
  <c r="AL21" i="3"/>
  <c r="AM21" i="3" s="1"/>
  <c r="AA21" i="3"/>
  <c r="AB21" i="3" s="1"/>
  <c r="C11" i="3" s="1"/>
  <c r="AL20" i="3"/>
  <c r="AM20" i="3" s="1"/>
  <c r="AA20" i="3"/>
  <c r="AB20" i="3" s="1"/>
  <c r="AL19" i="3"/>
  <c r="AM19" i="3" s="1"/>
  <c r="AA19" i="3"/>
  <c r="AB19" i="3" s="1"/>
  <c r="AL18" i="3"/>
  <c r="AM18" i="3" s="1"/>
  <c r="AA18" i="3"/>
  <c r="AB18" i="3" s="1"/>
  <c r="AL17" i="3"/>
  <c r="AM17" i="3" s="1"/>
  <c r="AA17" i="3"/>
  <c r="AB17" i="3" s="1"/>
  <c r="AL16" i="3"/>
  <c r="AM16" i="3" s="1"/>
  <c r="AA16" i="3"/>
  <c r="AB16" i="3" s="1"/>
  <c r="AL15" i="3"/>
  <c r="AM15" i="3" s="1"/>
  <c r="AA15" i="3"/>
  <c r="AB15" i="3" s="1"/>
  <c r="AL14" i="3"/>
  <c r="AM14" i="3" s="1"/>
  <c r="AA14" i="3"/>
  <c r="AB14" i="3" s="1"/>
  <c r="AL13" i="3"/>
  <c r="AM13" i="3" s="1"/>
  <c r="AA13" i="3"/>
  <c r="AB13" i="3" s="1"/>
  <c r="AL12" i="3"/>
  <c r="AM12" i="3" s="1"/>
  <c r="AA12" i="3"/>
  <c r="AB12" i="3" s="1"/>
  <c r="AL11" i="3"/>
  <c r="AM11" i="3" s="1"/>
  <c r="AA11" i="3"/>
  <c r="AB11" i="3" s="1"/>
  <c r="AL10" i="3"/>
  <c r="AM10" i="3" s="1"/>
  <c r="AA10" i="3"/>
  <c r="AB10" i="3" s="1"/>
  <c r="P10" i="3"/>
  <c r="Q10" i="3" s="1"/>
  <c r="AL9" i="3"/>
  <c r="AM9" i="3" s="1"/>
  <c r="AA9" i="3"/>
  <c r="AB9" i="3" s="1"/>
  <c r="P9" i="3"/>
  <c r="Q9" i="3" s="1"/>
  <c r="AL8" i="3"/>
  <c r="AM8" i="3" s="1"/>
  <c r="AA8" i="3"/>
  <c r="AB8" i="3" s="1"/>
  <c r="P8" i="3"/>
  <c r="Q8" i="3" s="1"/>
  <c r="AL7" i="3"/>
  <c r="AM7" i="3" s="1"/>
  <c r="AA7" i="3"/>
  <c r="AB7" i="3" s="1"/>
  <c r="P7" i="3"/>
  <c r="Q7" i="3" s="1"/>
  <c r="AL6" i="3"/>
  <c r="AM6" i="3" s="1"/>
  <c r="AA6" i="3"/>
  <c r="AB6" i="3" s="1"/>
  <c r="P6" i="3"/>
  <c r="Q6" i="3" s="1"/>
  <c r="AL5" i="3"/>
  <c r="AM5" i="3" s="1"/>
  <c r="AA5" i="3"/>
  <c r="AB5" i="3" s="1"/>
  <c r="P5" i="3"/>
  <c r="Q5" i="3" s="1"/>
  <c r="AL4" i="3"/>
  <c r="AM4" i="3" s="1"/>
  <c r="AA4" i="3"/>
  <c r="AB4" i="3" s="1"/>
  <c r="P4" i="3"/>
  <c r="Q4" i="3" s="1"/>
  <c r="AL3" i="3"/>
  <c r="AM3" i="3" s="1"/>
  <c r="AA3" i="3"/>
  <c r="AB3" i="3" s="1"/>
  <c r="AM33" i="3" l="1"/>
  <c r="D11" i="3" s="1"/>
  <c r="Q33" i="3"/>
  <c r="B16" i="2"/>
  <c r="B9" i="3" l="1"/>
  <c r="W3" i="2" l="1"/>
  <c r="X3" i="2" s="1"/>
  <c r="W2" i="2"/>
  <c r="X2" i="2" s="1"/>
  <c r="D7" i="2"/>
  <c r="D6" i="2"/>
  <c r="D5" i="2"/>
  <c r="D8" i="2" l="1"/>
  <c r="C18" i="2" s="1"/>
  <c r="AC23" i="4" l="1"/>
</calcChain>
</file>

<file path=xl/sharedStrings.xml><?xml version="1.0" encoding="utf-8"?>
<sst xmlns="http://schemas.openxmlformats.org/spreadsheetml/2006/main" count="386" uniqueCount="115">
  <si>
    <t>ГОРОД</t>
  </si>
  <si>
    <t>КМ</t>
  </si>
  <si>
    <t>IP ASTAPENKO</t>
  </si>
  <si>
    <t>STALogistic</t>
  </si>
  <si>
    <t>AGILITY</t>
  </si>
  <si>
    <t>DACHSER</t>
  </si>
  <si>
    <t>ASSTRA</t>
  </si>
  <si>
    <t>SOVTRANS</t>
  </si>
  <si>
    <t>MIN</t>
  </si>
  <si>
    <t>Перевозчик</t>
  </si>
  <si>
    <t>kg</t>
  </si>
  <si>
    <t>ATYRAU</t>
  </si>
  <si>
    <t>ACHINSK</t>
  </si>
  <si>
    <t>ACTAU</t>
  </si>
  <si>
    <t xml:space="preserve"> </t>
  </si>
  <si>
    <t>PERM</t>
  </si>
  <si>
    <t>ANGARSK</t>
  </si>
  <si>
    <t>Transportation time, days</t>
  </si>
  <si>
    <t>ASTRAKHAN</t>
  </si>
  <si>
    <t>BALASHIHA</t>
  </si>
  <si>
    <t>BLAGOVESHSCENSK</t>
  </si>
  <si>
    <t>BORISOGLEBSK</t>
  </si>
  <si>
    <t>BRATSK</t>
  </si>
  <si>
    <t>DOROGOBUZH</t>
  </si>
  <si>
    <t>DZERZHINSK</t>
  </si>
  <si>
    <t>GAGARIN</t>
  </si>
  <si>
    <t>KALUGA</t>
  </si>
  <si>
    <t>KAZAN</t>
  </si>
  <si>
    <t>KEMEROVO</t>
  </si>
  <si>
    <t>KIRISHI</t>
  </si>
  <si>
    <t>KIROVO-CHEPECK</t>
  </si>
  <si>
    <t>KRASNODAR</t>
  </si>
  <si>
    <t>KRASNOYARSK</t>
  </si>
  <si>
    <t>KSTOVO</t>
  </si>
  <si>
    <t>KURGAN</t>
  </si>
  <si>
    <t>LIPECK</t>
  </si>
  <si>
    <t>MONCHEGORSK</t>
  </si>
  <si>
    <t>MOSCOW</t>
  </si>
  <si>
    <t>MOZYR, BY</t>
  </si>
  <si>
    <t>NIZHNEKAMSK</t>
  </si>
  <si>
    <t>NIZHNEVARTOVSK</t>
  </si>
  <si>
    <t>NIZHNY NOVGOROD</t>
  </si>
  <si>
    <t>NOVIY URENGOY</t>
  </si>
  <si>
    <t>NOVOMOSKOVSK</t>
  </si>
  <si>
    <t>NOVOPOLOCK. BY</t>
  </si>
  <si>
    <t>NOVOSHAHTINSK</t>
  </si>
  <si>
    <t>OMSK</t>
  </si>
  <si>
    <t>ORENBURG</t>
  </si>
  <si>
    <t>ORSK</t>
  </si>
  <si>
    <t>PAVLODAR</t>
  </si>
  <si>
    <t>PODOLSK</t>
  </si>
  <si>
    <t>ROSTOV-NA-DONU</t>
  </si>
  <si>
    <t>RYAZAN</t>
  </si>
  <si>
    <t>SALAVAT, BEL</t>
  </si>
  <si>
    <t>SAMARA</t>
  </si>
  <si>
    <t>SANKT-PETERBURG</t>
  </si>
  <si>
    <t>SARATOV</t>
  </si>
  <si>
    <t>SALAVAT</t>
  </si>
  <si>
    <t>SYZRAN</t>
  </si>
  <si>
    <t>TAGANROG</t>
  </si>
  <si>
    <t>TATARSTAN</t>
  </si>
  <si>
    <t>TULA</t>
  </si>
  <si>
    <t>TUMEN</t>
  </si>
  <si>
    <t>ULYANOVSK</t>
  </si>
  <si>
    <t>UST-KUT (IRKUTSK)</t>
  </si>
  <si>
    <t>VELIKI NOVGOROD</t>
  </si>
  <si>
    <t>VOLGOGRAD</t>
  </si>
  <si>
    <t>VORONEZH</t>
  </si>
  <si>
    <t>YAROSLAVL</t>
  </si>
  <si>
    <t>Please choose the correct conditions for transportation and fill in the green cells :</t>
  </si>
  <si>
    <t>Equipment</t>
  </si>
  <si>
    <t>Unit of measure</t>
  </si>
  <si>
    <t>Estimated 
amount</t>
  </si>
  <si>
    <t>Amount of 
required transport</t>
  </si>
  <si>
    <t>Structured Packing (gross volume from Sulprice)</t>
  </si>
  <si>
    <t>Trays (gross weight from Sulprice)</t>
  </si>
  <si>
    <t>Internals (gross weight from Sulprice)</t>
  </si>
  <si>
    <t>Destination City</t>
  </si>
  <si>
    <t>m3</t>
  </si>
  <si>
    <t>Total q-ty of standard trucks or containers x 40 "</t>
  </si>
  <si>
    <t xml:space="preserve">Total freight forwarder &amp; logistics costs </t>
  </si>
  <si>
    <t>ФУРА 20т</t>
  </si>
  <si>
    <t>Авто 10т</t>
  </si>
  <si>
    <t>Авто 5т</t>
  </si>
  <si>
    <t>Авто 3т</t>
  </si>
  <si>
    <t>Details:</t>
  </si>
  <si>
    <t>🚚 Truck 10t</t>
  </si>
  <si>
    <t>🚚 Truck 5t</t>
  </si>
  <si>
    <t>🚚 Truck 3t</t>
  </si>
  <si>
    <t>COO, once for an ICO</t>
  </si>
  <si>
    <t>InC from FSTEC of Russia, once for an ICO</t>
  </si>
  <si>
    <t>Total freight &amp; logistics costs (to be added in Sulprice)</t>
  </si>
  <si>
    <t>RUB</t>
  </si>
  <si>
    <t>Total freight &amp; logistics costs</t>
  </si>
  <si>
    <t>Random Packing (gross volume from Sulprice)</t>
  </si>
  <si>
    <t>Город</t>
  </si>
  <si>
    <t>IP KONDRATYEV</t>
  </si>
  <si>
    <t>Фура-10т</t>
  </si>
  <si>
    <t>5т</t>
  </si>
  <si>
    <t>Газель</t>
  </si>
  <si>
    <t>🚚 Truck Euro</t>
  </si>
  <si>
    <t>🚚 Truck Gazel</t>
  </si>
  <si>
    <t>Road to</t>
  </si>
  <si>
    <t>SERPUKHOV - BALASHIHA</t>
  </si>
  <si>
    <t>SERPUKHOV - NOGINSK</t>
  </si>
  <si>
    <t>SERPUKHOV - PODOLSK</t>
  </si>
  <si>
    <t>BALASHIHA - SERPUKHOV</t>
  </si>
  <si>
    <t>NOGINSK - SERPUKHOV</t>
  </si>
  <si>
    <t>PODOLSK - SERPUKHOV</t>
  </si>
  <si>
    <t>SERPUKHOV - SOLNECHNOGORSK</t>
  </si>
  <si>
    <t>SOLNECHNOGORSK - SERPUKHOV</t>
  </si>
  <si>
    <t>SERPUKHOV - BALASHIHA - SERPUKHOV</t>
  </si>
  <si>
    <t>SERPUKHOV - NOGINSK - SERPUKHOV</t>
  </si>
  <si>
    <t>SERPUKHOV - PODOLSK - SERPUKHOV</t>
  </si>
  <si>
    <t>SERPUKHOV - SOLNECHNOGORSK - SERPUKHOV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</si>
</sst>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[$€-1]"/>
    <numFmt numFmtId="165" formatCode="#,##0.00\ &quot;₽&quot;"/>
    <numFmt numFmtId="166" formatCode="_-* #,##0_-;\-* #,##0_-;_-* &quot;-&quot;??_-;_-@_-"/>
    <numFmt numFmtId="167" formatCode="#,##0\ &quot;₽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4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81">
    <xf numFmtId="0" fontId="0" fillId="0" borderId="0" xfId="0"/>
    <xf numFmtId="3" fontId="10" fillId="4" borderId="3" xfId="3" applyNumberFormat="1" applyFont="1" applyFill="1" applyBorder="1" applyAlignment="1" applyProtection="1">
      <alignment horizontal="center" vertical="center"/>
      <protection hidden="1"/>
    </xf>
    <xf numFmtId="3" fontId="10" fillId="4" borderId="4" xfId="3" applyNumberFormat="1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3" fontId="4" fillId="4" borderId="4" xfId="0" applyNumberFormat="1" applyFont="1" applyFill="1" applyBorder="1" applyAlignment="1" applyProtection="1">
      <alignment horizontal="center" vertical="center"/>
      <protection hidden="1"/>
    </xf>
    <xf numFmtId="3" fontId="4" fillId="4" borderId="1" xfId="0" applyNumberFormat="1" applyFont="1" applyFill="1" applyBorder="1" applyAlignment="1" applyProtection="1">
      <alignment horizontal="center" vertical="center"/>
      <protection hidden="1"/>
    </xf>
    <xf numFmtId="0" fontId="14" fillId="10" borderId="1" xfId="0" applyFont="1" applyFill="1" applyBorder="1" applyAlignment="1" applyProtection="1">
      <alignment vertical="center"/>
      <protection hidden="1"/>
    </xf>
    <xf numFmtId="164" fontId="14" fillId="6" borderId="1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5" fontId="14" fillId="6" borderId="1" xfId="0" applyNumberFormat="1" applyFont="1" applyFill="1" applyBorder="1" applyAlignment="1" applyProtection="1">
      <alignment horizontal="center" vertical="center"/>
      <protection hidden="1"/>
    </xf>
    <xf numFmtId="3" fontId="15" fillId="4" borderId="4" xfId="3" applyNumberFormat="1" applyFont="1" applyFill="1" applyBorder="1" applyAlignment="1" applyProtection="1">
      <alignment horizontal="center" vertical="center"/>
      <protection hidden="1"/>
    </xf>
    <xf numFmtId="0" fontId="5" fillId="2" borderId="1" xfId="2" applyBorder="1" applyAlignment="1" applyProtection="1">
      <alignment vertical="center"/>
      <protection hidden="1"/>
    </xf>
    <xf numFmtId="0" fontId="5" fillId="2" borderId="1" xfId="2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vertical="center"/>
      <protection hidden="1"/>
    </xf>
    <xf numFmtId="167" fontId="0" fillId="10" borderId="1" xfId="0" applyNumberFormat="1" applyFill="1" applyBorder="1" applyAlignment="1" applyProtection="1">
      <alignment horizontal="center" vertical="center"/>
      <protection hidden="1"/>
    </xf>
    <xf numFmtId="167" fontId="14" fillId="6" borderId="1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Protection="1"/>
    <xf numFmtId="0" fontId="0" fillId="0" borderId="0" xfId="0" applyProtection="1"/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Protection="1"/>
    <xf numFmtId="166" fontId="0" fillId="0" borderId="1" xfId="1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2" xfId="0" applyBorder="1" applyProtection="1"/>
    <xf numFmtId="0" fontId="1" fillId="0" borderId="3" xfId="0" applyFont="1" applyBorder="1" applyAlignment="1" applyProtection="1">
      <alignment horizontal="center"/>
    </xf>
    <xf numFmtId="3" fontId="1" fillId="0" borderId="2" xfId="0" applyNumberFormat="1" applyFont="1" applyBorder="1" applyAlignment="1" applyProtection="1">
      <alignment horizontal="center"/>
    </xf>
    <xf numFmtId="0" fontId="7" fillId="0" borderId="1" xfId="2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center" vertical="center"/>
    </xf>
    <xf numFmtId="0" fontId="0" fillId="7" borderId="0" xfId="0" applyFill="1" applyProtection="1"/>
    <xf numFmtId="0" fontId="13" fillId="5" borderId="1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/>
    </xf>
    <xf numFmtId="43" fontId="0" fillId="8" borderId="1" xfId="1" applyFont="1" applyFill="1" applyBorder="1" applyProtection="1"/>
    <xf numFmtId="1" fontId="0" fillId="0" borderId="1" xfId="1" applyNumberFormat="1" applyFont="1" applyBorder="1" applyAlignment="1" applyProtection="1">
      <alignment vertical="center"/>
    </xf>
    <xf numFmtId="0" fontId="0" fillId="7" borderId="1" xfId="0" applyFill="1" applyBorder="1" applyAlignment="1" applyProtection="1">
      <alignment horizontal="center"/>
      <protection locked="0" hidden="1"/>
    </xf>
    <xf numFmtId="0" fontId="0" fillId="7" borderId="1" xfId="0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7" fillId="7" borderId="0" xfId="0" applyFont="1" applyFill="1" applyAlignment="1" applyProtection="1">
      <alignment vertical="center"/>
    </xf>
    <xf numFmtId="0" fontId="18" fillId="7" borderId="0" xfId="0" applyFont="1" applyFill="1" applyAlignment="1" applyProtection="1">
      <alignment vertical="center"/>
    </xf>
    <xf numFmtId="165" fontId="14" fillId="6" borderId="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0" fillId="0" borderId="1" xfId="0" applyBorder="1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8" fillId="7" borderId="0" xfId="0" applyFont="1" applyFill="1" applyAlignment="1" applyProtection="1">
      <alignment horizontal="center" vertical="center"/>
    </xf>
    <xf numFmtId="166" fontId="0" fillId="0" borderId="1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0" fillId="9" borderId="1" xfId="0" applyFont="1" applyFill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4">
    <cellStyle name="Акцент1" xfId="2" builtinId="29"/>
    <cellStyle name="Акцент6" xfId="3" builtinId="49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B60"/>
  <sheetViews>
    <sheetView showGridLines="0" workbookViewId="0">
      <selection activeCell="C18" sqref="C18"/>
    </sheetView>
  </sheetViews>
  <sheetFormatPr defaultRowHeight="15" x14ac:dyDescent="0.25"/>
  <cols>
    <col min="1" max="1" width="43" style="19" customWidth="1"/>
    <col min="2" max="2" width="19.5703125" style="19" customWidth="1"/>
    <col min="3" max="3" width="19.7109375" style="19" customWidth="1"/>
    <col min="4" max="4" width="19.140625" style="19" customWidth="1"/>
    <col min="5" max="5" width="16.85546875" style="19" customWidth="1"/>
    <col min="6" max="7" width="9.140625" style="19"/>
    <col min="8" max="14" width="9.140625" style="19" hidden="1" customWidth="1"/>
    <col min="15" max="15" width="22.5703125" style="19" hidden="1" customWidth="1"/>
    <col min="16" max="16" width="8.42578125" style="19" hidden="1" customWidth="1"/>
    <col min="17" max="17" width="14.140625" style="19" hidden="1" customWidth="1"/>
    <col min="18" max="18" width="11.140625" style="19" hidden="1" customWidth="1"/>
    <col min="19" max="19" width="7.42578125" style="19" hidden="1" customWidth="1"/>
    <col min="20" max="20" width="12" style="19" hidden="1" customWidth="1"/>
    <col min="21" max="21" width="8.7109375" style="19" hidden="1" customWidth="1"/>
    <col min="22" max="22" width="9.7109375" style="19" hidden="1" customWidth="1"/>
    <col min="23" max="23" width="9.5703125" style="19" hidden="1" customWidth="1"/>
    <col min="24" max="24" width="17" style="19" hidden="1" customWidth="1"/>
    <col min="25" max="25" width="9.140625" style="19" customWidth="1"/>
    <col min="26" max="16384" width="9.140625" style="19"/>
  </cols>
  <sheetData>
    <row r="1" spans="1:24" x14ac:dyDescent="0.25">
      <c r="A1" s="58" t="s">
        <v>69</v>
      </c>
      <c r="B1" s="59"/>
      <c r="C1" s="59"/>
      <c r="D1" s="49"/>
      <c r="O1" s="20" t="s">
        <v>0</v>
      </c>
      <c r="P1" s="20" t="s">
        <v>1</v>
      </c>
      <c r="Q1" s="21" t="s">
        <v>2</v>
      </c>
      <c r="R1" s="22" t="s">
        <v>3</v>
      </c>
      <c r="S1" s="21" t="s">
        <v>4</v>
      </c>
      <c r="T1" s="21" t="s">
        <v>5</v>
      </c>
      <c r="U1" s="21" t="s">
        <v>6</v>
      </c>
      <c r="V1" s="21" t="s">
        <v>7</v>
      </c>
      <c r="W1" s="21" t="s">
        <v>8</v>
      </c>
      <c r="X1" s="21" t="s">
        <v>9</v>
      </c>
    </row>
    <row r="2" spans="1:24" x14ac:dyDescent="0.25">
      <c r="O2" s="24" t="s">
        <v>11</v>
      </c>
      <c r="P2" s="20">
        <v>1883</v>
      </c>
      <c r="Q2" s="25"/>
      <c r="R2" s="26"/>
      <c r="S2" s="25"/>
      <c r="T2" s="25">
        <v>150000</v>
      </c>
      <c r="U2" s="25">
        <v>140000</v>
      </c>
      <c r="V2" s="27">
        <v>114000</v>
      </c>
      <c r="W2" s="28">
        <f t="shared" ref="W2:W15" si="0">MIN(Q2:V2)</f>
        <v>114000</v>
      </c>
      <c r="X2" s="28" t="str">
        <f t="shared" ref="X2:X33" si="1">IF(W2=Q2,$Q$1,IF(W2=R2,$R$1,IF(W2=S2,$S$1,IF(T2=W2,$T$1,IF(W2=U2,$U$1,IF(W2=V2,$V$1,0))))))</f>
        <v>SOVTRANS</v>
      </c>
    </row>
    <row r="3" spans="1:24" ht="48" customHeight="1" x14ac:dyDescent="0.25">
      <c r="A3" s="50" t="s">
        <v>70</v>
      </c>
      <c r="B3" s="50" t="s">
        <v>71</v>
      </c>
      <c r="C3" s="51" t="s">
        <v>72</v>
      </c>
      <c r="D3" s="51" t="s">
        <v>73</v>
      </c>
      <c r="O3" s="29" t="s">
        <v>12</v>
      </c>
      <c r="P3" s="20">
        <v>4070</v>
      </c>
      <c r="Q3" s="25"/>
      <c r="R3" s="30">
        <v>99999999</v>
      </c>
      <c r="S3" s="31">
        <v>290000</v>
      </c>
      <c r="T3" s="30">
        <v>265000</v>
      </c>
      <c r="U3" s="32">
        <v>240000</v>
      </c>
      <c r="V3" s="1">
        <v>231000</v>
      </c>
      <c r="W3" s="28">
        <f t="shared" si="0"/>
        <v>231000</v>
      </c>
      <c r="X3" s="28" t="str">
        <f t="shared" si="1"/>
        <v>SOVTRANS</v>
      </c>
    </row>
    <row r="4" spans="1:24" ht="16.5" customHeight="1" x14ac:dyDescent="0.25">
      <c r="A4" s="18" t="s">
        <v>94</v>
      </c>
      <c r="B4" s="52" t="s">
        <v>78</v>
      </c>
      <c r="C4" s="55">
        <v>234</v>
      </c>
      <c r="D4" s="53">
        <f>C4/42</f>
        <v>5.5714285714285712</v>
      </c>
      <c r="O4" s="29" t="s">
        <v>13</v>
      </c>
      <c r="P4" s="20">
        <v>2580</v>
      </c>
      <c r="Q4" s="21"/>
      <c r="R4" s="30">
        <v>99999999</v>
      </c>
      <c r="S4" s="34">
        <v>210000</v>
      </c>
      <c r="T4" s="33">
        <v>243000</v>
      </c>
      <c r="U4" s="35" t="s">
        <v>14</v>
      </c>
      <c r="V4" s="36">
        <v>152000</v>
      </c>
      <c r="W4" s="37">
        <f t="shared" si="0"/>
        <v>152000</v>
      </c>
      <c r="X4" s="28" t="str">
        <f t="shared" si="1"/>
        <v>SOVTRANS</v>
      </c>
    </row>
    <row r="5" spans="1:24" x14ac:dyDescent="0.25">
      <c r="A5" s="18" t="s">
        <v>74</v>
      </c>
      <c r="B5" s="52" t="s">
        <v>78</v>
      </c>
      <c r="C5" s="55">
        <v>12</v>
      </c>
      <c r="D5" s="53">
        <f>C5/39</f>
        <v>0.30769230769230771</v>
      </c>
      <c r="O5" s="29" t="s">
        <v>16</v>
      </c>
      <c r="P5" s="20">
        <v>5242</v>
      </c>
      <c r="Q5" s="21"/>
      <c r="R5" s="30">
        <v>99999999</v>
      </c>
      <c r="S5" s="34">
        <v>380000</v>
      </c>
      <c r="T5" s="33">
        <v>340000</v>
      </c>
      <c r="U5" s="38">
        <v>395000</v>
      </c>
      <c r="V5" s="2">
        <v>288750</v>
      </c>
      <c r="W5" s="37">
        <f t="shared" si="0"/>
        <v>288750</v>
      </c>
      <c r="X5" s="28" t="str">
        <f t="shared" si="1"/>
        <v>SOVTRANS</v>
      </c>
    </row>
    <row r="6" spans="1:24" x14ac:dyDescent="0.25">
      <c r="A6" s="18" t="s">
        <v>75</v>
      </c>
      <c r="B6" s="52" t="s">
        <v>10</v>
      </c>
      <c r="C6" s="55">
        <v>52</v>
      </c>
      <c r="D6" s="53">
        <f>C6/700</f>
        <v>7.4285714285714288E-2</v>
      </c>
      <c r="O6" s="29" t="s">
        <v>18</v>
      </c>
      <c r="P6" s="20">
        <v>1351</v>
      </c>
      <c r="Q6" s="21"/>
      <c r="R6" s="30">
        <v>99999999</v>
      </c>
      <c r="S6" s="34">
        <v>120000</v>
      </c>
      <c r="T6" s="33">
        <v>92000</v>
      </c>
      <c r="U6" s="38">
        <v>89000</v>
      </c>
      <c r="V6" s="2">
        <v>81900</v>
      </c>
      <c r="W6" s="37">
        <f t="shared" si="0"/>
        <v>81900</v>
      </c>
      <c r="X6" s="28" t="str">
        <f t="shared" si="1"/>
        <v>SOVTRANS</v>
      </c>
    </row>
    <row r="7" spans="1:24" x14ac:dyDescent="0.25">
      <c r="A7" s="18" t="s">
        <v>76</v>
      </c>
      <c r="B7" s="52" t="s">
        <v>10</v>
      </c>
      <c r="C7" s="55">
        <v>45</v>
      </c>
      <c r="D7" s="18">
        <f>C7/8000</f>
        <v>5.6249999999999998E-3</v>
      </c>
      <c r="H7" s="19" t="s">
        <v>38</v>
      </c>
      <c r="O7" s="29" t="s">
        <v>19</v>
      </c>
      <c r="P7" s="20">
        <v>122</v>
      </c>
      <c r="Q7" s="21">
        <v>10000</v>
      </c>
      <c r="R7" s="30">
        <v>99999999</v>
      </c>
      <c r="S7" s="34">
        <v>25000</v>
      </c>
      <c r="T7" s="33">
        <v>19500</v>
      </c>
      <c r="U7" s="38">
        <v>20000</v>
      </c>
      <c r="V7" s="36">
        <v>17600</v>
      </c>
      <c r="W7" s="37">
        <f t="shared" si="0"/>
        <v>10000</v>
      </c>
      <c r="X7" s="28" t="str">
        <f t="shared" si="1"/>
        <v>IP ASTAPENKO</v>
      </c>
    </row>
    <row r="8" spans="1:24" x14ac:dyDescent="0.25">
      <c r="A8" s="73" t="s">
        <v>79</v>
      </c>
      <c r="B8" s="73"/>
      <c r="C8" s="73"/>
      <c r="D8" s="22">
        <f>ROUNDUP(SUM(D5:D7),0)</f>
        <v>1</v>
      </c>
      <c r="H8" s="19" t="s">
        <v>44</v>
      </c>
      <c r="O8" s="29" t="s">
        <v>20</v>
      </c>
      <c r="P8" s="20">
        <v>1465</v>
      </c>
      <c r="Q8" s="21"/>
      <c r="R8" s="30">
        <v>99999999</v>
      </c>
      <c r="S8" s="34">
        <v>600000</v>
      </c>
      <c r="T8" s="33">
        <v>600000</v>
      </c>
      <c r="U8" s="38">
        <v>480000</v>
      </c>
      <c r="V8" s="2">
        <v>483000</v>
      </c>
      <c r="W8" s="37">
        <f t="shared" si="0"/>
        <v>480000</v>
      </c>
      <c r="X8" s="28" t="str">
        <f t="shared" si="1"/>
        <v>ASSTRA</v>
      </c>
    </row>
    <row r="9" spans="1:24" ht="15.75" x14ac:dyDescent="0.25">
      <c r="H9" s="19" t="s">
        <v>11</v>
      </c>
      <c r="O9" s="29" t="s">
        <v>21</v>
      </c>
      <c r="P9" s="20">
        <v>574</v>
      </c>
      <c r="Q9" s="21"/>
      <c r="R9" s="30">
        <v>99999999</v>
      </c>
      <c r="S9" s="34">
        <v>60000</v>
      </c>
      <c r="T9" s="33">
        <v>42000</v>
      </c>
      <c r="U9" s="35" t="s">
        <v>14</v>
      </c>
      <c r="V9" s="36">
        <v>39900</v>
      </c>
      <c r="W9" s="37">
        <f t="shared" si="0"/>
        <v>39900</v>
      </c>
      <c r="X9" s="28" t="str">
        <f t="shared" si="1"/>
        <v>SOVTRANS</v>
      </c>
    </row>
    <row r="10" spans="1:24" x14ac:dyDescent="0.25">
      <c r="A10" s="18" t="s">
        <v>77</v>
      </c>
      <c r="B10" s="56" t="s">
        <v>29</v>
      </c>
      <c r="H10" s="19" t="s">
        <v>13</v>
      </c>
      <c r="O10" s="29" t="s">
        <v>22</v>
      </c>
      <c r="P10" s="20">
        <v>4919</v>
      </c>
      <c r="Q10" s="21"/>
      <c r="R10" s="30">
        <v>99999999</v>
      </c>
      <c r="S10" s="34">
        <v>380000</v>
      </c>
      <c r="T10" s="33">
        <v>335000</v>
      </c>
      <c r="U10" s="38">
        <v>320000</v>
      </c>
      <c r="V10" s="36">
        <v>309750</v>
      </c>
      <c r="W10" s="37">
        <f t="shared" si="0"/>
        <v>309750</v>
      </c>
      <c r="X10" s="28" t="str">
        <f t="shared" si="1"/>
        <v>SOVTRANS</v>
      </c>
    </row>
    <row r="11" spans="1:24" ht="15.75" x14ac:dyDescent="0.25">
      <c r="A11" s="18" t="s">
        <v>17</v>
      </c>
      <c r="B11" s="54">
        <f>ROUNDUP(VLOOKUP(B10,O:P,2,0)/500,0)</f>
        <v>2</v>
      </c>
      <c r="O11" s="29" t="s">
        <v>23</v>
      </c>
      <c r="P11" s="20">
        <v>346</v>
      </c>
      <c r="Q11" s="21"/>
      <c r="R11" s="30">
        <v>99999999</v>
      </c>
      <c r="S11" s="34">
        <v>40000</v>
      </c>
      <c r="T11" s="33">
        <v>30000</v>
      </c>
      <c r="U11" s="35" t="s">
        <v>14</v>
      </c>
      <c r="V11" s="36">
        <v>25200</v>
      </c>
      <c r="W11" s="37">
        <f t="shared" si="0"/>
        <v>25200</v>
      </c>
      <c r="X11" s="28" t="str">
        <f t="shared" si="1"/>
        <v>SOVTRANS</v>
      </c>
    </row>
    <row r="12" spans="1:24" x14ac:dyDescent="0.25">
      <c r="C12" s="57"/>
      <c r="O12" s="29" t="s">
        <v>24</v>
      </c>
      <c r="P12" s="20">
        <v>490</v>
      </c>
      <c r="Q12" s="21"/>
      <c r="R12" s="30">
        <v>99999999</v>
      </c>
      <c r="S12" s="34">
        <v>40000</v>
      </c>
      <c r="T12" s="33">
        <v>37000</v>
      </c>
      <c r="U12" s="38">
        <v>33000</v>
      </c>
      <c r="V12" s="36">
        <v>28350</v>
      </c>
      <c r="W12" s="37">
        <f t="shared" si="0"/>
        <v>28350</v>
      </c>
      <c r="X12" s="28" t="str">
        <f t="shared" si="1"/>
        <v>SOVTRANS</v>
      </c>
    </row>
    <row r="13" spans="1:24" x14ac:dyDescent="0.25">
      <c r="A13" s="13" t="s">
        <v>85</v>
      </c>
      <c r="B13" s="14" t="s">
        <v>92</v>
      </c>
      <c r="O13" s="29" t="s">
        <v>25</v>
      </c>
      <c r="P13" s="20">
        <v>201</v>
      </c>
      <c r="Q13" s="21"/>
      <c r="R13" s="30">
        <v>99999999</v>
      </c>
      <c r="S13" s="34">
        <v>30000</v>
      </c>
      <c r="T13" s="33">
        <v>25000</v>
      </c>
      <c r="U13" s="38">
        <v>40000</v>
      </c>
      <c r="V13" s="36">
        <v>21000</v>
      </c>
      <c r="W13" s="37">
        <f t="shared" si="0"/>
        <v>21000</v>
      </c>
      <c r="X13" s="28" t="str">
        <f t="shared" si="1"/>
        <v>SOVTRANS</v>
      </c>
    </row>
    <row r="14" spans="1:24" x14ac:dyDescent="0.25">
      <c r="A14" s="15" t="s">
        <v>89</v>
      </c>
      <c r="B14" s="16">
        <f>IF(ISNUMBER(MATCH($B$10,$H$7:$H$10,0)),5900,0)</f>
        <v>0</v>
      </c>
      <c r="O14" s="29" t="s">
        <v>26</v>
      </c>
      <c r="P14" s="20">
        <v>133</v>
      </c>
      <c r="Q14" s="34">
        <v>85000</v>
      </c>
      <c r="R14" s="30">
        <v>99999999</v>
      </c>
      <c r="S14" s="34">
        <v>25000</v>
      </c>
      <c r="T14" s="33">
        <v>23000</v>
      </c>
      <c r="U14" s="38">
        <v>24000</v>
      </c>
      <c r="V14" s="2">
        <v>18700</v>
      </c>
      <c r="W14" s="37">
        <f t="shared" si="0"/>
        <v>18700</v>
      </c>
      <c r="X14" s="28" t="str">
        <f t="shared" si="1"/>
        <v>SOVTRANS</v>
      </c>
    </row>
    <row r="15" spans="1:24" x14ac:dyDescent="0.25">
      <c r="A15" s="15" t="s">
        <v>90</v>
      </c>
      <c r="B15" s="16">
        <f>IF(ISNUMBER(MATCH($B$10,$H$7:$H$10,0)),9600,0)</f>
        <v>0</v>
      </c>
      <c r="O15" s="29" t="s">
        <v>27</v>
      </c>
      <c r="P15" s="20">
        <v>912</v>
      </c>
      <c r="Q15" s="21"/>
      <c r="R15" s="30">
        <v>99999999</v>
      </c>
      <c r="T15" s="33">
        <v>60000</v>
      </c>
      <c r="U15" s="38">
        <v>65000</v>
      </c>
      <c r="V15" s="2">
        <v>54600</v>
      </c>
      <c r="W15" s="37">
        <f t="shared" si="0"/>
        <v>54600</v>
      </c>
      <c r="X15" s="28" t="str">
        <f t="shared" si="1"/>
        <v>SOVTRANS</v>
      </c>
    </row>
    <row r="16" spans="1:24" x14ac:dyDescent="0.25">
      <c r="A16" s="6" t="s">
        <v>93</v>
      </c>
      <c r="B16" s="17">
        <f>SUM(B14:B15)</f>
        <v>0</v>
      </c>
      <c r="O16" s="29" t="s">
        <v>28</v>
      </c>
      <c r="P16" s="20">
        <v>3711</v>
      </c>
      <c r="Q16" s="21"/>
      <c r="R16" s="30">
        <v>99999999</v>
      </c>
      <c r="S16" s="34">
        <v>280000</v>
      </c>
      <c r="T16" s="33">
        <v>255000</v>
      </c>
      <c r="U16" s="38">
        <v>195000</v>
      </c>
      <c r="V16" s="36">
        <v>204750</v>
      </c>
      <c r="W16" s="37">
        <f t="shared" ref="W16:W57" si="2">MIN(Q16:V16)</f>
        <v>195000</v>
      </c>
      <c r="X16" s="28" t="str">
        <f t="shared" si="1"/>
        <v>ASSTRA</v>
      </c>
    </row>
    <row r="17" spans="1:28" x14ac:dyDescent="0.25">
      <c r="A17" s="13" t="s">
        <v>85</v>
      </c>
      <c r="B17" s="14"/>
      <c r="O17" s="29" t="s">
        <v>29</v>
      </c>
      <c r="P17" s="20">
        <v>749</v>
      </c>
      <c r="Q17" s="21"/>
      <c r="R17" s="30">
        <v>99999999</v>
      </c>
      <c r="S17" s="34">
        <v>55000</v>
      </c>
      <c r="T17" s="33">
        <v>43000</v>
      </c>
      <c r="U17" s="38">
        <v>40000</v>
      </c>
      <c r="V17" s="36">
        <v>36750</v>
      </c>
      <c r="W17" s="37">
        <f t="shared" si="2"/>
        <v>36750</v>
      </c>
      <c r="X17" s="28" t="str">
        <f t="shared" si="1"/>
        <v>SOVTRANS</v>
      </c>
    </row>
    <row r="18" spans="1:28" s="42" customFormat="1" ht="16.5" customHeight="1" x14ac:dyDescent="0.25">
      <c r="A18" s="6" t="s">
        <v>80</v>
      </c>
      <c r="B18" s="7" t="str">
        <f>VLOOKUP(B10,O:X,10,0)</f>
        <v>SOVTRANS</v>
      </c>
      <c r="C18" s="60">
        <f>IF(ISNA(VLOOKUP(B10,H7:H21,1,0))=TRUE,VLOOKUP(B10,O:W,9,0)*D8,SUM(VLOOKUP(B10,O:W,9,0)*D8,B16))</f>
        <v>36750</v>
      </c>
      <c r="D18" s="19"/>
      <c r="E18" s="8"/>
      <c r="F18" s="8"/>
      <c r="G18" s="8"/>
      <c r="H18" s="8"/>
      <c r="I18" s="8"/>
      <c r="J18" s="9"/>
      <c r="K18" s="8"/>
      <c r="L18" s="8"/>
      <c r="M18" s="8"/>
      <c r="N18" s="8"/>
      <c r="O18" s="29" t="s">
        <v>30</v>
      </c>
      <c r="P18" s="20">
        <v>1106</v>
      </c>
      <c r="Q18" s="21"/>
      <c r="R18" s="30">
        <v>99999999</v>
      </c>
      <c r="S18" s="34">
        <v>100000</v>
      </c>
      <c r="T18" s="33">
        <v>72000</v>
      </c>
      <c r="U18" s="38">
        <v>76000</v>
      </c>
      <c r="V18" s="2">
        <v>54600</v>
      </c>
      <c r="W18" s="37">
        <f t="shared" si="2"/>
        <v>54600</v>
      </c>
      <c r="X18" s="28" t="str">
        <f t="shared" si="1"/>
        <v>SOVTRANS</v>
      </c>
      <c r="Y18" s="10"/>
      <c r="AB18" s="61"/>
    </row>
    <row r="19" spans="1:28" x14ac:dyDescent="0.25">
      <c r="O19" s="29" t="s">
        <v>31</v>
      </c>
      <c r="P19" s="20">
        <v>1312</v>
      </c>
      <c r="Q19" s="21"/>
      <c r="R19" s="30">
        <v>99999999</v>
      </c>
      <c r="S19" s="34">
        <v>100000</v>
      </c>
      <c r="T19" s="33">
        <v>84000</v>
      </c>
      <c r="U19" s="38">
        <v>85000</v>
      </c>
      <c r="V19" s="2">
        <v>75600</v>
      </c>
      <c r="W19" s="37">
        <f t="shared" si="2"/>
        <v>75600</v>
      </c>
      <c r="X19" s="28" t="str">
        <f t="shared" si="1"/>
        <v>SOVTRANS</v>
      </c>
    </row>
    <row r="20" spans="1:28" x14ac:dyDescent="0.25">
      <c r="O20" s="29" t="s">
        <v>32</v>
      </c>
      <c r="P20" s="20">
        <v>4239</v>
      </c>
      <c r="Q20" s="21"/>
      <c r="R20" s="30">
        <v>99999999</v>
      </c>
      <c r="S20" s="34">
        <v>320000</v>
      </c>
      <c r="T20" s="33">
        <v>275000</v>
      </c>
      <c r="U20" s="38">
        <v>230000</v>
      </c>
      <c r="V20" s="2">
        <v>236250</v>
      </c>
      <c r="W20" s="37">
        <f t="shared" si="2"/>
        <v>230000</v>
      </c>
      <c r="X20" s="28" t="str">
        <f t="shared" si="1"/>
        <v>ASSTRA</v>
      </c>
    </row>
    <row r="21" spans="1:28" x14ac:dyDescent="0.25">
      <c r="O21" s="43" t="s">
        <v>33</v>
      </c>
      <c r="P21" s="20">
        <v>538</v>
      </c>
      <c r="Q21" s="21"/>
      <c r="R21" s="30">
        <v>99999999</v>
      </c>
      <c r="S21" s="34">
        <v>50000</v>
      </c>
      <c r="T21" s="33">
        <v>38000</v>
      </c>
      <c r="U21" s="38">
        <v>32000</v>
      </c>
      <c r="V21" s="2">
        <v>29400</v>
      </c>
      <c r="W21" s="37">
        <f t="shared" si="2"/>
        <v>29400</v>
      </c>
      <c r="X21" s="28" t="str">
        <f t="shared" si="1"/>
        <v>SOVTRANS</v>
      </c>
    </row>
    <row r="22" spans="1:28" x14ac:dyDescent="0.25">
      <c r="O22" s="43" t="s">
        <v>34</v>
      </c>
      <c r="P22" s="20">
        <v>2200</v>
      </c>
      <c r="Q22" s="21"/>
      <c r="R22" s="30">
        <v>99999999</v>
      </c>
      <c r="S22" s="34">
        <v>165000</v>
      </c>
      <c r="T22" s="33">
        <v>140000</v>
      </c>
      <c r="U22" s="38">
        <v>160000</v>
      </c>
      <c r="V22" s="2">
        <v>132300</v>
      </c>
      <c r="W22" s="37">
        <f t="shared" si="2"/>
        <v>132300</v>
      </c>
      <c r="X22" s="28" t="str">
        <f t="shared" si="1"/>
        <v>SOVTRANS</v>
      </c>
    </row>
    <row r="23" spans="1:28" x14ac:dyDescent="0.25">
      <c r="O23" s="29" t="s">
        <v>35</v>
      </c>
      <c r="P23" s="20">
        <v>423</v>
      </c>
      <c r="Q23" s="21"/>
      <c r="R23" s="30">
        <v>99999999</v>
      </c>
      <c r="S23" s="34">
        <v>55000</v>
      </c>
      <c r="T23" s="33">
        <v>32000</v>
      </c>
      <c r="U23" s="38">
        <v>33000</v>
      </c>
      <c r="V23" s="2">
        <v>26250</v>
      </c>
      <c r="W23" s="37">
        <f t="shared" si="2"/>
        <v>26250</v>
      </c>
      <c r="X23" s="28" t="str">
        <f t="shared" si="1"/>
        <v>SOVTRANS</v>
      </c>
    </row>
    <row r="24" spans="1:28" x14ac:dyDescent="0.25">
      <c r="O24" s="29" t="s">
        <v>36</v>
      </c>
      <c r="P24" s="20">
        <v>1910</v>
      </c>
      <c r="Q24" s="21"/>
      <c r="R24" s="30">
        <v>99999999</v>
      </c>
      <c r="S24" s="34">
        <v>175000</v>
      </c>
      <c r="T24" s="33">
        <v>390000</v>
      </c>
      <c r="U24" s="38">
        <v>130000</v>
      </c>
      <c r="V24" s="2">
        <v>120750</v>
      </c>
      <c r="W24" s="37">
        <f t="shared" si="2"/>
        <v>120750</v>
      </c>
      <c r="X24" s="28" t="str">
        <f t="shared" si="1"/>
        <v>SOVTRANS</v>
      </c>
    </row>
    <row r="25" spans="1:28" x14ac:dyDescent="0.25">
      <c r="O25" s="29" t="s">
        <v>37</v>
      </c>
      <c r="P25" s="20">
        <v>103</v>
      </c>
      <c r="Q25" s="21">
        <v>8500</v>
      </c>
      <c r="R25" s="30">
        <v>99999999</v>
      </c>
      <c r="S25" s="34">
        <v>25000</v>
      </c>
      <c r="T25" s="33">
        <v>19000</v>
      </c>
      <c r="U25" s="38">
        <v>19000</v>
      </c>
      <c r="V25" s="36">
        <v>16500</v>
      </c>
      <c r="W25" s="37">
        <f t="shared" si="2"/>
        <v>8500</v>
      </c>
      <c r="X25" s="28" t="str">
        <f t="shared" si="1"/>
        <v>IP ASTAPENKO</v>
      </c>
    </row>
    <row r="26" spans="1:28" ht="15.75" x14ac:dyDescent="0.25">
      <c r="O26" s="44" t="s">
        <v>38</v>
      </c>
      <c r="P26" s="20">
        <v>738</v>
      </c>
      <c r="Q26" s="21"/>
      <c r="R26" s="30">
        <v>99999999</v>
      </c>
      <c r="S26" s="34">
        <v>70000</v>
      </c>
      <c r="T26" s="33">
        <v>54000</v>
      </c>
      <c r="U26" s="35" t="s">
        <v>14</v>
      </c>
      <c r="V26" s="36"/>
      <c r="W26" s="37">
        <f t="shared" si="2"/>
        <v>54000</v>
      </c>
      <c r="X26" s="28" t="str">
        <f t="shared" si="1"/>
        <v>DACHSER</v>
      </c>
    </row>
    <row r="27" spans="1:28" x14ac:dyDescent="0.25">
      <c r="O27" s="29" t="s">
        <v>39</v>
      </c>
      <c r="P27" s="20">
        <v>1230</v>
      </c>
      <c r="Q27" s="21"/>
      <c r="R27" s="30">
        <v>99999999</v>
      </c>
      <c r="S27" s="34">
        <v>95000</v>
      </c>
      <c r="T27" s="33">
        <v>75000</v>
      </c>
      <c r="U27" s="38">
        <v>70000</v>
      </c>
      <c r="V27" s="2">
        <v>59850</v>
      </c>
      <c r="W27" s="37">
        <f t="shared" si="2"/>
        <v>59850</v>
      </c>
      <c r="X27" s="28" t="str">
        <f t="shared" si="1"/>
        <v>SOVTRANS</v>
      </c>
    </row>
    <row r="28" spans="1:28" x14ac:dyDescent="0.25">
      <c r="O28" s="44" t="s">
        <v>40</v>
      </c>
      <c r="P28" s="20">
        <v>3234</v>
      </c>
      <c r="Q28" s="21"/>
      <c r="R28" s="30">
        <v>99999999</v>
      </c>
      <c r="S28" s="34">
        <v>255000</v>
      </c>
      <c r="T28" s="33">
        <v>205000</v>
      </c>
      <c r="U28" s="38">
        <v>185000</v>
      </c>
      <c r="V28" s="2">
        <v>183750</v>
      </c>
      <c r="W28" s="37">
        <f t="shared" si="2"/>
        <v>183750</v>
      </c>
      <c r="X28" s="28" t="str">
        <f t="shared" si="1"/>
        <v>SOVTRANS</v>
      </c>
    </row>
    <row r="29" spans="1:28" x14ac:dyDescent="0.25">
      <c r="O29" s="44" t="s">
        <v>41</v>
      </c>
      <c r="P29" s="20">
        <v>499</v>
      </c>
      <c r="Q29" s="21"/>
      <c r="R29" s="30">
        <v>99999999</v>
      </c>
      <c r="S29" s="34">
        <v>45000</v>
      </c>
      <c r="T29" s="33">
        <v>35000</v>
      </c>
      <c r="U29" s="38">
        <v>32000</v>
      </c>
      <c r="V29" s="2">
        <v>29400</v>
      </c>
      <c r="W29" s="37">
        <f t="shared" si="2"/>
        <v>29400</v>
      </c>
      <c r="X29" s="28" t="str">
        <f t="shared" si="1"/>
        <v>SOVTRANS</v>
      </c>
    </row>
    <row r="30" spans="1:28" x14ac:dyDescent="0.25">
      <c r="O30" s="44" t="s">
        <v>42</v>
      </c>
      <c r="P30" s="20">
        <v>3761</v>
      </c>
      <c r="Q30" s="21"/>
      <c r="R30" s="30">
        <v>99999999</v>
      </c>
      <c r="S30" s="34">
        <v>300000</v>
      </c>
      <c r="T30" s="33">
        <v>253000</v>
      </c>
      <c r="U30" s="38">
        <v>215000</v>
      </c>
      <c r="V30" s="2">
        <v>225750</v>
      </c>
      <c r="W30" s="37">
        <f t="shared" si="2"/>
        <v>215000</v>
      </c>
      <c r="X30" s="28" t="str">
        <f t="shared" si="1"/>
        <v>ASSTRA</v>
      </c>
    </row>
    <row r="31" spans="1:28" x14ac:dyDescent="0.25">
      <c r="O31" s="44" t="s">
        <v>43</v>
      </c>
      <c r="P31" s="20">
        <v>851</v>
      </c>
      <c r="Q31" s="21"/>
      <c r="R31" s="30">
        <v>99999999</v>
      </c>
      <c r="S31" s="34">
        <v>32000</v>
      </c>
      <c r="T31" s="33">
        <v>23000</v>
      </c>
      <c r="U31" s="38">
        <v>26000</v>
      </c>
      <c r="V31" s="36">
        <v>17850</v>
      </c>
      <c r="W31" s="37">
        <f t="shared" si="2"/>
        <v>17850</v>
      </c>
      <c r="X31" s="28" t="str">
        <f t="shared" si="1"/>
        <v>SOVTRANS</v>
      </c>
    </row>
    <row r="32" spans="1:28" ht="15.75" x14ac:dyDescent="0.25">
      <c r="O32" s="44" t="s">
        <v>44</v>
      </c>
      <c r="P32" s="20">
        <v>659</v>
      </c>
      <c r="Q32" s="21"/>
      <c r="R32" s="30">
        <v>99999999</v>
      </c>
      <c r="S32" s="34">
        <v>60000</v>
      </c>
      <c r="T32" s="33">
        <v>45000</v>
      </c>
      <c r="U32" s="35" t="s">
        <v>14</v>
      </c>
      <c r="V32" s="36"/>
      <c r="W32" s="37">
        <f t="shared" si="2"/>
        <v>45000</v>
      </c>
      <c r="X32" s="28" t="str">
        <f t="shared" si="1"/>
        <v>DACHSER</v>
      </c>
    </row>
    <row r="33" spans="15:24" x14ac:dyDescent="0.25">
      <c r="O33" s="44" t="s">
        <v>45</v>
      </c>
      <c r="P33" s="20">
        <v>981</v>
      </c>
      <c r="Q33" s="21"/>
      <c r="R33" s="30">
        <v>99999999</v>
      </c>
      <c r="S33" s="34">
        <v>80000</v>
      </c>
      <c r="T33" s="33">
        <v>68000</v>
      </c>
      <c r="U33" s="38">
        <v>78000</v>
      </c>
      <c r="V33" s="36">
        <v>61950</v>
      </c>
      <c r="W33" s="37">
        <f t="shared" si="2"/>
        <v>61950</v>
      </c>
      <c r="X33" s="28" t="str">
        <f t="shared" si="1"/>
        <v>SOVTRANS</v>
      </c>
    </row>
    <row r="34" spans="15:24" x14ac:dyDescent="0.25">
      <c r="O34" s="29" t="s">
        <v>46</v>
      </c>
      <c r="P34" s="20">
        <v>2803</v>
      </c>
      <c r="Q34" s="21"/>
      <c r="R34" s="30">
        <v>99999999</v>
      </c>
      <c r="S34" s="34">
        <v>220000</v>
      </c>
      <c r="T34" s="33">
        <v>175000</v>
      </c>
      <c r="U34" s="38">
        <v>140000</v>
      </c>
      <c r="V34" s="33">
        <v>162750</v>
      </c>
      <c r="W34" s="37">
        <f t="shared" si="2"/>
        <v>140000</v>
      </c>
      <c r="X34" s="28" t="str">
        <f t="shared" ref="X34:X57" si="3">IF(W34=Q34,$Q$1,IF(W34=R34,$R$1,IF(W34=S34,$S$1,IF(T34=W34,$T$1,IF(W34=U34,$U$1,IF(W34=V34,$V$1,0))))))</f>
        <v>ASSTRA</v>
      </c>
    </row>
    <row r="35" spans="15:24" x14ac:dyDescent="0.25">
      <c r="O35" s="29" t="s">
        <v>47</v>
      </c>
      <c r="P35" s="20">
        <v>1463</v>
      </c>
      <c r="Q35" s="21"/>
      <c r="R35" s="30">
        <v>99999999</v>
      </c>
      <c r="S35" s="34">
        <v>120000</v>
      </c>
      <c r="T35" s="33">
        <v>100000</v>
      </c>
      <c r="U35" s="38">
        <v>103000</v>
      </c>
      <c r="V35" s="4">
        <v>94500</v>
      </c>
      <c r="W35" s="37">
        <f t="shared" si="2"/>
        <v>94500</v>
      </c>
      <c r="X35" s="28" t="str">
        <f t="shared" si="3"/>
        <v>SOVTRANS</v>
      </c>
    </row>
    <row r="36" spans="15:24" x14ac:dyDescent="0.25">
      <c r="O36" s="29" t="s">
        <v>48</v>
      </c>
      <c r="P36" s="20">
        <v>1753</v>
      </c>
      <c r="Q36" s="21"/>
      <c r="R36" s="30">
        <v>99999999</v>
      </c>
      <c r="S36" s="34">
        <v>135000</v>
      </c>
      <c r="T36" s="33">
        <v>114000</v>
      </c>
      <c r="U36" s="38">
        <v>105000</v>
      </c>
      <c r="V36" s="4">
        <v>105000</v>
      </c>
      <c r="W36" s="37">
        <f t="shared" si="2"/>
        <v>105000</v>
      </c>
      <c r="X36" s="28" t="str">
        <f t="shared" si="3"/>
        <v>ASSTRA</v>
      </c>
    </row>
    <row r="37" spans="15:24" ht="15.75" x14ac:dyDescent="0.25">
      <c r="O37" s="29" t="s">
        <v>49</v>
      </c>
      <c r="P37" s="20">
        <v>3225</v>
      </c>
      <c r="Q37" s="21"/>
      <c r="R37" s="30">
        <v>99999999</v>
      </c>
      <c r="S37" s="34">
        <v>280000</v>
      </c>
      <c r="T37" s="33">
        <v>245000</v>
      </c>
      <c r="U37" s="35" t="s">
        <v>14</v>
      </c>
      <c r="V37" s="36"/>
      <c r="W37" s="37">
        <f t="shared" si="2"/>
        <v>245000</v>
      </c>
      <c r="X37" s="28" t="str">
        <f t="shared" si="3"/>
        <v>DACHSER</v>
      </c>
    </row>
    <row r="38" spans="15:24" x14ac:dyDescent="0.25">
      <c r="O38" s="29" t="s">
        <v>15</v>
      </c>
      <c r="P38" s="20">
        <v>1544</v>
      </c>
      <c r="Q38" s="21"/>
      <c r="R38" s="30">
        <v>99999999</v>
      </c>
      <c r="S38" s="34">
        <v>125000</v>
      </c>
      <c r="T38" s="33">
        <v>95000</v>
      </c>
      <c r="U38" s="38">
        <v>100000</v>
      </c>
      <c r="V38" s="4">
        <v>91350</v>
      </c>
      <c r="W38" s="37">
        <f t="shared" si="2"/>
        <v>91350</v>
      </c>
      <c r="X38" s="28" t="str">
        <f t="shared" si="3"/>
        <v>SOVTRANS</v>
      </c>
    </row>
    <row r="39" spans="15:24" x14ac:dyDescent="0.25">
      <c r="O39" s="29" t="s">
        <v>50</v>
      </c>
      <c r="P39" s="20">
        <v>68</v>
      </c>
      <c r="Q39" s="21"/>
      <c r="R39" s="30">
        <v>99999999</v>
      </c>
      <c r="S39" s="34">
        <v>18000</v>
      </c>
      <c r="T39" s="33">
        <v>19000</v>
      </c>
      <c r="U39" s="38">
        <v>21000</v>
      </c>
      <c r="V39" s="36">
        <v>14700</v>
      </c>
      <c r="W39" s="37">
        <f t="shared" si="2"/>
        <v>14700</v>
      </c>
      <c r="X39" s="28" t="str">
        <f t="shared" si="3"/>
        <v>SOVTRANS</v>
      </c>
    </row>
    <row r="40" spans="15:24" x14ac:dyDescent="0.25">
      <c r="O40" s="29" t="s">
        <v>51</v>
      </c>
      <c r="P40" s="20">
        <v>1034</v>
      </c>
      <c r="Q40" s="21"/>
      <c r="R40" s="30">
        <v>99999999</v>
      </c>
      <c r="S40" s="34">
        <v>85000</v>
      </c>
      <c r="T40" s="33">
        <v>70000</v>
      </c>
      <c r="U40" s="38">
        <v>75000</v>
      </c>
      <c r="V40" s="45">
        <v>63000</v>
      </c>
      <c r="W40" s="37">
        <f t="shared" si="2"/>
        <v>63000</v>
      </c>
      <c r="X40" s="28" t="str">
        <f t="shared" si="3"/>
        <v>SOVTRANS</v>
      </c>
    </row>
    <row r="41" spans="15:24" x14ac:dyDescent="0.25">
      <c r="O41" s="29" t="s">
        <v>52</v>
      </c>
      <c r="P41" s="20">
        <v>233</v>
      </c>
      <c r="Q41" s="21"/>
      <c r="R41" s="30">
        <v>99999999</v>
      </c>
      <c r="S41" s="34">
        <v>30000</v>
      </c>
      <c r="T41" s="33">
        <v>23000</v>
      </c>
      <c r="U41" s="38">
        <v>26000</v>
      </c>
      <c r="V41" s="36">
        <v>18900</v>
      </c>
      <c r="W41" s="37">
        <f t="shared" si="2"/>
        <v>18900</v>
      </c>
      <c r="X41" s="28" t="str">
        <f t="shared" si="3"/>
        <v>SOVTRANS</v>
      </c>
    </row>
    <row r="42" spans="15:24" ht="15.75" x14ac:dyDescent="0.25">
      <c r="O42" s="29" t="s">
        <v>53</v>
      </c>
      <c r="P42" s="20">
        <v>1654</v>
      </c>
      <c r="Q42" s="21"/>
      <c r="R42" s="30">
        <v>99999999</v>
      </c>
      <c r="S42" s="34">
        <v>95000</v>
      </c>
      <c r="T42" s="33">
        <v>100000</v>
      </c>
      <c r="U42" s="35" t="s">
        <v>14</v>
      </c>
      <c r="V42" s="2"/>
      <c r="W42" s="37">
        <f t="shared" si="2"/>
        <v>95000</v>
      </c>
      <c r="X42" s="28" t="str">
        <f t="shared" si="3"/>
        <v>AGILITY</v>
      </c>
    </row>
    <row r="43" spans="15:24" x14ac:dyDescent="0.25">
      <c r="O43" s="29" t="s">
        <v>54</v>
      </c>
      <c r="P43" s="20">
        <v>1054</v>
      </c>
      <c r="Q43" s="21"/>
      <c r="R43" s="30">
        <v>99999999</v>
      </c>
      <c r="S43" s="34">
        <v>75000</v>
      </c>
      <c r="T43" s="33">
        <v>70000</v>
      </c>
      <c r="U43" s="38">
        <v>68000</v>
      </c>
      <c r="V43" s="4">
        <v>63000</v>
      </c>
      <c r="W43" s="37">
        <f t="shared" si="2"/>
        <v>63000</v>
      </c>
      <c r="X43" s="28" t="str">
        <f t="shared" si="3"/>
        <v>SOVTRANS</v>
      </c>
    </row>
    <row r="44" spans="15:24" x14ac:dyDescent="0.25">
      <c r="O44" s="29" t="s">
        <v>55</v>
      </c>
      <c r="P44" s="20">
        <v>810</v>
      </c>
      <c r="Q44" s="21"/>
      <c r="R44" s="30">
        <v>99999999</v>
      </c>
      <c r="S44" s="34">
        <v>50000</v>
      </c>
      <c r="T44" s="33">
        <v>39000</v>
      </c>
      <c r="U44" s="38">
        <v>39000</v>
      </c>
      <c r="V44" s="3">
        <v>39900</v>
      </c>
      <c r="W44" s="37">
        <f t="shared" si="2"/>
        <v>39000</v>
      </c>
      <c r="X44" s="28" t="str">
        <f t="shared" si="3"/>
        <v>DACHSER</v>
      </c>
    </row>
    <row r="45" spans="15:24" x14ac:dyDescent="0.25">
      <c r="O45" s="29" t="s">
        <v>56</v>
      </c>
      <c r="P45" s="20">
        <v>795</v>
      </c>
      <c r="Q45" s="21"/>
      <c r="R45" s="30">
        <v>99999999</v>
      </c>
      <c r="S45" s="34">
        <v>65000</v>
      </c>
      <c r="T45" s="33">
        <v>60000</v>
      </c>
      <c r="U45" s="38">
        <v>65000</v>
      </c>
      <c r="V45" s="3">
        <v>53550</v>
      </c>
      <c r="W45" s="37">
        <f t="shared" si="2"/>
        <v>53550</v>
      </c>
      <c r="X45" s="28" t="str">
        <f t="shared" si="3"/>
        <v>SOVTRANS</v>
      </c>
    </row>
    <row r="46" spans="15:24" x14ac:dyDescent="0.25">
      <c r="O46" s="29" t="s">
        <v>57</v>
      </c>
      <c r="P46" s="20">
        <v>1500</v>
      </c>
      <c r="Q46" s="21"/>
      <c r="R46" s="30">
        <v>99999999</v>
      </c>
      <c r="S46" s="34">
        <v>125000</v>
      </c>
      <c r="T46" s="33"/>
      <c r="U46" s="38">
        <v>98000</v>
      </c>
      <c r="V46" s="3">
        <v>89250</v>
      </c>
      <c r="W46" s="37">
        <f t="shared" si="2"/>
        <v>89250</v>
      </c>
      <c r="X46" s="28" t="str">
        <f t="shared" si="3"/>
        <v>SOVTRANS</v>
      </c>
    </row>
    <row r="47" spans="15:24" x14ac:dyDescent="0.25">
      <c r="O47" s="29" t="s">
        <v>58</v>
      </c>
      <c r="P47" s="20">
        <v>898</v>
      </c>
      <c r="Q47" s="21"/>
      <c r="R47" s="30">
        <v>99999999</v>
      </c>
      <c r="S47" s="34">
        <v>70000</v>
      </c>
      <c r="T47" s="33">
        <v>65000</v>
      </c>
      <c r="U47" s="38">
        <v>69000</v>
      </c>
      <c r="V47" s="36">
        <v>63000</v>
      </c>
      <c r="W47" s="37">
        <f t="shared" si="2"/>
        <v>63000</v>
      </c>
      <c r="X47" s="28" t="str">
        <f t="shared" si="3"/>
        <v>SOVTRANS</v>
      </c>
    </row>
    <row r="48" spans="15:24" x14ac:dyDescent="0.25">
      <c r="O48" s="29" t="s">
        <v>59</v>
      </c>
      <c r="P48" s="20">
        <v>1100</v>
      </c>
      <c r="Q48" s="21"/>
      <c r="R48" s="30">
        <v>99999999</v>
      </c>
      <c r="S48" s="34">
        <v>80000</v>
      </c>
      <c r="T48" s="33">
        <v>74000</v>
      </c>
      <c r="U48" s="38">
        <v>78000</v>
      </c>
      <c r="V48" s="36">
        <v>68250</v>
      </c>
      <c r="W48" s="37">
        <f t="shared" si="2"/>
        <v>68250</v>
      </c>
      <c r="X48" s="28" t="str">
        <f t="shared" si="3"/>
        <v>SOVTRANS</v>
      </c>
    </row>
    <row r="49" spans="15:24" x14ac:dyDescent="0.25">
      <c r="O49" s="29" t="s">
        <v>60</v>
      </c>
      <c r="P49" s="20">
        <v>1262</v>
      </c>
      <c r="Q49" s="21"/>
      <c r="R49" s="30">
        <v>99999999</v>
      </c>
      <c r="S49" s="34">
        <v>80000</v>
      </c>
      <c r="T49" s="33">
        <v>67000</v>
      </c>
      <c r="U49" s="38">
        <v>65000</v>
      </c>
      <c r="V49" s="36"/>
      <c r="W49" s="37">
        <f t="shared" si="2"/>
        <v>65000</v>
      </c>
      <c r="X49" s="28" t="str">
        <f t="shared" si="3"/>
        <v>ASSTRA</v>
      </c>
    </row>
    <row r="50" spans="15:24" x14ac:dyDescent="0.25">
      <c r="O50" s="29" t="s">
        <v>61</v>
      </c>
      <c r="P50" s="20">
        <v>92</v>
      </c>
      <c r="Q50" s="21">
        <v>9000</v>
      </c>
      <c r="R50" s="30">
        <v>99999999</v>
      </c>
      <c r="S50" s="34">
        <v>22000</v>
      </c>
      <c r="T50" s="33">
        <v>22000</v>
      </c>
      <c r="U50" s="38">
        <v>25000</v>
      </c>
      <c r="V50" s="36">
        <v>16800</v>
      </c>
      <c r="W50" s="37">
        <f t="shared" si="2"/>
        <v>9000</v>
      </c>
      <c r="X50" s="28" t="str">
        <f t="shared" si="3"/>
        <v>IP ASTAPENKO</v>
      </c>
    </row>
    <row r="51" spans="15:24" x14ac:dyDescent="0.25">
      <c r="O51" s="29" t="s">
        <v>62</v>
      </c>
      <c r="P51" s="20">
        <v>2209</v>
      </c>
      <c r="Q51" s="21"/>
      <c r="R51" s="30">
        <v>99999999</v>
      </c>
      <c r="S51" s="34">
        <v>185000</v>
      </c>
      <c r="T51" s="33">
        <v>145000</v>
      </c>
      <c r="U51" s="38">
        <v>140000</v>
      </c>
      <c r="V51" s="4">
        <v>133350</v>
      </c>
      <c r="W51" s="37">
        <f t="shared" si="2"/>
        <v>133350</v>
      </c>
      <c r="X51" s="28" t="str">
        <f t="shared" si="3"/>
        <v>SOVTRANS</v>
      </c>
    </row>
    <row r="52" spans="15:24" x14ac:dyDescent="0.25">
      <c r="O52" s="29" t="s">
        <v>63</v>
      </c>
      <c r="P52" s="20">
        <v>880</v>
      </c>
      <c r="Q52" s="21"/>
      <c r="R52" s="30">
        <v>99999999</v>
      </c>
      <c r="S52" s="34">
        <v>70000</v>
      </c>
      <c r="T52" s="33">
        <v>65000</v>
      </c>
      <c r="U52" s="5">
        <v>63000</v>
      </c>
      <c r="V52" s="5">
        <v>59850</v>
      </c>
      <c r="W52" s="37">
        <f t="shared" si="2"/>
        <v>59850</v>
      </c>
      <c r="X52" s="28" t="str">
        <f t="shared" si="3"/>
        <v>SOVTRANS</v>
      </c>
    </row>
    <row r="53" spans="15:24" x14ac:dyDescent="0.25">
      <c r="O53" s="44" t="s">
        <v>64</v>
      </c>
      <c r="P53" s="20">
        <v>5269</v>
      </c>
      <c r="Q53" s="21"/>
      <c r="R53" s="30">
        <v>99999999</v>
      </c>
      <c r="S53" s="34">
        <v>395000</v>
      </c>
      <c r="T53" s="33">
        <v>323000</v>
      </c>
      <c r="U53" s="46">
        <v>320000</v>
      </c>
      <c r="V53" s="46">
        <v>299250</v>
      </c>
      <c r="W53" s="37">
        <f t="shared" si="2"/>
        <v>299250</v>
      </c>
      <c r="X53" s="28" t="str">
        <f t="shared" si="3"/>
        <v>SOVTRANS</v>
      </c>
    </row>
    <row r="54" spans="15:24" x14ac:dyDescent="0.25">
      <c r="O54" s="29" t="s">
        <v>65</v>
      </c>
      <c r="P54" s="20">
        <v>682</v>
      </c>
      <c r="Q54" s="21"/>
      <c r="R54" s="30">
        <v>99999999</v>
      </c>
      <c r="S54" s="34">
        <v>45000</v>
      </c>
      <c r="T54" s="33">
        <v>37000</v>
      </c>
      <c r="U54" s="46">
        <v>38000</v>
      </c>
      <c r="V54" s="46">
        <v>33600</v>
      </c>
      <c r="W54" s="37">
        <f t="shared" si="2"/>
        <v>33600</v>
      </c>
      <c r="X54" s="28" t="str">
        <f t="shared" si="3"/>
        <v>SOVTRANS</v>
      </c>
    </row>
    <row r="55" spans="15:24" x14ac:dyDescent="0.25">
      <c r="O55" s="47" t="s">
        <v>66</v>
      </c>
      <c r="P55" s="20">
        <v>928</v>
      </c>
      <c r="Q55" s="21"/>
      <c r="R55" s="30">
        <v>99999999</v>
      </c>
      <c r="S55" s="34">
        <v>70000</v>
      </c>
      <c r="T55" s="33">
        <v>65000</v>
      </c>
      <c r="U55" s="46">
        <v>65000</v>
      </c>
      <c r="V55" s="46">
        <v>52500</v>
      </c>
      <c r="W55" s="37">
        <f t="shared" si="2"/>
        <v>52500</v>
      </c>
      <c r="X55" s="28" t="str">
        <f t="shared" si="3"/>
        <v>SOVTRANS</v>
      </c>
    </row>
    <row r="56" spans="15:24" x14ac:dyDescent="0.25">
      <c r="O56" s="29" t="s">
        <v>67</v>
      </c>
      <c r="P56" s="20">
        <v>482</v>
      </c>
      <c r="Q56" s="21"/>
      <c r="R56" s="30">
        <v>99999999</v>
      </c>
      <c r="S56" s="34">
        <v>35000</v>
      </c>
      <c r="T56" s="33">
        <v>35000</v>
      </c>
      <c r="U56" s="46">
        <v>35000</v>
      </c>
      <c r="V56" s="46">
        <v>27300</v>
      </c>
      <c r="W56" s="37">
        <f t="shared" si="2"/>
        <v>27300</v>
      </c>
      <c r="X56" s="28" t="str">
        <f t="shared" si="3"/>
        <v>SOVTRANS</v>
      </c>
    </row>
    <row r="57" spans="15:24" x14ac:dyDescent="0.25">
      <c r="O57" s="29" t="s">
        <v>68</v>
      </c>
      <c r="P57" s="20">
        <v>375</v>
      </c>
      <c r="Q57" s="21">
        <v>32000</v>
      </c>
      <c r="R57" s="30">
        <v>99999999</v>
      </c>
      <c r="S57" s="34">
        <v>35000</v>
      </c>
      <c r="T57" s="33">
        <v>28000</v>
      </c>
      <c r="U57" s="48">
        <v>26000</v>
      </c>
      <c r="V57" s="46">
        <v>24150</v>
      </c>
      <c r="W57" s="37">
        <f t="shared" si="2"/>
        <v>24150</v>
      </c>
      <c r="X57" s="28" t="str">
        <f t="shared" si="3"/>
        <v>SOVTRANS</v>
      </c>
    </row>
    <row r="58" spans="15:24" x14ac:dyDescent="0.25">
      <c r="O58" s="74" t="s">
        <v>81</v>
      </c>
      <c r="P58" s="74"/>
      <c r="Q58" s="74"/>
      <c r="R58" s="74"/>
      <c r="S58" s="74"/>
      <c r="T58" s="74"/>
      <c r="U58" s="74"/>
      <c r="V58" s="74"/>
      <c r="W58" s="74"/>
      <c r="X58" s="74"/>
    </row>
    <row r="59" spans="15:24" x14ac:dyDescent="0.25">
      <c r="O59" s="74"/>
      <c r="P59" s="74"/>
      <c r="Q59" s="74"/>
      <c r="R59" s="74"/>
      <c r="S59" s="74"/>
      <c r="T59" s="74"/>
      <c r="U59" s="74"/>
      <c r="V59" s="74"/>
      <c r="W59" s="74"/>
      <c r="X59" s="74"/>
    </row>
    <row r="60" spans="15:24" x14ac:dyDescent="0.25">
      <c r="O60" s="74"/>
      <c r="P60" s="74"/>
      <c r="Q60" s="74"/>
      <c r="R60" s="74"/>
      <c r="S60" s="74"/>
      <c r="T60" s="74"/>
      <c r="U60" s="74"/>
      <c r="V60" s="74"/>
      <c r="W60" s="74"/>
      <c r="X60" s="74"/>
    </row>
  </sheetData>
  <sheetProtection selectLockedCells="1"/>
  <mergeCells count="2">
    <mergeCell ref="A8:C8"/>
    <mergeCell ref="O58:X60"/>
  </mergeCells>
  <phoneticPr fontId="19" type="noConversion"/>
  <conditionalFormatting sqref="S61:V1048576 S1:V2 S3:T10 Q19:Q20 V3:V10 S52:V57 Q14:Q15 V12:V57 S12:T57">
    <cfRule type="colorScale" priority="2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T4 V3:V4">
    <cfRule type="colorScale" priority="2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T5 V5">
    <cfRule type="colorScale" priority="20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6:T6 V6">
    <cfRule type="colorScale" priority="20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7:T7 V7">
    <cfRule type="colorScale" priority="20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8:T8 V8">
    <cfRule type="colorScale" priority="20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9:T9 V9">
    <cfRule type="colorScale" priority="20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0:T10 V10">
    <cfRule type="colorScale" priority="20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5:T17 V15:V17">
    <cfRule type="colorScale" priority="20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 V18">
    <cfRule type="colorScale" priority="20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 V19">
    <cfRule type="colorScale" priority="20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0:T20 V20">
    <cfRule type="colorScale" priority="20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21 Q20 V21">
    <cfRule type="colorScale" priority="20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 V22">
    <cfRule type="colorScale" priority="20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 V23">
    <cfRule type="colorScale" priority="20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 V24">
    <cfRule type="colorScale" priority="20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 V25">
    <cfRule type="colorScale" priority="20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 V26">
    <cfRule type="colorScale" priority="20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 V27">
    <cfRule type="colorScale" priority="20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 V28">
    <cfRule type="colorScale" priority="20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 V29">
    <cfRule type="colorScale" priority="20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 V30">
    <cfRule type="colorScale" priority="20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 V31">
    <cfRule type="colorScale" priority="20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 V32">
    <cfRule type="colorScale" priority="20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 V33">
    <cfRule type="colorScale" priority="20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 V34">
    <cfRule type="colorScale" priority="20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 V35">
    <cfRule type="colorScale" priority="20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 V36">
    <cfRule type="colorScale" priority="19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 V37">
    <cfRule type="colorScale" priority="19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 V38">
    <cfRule type="colorScale" priority="19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 V39">
    <cfRule type="colorScale" priority="19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 V40">
    <cfRule type="colorScale" priority="19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 V41">
    <cfRule type="colorScale" priority="19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 V42">
    <cfRule type="colorScale" priority="19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 V43">
    <cfRule type="colorScale" priority="19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 V44">
    <cfRule type="colorScale" priority="19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 V45">
    <cfRule type="colorScale" priority="19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 V46">
    <cfRule type="colorScale" priority="19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 V47">
    <cfRule type="colorScale" priority="19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 V48">
    <cfRule type="colorScale" priority="19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 V49">
    <cfRule type="colorScale" priority="19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 V50">
    <cfRule type="colorScale" priority="19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 V51">
    <cfRule type="colorScale" priority="19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T52 V52">
    <cfRule type="colorScale" priority="19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3:T53 V53">
    <cfRule type="colorScale" priority="19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4:T54 V54">
    <cfRule type="colorScale" priority="19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5:T55 V55">
    <cfRule type="colorScale" priority="19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6:T56 V56">
    <cfRule type="colorScale" priority="19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T57 V57">
    <cfRule type="colorScale" priority="19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31 V31 S31:T31">
    <cfRule type="colorScale" priority="19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6 V56 S56:T56">
    <cfRule type="colorScale" priority="19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6:V6">
    <cfRule type="colorScale" priority="1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">
    <cfRule type="colorScale" priority="1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">
    <cfRule type="colorScale" priority="1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1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V10">
    <cfRule type="colorScale" priority="19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7">
    <cfRule type="colorScale" priority="1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1:V21 Q20">
    <cfRule type="colorScale" priority="19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1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9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 Q31">
    <cfRule type="colorScale" priority="1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 Q32">
    <cfRule type="colorScale" priority="1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9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9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9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1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1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 Q56">
    <cfRule type="colorScale" priority="1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 Q8">
    <cfRule type="colorScale" priority="1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V5">
    <cfRule type="colorScale" priority="1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V3 S4:V4 R4:R57">
    <cfRule type="colorScale" priority="1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V5">
    <cfRule type="colorScale" priority="1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V6">
    <cfRule type="colorScale" priority="1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">
    <cfRule type="colorScale" priority="1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 Q8">
    <cfRule type="colorScale" priority="1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1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V10">
    <cfRule type="colorScale" priority="1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7">
    <cfRule type="colorScale" priority="1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9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 Q20">
    <cfRule type="colorScale" priority="19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9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1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8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 Q31">
    <cfRule type="colorScale" priority="18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8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8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8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8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8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8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8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8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8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8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8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8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18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8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8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8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18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 Q56">
    <cfRule type="colorScale" priority="18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:V2">
    <cfRule type="colorScale" priority="18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5 V12:V15">
    <cfRule type="colorScale" priority="20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:U10 U12:U57">
    <cfRule type="colorScale" priority="208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2:V15">
    <cfRule type="colorScale" priority="2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5">
    <cfRule type="colorScale" priority="2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1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1">
    <cfRule type="colorScale" priority="11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1:V11">
    <cfRule type="colorScale" priority="1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V11">
    <cfRule type="colorScale" priority="1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2 V12">
    <cfRule type="colorScale" priority="1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2 V12">
    <cfRule type="colorScale" priority="11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2:V12">
    <cfRule type="colorScale" priority="1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2">
    <cfRule type="colorScale" priority="1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2">
    <cfRule type="colorScale" priority="11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3:T13 V13">
    <cfRule type="colorScale" priority="11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4:T14 V14">
    <cfRule type="colorScale" priority="11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5:T15 V15">
    <cfRule type="colorScale" priority="11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5 T16 V16">
    <cfRule type="colorScale" priority="11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 V17">
    <cfRule type="colorScale" priority="11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">
    <cfRule type="colorScale" priority="11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">
    <cfRule type="colorScale" priority="11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0:T20">
    <cfRule type="colorScale" priority="11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 V21">
    <cfRule type="colorScale" priority="11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">
    <cfRule type="colorScale" priority="11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">
    <cfRule type="colorScale" priority="11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">
    <cfRule type="colorScale" priority="11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">
    <cfRule type="colorScale" priority="11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">
    <cfRule type="colorScale" priority="11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">
    <cfRule type="colorScale" priority="11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">
    <cfRule type="colorScale" priority="11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">
    <cfRule type="colorScale" priority="11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">
    <cfRule type="colorScale" priority="11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">
    <cfRule type="colorScale" priority="11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">
    <cfRule type="colorScale" priority="11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">
    <cfRule type="colorScale" priority="11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">
    <cfRule type="colorScale" priority="11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">
    <cfRule type="colorScale" priority="10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">
    <cfRule type="colorScale" priority="10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">
    <cfRule type="colorScale" priority="10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">
    <cfRule type="colorScale" priority="10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">
    <cfRule type="colorScale" priority="10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">
    <cfRule type="colorScale" priority="10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">
    <cfRule type="colorScale" priority="10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">
    <cfRule type="colorScale" priority="10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">
    <cfRule type="colorScale" priority="10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">
    <cfRule type="colorScale" priority="10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">
    <cfRule type="colorScale" priority="10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">
    <cfRule type="colorScale" priority="10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">
    <cfRule type="colorScale" priority="10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">
    <cfRule type="colorScale" priority="10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">
    <cfRule type="colorScale" priority="10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">
    <cfRule type="colorScale" priority="10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">
    <cfRule type="colorScale" priority="10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T52">
    <cfRule type="colorScale" priority="10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3:V53">
    <cfRule type="colorScale" priority="10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0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10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10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0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6 V26 S26:T26">
    <cfRule type="colorScale" priority="10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1 V51 S51:T51">
    <cfRule type="colorScale" priority="10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3:V13">
    <cfRule type="colorScale" priority="1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">
    <cfRule type="colorScale" priority="1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5">
    <cfRule type="colorScale" priority="1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6:V16 Q15">
    <cfRule type="colorScale" priority="1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10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0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 Q26"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 Q27">
    <cfRule type="colorScale" priority="1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0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0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0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0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0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0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0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0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0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0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0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0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0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0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0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0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0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0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 Q51">
    <cfRule type="colorScale" priority="10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0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V13">
    <cfRule type="colorScale" priority="10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">
    <cfRule type="colorScale" priority="10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5 Q15">
    <cfRule type="colorScale" priority="10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:V16">
    <cfRule type="colorScale" priority="10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10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0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0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0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0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0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0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0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0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 Q26">
    <cfRule type="colorScale" priority="10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0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0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0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10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10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0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0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0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0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 Q51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T4 V4">
    <cfRule type="colorScale" priority="2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:T5 V5">
    <cfRule type="colorScale" priority="2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6:T6 V6">
    <cfRule type="colorScale" priority="2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7:T7 V7">
    <cfRule type="colorScale" priority="2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8:T8 V8">
    <cfRule type="colorScale" priority="2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9:T9 V9">
    <cfRule type="colorScale" priority="2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 V17">
    <cfRule type="colorScale" priority="2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 V18">
    <cfRule type="colorScale" priority="2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 V19">
    <cfRule type="colorScale" priority="2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9 T20 V20">
    <cfRule type="colorScale" priority="2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 V21">
    <cfRule type="colorScale" priority="2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 V22">
    <cfRule type="colorScale" priority="2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 V23">
    <cfRule type="colorScale" priority="2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 V24">
    <cfRule type="colorScale" priority="2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 V25">
    <cfRule type="colorScale" priority="2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 V26">
    <cfRule type="colorScale" priority="2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 V27">
    <cfRule type="colorScale" priority="2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 V28">
    <cfRule type="colorScale" priority="2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 V29">
    <cfRule type="colorScale" priority="2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 V30">
    <cfRule type="colorScale" priority="2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 V31">
    <cfRule type="colorScale" priority="2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 V32">
    <cfRule type="colorScale" priority="2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 V33">
    <cfRule type="colorScale" priority="2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 V34">
    <cfRule type="colorScale" priority="2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 V35">
    <cfRule type="colorScale" priority="2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 V36">
    <cfRule type="colorScale" priority="2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 V37">
    <cfRule type="colorScale" priority="2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 V38">
    <cfRule type="colorScale" priority="2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 V39">
    <cfRule type="colorScale" priority="2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 V40">
    <cfRule type="colorScale" priority="2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 V41">
    <cfRule type="colorScale" priority="2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 V42">
    <cfRule type="colorScale" priority="2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 V43">
    <cfRule type="colorScale" priority="2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 V44">
    <cfRule type="colorScale" priority="2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 V45">
    <cfRule type="colorScale" priority="2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 V46">
    <cfRule type="colorScale" priority="2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 V47">
    <cfRule type="colorScale" priority="2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 V48">
    <cfRule type="colorScale" priority="2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 V49">
    <cfRule type="colorScale" priority="2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 V50">
    <cfRule type="colorScale" priority="2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 V51">
    <cfRule type="colorScale" priority="2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T52 V52">
    <cfRule type="colorScale" priority="2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3:T53 V53">
    <cfRule type="colorScale" priority="2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4:T54 V54">
    <cfRule type="colorScale" priority="2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5:T55 V55">
    <cfRule type="colorScale" priority="2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6:T56 V56">
    <cfRule type="colorScale" priority="2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V57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 V30 S30:T30">
    <cfRule type="colorScale" priority="2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5 V55 S55:T55">
    <cfRule type="colorScale" priority="2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:V5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V6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0:V20 Q19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 Q30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 Q31">
    <cfRule type="colorScale" priority="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 Q55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1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 Q7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V4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V4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V5">
    <cfRule type="colorScale" priority="1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V6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 Q7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 Q19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 Q30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 Q55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T10 V10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T10 V10">
    <cfRule type="colorScale" priority="1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0">
    <cfRule type="colorScale" priority="14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0:V10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V10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1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1:V11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V11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1">
    <cfRule type="colorScale" priority="14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2:T12 V12">
    <cfRule type="colorScale" priority="1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3:T13 V13">
    <cfRule type="colorScale" priority="1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4:T14 V14">
    <cfRule type="colorScale" priority="1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15 Q14 V15">
    <cfRule type="colorScale" priority="1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6:T16 V16">
    <cfRule type="colorScale" priority="1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">
    <cfRule type="colorScale" priority="1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">
    <cfRule type="colorScale" priority="1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">
    <cfRule type="colorScale" priority="1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0:T20 V20">
    <cfRule type="colorScale" priority="1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">
    <cfRule type="colorScale" priority="1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">
    <cfRule type="colorScale" priority="1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">
    <cfRule type="colorScale" priority="1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">
    <cfRule type="colorScale" priority="1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">
    <cfRule type="colorScale" priority="1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">
    <cfRule type="colorScale" priority="1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">
    <cfRule type="colorScale" priority="1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">
    <cfRule type="colorScale" priority="1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">
    <cfRule type="colorScale" priority="1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">
    <cfRule type="colorScale" priority="1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">
    <cfRule type="colorScale" priority="1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">
    <cfRule type="colorScale" priority="1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">
    <cfRule type="colorScale" priority="1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">
    <cfRule type="colorScale" priority="1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">
    <cfRule type="colorScale" priority="1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">
    <cfRule type="colorScale" priority="1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">
    <cfRule type="colorScale" priority="1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">
    <cfRule type="colorScale" priority="1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">
    <cfRule type="colorScale" priority="1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">
    <cfRule type="colorScale" priority="1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">
    <cfRule type="colorScale" priority="1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">
    <cfRule type="colorScale" priority="1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">
    <cfRule type="colorScale" priority="1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">
    <cfRule type="colorScale" priority="1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">
    <cfRule type="colorScale" priority="1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">
    <cfRule type="colorScale" priority="1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">
    <cfRule type="colorScale" priority="1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">
    <cfRule type="colorScale" priority="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">
    <cfRule type="colorScale" priority="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">
    <cfRule type="colorScale" priority="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">
    <cfRule type="colorScale" priority="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V52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 V25 S25:T25">
    <cfRule type="colorScale" priority="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 V50 S50:T50">
    <cfRule type="colorScale" priority="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V57 Q57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2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V13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5:V15 Q14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:V16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 Q25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 Q26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 Q50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2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V13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 Q14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5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:V1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 Q25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 Q5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 Q5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:U57">
    <cfRule type="colorScale" priority="228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list" allowBlank="1" showInputMessage="1" showErrorMessage="1" sqref="B10" xr:uid="{00000000-0002-0000-0000-000000000000}">
      <formula1>$O$2:$O$57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P61"/>
  <sheetViews>
    <sheetView zoomScaleNormal="100" workbookViewId="0">
      <selection activeCell="B12" sqref="B12"/>
    </sheetView>
  </sheetViews>
  <sheetFormatPr defaultRowHeight="15" x14ac:dyDescent="0.25"/>
  <cols>
    <col min="1" max="1" width="48.5703125" style="19" customWidth="1"/>
    <col min="2" max="2" width="19.5703125" style="19" customWidth="1"/>
    <col min="3" max="3" width="12.5703125" style="19" customWidth="1"/>
    <col min="4" max="4" width="14.42578125" style="19" customWidth="1"/>
    <col min="5" max="5" width="8.42578125" style="19" customWidth="1"/>
    <col min="6" max="7" width="9.140625" style="19" customWidth="1"/>
    <col min="8" max="8" width="23.28515625" style="19" customWidth="1"/>
    <col min="9" max="16" width="9.140625" style="19" customWidth="1"/>
    <col min="17" max="17" width="14" style="19" customWidth="1"/>
    <col min="18" max="18" width="9.140625" style="19" customWidth="1"/>
    <col min="19" max="19" width="23.5703125" style="19" customWidth="1"/>
    <col min="20" max="27" width="9.140625" style="19" customWidth="1"/>
    <col min="28" max="28" width="12.5703125" style="19" customWidth="1"/>
    <col min="29" max="29" width="9.140625" style="19" customWidth="1"/>
    <col min="30" max="30" width="21.7109375" style="19" customWidth="1"/>
    <col min="31" max="38" width="9.140625" style="19" customWidth="1"/>
    <col min="39" max="39" width="2.7109375" style="19" customWidth="1"/>
    <col min="40" max="41" width="9.140625" style="19" customWidth="1"/>
    <col min="42" max="16384" width="9.140625" style="19"/>
  </cols>
  <sheetData>
    <row r="1" spans="1:42" x14ac:dyDescent="0.25">
      <c r="A1" s="58" t="s">
        <v>69</v>
      </c>
      <c r="B1" s="59"/>
    </row>
    <row r="2" spans="1:42" x14ac:dyDescent="0.25">
      <c r="A2" s="18" t="s">
        <v>77</v>
      </c>
      <c r="B2" s="56" t="s">
        <v>47</v>
      </c>
      <c r="H2" s="20" t="s">
        <v>0</v>
      </c>
      <c r="I2" s="20" t="s">
        <v>1</v>
      </c>
      <c r="J2" s="21" t="s">
        <v>2</v>
      </c>
      <c r="K2" s="22" t="s">
        <v>3</v>
      </c>
      <c r="L2" s="21" t="s">
        <v>4</v>
      </c>
      <c r="M2" s="21" t="s">
        <v>5</v>
      </c>
      <c r="N2" s="21" t="s">
        <v>6</v>
      </c>
      <c r="O2" s="21" t="s">
        <v>7</v>
      </c>
      <c r="P2" s="21" t="s">
        <v>8</v>
      </c>
      <c r="Q2" s="21" t="s">
        <v>9</v>
      </c>
      <c r="S2" s="20" t="s">
        <v>0</v>
      </c>
      <c r="T2" s="20" t="s">
        <v>1</v>
      </c>
      <c r="U2" s="21" t="s">
        <v>2</v>
      </c>
      <c r="V2" s="22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8</v>
      </c>
      <c r="AB2" s="21" t="s">
        <v>9</v>
      </c>
      <c r="AD2" s="20" t="s">
        <v>0</v>
      </c>
      <c r="AE2" s="20" t="s">
        <v>1</v>
      </c>
      <c r="AF2" s="21" t="s">
        <v>2</v>
      </c>
      <c r="AG2" s="22" t="s">
        <v>3</v>
      </c>
      <c r="AH2" s="21" t="s">
        <v>4</v>
      </c>
      <c r="AI2" s="21" t="s">
        <v>5</v>
      </c>
      <c r="AJ2" s="21" t="s">
        <v>6</v>
      </c>
      <c r="AK2" s="21" t="s">
        <v>7</v>
      </c>
      <c r="AL2" s="21" t="s">
        <v>8</v>
      </c>
      <c r="AM2" s="21" t="s">
        <v>9</v>
      </c>
    </row>
    <row r="3" spans="1:42" x14ac:dyDescent="0.25">
      <c r="A3" s="18" t="s">
        <v>17</v>
      </c>
      <c r="B3" s="23">
        <f>ROUNDUP(VLOOKUP(B2,H3:I58,2,0)/500,0)</f>
        <v>3</v>
      </c>
      <c r="H3" s="24" t="s">
        <v>11</v>
      </c>
      <c r="I3" s="20">
        <v>1883</v>
      </c>
      <c r="J3" s="25"/>
      <c r="K3" s="26"/>
      <c r="L3" s="25"/>
      <c r="M3" s="25"/>
      <c r="N3" s="25"/>
      <c r="O3" s="27"/>
      <c r="P3" s="28">
        <f>MIN(J3:O3)</f>
        <v>0</v>
      </c>
      <c r="Q3" s="28" t="str">
        <f>IF(P3=J3,$J$2,IF(P3=K3,$K$2,IF(P3=L3,$L$2,IF(P3=M3,$M$2,IF(P3=N3,$N$2,IF(P3=O3,$O$2,0))))))</f>
        <v>IP ASTAPENKO</v>
      </c>
      <c r="S3" s="24" t="s">
        <v>11</v>
      </c>
      <c r="T3" s="20">
        <v>1883</v>
      </c>
      <c r="U3" s="25"/>
      <c r="V3" s="26"/>
      <c r="W3" s="25"/>
      <c r="X3" s="25"/>
      <c r="Y3" s="25"/>
      <c r="Z3" s="27"/>
      <c r="AA3" s="28">
        <f>MIN(U3:Z3)</f>
        <v>0</v>
      </c>
      <c r="AB3" s="28" t="str">
        <f>IF(AA3=U3,$U$2,IF(AA3=V3,$V$2,IF(AA3=W3,$W$2,IF(AA3=X3,$X$2,IF(AA3=Y3,$Y$2,IF(AA3=Z3,$Z$2,0))))))</f>
        <v>IP ASTAPENKO</v>
      </c>
      <c r="AD3" s="24" t="s">
        <v>11</v>
      </c>
      <c r="AE3" s="20">
        <v>1883</v>
      </c>
      <c r="AF3" s="25"/>
      <c r="AG3" s="26"/>
      <c r="AH3" s="25"/>
      <c r="AI3" s="25">
        <v>60000</v>
      </c>
      <c r="AJ3" s="25"/>
      <c r="AK3" s="27"/>
      <c r="AL3" s="28">
        <f>MIN(AF3:AK3)</f>
        <v>60000</v>
      </c>
      <c r="AM3" s="28" t="str">
        <f>IF(AL3=AF3,$AF$2,IF(AL3=AG3,$AG$2,IF(AL3=AH3,$AH$2,IF(AL3=AI3,$AI$2,IF(AL3=AJ3,$AJ$2,IF(AL3=AK3,$AK$2,0))))))</f>
        <v>DACHSER</v>
      </c>
    </row>
    <row r="4" spans="1:42" x14ac:dyDescent="0.25">
      <c r="H4" s="29" t="s">
        <v>12</v>
      </c>
      <c r="I4" s="20">
        <v>4070</v>
      </c>
      <c r="J4" s="25"/>
      <c r="K4" s="30"/>
      <c r="L4" s="31">
        <v>240000</v>
      </c>
      <c r="M4" s="30">
        <v>225000</v>
      </c>
      <c r="N4" s="32">
        <v>180000</v>
      </c>
      <c r="O4" s="1">
        <v>196350</v>
      </c>
      <c r="P4" s="28">
        <f>MIN(J4:O4)</f>
        <v>180000</v>
      </c>
      <c r="Q4" s="28" t="str">
        <f t="shared" ref="Q4:Q58" si="0">IF(P4=J4,$J$2,IF(P4=K4,$K$2,IF(P4=L4,$L$2,IF(P4=M4,$M$2,IF(P4=N4,$N$2,IF(P4=O4,$O$2,0))))))</f>
        <v>ASSTRA</v>
      </c>
      <c r="S4" s="29" t="s">
        <v>12</v>
      </c>
      <c r="T4" s="20">
        <v>4070</v>
      </c>
      <c r="U4" s="25"/>
      <c r="V4" s="30"/>
      <c r="W4" s="31"/>
      <c r="X4" s="25">
        <v>185000</v>
      </c>
      <c r="Y4" s="32"/>
      <c r="Z4" s="1">
        <v>157080</v>
      </c>
      <c r="AA4" s="28">
        <f>MIN(U4:Z4)</f>
        <v>157080</v>
      </c>
      <c r="AB4" s="28" t="str">
        <f t="shared" ref="AB4:AB58" si="1">IF(AA4=U4,$U$2,IF(AA4=V4,$V$2,IF(AA4=W4,$W$2,IF(AA4=X4,$X$2,IF(AA4=Y4,$Y$2,IF(AA4=Z4,$Z$2,0))))))</f>
        <v>SOVTRANS</v>
      </c>
      <c r="AD4" s="29" t="s">
        <v>12</v>
      </c>
      <c r="AE4" s="20">
        <v>4070</v>
      </c>
      <c r="AF4" s="25"/>
      <c r="AG4" s="30"/>
      <c r="AH4" s="31"/>
      <c r="AI4" s="26">
        <v>170000</v>
      </c>
      <c r="AJ4" s="32"/>
      <c r="AK4" s="1">
        <v>133980</v>
      </c>
      <c r="AL4" s="28">
        <f>MIN(AF4:AK4)</f>
        <v>133980</v>
      </c>
      <c r="AM4" s="28" t="str">
        <f t="shared" ref="AM4:AM58" si="2">IF(AL4=AF4,$AF$2,IF(AL4=AG4,$AG$2,IF(AL4=AH4,$AH$2,IF(AL4=AI4,$AI$2,IF(AL4=AJ4,$AJ$2,IF(AL4=AK4,$AK$2,0))))))</f>
        <v>SOVTRANS</v>
      </c>
    </row>
    <row r="5" spans="1:42" ht="15.75" x14ac:dyDescent="0.25">
      <c r="H5" s="29" t="s">
        <v>13</v>
      </c>
      <c r="I5" s="20">
        <v>2580</v>
      </c>
      <c r="J5" s="21"/>
      <c r="K5" s="33"/>
      <c r="L5" s="34">
        <v>160000</v>
      </c>
      <c r="M5" s="33">
        <v>195000</v>
      </c>
      <c r="N5" s="35"/>
      <c r="O5" s="36"/>
      <c r="P5" s="37">
        <f t="shared" ref="P5:P10" si="3">MIN(J5:O5)</f>
        <v>160000</v>
      </c>
      <c r="Q5" s="28" t="str">
        <f t="shared" si="0"/>
        <v>AGILITY</v>
      </c>
      <c r="S5" s="29" t="s">
        <v>13</v>
      </c>
      <c r="T5" s="20">
        <v>2580</v>
      </c>
      <c r="U5" s="21"/>
      <c r="V5" s="33"/>
      <c r="W5" s="34"/>
      <c r="X5" s="33">
        <v>148000</v>
      </c>
      <c r="Y5" s="35"/>
      <c r="Z5" s="36"/>
      <c r="AA5" s="37">
        <f t="shared" ref="AA5:AA10" si="4">MIN(U5:Z5)</f>
        <v>148000</v>
      </c>
      <c r="AB5" s="28" t="str">
        <f t="shared" si="1"/>
        <v>DACHSER</v>
      </c>
      <c r="AD5" s="29" t="s">
        <v>13</v>
      </c>
      <c r="AE5" s="20">
        <v>2580</v>
      </c>
      <c r="AF5" s="21"/>
      <c r="AG5" s="33"/>
      <c r="AH5" s="34"/>
      <c r="AI5" s="22">
        <v>140000</v>
      </c>
      <c r="AJ5" s="35"/>
      <c r="AK5" s="36"/>
      <c r="AL5" s="37">
        <f t="shared" ref="AL5:AL10" si="5">MIN(AF5:AK5)</f>
        <v>140000</v>
      </c>
      <c r="AM5" s="28" t="str">
        <f t="shared" si="2"/>
        <v>DACHSER</v>
      </c>
    </row>
    <row r="6" spans="1:42" x14ac:dyDescent="0.25">
      <c r="A6" s="13" t="s">
        <v>85</v>
      </c>
      <c r="H6" s="29" t="s">
        <v>16</v>
      </c>
      <c r="I6" s="20">
        <v>5242</v>
      </c>
      <c r="J6" s="21"/>
      <c r="K6" s="33"/>
      <c r="L6" s="34">
        <v>320000</v>
      </c>
      <c r="M6" s="33">
        <v>290000</v>
      </c>
      <c r="N6" s="38">
        <v>367000</v>
      </c>
      <c r="O6" s="39">
        <v>245437.5</v>
      </c>
      <c r="P6" s="37">
        <f t="shared" si="3"/>
        <v>245437.5</v>
      </c>
      <c r="Q6" s="28" t="str">
        <f t="shared" si="0"/>
        <v>SOVTRANS</v>
      </c>
      <c r="S6" s="29" t="s">
        <v>16</v>
      </c>
      <c r="T6" s="20">
        <v>5242</v>
      </c>
      <c r="U6" s="21"/>
      <c r="V6" s="33"/>
      <c r="W6" s="34"/>
      <c r="X6" s="33">
        <v>241000</v>
      </c>
      <c r="Y6" s="38"/>
      <c r="Z6" s="12">
        <v>196350</v>
      </c>
      <c r="AA6" s="37">
        <f t="shared" si="4"/>
        <v>196350</v>
      </c>
      <c r="AB6" s="28" t="str">
        <f t="shared" si="1"/>
        <v>SOVTRANS</v>
      </c>
      <c r="AD6" s="29" t="s">
        <v>16</v>
      </c>
      <c r="AE6" s="20">
        <v>5242</v>
      </c>
      <c r="AF6" s="21"/>
      <c r="AG6" s="33"/>
      <c r="AH6" s="34"/>
      <c r="AI6" s="22">
        <v>218000</v>
      </c>
      <c r="AJ6" s="38"/>
      <c r="AK6" s="12">
        <v>167475</v>
      </c>
      <c r="AL6" s="37">
        <f t="shared" si="5"/>
        <v>167475</v>
      </c>
      <c r="AM6" s="28" t="str">
        <f t="shared" si="2"/>
        <v>SOVTRANS</v>
      </c>
    </row>
    <row r="7" spans="1:42" x14ac:dyDescent="0.25">
      <c r="A7" s="15" t="s">
        <v>89</v>
      </c>
      <c r="B7" s="16">
        <f>IF(ISNUMBER(MATCH($B$2,$F$15:$F$18,0)),5900,0)</f>
        <v>0</v>
      </c>
      <c r="H7" s="29" t="s">
        <v>18</v>
      </c>
      <c r="I7" s="20">
        <v>1351</v>
      </c>
      <c r="J7" s="21"/>
      <c r="K7" s="33"/>
      <c r="L7" s="22">
        <v>100000</v>
      </c>
      <c r="M7" s="22">
        <v>77000</v>
      </c>
      <c r="N7" s="40">
        <v>56000</v>
      </c>
      <c r="O7" s="39">
        <v>69615</v>
      </c>
      <c r="P7" s="37">
        <f t="shared" si="3"/>
        <v>56000</v>
      </c>
      <c r="Q7" s="28" t="str">
        <f t="shared" si="0"/>
        <v>ASSTRA</v>
      </c>
      <c r="S7" s="29" t="s">
        <v>18</v>
      </c>
      <c r="T7" s="20">
        <v>1351</v>
      </c>
      <c r="U7" s="21"/>
      <c r="V7" s="33"/>
      <c r="W7" s="34"/>
      <c r="X7" s="33">
        <v>65000</v>
      </c>
      <c r="Y7" s="38"/>
      <c r="Z7" s="39">
        <v>55692</v>
      </c>
      <c r="AA7" s="37">
        <f t="shared" si="4"/>
        <v>55692</v>
      </c>
      <c r="AB7" s="28" t="str">
        <f t="shared" si="1"/>
        <v>SOVTRANS</v>
      </c>
      <c r="AD7" s="29" t="s">
        <v>18</v>
      </c>
      <c r="AE7" s="20">
        <v>1351</v>
      </c>
      <c r="AF7" s="21"/>
      <c r="AG7" s="33"/>
      <c r="AH7" s="34"/>
      <c r="AI7" s="22">
        <v>58000</v>
      </c>
      <c r="AJ7" s="38"/>
      <c r="AK7" s="39">
        <v>47502</v>
      </c>
      <c r="AL7" s="37">
        <f t="shared" si="5"/>
        <v>47502</v>
      </c>
      <c r="AM7" s="28" t="str">
        <f t="shared" si="2"/>
        <v>SOVTRANS</v>
      </c>
    </row>
    <row r="8" spans="1:42" x14ac:dyDescent="0.25">
      <c r="A8" s="15" t="s">
        <v>90</v>
      </c>
      <c r="B8" s="16">
        <f>IF(ISNUMBER(MATCH($B$2,$F$15:$F$18,0)),9600,0)</f>
        <v>0</v>
      </c>
      <c r="H8" s="29" t="s">
        <v>19</v>
      </c>
      <c r="I8" s="20">
        <v>122</v>
      </c>
      <c r="J8" s="21"/>
      <c r="K8" s="33"/>
      <c r="L8" s="22">
        <v>20000</v>
      </c>
      <c r="M8" s="22">
        <v>17000</v>
      </c>
      <c r="N8" s="40">
        <v>18000</v>
      </c>
      <c r="O8" s="39">
        <v>14960.000000000002</v>
      </c>
      <c r="P8" s="37">
        <f t="shared" si="3"/>
        <v>14960.000000000002</v>
      </c>
      <c r="Q8" s="28" t="str">
        <f t="shared" si="0"/>
        <v>SOVTRANS</v>
      </c>
      <c r="S8" s="29" t="s">
        <v>19</v>
      </c>
      <c r="T8" s="20">
        <v>122</v>
      </c>
      <c r="U8" s="21"/>
      <c r="V8" s="33"/>
      <c r="W8" s="34"/>
      <c r="X8" s="33">
        <v>15000</v>
      </c>
      <c r="Y8" s="38"/>
      <c r="Z8" s="39">
        <v>11968</v>
      </c>
      <c r="AA8" s="37">
        <f t="shared" si="4"/>
        <v>11968</v>
      </c>
      <c r="AB8" s="28" t="str">
        <f t="shared" si="1"/>
        <v>SOVTRANS</v>
      </c>
      <c r="AD8" s="29" t="s">
        <v>19</v>
      </c>
      <c r="AE8" s="20">
        <v>122</v>
      </c>
      <c r="AF8" s="21"/>
      <c r="AG8" s="33"/>
      <c r="AH8" s="34"/>
      <c r="AI8" s="22">
        <v>13000</v>
      </c>
      <c r="AJ8" s="38">
        <v>13000</v>
      </c>
      <c r="AK8" s="39">
        <v>10208</v>
      </c>
      <c r="AL8" s="37">
        <f t="shared" si="5"/>
        <v>10208</v>
      </c>
      <c r="AM8" s="28" t="str">
        <f t="shared" si="2"/>
        <v>SOVTRANS</v>
      </c>
      <c r="AP8" s="57"/>
    </row>
    <row r="9" spans="1:42" x14ac:dyDescent="0.25">
      <c r="A9" s="6" t="s">
        <v>91</v>
      </c>
      <c r="B9" s="17">
        <f>SUM(B7:B8)</f>
        <v>0</v>
      </c>
      <c r="H9" s="29" t="s">
        <v>20</v>
      </c>
      <c r="I9" s="20">
        <v>1465</v>
      </c>
      <c r="J9" s="21"/>
      <c r="K9" s="33"/>
      <c r="L9" s="22">
        <v>475000</v>
      </c>
      <c r="M9" s="22">
        <v>500000</v>
      </c>
      <c r="N9" s="40">
        <v>395000</v>
      </c>
      <c r="O9" s="39">
        <v>410550</v>
      </c>
      <c r="P9" s="37">
        <f t="shared" si="3"/>
        <v>395000</v>
      </c>
      <c r="Q9" s="28" t="str">
        <f t="shared" si="0"/>
        <v>ASSTRA</v>
      </c>
      <c r="S9" s="29" t="s">
        <v>20</v>
      </c>
      <c r="T9" s="20">
        <v>1465</v>
      </c>
      <c r="U9" s="21"/>
      <c r="V9" s="33"/>
      <c r="W9" s="34"/>
      <c r="X9" s="33">
        <v>440000</v>
      </c>
      <c r="Y9" s="38"/>
      <c r="Z9" s="39">
        <v>328440</v>
      </c>
      <c r="AA9" s="37">
        <f t="shared" si="4"/>
        <v>328440</v>
      </c>
      <c r="AB9" s="28" t="str">
        <f t="shared" si="1"/>
        <v>SOVTRANS</v>
      </c>
      <c r="AD9" s="29" t="s">
        <v>20</v>
      </c>
      <c r="AE9" s="20">
        <v>1465</v>
      </c>
      <c r="AF9" s="21"/>
      <c r="AG9" s="33"/>
      <c r="AH9" s="34"/>
      <c r="AI9" s="22">
        <v>380000</v>
      </c>
      <c r="AJ9" s="38"/>
      <c r="AK9" s="39">
        <v>280140</v>
      </c>
      <c r="AL9" s="37">
        <f t="shared" si="5"/>
        <v>280140</v>
      </c>
      <c r="AM9" s="28" t="str">
        <f t="shared" si="2"/>
        <v>SOVTRANS</v>
      </c>
    </row>
    <row r="10" spans="1:42" ht="15.75" x14ac:dyDescent="0.25">
      <c r="A10" s="13" t="s">
        <v>85</v>
      </c>
      <c r="B10" s="14" t="s">
        <v>86</v>
      </c>
      <c r="C10" s="14" t="s">
        <v>87</v>
      </c>
      <c r="D10" s="14" t="s">
        <v>88</v>
      </c>
      <c r="H10" s="29" t="s">
        <v>21</v>
      </c>
      <c r="I10" s="20">
        <v>574</v>
      </c>
      <c r="J10" s="21"/>
      <c r="K10" s="33"/>
      <c r="L10" s="22">
        <v>50000</v>
      </c>
      <c r="M10" s="22">
        <v>38000</v>
      </c>
      <c r="N10" s="41"/>
      <c r="O10" s="39">
        <v>33915</v>
      </c>
      <c r="P10" s="37">
        <f t="shared" si="3"/>
        <v>33915</v>
      </c>
      <c r="Q10" s="28" t="str">
        <f t="shared" si="0"/>
        <v>SOVTRANS</v>
      </c>
      <c r="S10" s="29" t="s">
        <v>21</v>
      </c>
      <c r="T10" s="20">
        <v>574</v>
      </c>
      <c r="U10" s="21"/>
      <c r="V10" s="33"/>
      <c r="W10" s="34"/>
      <c r="X10" s="33">
        <v>32000</v>
      </c>
      <c r="Y10" s="35"/>
      <c r="Z10" s="39">
        <v>27132</v>
      </c>
      <c r="AA10" s="37">
        <f t="shared" si="4"/>
        <v>27132</v>
      </c>
      <c r="AB10" s="28" t="str">
        <f t="shared" si="1"/>
        <v>SOVTRANS</v>
      </c>
      <c r="AD10" s="29" t="s">
        <v>21</v>
      </c>
      <c r="AE10" s="20">
        <v>574</v>
      </c>
      <c r="AF10" s="21"/>
      <c r="AG10" s="33"/>
      <c r="AH10" s="34"/>
      <c r="AI10" s="22">
        <v>29000</v>
      </c>
      <c r="AJ10" s="35"/>
      <c r="AK10" s="39">
        <v>23142</v>
      </c>
      <c r="AL10" s="37">
        <f t="shared" si="5"/>
        <v>23142</v>
      </c>
      <c r="AM10" s="28" t="str">
        <f t="shared" si="2"/>
        <v>SOVTRANS</v>
      </c>
    </row>
    <row r="11" spans="1:42" x14ac:dyDescent="0.25">
      <c r="A11" s="6" t="s">
        <v>80</v>
      </c>
      <c r="B11" s="7" t="str">
        <f>VLOOKUP(B2,H:Q,10,0)</f>
        <v>ASSTRA</v>
      </c>
      <c r="C11" s="7" t="str">
        <f>VLOOKUP(B2,S:AB,10,0)</f>
        <v>SOVTRANS</v>
      </c>
      <c r="D11" s="7" t="str">
        <f>VLOOKUP(B2,AD:AM,10,0)</f>
        <v>SOVTRANS</v>
      </c>
      <c r="H11" s="29" t="s">
        <v>22</v>
      </c>
      <c r="I11" s="20">
        <v>4919</v>
      </c>
      <c r="J11" s="21"/>
      <c r="K11" s="33"/>
      <c r="L11" s="22">
        <v>295000</v>
      </c>
      <c r="M11" s="22">
        <v>285000</v>
      </c>
      <c r="N11" s="40">
        <v>250000</v>
      </c>
      <c r="O11" s="39">
        <v>263287.5</v>
      </c>
      <c r="P11" s="37">
        <f>MIN(J11:O11)</f>
        <v>250000</v>
      </c>
      <c r="Q11" s="28" t="str">
        <f t="shared" ref="Q11:Q57" si="6">IF(P11=J11,$J$2,IF(P11=K11,$K$2,IF(P11=L11,$L$2,IF(P11=M11,$M$2,IF(P11=N11,$N$2,IF(P11=O11,$O$2,0))))))</f>
        <v>ASSTRA</v>
      </c>
      <c r="S11" s="29" t="s">
        <v>22</v>
      </c>
      <c r="T11" s="20">
        <v>4919</v>
      </c>
      <c r="U11" s="21"/>
      <c r="V11" s="33"/>
      <c r="W11" s="34"/>
      <c r="X11" s="33">
        <v>237000</v>
      </c>
      <c r="Y11" s="38"/>
      <c r="Z11" s="39">
        <v>210630</v>
      </c>
      <c r="AA11" s="37">
        <f>MIN(U11:Z11)</f>
        <v>210630</v>
      </c>
      <c r="AB11" s="28" t="str">
        <f t="shared" si="1"/>
        <v>SOVTRANS</v>
      </c>
      <c r="AD11" s="29" t="s">
        <v>22</v>
      </c>
      <c r="AE11" s="20">
        <v>4919</v>
      </c>
      <c r="AF11" s="21"/>
      <c r="AG11" s="33"/>
      <c r="AH11" s="34"/>
      <c r="AI11" s="22">
        <v>220000</v>
      </c>
      <c r="AJ11" s="38"/>
      <c r="AK11" s="39">
        <v>179655</v>
      </c>
      <c r="AL11" s="37">
        <f>MIN(AF11:AK11)</f>
        <v>179655</v>
      </c>
      <c r="AM11" s="28" t="str">
        <f t="shared" si="2"/>
        <v>SOVTRANS</v>
      </c>
    </row>
    <row r="12" spans="1:42" ht="15.75" x14ac:dyDescent="0.25">
      <c r="B12" s="11">
        <f>IF(ISNA(VLOOKUP(B2,F15:F18,1,0))=TRUE,VLOOKUP(B2,H:Q,9,0),SUM(VLOOKUP(B2,H:Q,9,0),B9))</f>
        <v>75000</v>
      </c>
      <c r="C12" s="11">
        <f>IF(ISNA(VLOOKUP(B2,F15:F18,1,0))=TRUE,VLOOKUP(B2,S:AB,9,0),SUM(VLOOKUP(B2,S:AB,9,0),B9))</f>
        <v>64260</v>
      </c>
      <c r="D12" s="11">
        <f>IF(ISNA(VLOOKUP(B2,F15:F18,1,0))=TRUE,VLOOKUP(B2,AD:AM,9,0),SUM(VLOOKUP(B2,AD:AM,9,0),B9))</f>
        <v>54810</v>
      </c>
      <c r="H12" s="29" t="s">
        <v>23</v>
      </c>
      <c r="I12" s="20">
        <v>346</v>
      </c>
      <c r="J12" s="21"/>
      <c r="K12" s="33"/>
      <c r="L12" s="22">
        <v>35000</v>
      </c>
      <c r="M12" s="22">
        <v>26000</v>
      </c>
      <c r="N12" s="41"/>
      <c r="O12" s="39">
        <v>21420</v>
      </c>
      <c r="P12" s="37">
        <f t="shared" ref="P12:P14" si="7">MIN(J12:O12)</f>
        <v>21420</v>
      </c>
      <c r="Q12" s="28" t="str">
        <f t="shared" si="6"/>
        <v>SOVTRANS</v>
      </c>
      <c r="S12" s="29" t="s">
        <v>23</v>
      </c>
      <c r="T12" s="20">
        <v>346</v>
      </c>
      <c r="U12" s="21"/>
      <c r="V12" s="33"/>
      <c r="W12" s="34"/>
      <c r="X12" s="33">
        <v>24000</v>
      </c>
      <c r="Y12" s="35"/>
      <c r="Z12" s="39">
        <v>17136</v>
      </c>
      <c r="AA12" s="37">
        <f t="shared" ref="AA12:AA14" si="8">MIN(U12:Z12)</f>
        <v>17136</v>
      </c>
      <c r="AB12" s="28" t="str">
        <f t="shared" si="1"/>
        <v>SOVTRANS</v>
      </c>
      <c r="AD12" s="29" t="s">
        <v>23</v>
      </c>
      <c r="AE12" s="20">
        <v>346</v>
      </c>
      <c r="AF12" s="21"/>
      <c r="AG12" s="33"/>
      <c r="AH12" s="34"/>
      <c r="AI12" s="22">
        <v>22000</v>
      </c>
      <c r="AJ12" s="35"/>
      <c r="AK12" s="39">
        <v>14615.999999999998</v>
      </c>
      <c r="AL12" s="37">
        <f t="shared" ref="AL12:AL14" si="9">MIN(AF12:AK12)</f>
        <v>14615.999999999998</v>
      </c>
      <c r="AM12" s="28" t="str">
        <f t="shared" si="2"/>
        <v>SOVTRANS</v>
      </c>
    </row>
    <row r="13" spans="1:42" x14ac:dyDescent="0.25">
      <c r="H13" s="29" t="s">
        <v>24</v>
      </c>
      <c r="I13" s="20">
        <v>490</v>
      </c>
      <c r="J13" s="21"/>
      <c r="K13" s="33"/>
      <c r="L13" s="22">
        <v>33000</v>
      </c>
      <c r="M13" s="22">
        <v>32000</v>
      </c>
      <c r="N13" s="40">
        <v>25000</v>
      </c>
      <c r="O13" s="39">
        <v>24097.5</v>
      </c>
      <c r="P13" s="37">
        <f t="shared" si="7"/>
        <v>24097.5</v>
      </c>
      <c r="Q13" s="28" t="str">
        <f t="shared" si="6"/>
        <v>SOVTRANS</v>
      </c>
      <c r="S13" s="29" t="s">
        <v>24</v>
      </c>
      <c r="T13" s="20">
        <v>490</v>
      </c>
      <c r="U13" s="21"/>
      <c r="V13" s="33"/>
      <c r="W13" s="34"/>
      <c r="X13" s="33">
        <v>28000</v>
      </c>
      <c r="Y13" s="38"/>
      <c r="Z13" s="39">
        <v>19278</v>
      </c>
      <c r="AA13" s="37">
        <f t="shared" si="8"/>
        <v>19278</v>
      </c>
      <c r="AB13" s="28" t="str">
        <f t="shared" si="1"/>
        <v>SOVTRANS</v>
      </c>
      <c r="AD13" s="29" t="s">
        <v>24</v>
      </c>
      <c r="AE13" s="20">
        <v>490</v>
      </c>
      <c r="AF13" s="21"/>
      <c r="AG13" s="33"/>
      <c r="AH13" s="34"/>
      <c r="AI13" s="22">
        <v>25000</v>
      </c>
      <c r="AJ13" s="38">
        <v>15000</v>
      </c>
      <c r="AK13" s="39">
        <v>16443</v>
      </c>
      <c r="AL13" s="37">
        <f t="shared" si="9"/>
        <v>15000</v>
      </c>
      <c r="AM13" s="28" t="str">
        <f t="shared" si="2"/>
        <v>ASSTRA</v>
      </c>
    </row>
    <row r="14" spans="1:42" x14ac:dyDescent="0.25">
      <c r="H14" s="29" t="s">
        <v>25</v>
      </c>
      <c r="I14" s="20">
        <v>201</v>
      </c>
      <c r="J14" s="21"/>
      <c r="K14" s="33"/>
      <c r="L14" s="22">
        <v>25000</v>
      </c>
      <c r="M14" s="22">
        <v>21000</v>
      </c>
      <c r="N14" s="40">
        <v>35000</v>
      </c>
      <c r="O14" s="39">
        <v>17850</v>
      </c>
      <c r="P14" s="37">
        <f t="shared" si="7"/>
        <v>17850</v>
      </c>
      <c r="Q14" s="28" t="str">
        <f t="shared" si="6"/>
        <v>SOVTRANS</v>
      </c>
      <c r="S14" s="29" t="s">
        <v>25</v>
      </c>
      <c r="T14" s="20">
        <v>201</v>
      </c>
      <c r="U14" s="21"/>
      <c r="V14" s="33"/>
      <c r="W14" s="34"/>
      <c r="X14" s="33">
        <v>18000</v>
      </c>
      <c r="Y14" s="38"/>
      <c r="Z14" s="39">
        <v>14280</v>
      </c>
      <c r="AA14" s="37">
        <f t="shared" si="8"/>
        <v>14280</v>
      </c>
      <c r="AB14" s="28" t="str">
        <f t="shared" si="1"/>
        <v>SOVTRANS</v>
      </c>
      <c r="AD14" s="29" t="s">
        <v>25</v>
      </c>
      <c r="AE14" s="20">
        <v>201</v>
      </c>
      <c r="AF14" s="21"/>
      <c r="AG14" s="33"/>
      <c r="AH14" s="34"/>
      <c r="AI14" s="22">
        <v>16000</v>
      </c>
      <c r="AJ14" s="38"/>
      <c r="AK14" s="39">
        <v>12180</v>
      </c>
      <c r="AL14" s="37">
        <f t="shared" si="9"/>
        <v>12180</v>
      </c>
      <c r="AM14" s="28" t="str">
        <f t="shared" si="2"/>
        <v>SOVTRANS</v>
      </c>
    </row>
    <row r="15" spans="1:42" x14ac:dyDescent="0.25">
      <c r="F15" s="19" t="s">
        <v>38</v>
      </c>
      <c r="H15" s="29" t="s">
        <v>26</v>
      </c>
      <c r="I15" s="20">
        <v>133</v>
      </c>
      <c r="J15" s="34"/>
      <c r="K15" s="33"/>
      <c r="L15" s="22">
        <v>22000</v>
      </c>
      <c r="M15" s="22">
        <v>18000</v>
      </c>
      <c r="N15" s="40">
        <v>17000</v>
      </c>
      <c r="O15" s="39">
        <v>15895.000000000002</v>
      </c>
      <c r="P15" s="37">
        <f>MIN(J15:O15)</f>
        <v>15895.000000000002</v>
      </c>
      <c r="Q15" s="28" t="str">
        <f t="shared" si="6"/>
        <v>SOVTRANS</v>
      </c>
      <c r="S15" s="29" t="s">
        <v>26</v>
      </c>
      <c r="T15" s="20">
        <v>133</v>
      </c>
      <c r="U15" s="34"/>
      <c r="V15" s="33"/>
      <c r="W15" s="34"/>
      <c r="X15" s="33">
        <v>15000</v>
      </c>
      <c r="Y15" s="38"/>
      <c r="Z15" s="39">
        <v>12716</v>
      </c>
      <c r="AA15" s="37">
        <f>MIN(U15:Z15)</f>
        <v>12716</v>
      </c>
      <c r="AB15" s="28" t="str">
        <f t="shared" si="1"/>
        <v>SOVTRANS</v>
      </c>
      <c r="AD15" s="29" t="s">
        <v>26</v>
      </c>
      <c r="AE15" s="20">
        <v>133</v>
      </c>
      <c r="AF15" s="34"/>
      <c r="AG15" s="33"/>
      <c r="AH15" s="34"/>
      <c r="AI15" s="22">
        <v>13000</v>
      </c>
      <c r="AJ15" s="38">
        <v>12000</v>
      </c>
      <c r="AK15" s="39">
        <v>10846</v>
      </c>
      <c r="AL15" s="37">
        <f>MIN(AF15:AK15)</f>
        <v>10846</v>
      </c>
      <c r="AM15" s="28" t="str">
        <f t="shared" si="2"/>
        <v>SOVTRANS</v>
      </c>
    </row>
    <row r="16" spans="1:42" x14ac:dyDescent="0.25">
      <c r="C16" s="57"/>
      <c r="F16" s="19" t="s">
        <v>44</v>
      </c>
      <c r="H16" s="29" t="s">
        <v>27</v>
      </c>
      <c r="I16" s="20">
        <v>912</v>
      </c>
      <c r="J16" s="21"/>
      <c r="K16" s="33"/>
      <c r="L16" s="22">
        <v>70000</v>
      </c>
      <c r="M16" s="22">
        <v>50000</v>
      </c>
      <c r="N16" s="40">
        <v>38000</v>
      </c>
      <c r="O16" s="39">
        <v>46410</v>
      </c>
      <c r="P16" s="37">
        <f>MIN(J16:O16)</f>
        <v>38000</v>
      </c>
      <c r="Q16" s="28" t="str">
        <f t="shared" si="6"/>
        <v>ASSTRA</v>
      </c>
      <c r="S16" s="29" t="s">
        <v>27</v>
      </c>
      <c r="T16" s="20">
        <v>912</v>
      </c>
      <c r="U16" s="21"/>
      <c r="V16" s="33"/>
      <c r="X16" s="33">
        <v>44000</v>
      </c>
      <c r="Y16" s="38"/>
      <c r="Z16" s="39">
        <v>37128</v>
      </c>
      <c r="AA16" s="37">
        <f>MIN(U16:Z16)</f>
        <v>37128</v>
      </c>
      <c r="AB16" s="28" t="str">
        <f t="shared" si="1"/>
        <v>SOVTRANS</v>
      </c>
      <c r="AD16" s="29" t="s">
        <v>27</v>
      </c>
      <c r="AE16" s="20">
        <v>912</v>
      </c>
      <c r="AF16" s="21"/>
      <c r="AG16" s="33"/>
      <c r="AI16" s="22">
        <v>39000</v>
      </c>
      <c r="AJ16" s="38">
        <v>30000</v>
      </c>
      <c r="AK16" s="39">
        <v>31667.999999999996</v>
      </c>
      <c r="AL16" s="37">
        <f>MIN(AF16:AK16)</f>
        <v>30000</v>
      </c>
      <c r="AM16" s="28" t="str">
        <f t="shared" si="2"/>
        <v>ASSTRA</v>
      </c>
    </row>
    <row r="17" spans="6:42" x14ac:dyDescent="0.25">
      <c r="F17" s="19" t="s">
        <v>11</v>
      </c>
      <c r="H17" s="29" t="s">
        <v>28</v>
      </c>
      <c r="I17" s="20">
        <v>3711</v>
      </c>
      <c r="J17" s="21"/>
      <c r="K17" s="33"/>
      <c r="L17" s="22">
        <v>220000</v>
      </c>
      <c r="M17" s="22">
        <v>220000</v>
      </c>
      <c r="N17" s="40">
        <v>160000</v>
      </c>
      <c r="O17" s="39">
        <v>174037.5</v>
      </c>
      <c r="P17" s="37">
        <f t="shared" ref="P17:P57" si="10">MIN(J17:O17)</f>
        <v>160000</v>
      </c>
      <c r="Q17" s="28" t="str">
        <f t="shared" si="6"/>
        <v>ASSTRA</v>
      </c>
      <c r="S17" s="29" t="s">
        <v>28</v>
      </c>
      <c r="T17" s="20">
        <v>3711</v>
      </c>
      <c r="U17" s="21"/>
      <c r="V17" s="33"/>
      <c r="W17" s="34"/>
      <c r="X17" s="33">
        <v>180000</v>
      </c>
      <c r="Y17" s="38"/>
      <c r="Z17" s="39">
        <v>139230</v>
      </c>
      <c r="AA17" s="37">
        <f t="shared" ref="AA17:AA58" si="11">MIN(U17:Z17)</f>
        <v>139230</v>
      </c>
      <c r="AB17" s="28" t="str">
        <f t="shared" si="1"/>
        <v>SOVTRANS</v>
      </c>
      <c r="AD17" s="29" t="s">
        <v>28</v>
      </c>
      <c r="AE17" s="20">
        <v>3711</v>
      </c>
      <c r="AF17" s="21"/>
      <c r="AG17" s="33"/>
      <c r="AH17" s="34"/>
      <c r="AI17" s="22">
        <v>168000</v>
      </c>
      <c r="AJ17" s="38"/>
      <c r="AK17" s="39">
        <v>118754.99999999999</v>
      </c>
      <c r="AL17" s="37">
        <f t="shared" ref="AL17:AL58" si="12">MIN(AF17:AK17)</f>
        <v>118754.99999999999</v>
      </c>
      <c r="AM17" s="28" t="str">
        <f t="shared" si="2"/>
        <v>SOVTRANS</v>
      </c>
    </row>
    <row r="18" spans="6:42" x14ac:dyDescent="0.25">
      <c r="F18" s="19" t="s">
        <v>13</v>
      </c>
      <c r="H18" s="29" t="s">
        <v>29</v>
      </c>
      <c r="I18" s="20">
        <v>749</v>
      </c>
      <c r="J18" s="21"/>
      <c r="K18" s="33"/>
      <c r="L18" s="22">
        <v>45000</v>
      </c>
      <c r="M18" s="22">
        <v>37000</v>
      </c>
      <c r="N18" s="40">
        <v>35000</v>
      </c>
      <c r="O18" s="39">
        <v>31237.5</v>
      </c>
      <c r="P18" s="37">
        <f t="shared" si="10"/>
        <v>31237.5</v>
      </c>
      <c r="Q18" s="28" t="str">
        <f t="shared" si="6"/>
        <v>SOVTRANS</v>
      </c>
      <c r="R18" s="42"/>
      <c r="S18" s="29" t="s">
        <v>29</v>
      </c>
      <c r="T18" s="20">
        <v>749</v>
      </c>
      <c r="U18" s="21"/>
      <c r="V18" s="33"/>
      <c r="W18" s="34"/>
      <c r="X18" s="33">
        <v>32000</v>
      </c>
      <c r="Y18" s="38"/>
      <c r="Z18" s="39">
        <v>24990</v>
      </c>
      <c r="AA18" s="37">
        <f t="shared" si="11"/>
        <v>24990</v>
      </c>
      <c r="AB18" s="28" t="str">
        <f t="shared" si="1"/>
        <v>SOVTRANS</v>
      </c>
      <c r="AC18" s="42"/>
      <c r="AD18" s="29" t="s">
        <v>29</v>
      </c>
      <c r="AE18" s="20">
        <v>749</v>
      </c>
      <c r="AF18" s="21"/>
      <c r="AG18" s="33"/>
      <c r="AH18" s="34"/>
      <c r="AI18" s="22">
        <v>29000</v>
      </c>
      <c r="AJ18" s="38"/>
      <c r="AK18" s="39">
        <v>21315</v>
      </c>
      <c r="AL18" s="37">
        <f t="shared" si="12"/>
        <v>21315</v>
      </c>
      <c r="AM18" s="28" t="str">
        <f t="shared" si="2"/>
        <v>SOVTRANS</v>
      </c>
    </row>
    <row r="19" spans="6:42" x14ac:dyDescent="0.25">
      <c r="H19" s="29" t="s">
        <v>30</v>
      </c>
      <c r="I19" s="20">
        <v>1106</v>
      </c>
      <c r="J19" s="21"/>
      <c r="K19" s="33"/>
      <c r="L19" s="22">
        <v>85000</v>
      </c>
      <c r="M19" s="22">
        <v>62000</v>
      </c>
      <c r="N19" s="40">
        <v>49000</v>
      </c>
      <c r="O19" s="39">
        <v>46410</v>
      </c>
      <c r="P19" s="37">
        <f t="shared" si="10"/>
        <v>46410</v>
      </c>
      <c r="Q19" s="28" t="str">
        <f t="shared" si="6"/>
        <v>SOVTRANS</v>
      </c>
      <c r="S19" s="29" t="s">
        <v>30</v>
      </c>
      <c r="T19" s="20">
        <v>1106</v>
      </c>
      <c r="U19" s="21"/>
      <c r="V19" s="33"/>
      <c r="W19" s="34"/>
      <c r="X19" s="33">
        <v>50000</v>
      </c>
      <c r="Y19" s="38"/>
      <c r="Z19" s="39">
        <v>37128</v>
      </c>
      <c r="AA19" s="37">
        <f t="shared" si="11"/>
        <v>37128</v>
      </c>
      <c r="AB19" s="28" t="str">
        <f t="shared" si="1"/>
        <v>SOVTRANS</v>
      </c>
      <c r="AD19" s="29" t="s">
        <v>30</v>
      </c>
      <c r="AE19" s="20">
        <v>1106</v>
      </c>
      <c r="AF19" s="21"/>
      <c r="AG19" s="33"/>
      <c r="AH19" s="34"/>
      <c r="AI19" s="22">
        <v>46000</v>
      </c>
      <c r="AJ19" s="38"/>
      <c r="AK19" s="39">
        <v>31667.999999999996</v>
      </c>
      <c r="AL19" s="37">
        <f t="shared" si="12"/>
        <v>31667.999999999996</v>
      </c>
      <c r="AM19" s="28" t="str">
        <f t="shared" si="2"/>
        <v>SOVTRANS</v>
      </c>
    </row>
    <row r="20" spans="6:42" x14ac:dyDescent="0.25">
      <c r="H20" s="29" t="s">
        <v>31</v>
      </c>
      <c r="I20" s="20">
        <v>1312</v>
      </c>
      <c r="J20" s="21"/>
      <c r="K20" s="33"/>
      <c r="L20" s="22">
        <v>85000</v>
      </c>
      <c r="M20" s="22">
        <v>70000</v>
      </c>
      <c r="N20" s="40">
        <v>65000</v>
      </c>
      <c r="O20" s="39">
        <v>64260</v>
      </c>
      <c r="P20" s="37">
        <f t="shared" si="10"/>
        <v>64260</v>
      </c>
      <c r="Q20" s="28" t="str">
        <f t="shared" si="6"/>
        <v>SOVTRANS</v>
      </c>
      <c r="S20" s="29" t="s">
        <v>31</v>
      </c>
      <c r="T20" s="20">
        <v>1312</v>
      </c>
      <c r="U20" s="21"/>
      <c r="V20" s="33"/>
      <c r="W20" s="34"/>
      <c r="X20" s="33">
        <v>59000</v>
      </c>
      <c r="Y20" s="38"/>
      <c r="Z20" s="39">
        <v>51408</v>
      </c>
      <c r="AA20" s="37">
        <f t="shared" si="11"/>
        <v>51408</v>
      </c>
      <c r="AB20" s="28" t="str">
        <f t="shared" si="1"/>
        <v>SOVTRANS</v>
      </c>
      <c r="AD20" s="29" t="s">
        <v>31</v>
      </c>
      <c r="AE20" s="20">
        <v>1312</v>
      </c>
      <c r="AF20" s="21"/>
      <c r="AG20" s="33"/>
      <c r="AH20" s="34"/>
      <c r="AI20" s="22">
        <v>55000</v>
      </c>
      <c r="AJ20" s="38">
        <v>55000</v>
      </c>
      <c r="AK20" s="39">
        <v>43848</v>
      </c>
      <c r="AL20" s="37">
        <f t="shared" si="12"/>
        <v>43848</v>
      </c>
      <c r="AM20" s="28" t="str">
        <f t="shared" si="2"/>
        <v>SOVTRANS</v>
      </c>
      <c r="AP20" s="57"/>
    </row>
    <row r="21" spans="6:42" x14ac:dyDescent="0.25">
      <c r="H21" s="29" t="s">
        <v>32</v>
      </c>
      <c r="I21" s="20">
        <v>4239</v>
      </c>
      <c r="J21" s="21"/>
      <c r="K21" s="33"/>
      <c r="L21" s="22">
        <v>250000</v>
      </c>
      <c r="M21" s="22">
        <v>243000</v>
      </c>
      <c r="N21" s="40">
        <v>170000</v>
      </c>
      <c r="O21" s="39">
        <v>200812.5</v>
      </c>
      <c r="P21" s="37">
        <f t="shared" si="10"/>
        <v>170000</v>
      </c>
      <c r="Q21" s="28" t="str">
        <f t="shared" si="6"/>
        <v>ASSTRA</v>
      </c>
      <c r="S21" s="29" t="s">
        <v>32</v>
      </c>
      <c r="T21" s="20">
        <v>4239</v>
      </c>
      <c r="U21" s="21"/>
      <c r="V21" s="33"/>
      <c r="W21" s="34"/>
      <c r="X21" s="33">
        <v>205000</v>
      </c>
      <c r="Y21" s="38"/>
      <c r="Z21" s="39">
        <v>160650</v>
      </c>
      <c r="AA21" s="37">
        <f t="shared" si="11"/>
        <v>160650</v>
      </c>
      <c r="AB21" s="28" t="str">
        <f t="shared" si="1"/>
        <v>SOVTRANS</v>
      </c>
      <c r="AD21" s="29" t="s">
        <v>32</v>
      </c>
      <c r="AE21" s="20">
        <v>4239</v>
      </c>
      <c r="AF21" s="21"/>
      <c r="AG21" s="33"/>
      <c r="AH21" s="34"/>
      <c r="AI21" s="22">
        <v>185000</v>
      </c>
      <c r="AJ21" s="38">
        <v>155000</v>
      </c>
      <c r="AK21" s="39">
        <v>137025</v>
      </c>
      <c r="AL21" s="37">
        <f t="shared" si="12"/>
        <v>137025</v>
      </c>
      <c r="AM21" s="28" t="str">
        <f t="shared" si="2"/>
        <v>SOVTRANS</v>
      </c>
    </row>
    <row r="22" spans="6:42" x14ac:dyDescent="0.25">
      <c r="H22" s="43" t="s">
        <v>33</v>
      </c>
      <c r="I22" s="20">
        <v>538</v>
      </c>
      <c r="J22" s="21"/>
      <c r="K22" s="33"/>
      <c r="L22" s="22">
        <v>40000</v>
      </c>
      <c r="M22" s="22">
        <v>33000</v>
      </c>
      <c r="N22" s="40">
        <v>24000</v>
      </c>
      <c r="O22" s="39">
        <v>24990</v>
      </c>
      <c r="P22" s="37">
        <f t="shared" si="10"/>
        <v>24000</v>
      </c>
      <c r="Q22" s="28" t="str">
        <f t="shared" si="6"/>
        <v>ASSTRA</v>
      </c>
      <c r="S22" s="43" t="s">
        <v>33</v>
      </c>
      <c r="T22" s="20">
        <v>538</v>
      </c>
      <c r="U22" s="21"/>
      <c r="V22" s="33"/>
      <c r="W22" s="34"/>
      <c r="X22" s="33">
        <v>29000</v>
      </c>
      <c r="Y22" s="38"/>
      <c r="Z22" s="39">
        <v>19992</v>
      </c>
      <c r="AA22" s="37">
        <f t="shared" si="11"/>
        <v>19992</v>
      </c>
      <c r="AB22" s="28" t="str">
        <f t="shared" si="1"/>
        <v>SOVTRANS</v>
      </c>
      <c r="AD22" s="43" t="s">
        <v>33</v>
      </c>
      <c r="AE22" s="20">
        <v>538</v>
      </c>
      <c r="AF22" s="21"/>
      <c r="AG22" s="33"/>
      <c r="AH22" s="34"/>
      <c r="AI22" s="22">
        <v>26000</v>
      </c>
      <c r="AJ22" s="38">
        <v>19000</v>
      </c>
      <c r="AK22" s="39">
        <v>17052</v>
      </c>
      <c r="AL22" s="37">
        <f t="shared" si="12"/>
        <v>17052</v>
      </c>
      <c r="AM22" s="28" t="str">
        <f t="shared" si="2"/>
        <v>SOVTRANS</v>
      </c>
    </row>
    <row r="23" spans="6:42" x14ac:dyDescent="0.25">
      <c r="H23" s="43" t="s">
        <v>34</v>
      </c>
      <c r="I23" s="20">
        <v>2200</v>
      </c>
      <c r="J23" s="21"/>
      <c r="K23" s="33"/>
      <c r="L23" s="22">
        <v>140000</v>
      </c>
      <c r="M23" s="22">
        <v>126000</v>
      </c>
      <c r="N23" s="40">
        <v>135000</v>
      </c>
      <c r="O23" s="39">
        <v>112455</v>
      </c>
      <c r="P23" s="37">
        <f t="shared" si="10"/>
        <v>112455</v>
      </c>
      <c r="Q23" s="28" t="str">
        <f t="shared" si="6"/>
        <v>SOVTRANS</v>
      </c>
      <c r="S23" s="43" t="s">
        <v>34</v>
      </c>
      <c r="T23" s="20">
        <v>2200</v>
      </c>
      <c r="U23" s="21"/>
      <c r="V23" s="33"/>
      <c r="W23" s="34"/>
      <c r="X23" s="33">
        <v>112000</v>
      </c>
      <c r="Y23" s="38"/>
      <c r="Z23" s="39">
        <v>89964</v>
      </c>
      <c r="AA23" s="37">
        <f t="shared" si="11"/>
        <v>89964</v>
      </c>
      <c r="AB23" s="28" t="str">
        <f t="shared" si="1"/>
        <v>SOVTRANS</v>
      </c>
      <c r="AD23" s="43" t="s">
        <v>34</v>
      </c>
      <c r="AE23" s="20">
        <v>2200</v>
      </c>
      <c r="AF23" s="21"/>
      <c r="AG23" s="33"/>
      <c r="AH23" s="34"/>
      <c r="AI23" s="22">
        <v>105000</v>
      </c>
      <c r="AJ23" s="38"/>
      <c r="AK23" s="39">
        <v>76734</v>
      </c>
      <c r="AL23" s="37">
        <f t="shared" si="12"/>
        <v>76734</v>
      </c>
      <c r="AM23" s="28" t="str">
        <f t="shared" si="2"/>
        <v>SOVTRANS</v>
      </c>
    </row>
    <row r="24" spans="6:42" x14ac:dyDescent="0.25">
      <c r="H24" s="29" t="s">
        <v>35</v>
      </c>
      <c r="I24" s="20">
        <v>423</v>
      </c>
      <c r="J24" s="21"/>
      <c r="K24" s="33"/>
      <c r="L24" s="22">
        <v>45000</v>
      </c>
      <c r="M24" s="22">
        <v>28000</v>
      </c>
      <c r="N24" s="40">
        <v>25000</v>
      </c>
      <c r="O24" s="39">
        <v>22312.5</v>
      </c>
      <c r="P24" s="37">
        <f t="shared" si="10"/>
        <v>22312.5</v>
      </c>
      <c r="Q24" s="28" t="str">
        <f t="shared" si="6"/>
        <v>SOVTRANS</v>
      </c>
      <c r="S24" s="29" t="s">
        <v>35</v>
      </c>
      <c r="T24" s="20">
        <v>423</v>
      </c>
      <c r="U24" s="21"/>
      <c r="V24" s="33"/>
      <c r="W24" s="34"/>
      <c r="X24" s="33">
        <v>24000</v>
      </c>
      <c r="Y24" s="38"/>
      <c r="Z24" s="39">
        <v>17850</v>
      </c>
      <c r="AA24" s="37">
        <f t="shared" si="11"/>
        <v>17850</v>
      </c>
      <c r="AB24" s="28" t="str">
        <f t="shared" si="1"/>
        <v>SOVTRANS</v>
      </c>
      <c r="AD24" s="29" t="s">
        <v>35</v>
      </c>
      <c r="AE24" s="20">
        <v>423</v>
      </c>
      <c r="AF24" s="21"/>
      <c r="AG24" s="33"/>
      <c r="AH24" s="34"/>
      <c r="AI24" s="22">
        <v>20000</v>
      </c>
      <c r="AJ24" s="38">
        <v>20000</v>
      </c>
      <c r="AK24" s="39">
        <v>15224.999999999998</v>
      </c>
      <c r="AL24" s="37">
        <f t="shared" si="12"/>
        <v>15224.999999999998</v>
      </c>
      <c r="AM24" s="28" t="str">
        <f t="shared" si="2"/>
        <v>SOVTRANS</v>
      </c>
    </row>
    <row r="25" spans="6:42" x14ac:dyDescent="0.25">
      <c r="H25" s="29" t="s">
        <v>36</v>
      </c>
      <c r="I25" s="20">
        <v>1910</v>
      </c>
      <c r="J25" s="21"/>
      <c r="K25" s="33"/>
      <c r="L25" s="22">
        <v>145000</v>
      </c>
      <c r="M25" s="22">
        <v>102000</v>
      </c>
      <c r="N25" s="40">
        <v>85000</v>
      </c>
      <c r="O25" s="39">
        <v>102637.5</v>
      </c>
      <c r="P25" s="37">
        <f t="shared" si="10"/>
        <v>85000</v>
      </c>
      <c r="Q25" s="28" t="str">
        <f t="shared" si="6"/>
        <v>ASSTRA</v>
      </c>
      <c r="S25" s="29" t="s">
        <v>36</v>
      </c>
      <c r="T25" s="20">
        <v>1910</v>
      </c>
      <c r="U25" s="21"/>
      <c r="V25" s="33"/>
      <c r="W25" s="34"/>
      <c r="X25" s="33">
        <v>90000</v>
      </c>
      <c r="Y25" s="38"/>
      <c r="Z25" s="39">
        <v>82110</v>
      </c>
      <c r="AA25" s="37">
        <f t="shared" si="11"/>
        <v>82110</v>
      </c>
      <c r="AB25" s="28" t="str">
        <f t="shared" si="1"/>
        <v>SOVTRANS</v>
      </c>
      <c r="AD25" s="29" t="s">
        <v>36</v>
      </c>
      <c r="AE25" s="20">
        <v>1910</v>
      </c>
      <c r="AF25" s="21"/>
      <c r="AG25" s="33"/>
      <c r="AH25" s="34"/>
      <c r="AI25" s="22">
        <v>77000</v>
      </c>
      <c r="AJ25" s="38"/>
      <c r="AK25" s="39">
        <v>70035</v>
      </c>
      <c r="AL25" s="37">
        <f t="shared" si="12"/>
        <v>70035</v>
      </c>
      <c r="AM25" s="28" t="str">
        <f t="shared" si="2"/>
        <v>SOVTRANS</v>
      </c>
    </row>
    <row r="26" spans="6:42" x14ac:dyDescent="0.25">
      <c r="H26" s="29" t="s">
        <v>37</v>
      </c>
      <c r="I26" s="20">
        <v>103</v>
      </c>
      <c r="J26" s="21"/>
      <c r="K26" s="33"/>
      <c r="L26" s="22">
        <v>20000</v>
      </c>
      <c r="M26" s="22">
        <v>17000</v>
      </c>
      <c r="N26" s="40">
        <v>15000</v>
      </c>
      <c r="O26" s="39">
        <v>14025.000000000002</v>
      </c>
      <c r="P26" s="37">
        <f t="shared" si="10"/>
        <v>14025.000000000002</v>
      </c>
      <c r="Q26" s="28" t="str">
        <f t="shared" si="6"/>
        <v>SOVTRANS</v>
      </c>
      <c r="S26" s="29" t="s">
        <v>37</v>
      </c>
      <c r="T26" s="20">
        <v>103</v>
      </c>
      <c r="U26" s="21"/>
      <c r="V26" s="33"/>
      <c r="W26" s="34"/>
      <c r="X26" s="33">
        <v>14000</v>
      </c>
      <c r="Y26" s="38"/>
      <c r="Z26" s="39">
        <v>11220</v>
      </c>
      <c r="AA26" s="37">
        <f t="shared" si="11"/>
        <v>11220</v>
      </c>
      <c r="AB26" s="28" t="str">
        <f t="shared" si="1"/>
        <v>SOVTRANS</v>
      </c>
      <c r="AD26" s="29" t="s">
        <v>37</v>
      </c>
      <c r="AE26" s="20">
        <v>103</v>
      </c>
      <c r="AF26" s="21"/>
      <c r="AG26" s="33"/>
      <c r="AH26" s="34"/>
      <c r="AI26" s="22">
        <v>12000</v>
      </c>
      <c r="AJ26" s="38">
        <v>10000</v>
      </c>
      <c r="AK26" s="39">
        <v>9570</v>
      </c>
      <c r="AL26" s="37">
        <f t="shared" si="12"/>
        <v>9570</v>
      </c>
      <c r="AM26" s="28" t="str">
        <f t="shared" si="2"/>
        <v>SOVTRANS</v>
      </c>
    </row>
    <row r="27" spans="6:42" ht="15.75" x14ac:dyDescent="0.25">
      <c r="H27" s="44" t="s">
        <v>38</v>
      </c>
      <c r="I27" s="20">
        <v>738</v>
      </c>
      <c r="J27" s="21"/>
      <c r="K27" s="33"/>
      <c r="L27" s="22">
        <v>60000</v>
      </c>
      <c r="M27" s="22">
        <v>45000</v>
      </c>
      <c r="N27" s="41"/>
      <c r="O27" s="39"/>
      <c r="P27" s="37">
        <f t="shared" si="10"/>
        <v>45000</v>
      </c>
      <c r="Q27" s="28" t="str">
        <f t="shared" si="6"/>
        <v>DACHSER</v>
      </c>
      <c r="S27" s="44" t="s">
        <v>38</v>
      </c>
      <c r="T27" s="20">
        <v>738</v>
      </c>
      <c r="U27" s="21"/>
      <c r="V27" s="33"/>
      <c r="W27" s="34"/>
      <c r="X27" s="33">
        <v>40000</v>
      </c>
      <c r="Y27" s="35"/>
      <c r="Z27" s="2"/>
      <c r="AA27" s="37">
        <f t="shared" si="11"/>
        <v>40000</v>
      </c>
      <c r="AB27" s="28" t="str">
        <f t="shared" si="1"/>
        <v>DACHSER</v>
      </c>
      <c r="AD27" s="44" t="s">
        <v>38</v>
      </c>
      <c r="AE27" s="20">
        <v>738</v>
      </c>
      <c r="AF27" s="21"/>
      <c r="AG27" s="33"/>
      <c r="AH27" s="34"/>
      <c r="AI27" s="22">
        <v>37000</v>
      </c>
      <c r="AJ27" s="35"/>
      <c r="AK27" s="2"/>
      <c r="AL27" s="37">
        <f t="shared" si="12"/>
        <v>37000</v>
      </c>
      <c r="AM27" s="28" t="str">
        <f t="shared" si="2"/>
        <v>DACHSER</v>
      </c>
    </row>
    <row r="28" spans="6:42" x14ac:dyDescent="0.25">
      <c r="H28" s="29" t="s">
        <v>39</v>
      </c>
      <c r="I28" s="20">
        <v>1230</v>
      </c>
      <c r="J28" s="21"/>
      <c r="K28" s="33"/>
      <c r="L28" s="22">
        <v>80000</v>
      </c>
      <c r="M28" s="22">
        <v>64000</v>
      </c>
      <c r="N28" s="40">
        <v>48000</v>
      </c>
      <c r="O28" s="39">
        <v>50872.5</v>
      </c>
      <c r="P28" s="37">
        <f t="shared" si="10"/>
        <v>48000</v>
      </c>
      <c r="Q28" s="28" t="str">
        <f t="shared" si="6"/>
        <v>ASSTRA</v>
      </c>
      <c r="S28" s="29" t="s">
        <v>39</v>
      </c>
      <c r="T28" s="20">
        <v>1230</v>
      </c>
      <c r="U28" s="21"/>
      <c r="V28" s="33"/>
      <c r="W28" s="34"/>
      <c r="X28" s="33">
        <v>52000</v>
      </c>
      <c r="Y28" s="38"/>
      <c r="Z28" s="2">
        <v>40698</v>
      </c>
      <c r="AA28" s="37">
        <f t="shared" si="11"/>
        <v>40698</v>
      </c>
      <c r="AB28" s="28" t="str">
        <f t="shared" si="1"/>
        <v>SOVTRANS</v>
      </c>
      <c r="AD28" s="29" t="s">
        <v>39</v>
      </c>
      <c r="AE28" s="20">
        <v>1230</v>
      </c>
      <c r="AF28" s="21"/>
      <c r="AG28" s="33"/>
      <c r="AH28" s="34"/>
      <c r="AI28" s="22">
        <v>48000</v>
      </c>
      <c r="AJ28" s="38">
        <v>35000</v>
      </c>
      <c r="AK28" s="2">
        <v>34713</v>
      </c>
      <c r="AL28" s="37">
        <f t="shared" si="12"/>
        <v>34713</v>
      </c>
      <c r="AM28" s="28" t="str">
        <f t="shared" si="2"/>
        <v>SOVTRANS</v>
      </c>
    </row>
    <row r="29" spans="6:42" x14ac:dyDescent="0.25">
      <c r="H29" s="44" t="s">
        <v>40</v>
      </c>
      <c r="I29" s="20">
        <v>3234</v>
      </c>
      <c r="J29" s="21"/>
      <c r="K29" s="33"/>
      <c r="L29" s="22">
        <v>190000</v>
      </c>
      <c r="M29" s="22">
        <v>183000</v>
      </c>
      <c r="N29" s="40">
        <v>144000</v>
      </c>
      <c r="O29" s="39">
        <v>156187.5</v>
      </c>
      <c r="P29" s="37">
        <f t="shared" si="10"/>
        <v>144000</v>
      </c>
      <c r="Q29" s="28" t="str">
        <f t="shared" si="6"/>
        <v>ASSTRA</v>
      </c>
      <c r="S29" s="44" t="s">
        <v>40</v>
      </c>
      <c r="T29" s="20">
        <v>3234</v>
      </c>
      <c r="U29" s="21"/>
      <c r="V29" s="33"/>
      <c r="W29" s="34"/>
      <c r="X29" s="33">
        <v>145000</v>
      </c>
      <c r="Y29" s="38"/>
      <c r="Z29" s="39">
        <v>124950</v>
      </c>
      <c r="AA29" s="37">
        <f t="shared" si="11"/>
        <v>124950</v>
      </c>
      <c r="AB29" s="28" t="str">
        <f t="shared" si="1"/>
        <v>SOVTRANS</v>
      </c>
      <c r="AD29" s="44" t="s">
        <v>40</v>
      </c>
      <c r="AE29" s="20">
        <v>3234</v>
      </c>
      <c r="AF29" s="21"/>
      <c r="AG29" s="33"/>
      <c r="AH29" s="34"/>
      <c r="AI29" s="22">
        <v>135000</v>
      </c>
      <c r="AJ29" s="38"/>
      <c r="AK29" s="39">
        <v>106575</v>
      </c>
      <c r="AL29" s="37">
        <f t="shared" si="12"/>
        <v>106575</v>
      </c>
      <c r="AM29" s="28" t="str">
        <f t="shared" si="2"/>
        <v>SOVTRANS</v>
      </c>
    </row>
    <row r="30" spans="6:42" x14ac:dyDescent="0.25">
      <c r="H30" s="44" t="s">
        <v>41</v>
      </c>
      <c r="I30" s="20">
        <v>499</v>
      </c>
      <c r="J30" s="21"/>
      <c r="K30" s="33"/>
      <c r="L30" s="22">
        <v>35000</v>
      </c>
      <c r="M30" s="22">
        <v>30000</v>
      </c>
      <c r="N30" s="40">
        <v>24000</v>
      </c>
      <c r="O30" s="39">
        <v>24990</v>
      </c>
      <c r="P30" s="37">
        <f t="shared" si="10"/>
        <v>24000</v>
      </c>
      <c r="Q30" s="28" t="str">
        <f t="shared" si="6"/>
        <v>ASSTRA</v>
      </c>
      <c r="S30" s="44" t="s">
        <v>41</v>
      </c>
      <c r="T30" s="20">
        <v>499</v>
      </c>
      <c r="U30" s="21"/>
      <c r="V30" s="33"/>
      <c r="W30" s="34"/>
      <c r="X30" s="33">
        <v>27000</v>
      </c>
      <c r="Y30" s="38"/>
      <c r="Z30" s="39">
        <v>19992</v>
      </c>
      <c r="AA30" s="37">
        <f t="shared" si="11"/>
        <v>19992</v>
      </c>
      <c r="AB30" s="28" t="str">
        <f t="shared" si="1"/>
        <v>SOVTRANS</v>
      </c>
      <c r="AD30" s="44" t="s">
        <v>41</v>
      </c>
      <c r="AE30" s="20">
        <v>499</v>
      </c>
      <c r="AF30" s="21"/>
      <c r="AG30" s="33"/>
      <c r="AH30" s="34"/>
      <c r="AI30" s="22">
        <v>24000</v>
      </c>
      <c r="AJ30" s="38">
        <v>19000</v>
      </c>
      <c r="AK30" s="39">
        <v>17052</v>
      </c>
      <c r="AL30" s="37">
        <f t="shared" si="12"/>
        <v>17052</v>
      </c>
      <c r="AM30" s="28" t="str">
        <f t="shared" si="2"/>
        <v>SOVTRANS</v>
      </c>
    </row>
    <row r="31" spans="6:42" x14ac:dyDescent="0.25">
      <c r="H31" s="44" t="s">
        <v>42</v>
      </c>
      <c r="I31" s="20">
        <v>3761</v>
      </c>
      <c r="J31" s="21"/>
      <c r="K31" s="33"/>
      <c r="L31" s="22">
        <v>230000</v>
      </c>
      <c r="M31" s="22">
        <v>22000</v>
      </c>
      <c r="N31" s="40">
        <v>165000</v>
      </c>
      <c r="O31" s="39">
        <v>191887.5</v>
      </c>
      <c r="P31" s="37">
        <f t="shared" si="10"/>
        <v>22000</v>
      </c>
      <c r="Q31" s="28" t="str">
        <f t="shared" si="6"/>
        <v>DACHSER</v>
      </c>
      <c r="S31" s="44" t="s">
        <v>42</v>
      </c>
      <c r="T31" s="20">
        <v>3761</v>
      </c>
      <c r="U31" s="21"/>
      <c r="V31" s="33"/>
      <c r="W31" s="34"/>
      <c r="X31" s="33">
        <v>180000</v>
      </c>
      <c r="Y31" s="38"/>
      <c r="Z31" s="39">
        <v>153510</v>
      </c>
      <c r="AA31" s="37">
        <f t="shared" si="11"/>
        <v>153510</v>
      </c>
      <c r="AB31" s="28" t="str">
        <f t="shared" si="1"/>
        <v>SOVTRANS</v>
      </c>
      <c r="AD31" s="44" t="s">
        <v>42</v>
      </c>
      <c r="AE31" s="20">
        <v>3761</v>
      </c>
      <c r="AF31" s="21"/>
      <c r="AG31" s="33"/>
      <c r="AH31" s="34"/>
      <c r="AI31" s="22">
        <v>172000</v>
      </c>
      <c r="AJ31" s="38">
        <v>145000</v>
      </c>
      <c r="AK31" s="39">
        <v>130934.99999999999</v>
      </c>
      <c r="AL31" s="37">
        <f t="shared" si="12"/>
        <v>130934.99999999999</v>
      </c>
      <c r="AM31" s="28" t="str">
        <f t="shared" si="2"/>
        <v>SOVTRANS</v>
      </c>
    </row>
    <row r="32" spans="6:42" x14ac:dyDescent="0.25">
      <c r="H32" s="44" t="s">
        <v>43</v>
      </c>
      <c r="I32" s="20">
        <v>851</v>
      </c>
      <c r="J32" s="21"/>
      <c r="K32" s="33"/>
      <c r="L32" s="22">
        <v>25000</v>
      </c>
      <c r="M32" s="22">
        <v>20000</v>
      </c>
      <c r="N32" s="40">
        <v>17000</v>
      </c>
      <c r="O32" s="39">
        <v>15172.5</v>
      </c>
      <c r="P32" s="37">
        <f t="shared" si="10"/>
        <v>15172.5</v>
      </c>
      <c r="Q32" s="28" t="str">
        <f t="shared" si="6"/>
        <v>SOVTRANS</v>
      </c>
      <c r="S32" s="44" t="s">
        <v>43</v>
      </c>
      <c r="T32" s="20">
        <v>851</v>
      </c>
      <c r="U32" s="21"/>
      <c r="V32" s="33"/>
      <c r="W32" s="34"/>
      <c r="X32" s="33">
        <v>18000</v>
      </c>
      <c r="Y32" s="38"/>
      <c r="Z32" s="39">
        <v>12138</v>
      </c>
      <c r="AA32" s="37">
        <f t="shared" si="11"/>
        <v>12138</v>
      </c>
      <c r="AB32" s="28" t="str">
        <f t="shared" si="1"/>
        <v>SOVTRANS</v>
      </c>
      <c r="AD32" s="44" t="s">
        <v>43</v>
      </c>
      <c r="AE32" s="20">
        <v>851</v>
      </c>
      <c r="AF32" s="21"/>
      <c r="AG32" s="33"/>
      <c r="AH32" s="34"/>
      <c r="AI32" s="22">
        <v>16000</v>
      </c>
      <c r="AJ32" s="38">
        <v>12000</v>
      </c>
      <c r="AK32" s="39">
        <v>10353</v>
      </c>
      <c r="AL32" s="37">
        <f t="shared" si="12"/>
        <v>10353</v>
      </c>
      <c r="AM32" s="28" t="str">
        <f t="shared" si="2"/>
        <v>SOVTRANS</v>
      </c>
    </row>
    <row r="33" spans="8:39" ht="15.75" x14ac:dyDescent="0.25">
      <c r="H33" s="44" t="s">
        <v>44</v>
      </c>
      <c r="I33" s="20">
        <v>659</v>
      </c>
      <c r="J33" s="21"/>
      <c r="K33" s="33"/>
      <c r="L33" s="22">
        <v>50000</v>
      </c>
      <c r="M33" s="22">
        <v>39000</v>
      </c>
      <c r="N33" s="41"/>
      <c r="O33" s="39"/>
      <c r="P33" s="37">
        <f t="shared" si="10"/>
        <v>39000</v>
      </c>
      <c r="Q33" s="28" t="str">
        <f t="shared" si="6"/>
        <v>DACHSER</v>
      </c>
      <c r="S33" s="44" t="s">
        <v>44</v>
      </c>
      <c r="T33" s="20">
        <v>659</v>
      </c>
      <c r="U33" s="21"/>
      <c r="V33" s="33"/>
      <c r="W33" s="34"/>
      <c r="X33" s="33">
        <v>35000</v>
      </c>
      <c r="Y33" s="35"/>
      <c r="Z33" s="2"/>
      <c r="AA33" s="37">
        <f t="shared" si="11"/>
        <v>35000</v>
      </c>
      <c r="AB33" s="28" t="str">
        <f t="shared" si="1"/>
        <v>DACHSER</v>
      </c>
      <c r="AD33" s="44" t="s">
        <v>44</v>
      </c>
      <c r="AE33" s="20">
        <v>659</v>
      </c>
      <c r="AF33" s="21"/>
      <c r="AG33" s="33"/>
      <c r="AH33" s="34"/>
      <c r="AI33" s="22">
        <v>33000</v>
      </c>
      <c r="AJ33" s="35"/>
      <c r="AK33" s="2"/>
      <c r="AL33" s="37">
        <f t="shared" si="12"/>
        <v>33000</v>
      </c>
      <c r="AM33" s="28" t="str">
        <f t="shared" si="2"/>
        <v>DACHSER</v>
      </c>
    </row>
    <row r="34" spans="8:39" x14ac:dyDescent="0.25">
      <c r="H34" s="44" t="s">
        <v>45</v>
      </c>
      <c r="I34" s="20">
        <v>981</v>
      </c>
      <c r="J34" s="21"/>
      <c r="K34" s="33"/>
      <c r="L34" s="22">
        <v>60000</v>
      </c>
      <c r="M34" s="22">
        <v>60000</v>
      </c>
      <c r="N34" s="40">
        <v>58000</v>
      </c>
      <c r="O34" s="39">
        <v>52657.5</v>
      </c>
      <c r="P34" s="37">
        <f t="shared" si="10"/>
        <v>52657.5</v>
      </c>
      <c r="Q34" s="28" t="str">
        <f t="shared" si="6"/>
        <v>SOVTRANS</v>
      </c>
      <c r="S34" s="44" t="s">
        <v>45</v>
      </c>
      <c r="T34" s="20">
        <v>981</v>
      </c>
      <c r="U34" s="21"/>
      <c r="V34" s="33"/>
      <c r="W34" s="34"/>
      <c r="X34" s="33">
        <v>50000</v>
      </c>
      <c r="Y34" s="38"/>
      <c r="Z34" s="39">
        <v>42126</v>
      </c>
      <c r="AA34" s="37">
        <f t="shared" si="11"/>
        <v>42126</v>
      </c>
      <c r="AB34" s="28" t="str">
        <f t="shared" si="1"/>
        <v>SOVTRANS</v>
      </c>
      <c r="AD34" s="44" t="s">
        <v>45</v>
      </c>
      <c r="AE34" s="20">
        <v>981</v>
      </c>
      <c r="AF34" s="21"/>
      <c r="AG34" s="33"/>
      <c r="AH34" s="34"/>
      <c r="AI34" s="22">
        <v>46000</v>
      </c>
      <c r="AJ34" s="38"/>
      <c r="AK34" s="39">
        <v>35931</v>
      </c>
      <c r="AL34" s="37">
        <f t="shared" si="12"/>
        <v>35931</v>
      </c>
      <c r="AM34" s="28" t="str">
        <f t="shared" si="2"/>
        <v>SOVTRANS</v>
      </c>
    </row>
    <row r="35" spans="8:39" x14ac:dyDescent="0.25">
      <c r="H35" s="29" t="s">
        <v>46</v>
      </c>
      <c r="I35" s="20">
        <v>2803</v>
      </c>
      <c r="J35" s="21"/>
      <c r="K35" s="33"/>
      <c r="L35" s="22">
        <v>175000</v>
      </c>
      <c r="M35" s="22">
        <v>154000</v>
      </c>
      <c r="N35" s="40">
        <v>110000</v>
      </c>
      <c r="O35" s="39">
        <v>138337.5</v>
      </c>
      <c r="P35" s="37">
        <f t="shared" si="10"/>
        <v>110000</v>
      </c>
      <c r="Q35" s="28" t="str">
        <f t="shared" si="6"/>
        <v>ASSTRA</v>
      </c>
      <c r="S35" s="29" t="s">
        <v>46</v>
      </c>
      <c r="T35" s="20">
        <v>2803</v>
      </c>
      <c r="U35" s="21"/>
      <c r="V35" s="33"/>
      <c r="W35" s="34"/>
      <c r="X35" s="33">
        <v>133000</v>
      </c>
      <c r="Y35" s="38"/>
      <c r="Z35" s="39">
        <v>110670</v>
      </c>
      <c r="AA35" s="37">
        <f t="shared" si="11"/>
        <v>110670</v>
      </c>
      <c r="AB35" s="28" t="str">
        <f t="shared" si="1"/>
        <v>SOVTRANS</v>
      </c>
      <c r="AD35" s="29" t="s">
        <v>46</v>
      </c>
      <c r="AE35" s="20">
        <v>2803</v>
      </c>
      <c r="AF35" s="21"/>
      <c r="AG35" s="33"/>
      <c r="AH35" s="34"/>
      <c r="AI35" s="22">
        <v>110000</v>
      </c>
      <c r="AJ35" s="38"/>
      <c r="AK35" s="39">
        <v>94395</v>
      </c>
      <c r="AL35" s="37">
        <f t="shared" si="12"/>
        <v>94395</v>
      </c>
      <c r="AM35" s="28" t="str">
        <f t="shared" si="2"/>
        <v>SOVTRANS</v>
      </c>
    </row>
    <row r="36" spans="8:39" x14ac:dyDescent="0.25">
      <c r="H36" s="29" t="s">
        <v>47</v>
      </c>
      <c r="I36" s="20">
        <v>1463</v>
      </c>
      <c r="J36" s="21"/>
      <c r="K36" s="33"/>
      <c r="L36" s="22">
        <v>95000</v>
      </c>
      <c r="M36" s="22">
        <v>85000</v>
      </c>
      <c r="N36" s="40">
        <v>75000</v>
      </c>
      <c r="O36" s="39">
        <v>80325</v>
      </c>
      <c r="P36" s="37">
        <f t="shared" si="10"/>
        <v>75000</v>
      </c>
      <c r="Q36" s="28" t="str">
        <f t="shared" si="6"/>
        <v>ASSTRA</v>
      </c>
      <c r="S36" s="29" t="s">
        <v>47</v>
      </c>
      <c r="T36" s="20">
        <v>1463</v>
      </c>
      <c r="U36" s="21"/>
      <c r="V36" s="33"/>
      <c r="W36" s="34"/>
      <c r="X36" s="33">
        <v>70000</v>
      </c>
      <c r="Y36" s="38"/>
      <c r="Z36" s="39">
        <v>64260</v>
      </c>
      <c r="AA36" s="37">
        <f t="shared" si="11"/>
        <v>64260</v>
      </c>
      <c r="AB36" s="28" t="str">
        <f t="shared" si="1"/>
        <v>SOVTRANS</v>
      </c>
      <c r="AD36" s="29" t="s">
        <v>47</v>
      </c>
      <c r="AE36" s="20">
        <v>1463</v>
      </c>
      <c r="AF36" s="21"/>
      <c r="AG36" s="33"/>
      <c r="AH36" s="34"/>
      <c r="AI36" s="22">
        <v>64000</v>
      </c>
      <c r="AJ36" s="38"/>
      <c r="AK36" s="39">
        <v>54810</v>
      </c>
      <c r="AL36" s="37">
        <f t="shared" si="12"/>
        <v>54810</v>
      </c>
      <c r="AM36" s="28" t="str">
        <f t="shared" si="2"/>
        <v>SOVTRANS</v>
      </c>
    </row>
    <row r="37" spans="8:39" x14ac:dyDescent="0.25">
      <c r="H37" s="29" t="s">
        <v>48</v>
      </c>
      <c r="I37" s="20">
        <v>1753</v>
      </c>
      <c r="J37" s="21"/>
      <c r="K37" s="33"/>
      <c r="L37" s="22">
        <v>110000</v>
      </c>
      <c r="M37" s="22">
        <v>97000</v>
      </c>
      <c r="N37" s="40">
        <v>80000</v>
      </c>
      <c r="O37" s="39">
        <v>89250</v>
      </c>
      <c r="P37" s="37">
        <f t="shared" si="10"/>
        <v>80000</v>
      </c>
      <c r="Q37" s="28" t="str">
        <f t="shared" si="6"/>
        <v>ASSTRA</v>
      </c>
      <c r="S37" s="29" t="s">
        <v>48</v>
      </c>
      <c r="T37" s="20">
        <v>1753</v>
      </c>
      <c r="U37" s="21"/>
      <c r="V37" s="33"/>
      <c r="W37" s="34"/>
      <c r="X37" s="33">
        <v>82000</v>
      </c>
      <c r="Y37" s="38"/>
      <c r="Z37" s="39">
        <v>71400</v>
      </c>
      <c r="AA37" s="37">
        <f t="shared" si="11"/>
        <v>71400</v>
      </c>
      <c r="AB37" s="28" t="str">
        <f t="shared" si="1"/>
        <v>SOVTRANS</v>
      </c>
      <c r="AD37" s="29" t="s">
        <v>48</v>
      </c>
      <c r="AE37" s="20">
        <v>1753</v>
      </c>
      <c r="AF37" s="21"/>
      <c r="AG37" s="33"/>
      <c r="AH37" s="34"/>
      <c r="AI37" s="22">
        <v>75000</v>
      </c>
      <c r="AJ37" s="38"/>
      <c r="AK37" s="39">
        <v>60899.999999999993</v>
      </c>
      <c r="AL37" s="37">
        <f t="shared" si="12"/>
        <v>60899.999999999993</v>
      </c>
      <c r="AM37" s="28" t="str">
        <f t="shared" si="2"/>
        <v>SOVTRANS</v>
      </c>
    </row>
    <row r="38" spans="8:39" ht="15.75" x14ac:dyDescent="0.25">
      <c r="H38" s="29" t="s">
        <v>49</v>
      </c>
      <c r="I38" s="20">
        <v>3225</v>
      </c>
      <c r="J38" s="21"/>
      <c r="K38" s="33"/>
      <c r="L38" s="22">
        <v>230000</v>
      </c>
      <c r="M38" s="22">
        <v>210000</v>
      </c>
      <c r="N38" s="41"/>
      <c r="O38" s="39"/>
      <c r="P38" s="37">
        <f t="shared" si="10"/>
        <v>210000</v>
      </c>
      <c r="Q38" s="28" t="str">
        <f t="shared" si="6"/>
        <v>DACHSER</v>
      </c>
      <c r="S38" s="29" t="s">
        <v>49</v>
      </c>
      <c r="T38" s="20">
        <v>3225</v>
      </c>
      <c r="U38" s="21"/>
      <c r="V38" s="33"/>
      <c r="W38" s="34"/>
      <c r="X38" s="33">
        <v>190000</v>
      </c>
      <c r="Y38" s="35"/>
      <c r="Z38" s="45"/>
      <c r="AA38" s="37">
        <f t="shared" si="11"/>
        <v>190000</v>
      </c>
      <c r="AB38" s="28" t="str">
        <f t="shared" si="1"/>
        <v>DACHSER</v>
      </c>
      <c r="AD38" s="29" t="s">
        <v>49</v>
      </c>
      <c r="AE38" s="20">
        <v>3225</v>
      </c>
      <c r="AF38" s="21"/>
      <c r="AG38" s="33"/>
      <c r="AH38" s="34"/>
      <c r="AI38" s="22">
        <v>177000</v>
      </c>
      <c r="AJ38" s="35"/>
      <c r="AK38" s="45"/>
      <c r="AL38" s="37">
        <f t="shared" si="12"/>
        <v>177000</v>
      </c>
      <c r="AM38" s="28" t="str">
        <f t="shared" si="2"/>
        <v>DACHSER</v>
      </c>
    </row>
    <row r="39" spans="8:39" x14ac:dyDescent="0.25">
      <c r="H39" s="29" t="s">
        <v>15</v>
      </c>
      <c r="I39" s="20">
        <v>1544</v>
      </c>
      <c r="J39" s="21"/>
      <c r="K39" s="33"/>
      <c r="L39" s="22">
        <v>90000</v>
      </c>
      <c r="M39" s="22">
        <v>80000</v>
      </c>
      <c r="N39" s="40">
        <v>75000</v>
      </c>
      <c r="O39" s="39">
        <v>77647.5</v>
      </c>
      <c r="P39" s="37">
        <f t="shared" si="10"/>
        <v>75000</v>
      </c>
      <c r="Q39" s="28" t="str">
        <f t="shared" si="6"/>
        <v>ASSTRA</v>
      </c>
      <c r="S39" s="29" t="s">
        <v>15</v>
      </c>
      <c r="T39" s="20">
        <v>1544</v>
      </c>
      <c r="U39" s="21"/>
      <c r="V39" s="33"/>
      <c r="W39" s="34"/>
      <c r="X39" s="33">
        <v>65000</v>
      </c>
      <c r="Y39" s="38"/>
      <c r="Z39" s="39">
        <v>62118</v>
      </c>
      <c r="AA39" s="37">
        <f t="shared" si="11"/>
        <v>62118</v>
      </c>
      <c r="AB39" s="28" t="str">
        <f t="shared" si="1"/>
        <v>SOVTRANS</v>
      </c>
      <c r="AD39" s="29" t="s">
        <v>15</v>
      </c>
      <c r="AE39" s="20">
        <v>1544</v>
      </c>
      <c r="AF39" s="21"/>
      <c r="AG39" s="33"/>
      <c r="AH39" s="34"/>
      <c r="AI39" s="22">
        <v>55000</v>
      </c>
      <c r="AJ39" s="38"/>
      <c r="AK39" s="39">
        <v>52983</v>
      </c>
      <c r="AL39" s="37">
        <f t="shared" si="12"/>
        <v>52983</v>
      </c>
      <c r="AM39" s="28" t="str">
        <f t="shared" si="2"/>
        <v>SOVTRANS</v>
      </c>
    </row>
    <row r="40" spans="8:39" x14ac:dyDescent="0.25">
      <c r="H40" s="29" t="s">
        <v>50</v>
      </c>
      <c r="I40" s="20">
        <v>68</v>
      </c>
      <c r="J40" s="21"/>
      <c r="K40" s="33"/>
      <c r="L40" s="22">
        <v>15000</v>
      </c>
      <c r="M40" s="22">
        <v>17000</v>
      </c>
      <c r="N40" s="40">
        <v>18000</v>
      </c>
      <c r="O40" s="39">
        <v>12495</v>
      </c>
      <c r="P40" s="37">
        <f t="shared" si="10"/>
        <v>12495</v>
      </c>
      <c r="Q40" s="28" t="str">
        <f t="shared" si="6"/>
        <v>SOVTRANS</v>
      </c>
      <c r="S40" s="29" t="s">
        <v>50</v>
      </c>
      <c r="T40" s="20">
        <v>68</v>
      </c>
      <c r="U40" s="21"/>
      <c r="V40" s="33"/>
      <c r="W40" s="34"/>
      <c r="X40" s="33">
        <v>14000</v>
      </c>
      <c r="Y40" s="38"/>
      <c r="Z40" s="39">
        <v>9996</v>
      </c>
      <c r="AA40" s="37">
        <f t="shared" si="11"/>
        <v>9996</v>
      </c>
      <c r="AB40" s="28" t="str">
        <f t="shared" si="1"/>
        <v>SOVTRANS</v>
      </c>
      <c r="AD40" s="29" t="s">
        <v>50</v>
      </c>
      <c r="AE40" s="20">
        <v>68</v>
      </c>
      <c r="AF40" s="21"/>
      <c r="AG40" s="33"/>
      <c r="AH40" s="34"/>
      <c r="AI40" s="22">
        <v>12000</v>
      </c>
      <c r="AJ40" s="38">
        <v>12000</v>
      </c>
      <c r="AK40" s="39">
        <v>8526</v>
      </c>
      <c r="AL40" s="37">
        <f t="shared" si="12"/>
        <v>8526</v>
      </c>
      <c r="AM40" s="28" t="str">
        <f t="shared" si="2"/>
        <v>SOVTRANS</v>
      </c>
    </row>
    <row r="41" spans="8:39" x14ac:dyDescent="0.25">
      <c r="H41" s="29" t="s">
        <v>51</v>
      </c>
      <c r="I41" s="20">
        <v>1034</v>
      </c>
      <c r="J41" s="21"/>
      <c r="K41" s="33"/>
      <c r="L41" s="22">
        <v>70000</v>
      </c>
      <c r="M41" s="22">
        <v>60000</v>
      </c>
      <c r="N41" s="40">
        <v>55000</v>
      </c>
      <c r="O41" s="39">
        <v>53550</v>
      </c>
      <c r="P41" s="37">
        <f t="shared" si="10"/>
        <v>53550</v>
      </c>
      <c r="Q41" s="28" t="str">
        <f t="shared" si="6"/>
        <v>SOVTRANS</v>
      </c>
      <c r="S41" s="29" t="s">
        <v>51</v>
      </c>
      <c r="T41" s="20">
        <v>1034</v>
      </c>
      <c r="U41" s="21"/>
      <c r="V41" s="33"/>
      <c r="W41" s="34"/>
      <c r="X41" s="33">
        <v>49000</v>
      </c>
      <c r="Y41" s="38"/>
      <c r="Z41" s="39">
        <v>42840</v>
      </c>
      <c r="AA41" s="37">
        <f t="shared" si="11"/>
        <v>42840</v>
      </c>
      <c r="AB41" s="28" t="str">
        <f t="shared" si="1"/>
        <v>SOVTRANS</v>
      </c>
      <c r="AD41" s="29" t="s">
        <v>51</v>
      </c>
      <c r="AE41" s="20">
        <v>1034</v>
      </c>
      <c r="AF41" s="21"/>
      <c r="AG41" s="33"/>
      <c r="AH41" s="34"/>
      <c r="AI41" s="22">
        <v>45000</v>
      </c>
      <c r="AJ41" s="38">
        <v>47000</v>
      </c>
      <c r="AK41" s="39">
        <v>36540</v>
      </c>
      <c r="AL41" s="37">
        <f t="shared" si="12"/>
        <v>36540</v>
      </c>
      <c r="AM41" s="28" t="str">
        <f t="shared" si="2"/>
        <v>SOVTRANS</v>
      </c>
    </row>
    <row r="42" spans="8:39" x14ac:dyDescent="0.25">
      <c r="H42" s="29" t="s">
        <v>52</v>
      </c>
      <c r="I42" s="20">
        <v>233</v>
      </c>
      <c r="J42" s="21"/>
      <c r="K42" s="33"/>
      <c r="L42" s="22">
        <v>18000</v>
      </c>
      <c r="M42" s="22">
        <v>19000</v>
      </c>
      <c r="N42" s="40">
        <v>17000</v>
      </c>
      <c r="O42" s="39">
        <v>16065</v>
      </c>
      <c r="P42" s="37">
        <f t="shared" si="10"/>
        <v>16065</v>
      </c>
      <c r="Q42" s="28" t="str">
        <f t="shared" si="6"/>
        <v>SOVTRANS</v>
      </c>
      <c r="S42" s="29" t="s">
        <v>52</v>
      </c>
      <c r="T42" s="20">
        <v>233</v>
      </c>
      <c r="U42" s="21"/>
      <c r="V42" s="33"/>
      <c r="W42" s="34"/>
      <c r="X42" s="33">
        <v>17000</v>
      </c>
      <c r="Y42" s="38"/>
      <c r="Z42" s="39">
        <v>12852</v>
      </c>
      <c r="AA42" s="37">
        <f t="shared" si="11"/>
        <v>12852</v>
      </c>
      <c r="AB42" s="28" t="str">
        <f t="shared" si="1"/>
        <v>SOVTRANS</v>
      </c>
      <c r="AD42" s="29" t="s">
        <v>52</v>
      </c>
      <c r="AE42" s="20">
        <v>233</v>
      </c>
      <c r="AF42" s="21"/>
      <c r="AG42" s="33"/>
      <c r="AH42" s="34"/>
      <c r="AI42" s="22">
        <v>14000</v>
      </c>
      <c r="AJ42" s="38">
        <v>13000</v>
      </c>
      <c r="AK42" s="39">
        <v>10962</v>
      </c>
      <c r="AL42" s="37">
        <f t="shared" si="12"/>
        <v>10962</v>
      </c>
      <c r="AM42" s="28" t="str">
        <f t="shared" si="2"/>
        <v>SOVTRANS</v>
      </c>
    </row>
    <row r="43" spans="8:39" ht="15.75" x14ac:dyDescent="0.25">
      <c r="H43" s="29" t="s">
        <v>53</v>
      </c>
      <c r="I43" s="20">
        <v>1654</v>
      </c>
      <c r="J43" s="21"/>
      <c r="K43" s="33"/>
      <c r="L43" s="22">
        <v>80000</v>
      </c>
      <c r="M43" s="22">
        <v>85000</v>
      </c>
      <c r="N43" s="41"/>
      <c r="O43" s="39"/>
      <c r="P43" s="37">
        <f t="shared" si="10"/>
        <v>80000</v>
      </c>
      <c r="Q43" s="28" t="str">
        <f t="shared" si="6"/>
        <v>AGILITY</v>
      </c>
      <c r="S43" s="29" t="s">
        <v>53</v>
      </c>
      <c r="T43" s="20">
        <v>1654</v>
      </c>
      <c r="U43" s="21"/>
      <c r="V43" s="33"/>
      <c r="W43" s="34"/>
      <c r="X43" s="33">
        <v>75000</v>
      </c>
      <c r="Y43" s="35"/>
      <c r="Z43" s="3"/>
      <c r="AA43" s="37">
        <f t="shared" si="11"/>
        <v>75000</v>
      </c>
      <c r="AB43" s="28" t="str">
        <f t="shared" si="1"/>
        <v>DACHSER</v>
      </c>
      <c r="AD43" s="29" t="s">
        <v>53</v>
      </c>
      <c r="AE43" s="20">
        <v>1654</v>
      </c>
      <c r="AF43" s="21"/>
      <c r="AG43" s="33"/>
      <c r="AH43" s="34"/>
      <c r="AI43" s="22">
        <v>70000</v>
      </c>
      <c r="AJ43" s="35"/>
      <c r="AK43" s="3"/>
      <c r="AL43" s="37">
        <f t="shared" si="12"/>
        <v>70000</v>
      </c>
      <c r="AM43" s="28" t="str">
        <f t="shared" si="2"/>
        <v>DACHSER</v>
      </c>
    </row>
    <row r="44" spans="8:39" x14ac:dyDescent="0.25">
      <c r="H44" s="29" t="s">
        <v>54</v>
      </c>
      <c r="I44" s="20">
        <v>1054</v>
      </c>
      <c r="J44" s="21"/>
      <c r="K44" s="33"/>
      <c r="L44" s="22">
        <v>60000</v>
      </c>
      <c r="M44" s="22">
        <v>60000</v>
      </c>
      <c r="N44" s="40">
        <v>45000</v>
      </c>
      <c r="O44" s="39">
        <v>53550</v>
      </c>
      <c r="P44" s="37">
        <f t="shared" si="10"/>
        <v>45000</v>
      </c>
      <c r="Q44" s="28" t="str">
        <f t="shared" si="6"/>
        <v>ASSTRA</v>
      </c>
      <c r="S44" s="29" t="s">
        <v>54</v>
      </c>
      <c r="T44" s="20">
        <v>1054</v>
      </c>
      <c r="U44" s="21"/>
      <c r="V44" s="33"/>
      <c r="W44" s="34"/>
      <c r="X44" s="33">
        <v>48000</v>
      </c>
      <c r="Y44" s="38"/>
      <c r="Z44" s="39">
        <v>42840</v>
      </c>
      <c r="AA44" s="37">
        <f t="shared" si="11"/>
        <v>42840</v>
      </c>
      <c r="AB44" s="28" t="str">
        <f t="shared" si="1"/>
        <v>SOVTRANS</v>
      </c>
      <c r="AD44" s="29" t="s">
        <v>54</v>
      </c>
      <c r="AE44" s="20">
        <v>1054</v>
      </c>
      <c r="AF44" s="21"/>
      <c r="AG44" s="33"/>
      <c r="AH44" s="34"/>
      <c r="AI44" s="22">
        <v>43000</v>
      </c>
      <c r="AJ44" s="38">
        <v>35000</v>
      </c>
      <c r="AK44" s="39">
        <v>36540</v>
      </c>
      <c r="AL44" s="37">
        <f t="shared" si="12"/>
        <v>35000</v>
      </c>
      <c r="AM44" s="28" t="str">
        <f t="shared" si="2"/>
        <v>ASSTRA</v>
      </c>
    </row>
    <row r="45" spans="8:39" x14ac:dyDescent="0.25">
      <c r="H45" s="29" t="s">
        <v>55</v>
      </c>
      <c r="I45" s="20">
        <v>810</v>
      </c>
      <c r="J45" s="21"/>
      <c r="K45" s="33"/>
      <c r="L45" s="22">
        <v>45000</v>
      </c>
      <c r="M45" s="22">
        <v>32000</v>
      </c>
      <c r="N45" s="40">
        <v>29000</v>
      </c>
      <c r="O45" s="39">
        <v>33915</v>
      </c>
      <c r="P45" s="37">
        <f t="shared" si="10"/>
        <v>29000</v>
      </c>
      <c r="Q45" s="28" t="str">
        <f t="shared" si="6"/>
        <v>ASSTRA</v>
      </c>
      <c r="S45" s="29" t="s">
        <v>55</v>
      </c>
      <c r="T45" s="20">
        <v>810</v>
      </c>
      <c r="U45" s="21"/>
      <c r="V45" s="33"/>
      <c r="W45" s="34"/>
      <c r="X45" s="33">
        <v>28000</v>
      </c>
      <c r="Y45" s="38"/>
      <c r="Z45" s="39">
        <v>27132</v>
      </c>
      <c r="AA45" s="37">
        <f t="shared" si="11"/>
        <v>27132</v>
      </c>
      <c r="AB45" s="28" t="str">
        <f t="shared" si="1"/>
        <v>SOVTRANS</v>
      </c>
      <c r="AD45" s="29" t="s">
        <v>55</v>
      </c>
      <c r="AE45" s="20">
        <v>810</v>
      </c>
      <c r="AF45" s="21"/>
      <c r="AG45" s="33"/>
      <c r="AH45" s="34"/>
      <c r="AI45" s="22">
        <v>26000</v>
      </c>
      <c r="AJ45" s="38">
        <v>25000</v>
      </c>
      <c r="AK45" s="39">
        <v>23142</v>
      </c>
      <c r="AL45" s="37">
        <f t="shared" si="12"/>
        <v>23142</v>
      </c>
      <c r="AM45" s="28" t="str">
        <f t="shared" si="2"/>
        <v>SOVTRANS</v>
      </c>
    </row>
    <row r="46" spans="8:39" x14ac:dyDescent="0.25">
      <c r="H46" s="29" t="s">
        <v>56</v>
      </c>
      <c r="I46" s="20">
        <v>795</v>
      </c>
      <c r="J46" s="21"/>
      <c r="K46" s="33"/>
      <c r="L46" s="22">
        <v>50000</v>
      </c>
      <c r="M46" s="22">
        <v>50000</v>
      </c>
      <c r="N46" s="40">
        <v>42000</v>
      </c>
      <c r="O46" s="39">
        <v>45517.5</v>
      </c>
      <c r="P46" s="37">
        <f t="shared" si="10"/>
        <v>42000</v>
      </c>
      <c r="Q46" s="28" t="str">
        <f t="shared" si="6"/>
        <v>ASSTRA</v>
      </c>
      <c r="S46" s="29" t="s">
        <v>56</v>
      </c>
      <c r="T46" s="20">
        <v>795</v>
      </c>
      <c r="U46" s="21"/>
      <c r="V46" s="33"/>
      <c r="W46" s="34"/>
      <c r="X46" s="33">
        <v>41000</v>
      </c>
      <c r="Y46" s="38"/>
      <c r="Z46" s="39">
        <v>36414</v>
      </c>
      <c r="AA46" s="37">
        <f t="shared" si="11"/>
        <v>36414</v>
      </c>
      <c r="AB46" s="28" t="str">
        <f t="shared" si="1"/>
        <v>SOVTRANS</v>
      </c>
      <c r="AD46" s="29" t="s">
        <v>56</v>
      </c>
      <c r="AE46" s="20">
        <v>795</v>
      </c>
      <c r="AF46" s="21"/>
      <c r="AG46" s="33"/>
      <c r="AH46" s="34"/>
      <c r="AI46" s="22">
        <v>38000</v>
      </c>
      <c r="AJ46" s="38"/>
      <c r="AK46" s="39">
        <v>31058.999999999996</v>
      </c>
      <c r="AL46" s="37">
        <f t="shared" si="12"/>
        <v>31058.999999999996</v>
      </c>
      <c r="AM46" s="28" t="str">
        <f t="shared" si="2"/>
        <v>SOVTRANS</v>
      </c>
    </row>
    <row r="47" spans="8:39" x14ac:dyDescent="0.25">
      <c r="H47" s="29" t="s">
        <v>57</v>
      </c>
      <c r="I47" s="20">
        <v>1500</v>
      </c>
      <c r="J47" s="21"/>
      <c r="K47" s="33"/>
      <c r="L47" s="22">
        <v>100000</v>
      </c>
      <c r="M47" s="22"/>
      <c r="N47" s="40">
        <v>75000</v>
      </c>
      <c r="O47" s="39">
        <v>75862.5</v>
      </c>
      <c r="P47" s="37">
        <f t="shared" si="10"/>
        <v>75000</v>
      </c>
      <c r="Q47" s="28" t="str">
        <f t="shared" si="6"/>
        <v>ASSTRA</v>
      </c>
      <c r="S47" s="29" t="s">
        <v>57</v>
      </c>
      <c r="T47" s="20">
        <v>1500</v>
      </c>
      <c r="U47" s="21"/>
      <c r="V47" s="33"/>
      <c r="W47" s="34"/>
      <c r="X47" s="33"/>
      <c r="Y47" s="38"/>
      <c r="Z47" s="39">
        <v>60690</v>
      </c>
      <c r="AA47" s="37">
        <f t="shared" si="11"/>
        <v>60690</v>
      </c>
      <c r="AB47" s="28" t="str">
        <f t="shared" si="1"/>
        <v>SOVTRANS</v>
      </c>
      <c r="AD47" s="29" t="s">
        <v>57</v>
      </c>
      <c r="AE47" s="20">
        <v>1500</v>
      </c>
      <c r="AF47" s="21"/>
      <c r="AG47" s="33"/>
      <c r="AH47" s="34"/>
      <c r="AI47" s="22"/>
      <c r="AJ47" s="38"/>
      <c r="AK47" s="39">
        <v>51765</v>
      </c>
      <c r="AL47" s="37">
        <f t="shared" si="12"/>
        <v>51765</v>
      </c>
      <c r="AM47" s="28" t="str">
        <f t="shared" si="2"/>
        <v>SOVTRANS</v>
      </c>
    </row>
    <row r="48" spans="8:39" x14ac:dyDescent="0.25">
      <c r="H48" s="29" t="s">
        <v>58</v>
      </c>
      <c r="I48" s="20">
        <v>898</v>
      </c>
      <c r="J48" s="21"/>
      <c r="K48" s="33"/>
      <c r="L48" s="22">
        <v>60000</v>
      </c>
      <c r="M48" s="22">
        <v>59000</v>
      </c>
      <c r="N48" s="40">
        <v>46000</v>
      </c>
      <c r="O48" s="39">
        <v>53550</v>
      </c>
      <c r="P48" s="37">
        <f t="shared" si="10"/>
        <v>46000</v>
      </c>
      <c r="Q48" s="28" t="str">
        <f t="shared" si="6"/>
        <v>ASSTRA</v>
      </c>
      <c r="S48" s="29" t="s">
        <v>58</v>
      </c>
      <c r="T48" s="20">
        <v>898</v>
      </c>
      <c r="U48" s="21"/>
      <c r="V48" s="33"/>
      <c r="W48" s="34"/>
      <c r="X48" s="33">
        <v>45000</v>
      </c>
      <c r="Y48" s="38"/>
      <c r="Z48" s="39">
        <v>42840</v>
      </c>
      <c r="AA48" s="37">
        <f t="shared" si="11"/>
        <v>42840</v>
      </c>
      <c r="AB48" s="28" t="str">
        <f t="shared" si="1"/>
        <v>SOVTRANS</v>
      </c>
      <c r="AD48" s="29" t="s">
        <v>58</v>
      </c>
      <c r="AE48" s="20">
        <v>898</v>
      </c>
      <c r="AF48" s="21"/>
      <c r="AG48" s="33"/>
      <c r="AH48" s="34"/>
      <c r="AI48" s="22">
        <v>40000</v>
      </c>
      <c r="AJ48" s="38"/>
      <c r="AK48" s="39">
        <v>36540</v>
      </c>
      <c r="AL48" s="37">
        <f t="shared" si="12"/>
        <v>36540</v>
      </c>
      <c r="AM48" s="28" t="str">
        <f t="shared" si="2"/>
        <v>SOVTRANS</v>
      </c>
    </row>
    <row r="49" spans="8:39" x14ac:dyDescent="0.25">
      <c r="H49" s="29" t="s">
        <v>59</v>
      </c>
      <c r="I49" s="20">
        <v>1100</v>
      </c>
      <c r="J49" s="21"/>
      <c r="K49" s="33"/>
      <c r="L49" s="22">
        <v>65000</v>
      </c>
      <c r="M49" s="22">
        <v>65000</v>
      </c>
      <c r="N49" s="40">
        <v>58000</v>
      </c>
      <c r="O49" s="39">
        <v>58012.5</v>
      </c>
      <c r="P49" s="37">
        <f t="shared" si="10"/>
        <v>58000</v>
      </c>
      <c r="Q49" s="28" t="str">
        <f t="shared" si="6"/>
        <v>ASSTRA</v>
      </c>
      <c r="S49" s="29" t="s">
        <v>59</v>
      </c>
      <c r="T49" s="20">
        <v>1100</v>
      </c>
      <c r="U49" s="21"/>
      <c r="V49" s="33"/>
      <c r="W49" s="34"/>
      <c r="X49" s="33">
        <v>52000</v>
      </c>
      <c r="Y49" s="38"/>
      <c r="Z49" s="39">
        <v>46410</v>
      </c>
      <c r="AA49" s="37">
        <f t="shared" si="11"/>
        <v>46410</v>
      </c>
      <c r="AB49" s="28" t="str">
        <f t="shared" si="1"/>
        <v>SOVTRANS</v>
      </c>
      <c r="AD49" s="29" t="s">
        <v>59</v>
      </c>
      <c r="AE49" s="20">
        <v>1100</v>
      </c>
      <c r="AF49" s="21"/>
      <c r="AG49" s="33"/>
      <c r="AH49" s="34"/>
      <c r="AI49" s="22">
        <v>48000</v>
      </c>
      <c r="AJ49" s="38"/>
      <c r="AK49" s="39">
        <v>39585</v>
      </c>
      <c r="AL49" s="37">
        <f t="shared" si="12"/>
        <v>39585</v>
      </c>
      <c r="AM49" s="28" t="str">
        <f t="shared" si="2"/>
        <v>SOVTRANS</v>
      </c>
    </row>
    <row r="50" spans="8:39" x14ac:dyDescent="0.25">
      <c r="H50" s="29" t="s">
        <v>60</v>
      </c>
      <c r="I50" s="20">
        <v>1262</v>
      </c>
      <c r="J50" s="21"/>
      <c r="K50" s="33"/>
      <c r="L50" s="22">
        <v>95000</v>
      </c>
      <c r="M50" s="22">
        <v>58000</v>
      </c>
      <c r="N50" s="40">
        <v>38000</v>
      </c>
      <c r="O50" s="39"/>
      <c r="P50" s="37">
        <f t="shared" si="10"/>
        <v>38000</v>
      </c>
      <c r="Q50" s="28" t="str">
        <f t="shared" si="6"/>
        <v>ASSTRA</v>
      </c>
      <c r="S50" s="29" t="s">
        <v>60</v>
      </c>
      <c r="T50" s="20">
        <v>1262</v>
      </c>
      <c r="U50" s="21"/>
      <c r="V50" s="33"/>
      <c r="W50" s="34"/>
      <c r="X50" s="33">
        <v>50000</v>
      </c>
      <c r="Y50" s="38"/>
      <c r="Z50" s="3"/>
      <c r="AA50" s="37">
        <f t="shared" si="11"/>
        <v>50000</v>
      </c>
      <c r="AB50" s="28" t="str">
        <f t="shared" si="1"/>
        <v>DACHSER</v>
      </c>
      <c r="AD50" s="29" t="s">
        <v>60</v>
      </c>
      <c r="AE50" s="20">
        <v>1262</v>
      </c>
      <c r="AF50" s="21"/>
      <c r="AG50" s="33"/>
      <c r="AH50" s="34"/>
      <c r="AI50" s="22">
        <v>46000</v>
      </c>
      <c r="AJ50" s="38">
        <v>30000</v>
      </c>
      <c r="AK50" s="3"/>
      <c r="AL50" s="37">
        <f t="shared" si="12"/>
        <v>30000</v>
      </c>
      <c r="AM50" s="28" t="str">
        <f t="shared" si="2"/>
        <v>ASSTRA</v>
      </c>
    </row>
    <row r="51" spans="8:39" x14ac:dyDescent="0.25">
      <c r="H51" s="29" t="s">
        <v>61</v>
      </c>
      <c r="I51" s="20">
        <v>92</v>
      </c>
      <c r="J51" s="21"/>
      <c r="K51" s="33"/>
      <c r="L51" s="22">
        <v>18000</v>
      </c>
      <c r="M51" s="22">
        <v>18000</v>
      </c>
      <c r="N51" s="40">
        <v>17000</v>
      </c>
      <c r="O51" s="39">
        <v>14280</v>
      </c>
      <c r="P51" s="37">
        <f t="shared" si="10"/>
        <v>14280</v>
      </c>
      <c r="Q51" s="28" t="str">
        <f t="shared" si="6"/>
        <v>SOVTRANS</v>
      </c>
      <c r="S51" s="29" t="s">
        <v>61</v>
      </c>
      <c r="T51" s="20">
        <v>92</v>
      </c>
      <c r="U51" s="21"/>
      <c r="V51" s="33"/>
      <c r="W51" s="34"/>
      <c r="X51" s="33">
        <v>15000</v>
      </c>
      <c r="Y51" s="38"/>
      <c r="Z51" s="39">
        <v>11424</v>
      </c>
      <c r="AA51" s="37">
        <f t="shared" si="11"/>
        <v>11424</v>
      </c>
      <c r="AB51" s="28" t="str">
        <f t="shared" si="1"/>
        <v>SOVTRANS</v>
      </c>
      <c r="AD51" s="29" t="s">
        <v>61</v>
      </c>
      <c r="AE51" s="20">
        <v>92</v>
      </c>
      <c r="AF51" s="21"/>
      <c r="AG51" s="33"/>
      <c r="AH51" s="34"/>
      <c r="AI51" s="22">
        <v>14000</v>
      </c>
      <c r="AJ51" s="38">
        <v>12000</v>
      </c>
      <c r="AK51" s="39">
        <v>9744</v>
      </c>
      <c r="AL51" s="37">
        <f t="shared" si="12"/>
        <v>9744</v>
      </c>
      <c r="AM51" s="28" t="str">
        <f t="shared" si="2"/>
        <v>SOVTRANS</v>
      </c>
    </row>
    <row r="52" spans="8:39" x14ac:dyDescent="0.25">
      <c r="H52" s="29" t="s">
        <v>62</v>
      </c>
      <c r="I52" s="20">
        <v>2209</v>
      </c>
      <c r="J52" s="21"/>
      <c r="K52" s="33"/>
      <c r="L52" s="22">
        <v>150000</v>
      </c>
      <c r="M52" s="22">
        <v>128000</v>
      </c>
      <c r="N52" s="40">
        <v>98000</v>
      </c>
      <c r="O52" s="39">
        <v>113347.5</v>
      </c>
      <c r="P52" s="37">
        <f t="shared" si="10"/>
        <v>98000</v>
      </c>
      <c r="Q52" s="28" t="str">
        <f t="shared" si="6"/>
        <v>ASSTRA</v>
      </c>
      <c r="S52" s="29" t="s">
        <v>62</v>
      </c>
      <c r="T52" s="20">
        <v>2209</v>
      </c>
      <c r="U52" s="21"/>
      <c r="V52" s="33"/>
      <c r="W52" s="34"/>
      <c r="X52" s="33">
        <v>110000</v>
      </c>
      <c r="Y52" s="38"/>
      <c r="Z52" s="39">
        <v>90678</v>
      </c>
      <c r="AA52" s="37">
        <f t="shared" si="11"/>
        <v>90678</v>
      </c>
      <c r="AB52" s="28" t="str">
        <f t="shared" si="1"/>
        <v>SOVTRANS</v>
      </c>
      <c r="AD52" s="29" t="s">
        <v>62</v>
      </c>
      <c r="AE52" s="20">
        <v>2209</v>
      </c>
      <c r="AF52" s="21"/>
      <c r="AG52" s="33"/>
      <c r="AH52" s="34"/>
      <c r="AI52" s="22">
        <v>90000</v>
      </c>
      <c r="AJ52" s="38"/>
      <c r="AK52" s="39">
        <v>77343</v>
      </c>
      <c r="AL52" s="37">
        <f t="shared" si="12"/>
        <v>77343</v>
      </c>
      <c r="AM52" s="28" t="str">
        <f t="shared" si="2"/>
        <v>SOVTRANS</v>
      </c>
    </row>
    <row r="53" spans="8:39" x14ac:dyDescent="0.25">
      <c r="H53" s="29" t="s">
        <v>63</v>
      </c>
      <c r="I53" s="20">
        <v>880</v>
      </c>
      <c r="J53" s="21"/>
      <c r="K53" s="33"/>
      <c r="L53" s="22">
        <v>60000</v>
      </c>
      <c r="M53" s="22">
        <v>55000</v>
      </c>
      <c r="N53" s="40">
        <v>40000</v>
      </c>
      <c r="O53" s="39">
        <v>50872.5</v>
      </c>
      <c r="P53" s="37">
        <f t="shared" si="10"/>
        <v>40000</v>
      </c>
      <c r="Q53" s="28" t="str">
        <f t="shared" si="6"/>
        <v>ASSTRA</v>
      </c>
      <c r="S53" s="29" t="s">
        <v>63</v>
      </c>
      <c r="T53" s="20">
        <v>880</v>
      </c>
      <c r="U53" s="21"/>
      <c r="V53" s="33"/>
      <c r="W53" s="34"/>
      <c r="X53" s="33">
        <v>42000</v>
      </c>
      <c r="Y53" s="5"/>
      <c r="Z53" s="39">
        <v>40698</v>
      </c>
      <c r="AA53" s="37">
        <f t="shared" si="11"/>
        <v>40698</v>
      </c>
      <c r="AB53" s="28" t="str">
        <f t="shared" si="1"/>
        <v>SOVTRANS</v>
      </c>
      <c r="AD53" s="29" t="s">
        <v>63</v>
      </c>
      <c r="AE53" s="20">
        <v>880</v>
      </c>
      <c r="AF53" s="21"/>
      <c r="AG53" s="33"/>
      <c r="AH53" s="34"/>
      <c r="AI53" s="22">
        <v>39000</v>
      </c>
      <c r="AJ53" s="5"/>
      <c r="AK53" s="39">
        <v>34713</v>
      </c>
      <c r="AL53" s="37">
        <f t="shared" si="12"/>
        <v>34713</v>
      </c>
      <c r="AM53" s="28" t="str">
        <f t="shared" si="2"/>
        <v>SOVTRANS</v>
      </c>
    </row>
    <row r="54" spans="8:39" x14ac:dyDescent="0.25">
      <c r="H54" s="44" t="s">
        <v>64</v>
      </c>
      <c r="I54" s="20">
        <v>5269</v>
      </c>
      <c r="J54" s="21"/>
      <c r="K54" s="33"/>
      <c r="L54" s="22">
        <v>330000</v>
      </c>
      <c r="M54" s="22">
        <v>290000</v>
      </c>
      <c r="N54" s="40">
        <v>250000</v>
      </c>
      <c r="O54" s="39">
        <v>254362.5</v>
      </c>
      <c r="P54" s="37">
        <f t="shared" si="10"/>
        <v>250000</v>
      </c>
      <c r="Q54" s="28" t="str">
        <f t="shared" si="6"/>
        <v>ASSTRA</v>
      </c>
      <c r="S54" s="44" t="s">
        <v>64</v>
      </c>
      <c r="T54" s="20">
        <v>5269</v>
      </c>
      <c r="U54" s="21"/>
      <c r="V54" s="33"/>
      <c r="W54" s="34"/>
      <c r="X54" s="33">
        <v>262000</v>
      </c>
      <c r="Y54" s="46"/>
      <c r="Z54" s="39">
        <v>222768</v>
      </c>
      <c r="AA54" s="37">
        <f t="shared" si="11"/>
        <v>222768</v>
      </c>
      <c r="AB54" s="28" t="str">
        <f t="shared" si="1"/>
        <v>SOVTRANS</v>
      </c>
      <c r="AD54" s="44" t="s">
        <v>64</v>
      </c>
      <c r="AE54" s="20">
        <v>5269</v>
      </c>
      <c r="AF54" s="21"/>
      <c r="AG54" s="33"/>
      <c r="AH54" s="34"/>
      <c r="AI54" s="22">
        <v>250000</v>
      </c>
      <c r="AJ54" s="46"/>
      <c r="AK54" s="39">
        <v>190008</v>
      </c>
      <c r="AL54" s="37">
        <f t="shared" si="12"/>
        <v>190008</v>
      </c>
      <c r="AM54" s="28" t="str">
        <f t="shared" si="2"/>
        <v>SOVTRANS</v>
      </c>
    </row>
    <row r="55" spans="8:39" x14ac:dyDescent="0.25">
      <c r="H55" s="29" t="s">
        <v>65</v>
      </c>
      <c r="I55" s="20">
        <v>682</v>
      </c>
      <c r="J55" s="21"/>
      <c r="K55" s="33"/>
      <c r="L55" s="22">
        <v>38000</v>
      </c>
      <c r="M55" s="22">
        <v>32000</v>
      </c>
      <c r="N55" s="40">
        <v>27000</v>
      </c>
      <c r="O55" s="39">
        <v>28560</v>
      </c>
      <c r="P55" s="37">
        <f t="shared" si="10"/>
        <v>27000</v>
      </c>
      <c r="Q55" s="28" t="str">
        <f t="shared" si="6"/>
        <v>ASSTRA</v>
      </c>
      <c r="S55" s="29" t="s">
        <v>65</v>
      </c>
      <c r="T55" s="20">
        <v>682</v>
      </c>
      <c r="U55" s="21"/>
      <c r="V55" s="33"/>
      <c r="W55" s="34"/>
      <c r="X55" s="33">
        <v>29000</v>
      </c>
      <c r="Y55" s="46"/>
      <c r="Z55" s="39">
        <v>22848</v>
      </c>
      <c r="AA55" s="37">
        <f t="shared" si="11"/>
        <v>22848</v>
      </c>
      <c r="AB55" s="28" t="str">
        <f t="shared" si="1"/>
        <v>SOVTRANS</v>
      </c>
      <c r="AD55" s="29" t="s">
        <v>65</v>
      </c>
      <c r="AE55" s="20">
        <v>682</v>
      </c>
      <c r="AF55" s="21"/>
      <c r="AG55" s="33"/>
      <c r="AH55" s="34"/>
      <c r="AI55" s="22">
        <v>27000</v>
      </c>
      <c r="AJ55" s="46">
        <v>23000</v>
      </c>
      <c r="AK55" s="39">
        <v>19488</v>
      </c>
      <c r="AL55" s="37">
        <f t="shared" si="12"/>
        <v>19488</v>
      </c>
      <c r="AM55" s="28" t="str">
        <f t="shared" si="2"/>
        <v>SOVTRANS</v>
      </c>
    </row>
    <row r="56" spans="8:39" x14ac:dyDescent="0.25">
      <c r="H56" s="47" t="s">
        <v>66</v>
      </c>
      <c r="I56" s="20">
        <v>928</v>
      </c>
      <c r="J56" s="21"/>
      <c r="K56" s="33"/>
      <c r="L56" s="22">
        <v>60000</v>
      </c>
      <c r="M56" s="22">
        <v>55000</v>
      </c>
      <c r="N56" s="40">
        <v>44000</v>
      </c>
      <c r="O56" s="39">
        <v>44625</v>
      </c>
      <c r="P56" s="37">
        <f t="shared" si="10"/>
        <v>44000</v>
      </c>
      <c r="Q56" s="28" t="str">
        <f t="shared" si="6"/>
        <v>ASSTRA</v>
      </c>
      <c r="S56" s="47" t="s">
        <v>66</v>
      </c>
      <c r="T56" s="20">
        <v>928</v>
      </c>
      <c r="U56" s="21"/>
      <c r="V56" s="33"/>
      <c r="W56" s="34"/>
      <c r="X56" s="33">
        <v>46000</v>
      </c>
      <c r="Y56" s="46"/>
      <c r="Z56" s="39">
        <v>35700</v>
      </c>
      <c r="AA56" s="37">
        <f t="shared" si="11"/>
        <v>35700</v>
      </c>
      <c r="AB56" s="28" t="str">
        <f t="shared" si="1"/>
        <v>SOVTRANS</v>
      </c>
      <c r="AD56" s="47" t="s">
        <v>66</v>
      </c>
      <c r="AE56" s="20">
        <v>928</v>
      </c>
      <c r="AF56" s="21"/>
      <c r="AG56" s="33"/>
      <c r="AH56" s="34"/>
      <c r="AI56" s="22">
        <v>42000</v>
      </c>
      <c r="AJ56" s="46">
        <v>35000</v>
      </c>
      <c r="AK56" s="39">
        <v>30449.999999999996</v>
      </c>
      <c r="AL56" s="37">
        <f t="shared" si="12"/>
        <v>30449.999999999996</v>
      </c>
      <c r="AM56" s="28" t="str">
        <f t="shared" si="2"/>
        <v>SOVTRANS</v>
      </c>
    </row>
    <row r="57" spans="8:39" x14ac:dyDescent="0.25">
      <c r="H57" s="29" t="s">
        <v>67</v>
      </c>
      <c r="I57" s="20">
        <v>482</v>
      </c>
      <c r="J57" s="21"/>
      <c r="K57" s="33"/>
      <c r="L57" s="22">
        <v>30000</v>
      </c>
      <c r="M57" s="22">
        <v>32000</v>
      </c>
      <c r="N57" s="40">
        <v>25000</v>
      </c>
      <c r="O57" s="39">
        <v>23205</v>
      </c>
      <c r="P57" s="37">
        <f t="shared" si="10"/>
        <v>23205</v>
      </c>
      <c r="Q57" s="28" t="str">
        <f t="shared" si="6"/>
        <v>SOVTRANS</v>
      </c>
      <c r="S57" s="29" t="s">
        <v>67</v>
      </c>
      <c r="T57" s="20">
        <v>482</v>
      </c>
      <c r="U57" s="21"/>
      <c r="V57" s="33"/>
      <c r="W57" s="34"/>
      <c r="X57" s="33">
        <v>26000</v>
      </c>
      <c r="Y57" s="46"/>
      <c r="Z57" s="39">
        <v>18564</v>
      </c>
      <c r="AA57" s="37">
        <f t="shared" si="11"/>
        <v>18564</v>
      </c>
      <c r="AB57" s="28" t="str">
        <f t="shared" si="1"/>
        <v>SOVTRANS</v>
      </c>
      <c r="AD57" s="29" t="s">
        <v>67</v>
      </c>
      <c r="AE57" s="20">
        <v>482</v>
      </c>
      <c r="AF57" s="21"/>
      <c r="AG57" s="33"/>
      <c r="AH57" s="34"/>
      <c r="AI57" s="22">
        <v>23000</v>
      </c>
      <c r="AJ57" s="46">
        <v>19000</v>
      </c>
      <c r="AK57" s="39">
        <v>15833.999999999998</v>
      </c>
      <c r="AL57" s="37">
        <f t="shared" si="12"/>
        <v>15833.999999999998</v>
      </c>
      <c r="AM57" s="28" t="str">
        <f t="shared" si="2"/>
        <v>SOVTRANS</v>
      </c>
    </row>
    <row r="58" spans="8:39" x14ac:dyDescent="0.25">
      <c r="H58" s="29" t="s">
        <v>68</v>
      </c>
      <c r="I58" s="20">
        <v>375</v>
      </c>
      <c r="J58" s="21"/>
      <c r="K58" s="33"/>
      <c r="L58" s="22">
        <v>28000</v>
      </c>
      <c r="M58" s="22">
        <v>23000</v>
      </c>
      <c r="N58" s="40">
        <v>17000</v>
      </c>
      <c r="O58" s="39">
        <v>20527.5</v>
      </c>
      <c r="P58" s="37">
        <f t="shared" ref="P58" si="13">MIN(J58:O58)</f>
        <v>17000</v>
      </c>
      <c r="Q58" s="28" t="str">
        <f t="shared" si="0"/>
        <v>ASSTRA</v>
      </c>
      <c r="S58" s="29" t="s">
        <v>68</v>
      </c>
      <c r="T58" s="20">
        <v>375</v>
      </c>
      <c r="U58" s="21"/>
      <c r="V58" s="33"/>
      <c r="W58" s="34"/>
      <c r="X58" s="33">
        <v>20000</v>
      </c>
      <c r="Y58" s="48"/>
      <c r="Z58" s="39">
        <v>16422</v>
      </c>
      <c r="AA58" s="37">
        <f t="shared" si="11"/>
        <v>16422</v>
      </c>
      <c r="AB58" s="28" t="str">
        <f t="shared" si="1"/>
        <v>SOVTRANS</v>
      </c>
      <c r="AD58" s="29" t="s">
        <v>68</v>
      </c>
      <c r="AE58" s="20">
        <v>375</v>
      </c>
      <c r="AF58" s="21"/>
      <c r="AG58" s="33"/>
      <c r="AH58" s="34"/>
      <c r="AI58" s="22">
        <v>18000</v>
      </c>
      <c r="AJ58" s="48">
        <v>12000</v>
      </c>
      <c r="AK58" s="39">
        <v>14006.999999999998</v>
      </c>
      <c r="AL58" s="37">
        <f t="shared" si="12"/>
        <v>12000</v>
      </c>
      <c r="AM58" s="28" t="str">
        <f t="shared" si="2"/>
        <v>ASSTRA</v>
      </c>
    </row>
    <row r="59" spans="8:39" x14ac:dyDescent="0.25">
      <c r="H59" s="74" t="s">
        <v>82</v>
      </c>
      <c r="I59" s="74"/>
      <c r="J59" s="74"/>
      <c r="K59" s="74"/>
      <c r="L59" s="74"/>
      <c r="M59" s="74"/>
      <c r="N59" s="74"/>
      <c r="O59" s="74"/>
      <c r="P59" s="74"/>
      <c r="Q59" s="74"/>
      <c r="S59" s="74" t="s">
        <v>83</v>
      </c>
      <c r="T59" s="74"/>
      <c r="U59" s="74"/>
      <c r="V59" s="74"/>
      <c r="W59" s="74"/>
      <c r="X59" s="74"/>
      <c r="Y59" s="74"/>
      <c r="Z59" s="74"/>
      <c r="AA59" s="74"/>
      <c r="AB59" s="74"/>
      <c r="AD59" s="74" t="s">
        <v>84</v>
      </c>
      <c r="AE59" s="74"/>
      <c r="AF59" s="74"/>
      <c r="AG59" s="74"/>
      <c r="AH59" s="74"/>
      <c r="AI59" s="74"/>
      <c r="AJ59" s="74"/>
      <c r="AK59" s="74"/>
      <c r="AL59" s="74"/>
      <c r="AM59" s="74"/>
    </row>
    <row r="60" spans="8:39" x14ac:dyDescent="0.25">
      <c r="H60" s="74"/>
      <c r="I60" s="74"/>
      <c r="J60" s="74"/>
      <c r="K60" s="74"/>
      <c r="L60" s="74"/>
      <c r="M60" s="74"/>
      <c r="N60" s="74"/>
      <c r="O60" s="74"/>
      <c r="P60" s="74"/>
      <c r="Q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</row>
    <row r="61" spans="8:39" x14ac:dyDescent="0.25">
      <c r="H61" s="74"/>
      <c r="I61" s="74"/>
      <c r="J61" s="74"/>
      <c r="K61" s="74"/>
      <c r="L61" s="74"/>
      <c r="M61" s="74"/>
      <c r="N61" s="74"/>
      <c r="O61" s="74"/>
      <c r="P61" s="74"/>
      <c r="Q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</row>
  </sheetData>
  <sheetProtection selectLockedCells="1"/>
  <mergeCells count="3">
    <mergeCell ref="H59:Q61"/>
    <mergeCell ref="S59:AB61"/>
    <mergeCell ref="AD59:AM61"/>
  </mergeCells>
  <conditionalFormatting sqref="L4:M4 O4">
    <cfRule type="colorScale" priority="1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M5 O5">
    <cfRule type="colorScale" priority="13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M6 O6">
    <cfRule type="colorScale" priority="13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7:M7 O7">
    <cfRule type="colorScale" priority="13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8:M8 O8">
    <cfRule type="colorScale" priority="1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9:M9 O9">
    <cfRule type="colorScale" priority="13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0:M10 O10">
    <cfRule type="colorScale" priority="13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6:M17 O16:O17">
    <cfRule type="colorScale" priority="13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8:M18 O18">
    <cfRule type="colorScale" priority="13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9:M19 O19">
    <cfRule type="colorScale" priority="13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0:M20 O20">
    <cfRule type="colorScale" priority="13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20 M21 O21">
    <cfRule type="colorScale" priority="13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2:M22 O22">
    <cfRule type="colorScale" priority="13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3:M23 O23">
    <cfRule type="colorScale" priority="13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4:M24 O24">
    <cfRule type="colorScale" priority="13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5:M25 O25">
    <cfRule type="colorScale" priority="1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6:M26 O26">
    <cfRule type="colorScale" priority="1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7:M27 O27">
    <cfRule type="colorScale" priority="13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8:M28 O28">
    <cfRule type="colorScale" priority="13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9:M29 O29">
    <cfRule type="colorScale" priority="13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0:M30 O30">
    <cfRule type="colorScale" priority="13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1:M31 O31">
    <cfRule type="colorScale" priority="13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2:M32 O32">
    <cfRule type="colorScale" priority="1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3:M33 O33">
    <cfRule type="colorScale" priority="1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4:M34 O34">
    <cfRule type="colorScale" priority="1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5:M35 O35">
    <cfRule type="colorScale" priority="1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6:M36 O36">
    <cfRule type="colorScale" priority="13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7:M37 O37">
    <cfRule type="colorScale" priority="13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8:M38 O38">
    <cfRule type="colorScale" priority="13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9:M39 O39">
    <cfRule type="colorScale" priority="13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0:M40 O40">
    <cfRule type="colorScale" priority="13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1:M41 O41">
    <cfRule type="colorScale" priority="13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2:M42 O42">
    <cfRule type="colorScale" priority="13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3:M43 O43">
    <cfRule type="colorScale" priority="13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4:M44 O44">
    <cfRule type="colorScale" priority="13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5:M45 O45">
    <cfRule type="colorScale" priority="13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6:M46 O46">
    <cfRule type="colorScale" priority="13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7:M47 O47">
    <cfRule type="colorScale" priority="13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8:M48 O48">
    <cfRule type="colorScale" priority="13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9:M49 O49">
    <cfRule type="colorScale" priority="13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0:M50 O50">
    <cfRule type="colorScale" priority="13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1:M51 O51">
    <cfRule type="colorScale" priority="13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2:M52 O52">
    <cfRule type="colorScale" priority="13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3:M53 O53">
    <cfRule type="colorScale" priority="13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4:M54 O54">
    <cfRule type="colorScale" priority="13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5:M55 O55">
    <cfRule type="colorScale" priority="13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6:M56 O56">
    <cfRule type="colorScale" priority="13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7:M57 O57">
    <cfRule type="colorScale" priority="13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8:O58">
    <cfRule type="colorScale" priority="1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1 J31 L31:M31">
    <cfRule type="colorScale" priority="13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56 O56 L56:M56">
    <cfRule type="colorScale" priority="13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O6">
    <cfRule type="colorScale" priority="1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:O7">
    <cfRule type="colorScale" priority="1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:O8">
    <cfRule type="colorScale" priority="1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:O9">
    <cfRule type="colorScale" priority="1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:O10">
    <cfRule type="colorScale" priority="1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6:O17">
    <cfRule type="colorScale" priority="1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8:O18">
    <cfRule type="colorScale" priority="1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9:O19">
    <cfRule type="colorScale" priority="1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0:O20">
    <cfRule type="colorScale" priority="1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1:O21 J20">
    <cfRule type="colorScale" priority="1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2:O22">
    <cfRule type="colorScale" priority="1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O23">
    <cfRule type="colorScale" priority="1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4:O24">
    <cfRule type="colorScale" priority="1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5:O25">
    <cfRule type="colorScale" priority="1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O26">
    <cfRule type="colorScale" priority="1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7:O27">
    <cfRule type="colorScale" priority="1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8:O28">
    <cfRule type="colorScale" priority="1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O29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0:O30">
    <cfRule type="colorScale" priority="1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O31 J31">
    <cfRule type="colorScale" priority="1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O32 J32">
    <cfRule type="colorScale" priority="1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3:O33">
    <cfRule type="colorScale" priority="1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O34">
    <cfRule type="colorScale" priority="1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5:O35">
    <cfRule type="colorScale" priority="1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6:O36">
    <cfRule type="colorScale" priority="1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7:O37">
    <cfRule type="colorScale" priority="1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O38">
    <cfRule type="colorScale" priority="1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9:O39">
    <cfRule type="colorScale" priority="1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0:O40">
    <cfRule type="colorScale" priority="1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1:O41">
    <cfRule type="colorScale" priority="1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2:O42">
    <cfRule type="colorScale" priority="1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3:O43">
    <cfRule type="colorScale" priority="1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O44">
    <cfRule type="colorScale" priority="1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5:O45">
    <cfRule type="colorScale" priority="1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6:O46">
    <cfRule type="colorScale" priority="1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7:O47">
    <cfRule type="colorScale" priority="1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8:O48">
    <cfRule type="colorScale" priority="1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O49">
    <cfRule type="colorScale" priority="1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:O50">
    <cfRule type="colorScale" priority="1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1:O51">
    <cfRule type="colorScale" priority="1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2:O52">
    <cfRule type="colorScale" priority="1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3:O53">
    <cfRule type="colorScale" priority="1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4:O54">
    <cfRule type="colorScale" priority="1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5:O55">
    <cfRule type="colorScale" priority="1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6:O56 J56">
    <cfRule type="colorScale" priority="1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7:O57">
    <cfRule type="colorScale" priority="1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:O8 J8">
    <cfRule type="colorScale" priority="1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O5">
    <cfRule type="colorScale" priority="1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O4">
    <cfRule type="colorScale" priority="1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O5">
    <cfRule type="colorScale" priority="1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:O6">
    <cfRule type="colorScale" priority="1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:O7">
    <cfRule type="colorScale" priority="1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:O8">
    <cfRule type="colorScale" priority="1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O9">
    <cfRule type="colorScale" priority="1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0:O10">
    <cfRule type="colorScale" priority="1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6:O17">
    <cfRule type="colorScale" priority="1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O18">
    <cfRule type="colorScale" priority="1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9:O19">
    <cfRule type="colorScale" priority="1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0:O20">
    <cfRule type="colorScale" priority="1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O21">
    <cfRule type="colorScale" priority="1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O22">
    <cfRule type="colorScale" priority="1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O23">
    <cfRule type="colorScale" priority="1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O24">
    <cfRule type="colorScale" priority="1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O25">
    <cfRule type="colorScale" priority="1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O26">
    <cfRule type="colorScale" priority="1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O27">
    <cfRule type="colorScale" priority="1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O28">
    <cfRule type="colorScale" priority="1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O29">
    <cfRule type="colorScale" priority="1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O30">
    <cfRule type="colorScale" priority="1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1:O31">
    <cfRule type="colorScale" priority="1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O32">
    <cfRule type="colorScale" priority="1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O33">
    <cfRule type="colorScale" priority="1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O34">
    <cfRule type="colorScale" priority="1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O35">
    <cfRule type="colorScale" priority="1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O36">
    <cfRule type="colorScale" priority="1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O37">
    <cfRule type="colorScale" priority="1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O38">
    <cfRule type="colorScale" priority="1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O39">
    <cfRule type="colorScale" priority="1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O40">
    <cfRule type="colorScale" priority="1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O41">
    <cfRule type="colorScale" priority="1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O42">
    <cfRule type="colorScale" priority="1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O43">
    <cfRule type="colorScale" priority="1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O44">
    <cfRule type="colorScale" priority="1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O45">
    <cfRule type="colorScale" priority="1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O46">
    <cfRule type="colorScale" priority="1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O47">
    <cfRule type="colorScale" priority="1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O48">
    <cfRule type="colorScale" priority="1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O49">
    <cfRule type="colorScale" priority="1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0:O50">
    <cfRule type="colorScale" priority="1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O51">
    <cfRule type="colorScale" priority="1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O52">
    <cfRule type="colorScale" priority="1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O53">
    <cfRule type="colorScale" priority="1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O54">
    <cfRule type="colorScale" priority="1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O55">
    <cfRule type="colorScale" priority="1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6:O56">
    <cfRule type="colorScale" priority="1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O57">
    <cfRule type="colorScale" priority="1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8:O58">
    <cfRule type="colorScale" priority="1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O3">
    <cfRule type="colorScale" priority="1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:X4 Z4">
    <cfRule type="colorScale" priority="1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:X5 Z5">
    <cfRule type="colorScale" priority="12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6:X6 Z6">
    <cfRule type="colorScale" priority="1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7:X7 Z7">
    <cfRule type="colorScale" priority="12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8:X8 Z8">
    <cfRule type="colorScale" priority="12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9:X9 Z9">
    <cfRule type="colorScale" priority="1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0:X10 Z10">
    <cfRule type="colorScale" priority="1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6:X17 Z16:Z17">
    <cfRule type="colorScale" priority="12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8:X18 Z18">
    <cfRule type="colorScale" priority="12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9:X19 Z19">
    <cfRule type="colorScale" priority="11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0:X20 Z20">
    <cfRule type="colorScale" priority="11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X21 U20 Z21">
    <cfRule type="colorScale" priority="11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2:X22 Z22">
    <cfRule type="colorScale" priority="11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3:X23 Z23">
    <cfRule type="colorScale" priority="11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4:X24 Z24">
    <cfRule type="colorScale" priority="11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5:X25 Z25">
    <cfRule type="colorScale" priority="11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6:X26 Z26">
    <cfRule type="colorScale" priority="11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7:X27 Z27">
    <cfRule type="colorScale" priority="11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:X28 Z28">
    <cfRule type="colorScale" priority="11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9:X29 Z29">
    <cfRule type="colorScale" priority="11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0:X30 Z30">
    <cfRule type="colorScale" priority="11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:X31 Z31">
    <cfRule type="colorScale" priority="11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2:X32 Z32">
    <cfRule type="colorScale" priority="11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3:X33 Z32:Z33">
    <cfRule type="colorScale" priority="11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4:X34 Z34">
    <cfRule type="colorScale" priority="11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:X35 Z35">
    <cfRule type="colorScale" priority="1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6:X36 Z36">
    <cfRule type="colorScale" priority="11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:X37 Z37">
    <cfRule type="colorScale" priority="1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:X38 Z38">
    <cfRule type="colorScale" priority="11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:X39 Z39">
    <cfRule type="colorScale" priority="11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:X40 Z40">
    <cfRule type="colorScale" priority="11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1:X41 Z41">
    <cfRule type="colorScale" priority="11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:X42 Z42">
    <cfRule type="colorScale" priority="11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:X43 Z43">
    <cfRule type="colorScale" priority="11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4:X44 Z44">
    <cfRule type="colorScale" priority="11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:X45 Z45">
    <cfRule type="colorScale" priority="11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6:X46 Z46">
    <cfRule type="colorScale" priority="11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:X47 Z47">
    <cfRule type="colorScale" priority="11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8:X48 Z48">
    <cfRule type="colorScale" priority="11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9:X49 Z49">
    <cfRule type="colorScale" priority="11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:X50 Z50">
    <cfRule type="colorScale" priority="11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:X51 Z51">
    <cfRule type="colorScale" priority="11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:X52 Z52">
    <cfRule type="colorScale" priority="11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3:X53 Z53">
    <cfRule type="colorScale" priority="11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4:X54 Z54">
    <cfRule type="colorScale" priority="11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5:X55 Z55">
    <cfRule type="colorScale" priority="11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6:X56 Z56">
    <cfRule type="colorScale" priority="11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7:X57 Z57">
    <cfRule type="colorScale" priority="11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8:Z58">
    <cfRule type="colorScale" priority="1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1 Z31 W31:X31">
    <cfRule type="colorScale" priority="11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6 Z56 W56:X56">
    <cfRule type="colorScale" priority="11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6:Z6">
    <cfRule type="colorScale" priority="1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Z7">
    <cfRule type="colorScale" priority="1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8:Z8">
    <cfRule type="colorScale" priority="1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9:Z9">
    <cfRule type="colorScale" priority="1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0:Z10">
    <cfRule type="colorScale" priority="1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6:Z17">
    <cfRule type="colorScale" priority="1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8:Z18">
    <cfRule type="colorScale" priority="1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:Z19">
    <cfRule type="colorScale" priority="1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0:Z20">
    <cfRule type="colorScale" priority="1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1:Z21 U20">
    <cfRule type="colorScale" priority="1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2:Z22">
    <cfRule type="colorScale" priority="1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:Z23">
    <cfRule type="colorScale" priority="1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:Z24">
    <cfRule type="colorScale" priority="1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5:Z25">
    <cfRule type="colorScale" priority="1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6:Z26">
    <cfRule type="colorScale" priority="1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:Z27">
    <cfRule type="colorScale" priority="1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:Z28">
    <cfRule type="colorScale" priority="1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:Z29">
    <cfRule type="colorScale" priority="1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:Z30">
    <cfRule type="colorScale" priority="1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Z31 U31">
    <cfRule type="colorScale" priority="1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Z32 U32">
    <cfRule type="colorScale" priority="1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:Z33 Z32">
    <cfRule type="colorScale" priority="1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:Z34">
    <cfRule type="colorScale" priority="1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:Z35">
    <cfRule type="colorScale" priority="1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:Z36">
    <cfRule type="colorScale" priority="1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Z37">
    <cfRule type="colorScale" priority="1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:Z38">
    <cfRule type="colorScale" priority="1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Z39">
    <cfRule type="colorScale" priority="1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:Z40">
    <cfRule type="colorScale" priority="1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Z41">
    <cfRule type="colorScale" priority="1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:Z42">
    <cfRule type="colorScale" priority="1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:Z43">
    <cfRule type="colorScale" priority="1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:Z44">
    <cfRule type="colorScale" priority="1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:Z45">
    <cfRule type="colorScale" priority="1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Z46">
    <cfRule type="colorScale" priority="1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:Z47">
    <cfRule type="colorScale" priority="1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Z48">
    <cfRule type="colorScale" priority="1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Z49">
    <cfRule type="colorScale" priority="1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Z50">
    <cfRule type="colorScale" priority="1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Z51">
    <cfRule type="colorScale" priority="1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:Z52">
    <cfRule type="colorScale" priority="1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:Z53">
    <cfRule type="colorScale" priority="1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Z54">
    <cfRule type="colorScale" priority="1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Z55">
    <cfRule type="colorScale" priority="1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Z56 U56">
    <cfRule type="colorScale" priority="1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:Z57">
    <cfRule type="colorScale" priority="1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8:Z8 U8">
    <cfRule type="colorScale" priority="1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:Z5">
    <cfRule type="colorScale" priority="1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:Z4">
    <cfRule type="colorScale" priority="1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:Z5">
    <cfRule type="colorScale" priority="1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:Z6">
    <cfRule type="colorScale" priority="1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7:Z7">
    <cfRule type="colorScale" priority="1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8:Z8">
    <cfRule type="colorScale" priority="1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9:Z9">
    <cfRule type="colorScale" priority="1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0:Z10">
    <cfRule type="colorScale" priority="1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:Z17">
    <cfRule type="colorScale" priority="1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:Z18">
    <cfRule type="colorScale" priority="1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9:Z19">
    <cfRule type="colorScale" priority="1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0:Z20">
    <cfRule type="colorScale" priority="10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:Z21">
    <cfRule type="colorScale" priority="1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:Z22">
    <cfRule type="colorScale" priority="10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:Z23">
    <cfRule type="colorScale" priority="1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:Z24">
    <cfRule type="colorScale" priority="10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5:Z25">
    <cfRule type="colorScale" priority="10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6:Z26">
    <cfRule type="colorScale" priority="10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:Z27">
    <cfRule type="colorScale" priority="10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:Z28">
    <cfRule type="colorScale" priority="10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:Z29">
    <cfRule type="colorScale" priority="1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:Z30">
    <cfRule type="colorScale" priority="10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1:Z31">
    <cfRule type="colorScale" priority="10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Z32">
    <cfRule type="colorScale" priority="10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:Z33 Z32">
    <cfRule type="colorScale" priority="10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:Z34">
    <cfRule type="colorScale" priority="10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:Z35">
    <cfRule type="colorScale" priority="10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:Z36">
    <cfRule type="colorScale" priority="10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:Z37">
    <cfRule type="colorScale" priority="10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:Z38">
    <cfRule type="colorScale" priority="10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:Z39">
    <cfRule type="colorScale" priority="10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:Z40">
    <cfRule type="colorScale" priority="10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:Z41">
    <cfRule type="colorScale" priority="1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:Z42">
    <cfRule type="colorScale" priority="1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:Z43">
    <cfRule type="colorScale" priority="1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:Z44">
    <cfRule type="colorScale" priority="1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:Z45">
    <cfRule type="colorScale" priority="10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:Z46">
    <cfRule type="colorScale" priority="1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:Z47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:Z48">
    <cfRule type="colorScale" priority="1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:Z49">
    <cfRule type="colorScale" priority="1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0:Z50">
    <cfRule type="colorScale" priority="1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1:Z51">
    <cfRule type="colorScale" priority="10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:Z52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:Z53"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:Z54"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5:Z55">
    <cfRule type="colorScale" priority="1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6:Z56">
    <cfRule type="colorScale" priority="1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7:Z57">
    <cfRule type="colorScale" priority="1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8:Z58">
    <cfRule type="colorScale" priority="1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Z3"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:AI4"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:AI5">
    <cfRule type="colorScale" priority="10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6:AI6">
    <cfRule type="colorScale" priority="10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7:AI7">
    <cfRule type="colorScale" priority="10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8:AI8">
    <cfRule type="colorScale" priority="10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9:AI9">
    <cfRule type="colorScale" priority="10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0:AI10">
    <cfRule type="colorScale" priority="10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6:AI17">
    <cfRule type="colorScale" priority="10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8:AI18">
    <cfRule type="colorScale" priority="10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9:AI19">
    <cfRule type="colorScale" priority="10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0:AI20">
    <cfRule type="colorScale" priority="10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20 AI21">
    <cfRule type="colorScale" priority="10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2:AI22">
    <cfRule type="colorScale" priority="10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3:AI23">
    <cfRule type="colorScale" priority="10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4:AI24">
    <cfRule type="colorScale" priority="10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">
    <cfRule type="colorScale" priority="10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">
    <cfRule type="colorScale" priority="10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7:AI27">
    <cfRule type="colorScale" priority="10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8:AI28">
    <cfRule type="colorScale" priority="10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9:AI29">
    <cfRule type="colorScale" priority="10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0:AI30">
    <cfRule type="colorScale" priority="10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1:AI31">
    <cfRule type="colorScale" priority="10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2:AI32">
    <cfRule type="colorScale" priority="10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3:AI33">
    <cfRule type="colorScale" priority="10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4:AI34">
    <cfRule type="colorScale" priority="10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5:AI35">
    <cfRule type="colorScale" priority="10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6:AI36">
    <cfRule type="colorScale" priority="10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7:AI37">
    <cfRule type="colorScale" priority="10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8:AI38">
    <cfRule type="colorScale" priority="10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9:AI39">
    <cfRule type="colorScale" priority="10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0:AI40">
    <cfRule type="colorScale" priority="10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1:AI41">
    <cfRule type="colorScale" priority="10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2:AI42">
    <cfRule type="colorScale" priority="10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3:AI43">
    <cfRule type="colorScale" priority="10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4:AI44">
    <cfRule type="colorScale" priority="10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5:AI45">
    <cfRule type="colorScale" priority="10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6:AI46">
    <cfRule type="colorScale" priority="10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7:AI47">
    <cfRule type="colorScale" priority="10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8:AI48">
    <cfRule type="colorScale" priority="10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9:AI49">
    <cfRule type="colorScale" priority="10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">
    <cfRule type="colorScale" priority="10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">
    <cfRule type="colorScale" priority="10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2:AI52">
    <cfRule type="colorScale" priority="10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3:AI53">
    <cfRule type="colorScale" priority="10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4:AI54">
    <cfRule type="colorScale" priority="10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5:AI55">
    <cfRule type="colorScale" priority="10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6:AI56">
    <cfRule type="colorScale" priority="10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7:AI57">
    <cfRule type="colorScale" priority="10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8:AJ58">
    <cfRule type="colorScale" priority="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I31 AF31">
    <cfRule type="colorScale" priority="10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6:AI56 AF56">
    <cfRule type="colorScale" priority="10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6:AJ6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7:AJ7">
    <cfRule type="colorScale" priority="1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8:AJ8">
    <cfRule type="colorScale" priority="1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9:AJ9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0:AJ10"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6:AJ17">
    <cfRule type="colorScale" priority="1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8:AJ18">
    <cfRule type="colorScale" priority="1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9:AJ19">
    <cfRule type="colorScale" priority="1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0:AJ20">
    <cfRule type="colorScale" priority="1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1:AJ21 AF20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2:AJ22"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3:AJ23">
    <cfRule type="colorScale" priority="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4:AJ24">
    <cfRule type="colorScale" priority="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5:AJ25">
    <cfRule type="colorScale" priority="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6:AJ26">
    <cfRule type="colorScale" priority="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7:AJ27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8:AJ28"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9:AJ29">
    <cfRule type="colorScale" priority="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J30">
    <cfRule type="colorScale" priority="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J31 AF31">
    <cfRule type="colorScale" priority="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2:AJ32 AF32">
    <cfRule type="colorScale" priority="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3:AJ33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4:AJ34">
    <cfRule type="colorScale" priority="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5:AJ35">
    <cfRule type="colorScale" priority="9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6:AJ36">
    <cfRule type="colorScale" priority="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7:AJ37">
    <cfRule type="colorScale" priority="9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8:AJ38">
    <cfRule type="colorScale" priority="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9:AJ39">
    <cfRule type="colorScale" priority="9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0:AJ40">
    <cfRule type="colorScale" priority="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1:AJ41">
    <cfRule type="colorScale" priority="9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2:AJ42">
    <cfRule type="colorScale" priority="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3:AJ43">
    <cfRule type="colorScale" priority="9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4:AJ44">
    <cfRule type="colorScale" priority="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5:AJ45">
    <cfRule type="colorScale" priority="9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6:AJ46">
    <cfRule type="colorScale" priority="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7:AJ47">
    <cfRule type="colorScale" priority="9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8:AJ48">
    <cfRule type="colorScale" priority="9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9:AJ49">
    <cfRule type="colorScale" priority="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0:AJ50">
    <cfRule type="colorScale" priority="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1:AJ51">
    <cfRule type="colorScale" priority="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2:AJ52">
    <cfRule type="colorScale" priority="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3:AJ53">
    <cfRule type="colorScale" priority="9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4:AJ54">
    <cfRule type="colorScale" priority="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5:AJ55">
    <cfRule type="colorScale" priority="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6:AJ56 AF56">
    <cfRule type="colorScale" priority="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7:AJ57">
    <cfRule type="colorScale" priority="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8:AJ8 AF8">
    <cfRule type="colorScale" priority="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:AJ5">
    <cfRule type="colorScale" priority="9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:AJ4">
    <cfRule type="colorScale" priority="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:AJ5">
    <cfRule type="colorScale" priority="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6:AJ6">
    <cfRule type="colorScale" priority="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7:AJ7">
    <cfRule type="colorScale" priority="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:AJ8">
    <cfRule type="colorScale" priority="9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9:AJ9">
    <cfRule type="colorScale" priority="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0:AJ10">
    <cfRule type="colorScale" priority="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6:AJ17">
    <cfRule type="colorScale" priority="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8:AJ18">
    <cfRule type="colorScale" priority="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9:AJ19">
    <cfRule type="colorScale" priority="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:AJ20">
    <cfRule type="colorScale" priority="9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J21">
    <cfRule type="colorScale" priority="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2:AJ22">
    <cfRule type="colorScale" priority="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3:AJ23">
    <cfRule type="colorScale" priority="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4:AJ24">
    <cfRule type="colorScale" priority="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5:AJ25">
    <cfRule type="colorScale" priority="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6:AJ26">
    <cfRule type="colorScale" priority="9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7:AJ27">
    <cfRule type="colorScale" priority="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8:AJ28">
    <cfRule type="colorScale" priority="9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9:AJ29">
    <cfRule type="colorScale" priority="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0:AJ30">
    <cfRule type="colorScale" priority="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:AJ31">
    <cfRule type="colorScale" priority="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2:AJ32">
    <cfRule type="colorScale" priority="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3:AJ33">
    <cfRule type="colorScale" priority="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4:AJ34">
    <cfRule type="colorScale" priority="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5:AJ35">
    <cfRule type="colorScale" priority="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6:AJ36">
    <cfRule type="colorScale" priority="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7:AJ37">
    <cfRule type="colorScale" priority="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8:AJ38">
    <cfRule type="colorScale" priority="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9:AJ39">
    <cfRule type="colorScale" priority="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0:AJ40">
    <cfRule type="colorScale" priority="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1:AJ41">
    <cfRule type="colorScale" priority="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2:AJ42">
    <cfRule type="colorScale" priority="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J43">
    <cfRule type="colorScale" priority="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J44">
    <cfRule type="colorScale" priority="9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5:AJ45">
    <cfRule type="colorScale" priority="9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6:AJ46">
    <cfRule type="colorScale" priority="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7:AJ47">
    <cfRule type="colorScale" priority="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8:AJ48">
    <cfRule type="colorScale" priority="9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9:AJ49">
    <cfRule type="colorScale" priority="9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0:AJ50">
    <cfRule type="colorScale" priority="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1:AJ51">
    <cfRule type="colorScale" priority="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2:AJ52">
    <cfRule type="colorScale" priority="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3:AJ53">
    <cfRule type="colorScale" priority="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4:AJ54">
    <cfRule type="colorScale" priority="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5:AJ55">
    <cfRule type="colorScale" priority="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:AJ56">
    <cfRule type="colorScale" priority="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7:AJ57">
    <cfRule type="colorScale" priority="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8:AJ58">
    <cfRule type="colorScale" priority="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:AJ3">
    <cfRule type="colorScale" priority="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9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4">
    <cfRule type="colorScale" priority="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9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0">
    <cfRule type="colorScale" priority="9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9">
    <cfRule type="colorScale" priority="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0">
    <cfRule type="colorScale" priority="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0">
    <cfRule type="colorScale" priority="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9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8">
    <cfRule type="colorScale" priority="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8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4">
    <cfRule type="colorScale" priority="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8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3">
    <cfRule type="colorScale" priority="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8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9">
    <cfRule type="colorScale" priority="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8">
    <cfRule type="colorScale" priority="8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8">
    <cfRule type="colorScale" priority="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8">
    <cfRule type="colorScale" priority="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">
    <cfRule type="colorScale" priority="8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6">
    <cfRule type="colorScale" priority="8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7">
    <cfRule type="colorScale" priority="8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8">
    <cfRule type="colorScale" priority="8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9">
    <cfRule type="colorScale" priority="8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0">
    <cfRule type="colorScale" priority="8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6:AK17">
    <cfRule type="colorScale" priority="8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8">
    <cfRule type="colorScale" priority="8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9">
    <cfRule type="colorScale" priority="8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0">
    <cfRule type="colorScale" priority="8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1">
    <cfRule type="colorScale" priority="8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2">
    <cfRule type="colorScale" priority="8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3">
    <cfRule type="colorScale" priority="8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4">
    <cfRule type="colorScale" priority="8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8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8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7">
    <cfRule type="colorScale" priority="8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8">
    <cfRule type="colorScale" priority="8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8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0">
    <cfRule type="colorScale" priority="8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">
    <cfRule type="colorScale" priority="8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">
    <cfRule type="colorScale" priority="8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:AK33">
    <cfRule type="colorScale" priority="8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8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8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6">
    <cfRule type="colorScale" priority="8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8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8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8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8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1">
    <cfRule type="colorScale" priority="8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8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8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8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5">
    <cfRule type="colorScale" priority="8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6">
    <cfRule type="colorScale" priority="8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8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8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8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8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8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2">
    <cfRule type="colorScale" priority="8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3">
    <cfRule type="colorScale" priority="8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4">
    <cfRule type="colorScale" priority="8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6">
    <cfRule type="colorScale" priority="8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7">
    <cfRule type="colorScale" priority="8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8">
    <cfRule type="colorScale" priority="7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8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6">
    <cfRule type="colorScale" priority="8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6">
    <cfRule type="colorScale" priority="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9">
    <cfRule type="colorScale" priority="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0">
    <cfRule type="colorScale" priority="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:AK17">
    <cfRule type="colorScale" priority="8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8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8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8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8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8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8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8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8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8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8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8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:AK33">
    <cfRule type="colorScale" priority="8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8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8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8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8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8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8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8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7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7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7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7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">
    <cfRule type="colorScale" priority="7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">
    <cfRule type="colorScale" priority="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6">
    <cfRule type="colorScale" priority="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9">
    <cfRule type="colorScale" priority="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0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:AK17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:AK33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8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7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7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5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5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5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5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4">
    <cfRule type="colorScale" priority="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:M12 O12 O14:O15 L14:M15">
    <cfRule type="colorScale" priority="13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4:N10 N12 N14:N57">
    <cfRule type="colorScale" priority="13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2:O12 L14:O15">
    <cfRule type="colorScale" priority="1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:O12 K14:O15">
    <cfRule type="colorScale" priority="1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3:X15 Z13:Z15">
    <cfRule type="colorScale" priority="13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Y4:Y10 Y13:Y57">
    <cfRule type="colorScale" priority="136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3:Z15">
    <cfRule type="colorScale" priority="1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:Z15">
    <cfRule type="colorScale" priority="1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3:AI15">
    <cfRule type="colorScale" priority="13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4:AJ10 AJ13:AJ57">
    <cfRule type="colorScale" priority="136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3:AJ15">
    <cfRule type="colorScale" priority="1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3:AJ15">
    <cfRule type="colorScale" priority="1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:AK15">
    <cfRule type="colorScale" priority="13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3:AK15">
    <cfRule type="colorScale" priority="1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:M11 O11">
    <cfRule type="colorScale" priority="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:M11 O11">
    <cfRule type="colorScale" priority="6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11">
    <cfRule type="colorScale" priority="69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1:O11">
    <cfRule type="colorScale" priority="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:O11">
    <cfRule type="colorScale" priority="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3:M13 O13">
    <cfRule type="colorScale" priority="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3:M13 O13">
    <cfRule type="colorScale" priority="6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3:O13">
    <cfRule type="colorScale" priority="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:O13">
    <cfRule type="colorScale" priority="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3">
    <cfRule type="colorScale" priority="69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4:M14 O14">
    <cfRule type="colorScale" priority="6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5:M15 O15">
    <cfRule type="colorScale" priority="6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6:M16 O16">
    <cfRule type="colorScale" priority="6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6 M17 O17">
    <cfRule type="colorScale" priority="6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8:M18">
    <cfRule type="colorScale" priority="6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9:M19">
    <cfRule type="colorScale" priority="6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0:M20">
    <cfRule type="colorScale" priority="6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1:M21 O21">
    <cfRule type="colorScale" priority="6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2:M22">
    <cfRule type="colorScale" priority="6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3:M23">
    <cfRule type="colorScale" priority="6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4:M24">
    <cfRule type="colorScale" priority="6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5:M25">
    <cfRule type="colorScale" priority="6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6:M26">
    <cfRule type="colorScale" priority="6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7:M27">
    <cfRule type="colorScale" priority="6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8:M28">
    <cfRule type="colorScale" priority="6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9:M29">
    <cfRule type="colorScale" priority="6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0:M30">
    <cfRule type="colorScale" priority="6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1:M31">
    <cfRule type="colorScale" priority="6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2:M32">
    <cfRule type="colorScale" priority="6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3:M33">
    <cfRule type="colorScale" priority="6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4:M34">
    <cfRule type="colorScale" priority="6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5:M35">
    <cfRule type="colorScale" priority="6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6:M36">
    <cfRule type="colorScale" priority="6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7:M37">
    <cfRule type="colorScale" priority="6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8:M38">
    <cfRule type="colorScale" priority="6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9:M39">
    <cfRule type="colorScale" priority="6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0:M40">
    <cfRule type="colorScale" priority="6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1:M41">
    <cfRule type="colorScale" priority="6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2:M42">
    <cfRule type="colorScale" priority="6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3:M43">
    <cfRule type="colorScale" priority="6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4:M44">
    <cfRule type="colorScale" priority="6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5:M45">
    <cfRule type="colorScale" priority="6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6:M46">
    <cfRule type="colorScale" priority="6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7:M47">
    <cfRule type="colorScale" priority="6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8:M48">
    <cfRule type="colorScale" priority="6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9:M49">
    <cfRule type="colorScale" priority="6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0:M50">
    <cfRule type="colorScale" priority="6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1:M51">
    <cfRule type="colorScale" priority="6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2:M52">
    <cfRule type="colorScale" priority="6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3:M53">
    <cfRule type="colorScale" priority="6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4:O54">
    <cfRule type="colorScale" priority="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5:O55"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6:O56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7:O57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8:O58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7 J27 L27:M27">
    <cfRule type="colorScale" priority="6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52 J52 L52:M52">
    <cfRule type="colorScale" priority="6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4:O14">
    <cfRule type="colorScale" priority="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5:O15"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6:O16">
    <cfRule type="colorScale" priority="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7:O17 J16">
    <cfRule type="colorScale" priority="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8:O18">
    <cfRule type="colorScale" priority="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9:O19">
    <cfRule type="colorScale" priority="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0:O20">
    <cfRule type="colorScale" priority="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1:O21">
    <cfRule type="colorScale" priority="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2:O22">
    <cfRule type="colorScale" priority="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O23">
    <cfRule type="colorScale" priority="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4:O24">
    <cfRule type="colorScale" priority="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5:O25">
    <cfRule type="colorScale" priority="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O26">
    <cfRule type="colorScale" priority="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7:O27 J27">
    <cfRule type="colorScale" priority="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8:O28 J28">
    <cfRule type="colorScale" priority="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O29">
    <cfRule type="colorScale" priority="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0:O30">
    <cfRule type="colorScale" priority="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O31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O32">
    <cfRule type="colorScale" priority="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3:O33">
    <cfRule type="colorScale" priority="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O34"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5:O35">
    <cfRule type="colorScale" priority="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6:O36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7:O37">
    <cfRule type="colorScale" priority="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O38">
    <cfRule type="colorScale" priority="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9:O39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0:O40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1:O41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2:O42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3:O43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O44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5:O45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6:O46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7:O47">
    <cfRule type="colorScale" priority="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8:O48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O49"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:O50">
    <cfRule type="colorScale" priority="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1:O51"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2:O52 J52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3:O53">
    <cfRule type="colorScale" priority="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:O14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5:O15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6:O16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:O17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O18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9:O19"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0:O20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O21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O22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O23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O24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O25">
    <cfRule type="colorScale" priority="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O26">
    <cfRule type="colorScale" priority="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7:O27">
    <cfRule type="colorScale" priority="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O28">
    <cfRule type="colorScale" priority="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O29">
    <cfRule type="colorScale" priority="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O30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O31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O32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O33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O34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O35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O36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O37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O38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O39"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O40">
    <cfRule type="colorScale" priority="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O41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O42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O43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O44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O45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O46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O47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O48">
    <cfRule type="colorScale" priority="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O49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0:O50">
    <cfRule type="colorScale" priority="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O51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2:O52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O53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O54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O55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:O56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O57">
    <cfRule type="colorScale" priority="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8:O58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:X11 Z11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:X11 Z11">
    <cfRule type="colorScale" priority="5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Y11">
    <cfRule type="colorScale" priority="5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1:Z11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1:Z11"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2:X12 Z12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2:X12 Z12">
    <cfRule type="colorScale" priority="5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2:Z12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2:Z12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2">
    <cfRule type="colorScale" priority="5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3:X13 Z13">
    <cfRule type="colorScale" priority="5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4:X14 Z14">
    <cfRule type="colorScale" priority="5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5:X15 Z15">
    <cfRule type="colorScale" priority="5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5 X16 Z16">
    <cfRule type="colorScale" priority="5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7:X17 Z17">
    <cfRule type="colorScale" priority="5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8:X18">
    <cfRule type="colorScale" priority="5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9:X19">
    <cfRule type="colorScale" priority="5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0:X20">
    <cfRule type="colorScale" priority="5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1:X21 Z21">
    <cfRule type="colorScale" priority="5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2:X22">
    <cfRule type="colorScale" priority="5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3:X23">
    <cfRule type="colorScale" priority="5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4:X24">
    <cfRule type="colorScale" priority="5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5:X25">
    <cfRule type="colorScale" priority="5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6:X26">
    <cfRule type="colorScale" priority="5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7:X27">
    <cfRule type="colorScale" priority="5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:X28 Z27:Z28">
    <cfRule type="colorScale" priority="5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9:X29">
    <cfRule type="colorScale" priority="5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0:X30">
    <cfRule type="colorScale" priority="5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:X31">
    <cfRule type="colorScale" priority="5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2:X32">
    <cfRule type="colorScale" priority="5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3:X33 Z33">
    <cfRule type="colorScale" priority="5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4:X34">
    <cfRule type="colorScale" priority="5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:X35">
    <cfRule type="colorScale" priority="5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6:X36">
    <cfRule type="colorScale" priority="5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:X37">
    <cfRule type="colorScale" priority="5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:X38">
    <cfRule type="colorScale" priority="5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:X39">
    <cfRule type="colorScale" priority="5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:X40">
    <cfRule type="colorScale" priority="5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1:X41">
    <cfRule type="colorScale" priority="5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:X42">
    <cfRule type="colorScale" priority="5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:X43">
    <cfRule type="colorScale" priority="5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4:X44">
    <cfRule type="colorScale" priority="5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:X45">
    <cfRule type="colorScale" priority="5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6:X46">
    <cfRule type="colorScale" priority="5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:X47">
    <cfRule type="colorScale" priority="5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8:X48">
    <cfRule type="colorScale" priority="5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9:X49">
    <cfRule type="colorScale" priority="5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:X50">
    <cfRule type="colorScale" priority="5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:X51">
    <cfRule type="colorScale" priority="5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:X52">
    <cfRule type="colorScale" priority="5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3:Z53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Z54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Z55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Z56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:Z57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8:Z58">
    <cfRule type="colorScale" priority="5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6 Z26 W26:X26">
    <cfRule type="colorScale" priority="5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1 U51 W51:X51">
    <cfRule type="colorScale" priority="5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8:Z58 U58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3:Z13">
    <cfRule type="colorScale" priority="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4:Z14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5:Z15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6:Z16 U15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7:Z17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8:Z18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:Z19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0:Z20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1:Z21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2:Z22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:Z23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:Z24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5:Z25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6:Z26 U26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:Z27 U27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:Z28 Z27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:Z29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:Z30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Z31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Z32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:Z33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:Z34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:Z35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:Z36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Z37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:Z38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Z39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:Z40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Z41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:Z42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:Z43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:Z44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:Z45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Z46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:Z47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Z48"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Z49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Z50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Z51 U51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:Z52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:Z13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4:Z14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5:Z15">
    <cfRule type="colorScale" priority="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:Z16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7:Z17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:Z18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9:Z19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0:Z20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:Z21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:Z22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:Z23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:Z24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5:Z25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6:Z26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:Z27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:Z28 Z27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:Z29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:Z30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1:Z31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Z32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:Z33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:Z34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:Z35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:Z36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:Z37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:Z38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:Z39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:Z40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:Z41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:Z42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:Z43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:Z44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:Z45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:Z46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:Z47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:Z48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:Z49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0:Z50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1:Z51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:Z52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:Z53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:Z54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5:Z55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6:Z56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7:Z57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8:Z58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9">
    <cfRule type="colorScale" priority="4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29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9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4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5">
    <cfRule type="colorScale" priority="4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4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5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5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4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3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3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9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3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8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3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4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4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3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3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0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0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1:AI11"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1:AI11">
    <cfRule type="colorScale" priority="3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11">
    <cfRule type="colorScale" priority="36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1:AJ11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1:AJ11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1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2:AI12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2:AI12">
    <cfRule type="colorScale" priority="3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2:AJ12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2:AJ12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3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2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2">
    <cfRule type="colorScale" priority="36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3:AI13">
    <cfRule type="colorScale" priority="3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4:AI14">
    <cfRule type="colorScale" priority="3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5:AI15">
    <cfRule type="colorScale" priority="3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F15 AI16">
    <cfRule type="colorScale" priority="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7:AI17">
    <cfRule type="colorScale" priority="3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8:AI18">
    <cfRule type="colorScale" priority="3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9:AI19">
    <cfRule type="colorScale" priority="3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0:AI20">
    <cfRule type="colorScale" priority="3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1:AI21">
    <cfRule type="colorScale" priority="3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2:AI22">
    <cfRule type="colorScale" priority="3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3:AI23">
    <cfRule type="colorScale" priority="3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4:AI24">
    <cfRule type="colorScale" priority="3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">
    <cfRule type="colorScale" priority="3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">
    <cfRule type="colorScale" priority="3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7:AI27">
    <cfRule type="colorScale" priority="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8:AI28">
    <cfRule type="colorScale" priority="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9:AI29">
    <cfRule type="colorScale" priority="3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0:AI30">
    <cfRule type="colorScale" priority="3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1:AI31">
    <cfRule type="colorScale" priority="3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2:AI32">
    <cfRule type="colorScale" priority="3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3:AI33">
    <cfRule type="colorScale" priority="3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4:AI34">
    <cfRule type="colorScale" priority="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5:AI35">
    <cfRule type="colorScale" priority="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6:AI36">
    <cfRule type="colorScale" priority="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7:AI37">
    <cfRule type="colorScale" priority="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8:AI38">
    <cfRule type="colorScale" priority="3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9:AI39">
    <cfRule type="colorScale" priority="3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0:AI40">
    <cfRule type="colorScale" priority="3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1:AI41">
    <cfRule type="colorScale" priority="3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2:AI42">
    <cfRule type="colorScale" priority="3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3:AI43">
    <cfRule type="colorScale" priority="3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4:AI44">
    <cfRule type="colorScale" priority="3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5:AI45">
    <cfRule type="colorScale" priority="3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6:AI46">
    <cfRule type="colorScale" priority="3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7:AI47">
    <cfRule type="colorScale" priority="3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8:AI48">
    <cfRule type="colorScale" priority="3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9:AI49">
    <cfRule type="colorScale" priority="3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">
    <cfRule type="colorScale" priority="3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">
    <cfRule type="colorScale" priority="3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2:AI52">
    <cfRule type="colorScale" priority="3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3:AJ53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4:AJ54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5:AJ55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6:AJ56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7:AJ57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8:AJ58">
    <cfRule type="colorScale" priority="3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 AF26">
    <cfRule type="colorScale" priority="3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 AF51">
    <cfRule type="colorScale" priority="3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8:AJ58 AF58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3:AJ13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4:AJ14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5:AJ15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6:AJ16 AF15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7:AJ17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8:AJ18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9:AJ19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0:AJ20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1:AJ21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2:AJ22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3:AJ23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4:AJ24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5:AJ25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6:AJ26 AF26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7:AJ27 AF27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8:AJ28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9:AJ29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J30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J31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2:AJ32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3:AJ33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4:AJ34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5:AJ35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6:AJ36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7:AJ37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8:AJ38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9:AJ39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0:AJ40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1:AJ41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2:AJ42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3:AJ43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4:AJ44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5:AJ45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6:AJ46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7:AJ47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8:AJ48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9:AJ49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0:AJ50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1:AJ51 AF51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2:AJ52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3:AJ13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4:AJ14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:AJ15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6:AJ16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7:AJ17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8:AJ18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9:AJ19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0:AJ20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J21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2:AJ22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3:AJ23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4:AJ24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5:AJ25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:AJ26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7:AJ27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8:AJ28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9:AJ29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0:AJ30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1:AJ31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2:AJ32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3:AJ33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4:AJ34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5:AJ35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6:AJ36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7:AJ37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8:AJ38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9:AJ39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0:AJ40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1:AJ41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2:AJ42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J43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J44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5:AJ45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6:AJ46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7:AJ47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8:AJ48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9:AJ49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0:AJ50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:AJ51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2:AJ52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3:AJ53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4:AJ54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5:AJ55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6:AJ56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7:AJ57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:AJ58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2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4">
    <cfRule type="colorScale" priority="2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5">
    <cfRule type="colorScale" priority="2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6">
    <cfRule type="colorScale" priority="2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7">
    <cfRule type="colorScale" priority="2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8">
    <cfRule type="colorScale" priority="2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9">
    <cfRule type="colorScale" priority="2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0">
    <cfRule type="colorScale" priority="2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1">
    <cfRule type="colorScale" priority="2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2">
    <cfRule type="colorScale" priority="2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3">
    <cfRule type="colorScale" priority="2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4">
    <cfRule type="colorScale" priority="2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2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2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7">
    <cfRule type="colorScale" priority="2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7:AK28">
    <cfRule type="colorScale" priority="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2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0">
    <cfRule type="colorScale" priority="2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">
    <cfRule type="colorScale" priority="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">
    <cfRule type="colorScale" priority="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2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2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1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6">
    <cfRule type="colorScale" priority="1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1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1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1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1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1">
    <cfRule type="colorScale" priority="1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1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1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1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5">
    <cfRule type="colorScale" priority="1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6">
    <cfRule type="colorScale" priority="1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1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1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1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1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2">
    <cfRule type="colorScale" priority="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3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8">
    <cfRule type="colorScale" priority="1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1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8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4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:AK28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4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:AK28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8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:O3 L4:M10 J20 O4:O10 O12 L12:M12 L54:O58 J16 L14:M53 O14:O53">
    <cfRule type="colorScale" priority="1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4:N58">
    <cfRule type="colorScale" priority="137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4:Z10 U20 W4:X10 W2:Z3 W53:Z58 U15 W13:X52 Z13:Z52">
    <cfRule type="colorScale" priority="1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3:Y58">
    <cfRule type="colorScale" priority="13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2:AJ3 AH4:AI10 AF20 AH53:AJ58 AF15 AH13:AI52">
    <cfRule type="colorScale" priority="1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53:AJ58">
    <cfRule type="colorScale" priority="137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K2:AK10 AK13:AK58">
    <cfRule type="colorScale" priority="1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:AK3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:AK4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:AK5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:AK6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7:AK7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:AK8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9:AK9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0:AK10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1:AK11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2:AK12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3:AK13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:AK14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:AK15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6:AK1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:AK17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8:AK18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:AK19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:AK20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:AK21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:AK22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:AK2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:AK24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:AK25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:AK26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:AK27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:AK2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:AK29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0:AK3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:AK31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:AK32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:AK33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:AK34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:AK35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6:AK36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:AK3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:AK3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:AK39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:AK40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1:AK41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:AK4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3:AK43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K4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:AK4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6:AK4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:AK4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:AK48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:AK4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:AK5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:AK5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:AK5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3:AK5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:AK54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:AK55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:AK5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:AK5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:AK5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8:AK5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:O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B2" xr:uid="{00000000-0002-0000-0100-000000000000}">
      <formula1>$H$3:$H$58</formula1>
    </dataValidation>
  </dataValidations>
  <pageMargins left="0.7" right="0.7" top="0.75" bottom="0.75" header="0.3" footer="0.3"/>
  <pageSetup paperSize="9" scale="97" orientation="portrait" r:id="rId1"/>
  <headerFooter>
    <oddFooter>&amp;C&amp;1#&amp;"Arial"&amp;10&amp;K000000SULZER CONFIDENTIAL</oddFooter>
  </headerFooter>
  <ignoredErrors>
    <ignoredError sqref="P3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CCA0-2475-44CE-B82D-01DBE20691CB}">
  <sheetPr codeName="Sheet3"/>
  <dimension ref="A1:AC23"/>
  <sheetViews>
    <sheetView tabSelected="1" workbookViewId="0">
      <selection activeCell="A21" sqref="A21"/>
    </sheetView>
  </sheetViews>
  <sheetFormatPr defaultRowHeight="15" x14ac:dyDescent="0.25"/>
  <cols>
    <col min="1" max="1" width="66.140625" bestFit="1" customWidth="1"/>
    <col min="2" max="2" width="43.7109375" bestFit="1" customWidth="1"/>
    <col min="3" max="3" width="14" bestFit="1" customWidth="1"/>
    <col min="4" max="4" width="14.5703125" bestFit="1" customWidth="1"/>
    <col min="10" max="10" width="43.7109375" bestFit="1" customWidth="1"/>
    <col min="11" max="11" width="4" style="67" bestFit="1" customWidth="1"/>
    <col min="12" max="12" width="14" bestFit="1" customWidth="1"/>
    <col min="13" max="13" width="15.28515625" bestFit="1" customWidth="1"/>
    <col min="14" max="14" width="6" bestFit="1" customWidth="1"/>
    <col min="15" max="15" width="15.28515625" customWidth="1"/>
    <col min="17" max="17" width="43.7109375" bestFit="1" customWidth="1"/>
    <col min="18" max="18" width="4" style="67" bestFit="1" customWidth="1"/>
    <col min="19" max="19" width="14" bestFit="1" customWidth="1"/>
    <col min="20" max="20" width="15.28515625" bestFit="1" customWidth="1"/>
    <col min="22" max="22" width="15.28515625" bestFit="1" customWidth="1"/>
    <col min="23" max="23" width="11.85546875" bestFit="1" customWidth="1"/>
    <col min="24" max="24" width="43.7109375" bestFit="1" customWidth="1"/>
    <col min="25" max="25" width="4" style="67" bestFit="1" customWidth="1"/>
    <col min="26" max="26" width="14" bestFit="1" customWidth="1"/>
    <col min="27" max="27" width="15.28515625" bestFit="1" customWidth="1"/>
    <col min="29" max="29" width="15.28515625" bestFit="1" customWidth="1"/>
  </cols>
  <sheetData>
    <row r="1" spans="1:29" x14ac:dyDescent="0.25">
      <c r="A1" s="58" t="s">
        <v>69</v>
      </c>
      <c r="B1" s="70"/>
      <c r="C1" s="19"/>
      <c r="D1" s="19"/>
    </row>
    <row r="2" spans="1:29" x14ac:dyDescent="0.25">
      <c r="A2" s="18" t="s">
        <v>102</v>
      </c>
      <c r="B2" s="56" t="s">
        <v>114</v>
      </c>
      <c r="C2" s="19"/>
      <c r="D2" s="19"/>
      <c r="X2" s="63"/>
      <c r="Y2" s="69"/>
      <c r="Z2" s="63"/>
      <c r="AA2" s="63"/>
    </row>
    <row r="3" spans="1:29" x14ac:dyDescent="0.25">
      <c r="A3" s="18" t="s">
        <v>17</v>
      </c>
      <c r="B3" s="71">
        <f>ROUNDUP(VLOOKUP(B2,J10:K56,2,0)/500,0)</f>
        <v>1</v>
      </c>
      <c r="C3" s="19"/>
      <c r="D3" s="19"/>
      <c r="X3" s="63"/>
      <c r="Y3" s="69"/>
      <c r="Z3" s="63"/>
      <c r="AA3" s="63"/>
    </row>
    <row r="4" spans="1:29" ht="13.5" customHeight="1" x14ac:dyDescent="0.25">
      <c r="A4" s="19"/>
      <c r="B4" s="72"/>
      <c r="C4" s="19"/>
      <c r="D4" s="19"/>
      <c r="X4" s="63"/>
      <c r="Y4" s="69"/>
      <c r="Z4" s="63"/>
      <c r="AA4" s="63"/>
    </row>
    <row r="5" spans="1:29" x14ac:dyDescent="0.25">
      <c r="A5" s="19"/>
      <c r="B5" s="72"/>
      <c r="C5" s="19"/>
      <c r="D5" s="19"/>
      <c r="X5" s="63"/>
      <c r="Y5" s="69"/>
      <c r="Z5" s="63"/>
      <c r="AA5" s="63"/>
    </row>
    <row r="6" spans="1:29" ht="15" customHeight="1" x14ac:dyDescent="0.55000000000000004">
      <c r="A6" s="13" t="s">
        <v>85</v>
      </c>
      <c r="B6" s="14" t="s">
        <v>100</v>
      </c>
      <c r="C6" s="14" t="s">
        <v>87</v>
      </c>
      <c r="D6" s="14" t="s">
        <v>101</v>
      </c>
      <c r="X6" s="64"/>
      <c r="Y6" s="65"/>
      <c r="Z6" s="64"/>
      <c r="AA6" s="64"/>
    </row>
    <row r="7" spans="1:29" ht="15" customHeight="1" x14ac:dyDescent="0.55000000000000004">
      <c r="A7" s="6" t="s">
        <v>80</v>
      </c>
      <c r="B7" s="11" t="str">
        <f>VLOOKUP(B2,J:O,6,0)</f>
        <v>IP KONDRATYEV</v>
      </c>
      <c r="C7" s="11" t="str">
        <f>VLOOKUP(B2,Q:V,6,0)</f>
        <v>IP KONDRATYEV</v>
      </c>
      <c r="D7" s="7" t="str">
        <f>VLOOKUP(B2,X:AC,6,0)</f>
        <v>IP KONDRATYEV</v>
      </c>
      <c r="X7" s="64"/>
      <c r="Y7" s="65"/>
      <c r="Z7" s="64"/>
      <c r="AA7" s="64"/>
    </row>
    <row r="8" spans="1:29" x14ac:dyDescent="0.25">
      <c r="A8" s="19"/>
      <c r="B8" s="11">
        <f>IF(ISNA(VLOOKUP(B2,O10:O21,1,0))=TRUE,VLOOKUP(B2,J:O,5,0),SUM(VLOOKUP(B2,J:O,5,0)))</f>
        <v>21000</v>
      </c>
      <c r="C8" s="11">
        <f>IF(ISNA(VLOOKUP(B2,V10:V21,1,0))=TRUE,VLOOKUP(B2,Q:V,5,0),SUM(VLOOKUP(B2,Q:V,5,0)))</f>
        <v>11500</v>
      </c>
      <c r="D8" s="11">
        <f>IF(ISNA(VLOOKUP(B2,AC10:AC21,1,0))=TRUE,VLOOKUP(B2,X:AC,5,0),SUM(VLOOKUP(B2,X:AC,5,0)))</f>
        <v>14000</v>
      </c>
    </row>
    <row r="9" spans="1:29" x14ac:dyDescent="0.25">
      <c r="J9" s="68" t="s">
        <v>95</v>
      </c>
      <c r="K9" s="68" t="s">
        <v>1</v>
      </c>
      <c r="L9" s="62" t="s">
        <v>2</v>
      </c>
      <c r="M9" s="62" t="s">
        <v>96</v>
      </c>
      <c r="N9" s="66" t="s">
        <v>8</v>
      </c>
      <c r="O9" s="66" t="s">
        <v>9</v>
      </c>
      <c r="Q9" s="68" t="s">
        <v>95</v>
      </c>
      <c r="R9" s="68" t="s">
        <v>1</v>
      </c>
      <c r="S9" s="62" t="s">
        <v>2</v>
      </c>
      <c r="T9" s="62" t="s">
        <v>96</v>
      </c>
      <c r="U9" s="66" t="s">
        <v>8</v>
      </c>
      <c r="V9" s="66" t="s">
        <v>9</v>
      </c>
      <c r="X9" s="68" t="s">
        <v>95</v>
      </c>
      <c r="Y9" s="68" t="s">
        <v>1</v>
      </c>
      <c r="Z9" s="62" t="s">
        <v>2</v>
      </c>
      <c r="AA9" s="62" t="s">
        <v>96</v>
      </c>
      <c r="AB9" s="66" t="s">
        <v>8</v>
      </c>
      <c r="AC9" s="66" t="s">
        <v>9</v>
      </c>
    </row>
    <row r="10" spans="1:29" x14ac:dyDescent="0.25">
      <c r="J10" s="68" t="s">
        <v>103</v>
      </c>
      <c r="K10" s="68">
        <v>122</v>
      </c>
      <c r="L10" s="62">
        <v>14000</v>
      </c>
      <c r="M10" s="62">
        <v>9000</v>
      </c>
      <c r="N10" s="62">
        <f>MIN(L10:M10)</f>
        <v>9000</v>
      </c>
      <c r="O10" s="62" t="str">
        <f>IF(N10=L10,$L$9,IF(N10=M10,$M$9,0))</f>
        <v>IP KONDRATYEV</v>
      </c>
      <c r="Q10" s="68" t="s">
        <v>103</v>
      </c>
      <c r="R10" s="68">
        <v>122</v>
      </c>
      <c r="S10" s="68">
        <v>8000</v>
      </c>
      <c r="T10" s="68">
        <v>12000</v>
      </c>
      <c r="U10" s="68">
        <f>MIN(S10:T10)</f>
        <v>8000</v>
      </c>
      <c r="V10" s="68" t="str">
        <f>IF(U10=S10,$S$9,IF(U10=T10,$T$9,0))</f>
        <v>IP ASTAPENKO</v>
      </c>
      <c r="X10" s="68" t="s">
        <v>103</v>
      </c>
      <c r="Y10" s="68">
        <v>122</v>
      </c>
      <c r="Z10" s="68">
        <v>10000</v>
      </c>
      <c r="AA10" s="68">
        <v>11000</v>
      </c>
      <c r="AB10" s="62">
        <f>MIN(Z10:AA10)</f>
        <v>10000</v>
      </c>
      <c r="AC10" s="62" t="str">
        <f>IF(AB10=Z10,$Z$9,IF(AB10=AA10,$AA$9,0))</f>
        <v>IP ASTAPENKO</v>
      </c>
    </row>
    <row r="11" spans="1:29" x14ac:dyDescent="0.25">
      <c r="J11" s="68" t="s">
        <v>104</v>
      </c>
      <c r="K11" s="68">
        <v>152</v>
      </c>
      <c r="L11" s="62">
        <v>14000</v>
      </c>
      <c r="M11" s="62">
        <v>13500</v>
      </c>
      <c r="N11" s="62">
        <f t="shared" ref="N11:N21" si="0">MIN(L11:M11)</f>
        <v>13500</v>
      </c>
      <c r="O11" s="62" t="str">
        <f t="shared" ref="O11:O21" si="1">IF(N11=L11,$L$9,IF(N11=M11,$M$9,0))</f>
        <v>IP KONDRATYEV</v>
      </c>
      <c r="Q11" s="68" t="s">
        <v>104</v>
      </c>
      <c r="R11" s="68">
        <v>152</v>
      </c>
      <c r="S11" s="68">
        <v>8000</v>
      </c>
      <c r="T11" s="68">
        <v>12000</v>
      </c>
      <c r="U11" s="68">
        <f t="shared" ref="U11:U21" si="2">MIN(S11:T11)</f>
        <v>8000</v>
      </c>
      <c r="V11" s="68" t="str">
        <f t="shared" ref="V11:V21" si="3">IF(U11=S11,$S$9,IF(U11=T11,$T$9,0))</f>
        <v>IP ASTAPENKO</v>
      </c>
      <c r="X11" s="68" t="s">
        <v>104</v>
      </c>
      <c r="Y11" s="68">
        <v>152</v>
      </c>
      <c r="Z11" s="68">
        <v>15000</v>
      </c>
      <c r="AA11" s="68">
        <v>15000</v>
      </c>
      <c r="AB11" s="62">
        <f t="shared" ref="AB11:AB21" si="4">MIN(Z11:AA11)</f>
        <v>15000</v>
      </c>
      <c r="AC11" s="62" t="str">
        <f t="shared" ref="AC11:AC21" si="5">IF(AB11=Z11,$Z$9,IF(AB11=AA11,$AA$9,0))</f>
        <v>IP ASTAPENKO</v>
      </c>
    </row>
    <row r="12" spans="1:29" x14ac:dyDescent="0.25">
      <c r="J12" s="68" t="s">
        <v>105</v>
      </c>
      <c r="K12" s="68">
        <v>70</v>
      </c>
      <c r="L12" s="62">
        <v>11000</v>
      </c>
      <c r="M12" s="62">
        <v>11500</v>
      </c>
      <c r="N12" s="62">
        <f t="shared" si="0"/>
        <v>11000</v>
      </c>
      <c r="O12" s="62" t="str">
        <f t="shared" si="1"/>
        <v>IP ASTAPENKO</v>
      </c>
      <c r="Q12" s="68" t="s">
        <v>105</v>
      </c>
      <c r="R12" s="68">
        <v>70</v>
      </c>
      <c r="S12" s="68">
        <v>7000</v>
      </c>
      <c r="T12" s="68">
        <v>10000</v>
      </c>
      <c r="U12" s="68">
        <f t="shared" si="2"/>
        <v>7000</v>
      </c>
      <c r="V12" s="68" t="str">
        <f t="shared" si="3"/>
        <v>IP ASTAPENKO</v>
      </c>
      <c r="X12" s="68" t="s">
        <v>105</v>
      </c>
      <c r="Y12" s="68">
        <v>70</v>
      </c>
      <c r="Z12" s="68">
        <v>12500</v>
      </c>
      <c r="AA12" s="68">
        <v>13000</v>
      </c>
      <c r="AB12" s="62">
        <f t="shared" si="4"/>
        <v>12500</v>
      </c>
      <c r="AC12" s="62" t="str">
        <f t="shared" si="5"/>
        <v>IP ASTAPENKO</v>
      </c>
    </row>
    <row r="13" spans="1:29" x14ac:dyDescent="0.25">
      <c r="J13" s="68" t="s">
        <v>109</v>
      </c>
      <c r="K13" s="68">
        <v>180</v>
      </c>
      <c r="L13" s="62">
        <v>16000</v>
      </c>
      <c r="M13" s="62">
        <v>11000</v>
      </c>
      <c r="N13" s="62">
        <f t="shared" si="0"/>
        <v>11000</v>
      </c>
      <c r="O13" s="62" t="str">
        <f t="shared" si="1"/>
        <v>IP KONDRATYEV</v>
      </c>
      <c r="Q13" s="68" t="s">
        <v>109</v>
      </c>
      <c r="R13" s="68">
        <v>180</v>
      </c>
      <c r="S13" s="68">
        <v>8500</v>
      </c>
      <c r="T13" s="68">
        <v>12000</v>
      </c>
      <c r="U13" s="68">
        <f t="shared" si="2"/>
        <v>8500</v>
      </c>
      <c r="V13" s="68" t="str">
        <f t="shared" si="3"/>
        <v>IP ASTAPENKO</v>
      </c>
      <c r="X13" s="68" t="s">
        <v>109</v>
      </c>
      <c r="Y13" s="68">
        <v>180</v>
      </c>
      <c r="Z13" s="68">
        <v>11000</v>
      </c>
      <c r="AA13" s="68">
        <v>12000</v>
      </c>
      <c r="AB13" s="62">
        <f t="shared" si="4"/>
        <v>11000</v>
      </c>
      <c r="AC13" s="62" t="str">
        <f t="shared" si="5"/>
        <v>IP ASTAPENKO</v>
      </c>
    </row>
    <row r="14" spans="1:29" x14ac:dyDescent="0.25">
      <c r="J14" s="68" t="s">
        <v>106</v>
      </c>
      <c r="K14" s="68">
        <v>122</v>
      </c>
      <c r="L14" s="62">
        <v>14000</v>
      </c>
      <c r="M14" s="62">
        <v>18000</v>
      </c>
      <c r="N14" s="62">
        <f t="shared" si="0"/>
        <v>14000</v>
      </c>
      <c r="O14" s="62" t="str">
        <f t="shared" si="1"/>
        <v>IP ASTAPENKO</v>
      </c>
      <c r="Q14" s="68" t="s">
        <v>106</v>
      </c>
      <c r="R14" s="68">
        <v>122</v>
      </c>
      <c r="S14" s="68">
        <v>8000</v>
      </c>
      <c r="T14" s="68">
        <v>700</v>
      </c>
      <c r="U14" s="68">
        <f t="shared" si="2"/>
        <v>700</v>
      </c>
      <c r="V14" s="68" t="str">
        <f t="shared" si="3"/>
        <v>IP KONDRATYEV</v>
      </c>
      <c r="X14" s="68" t="s">
        <v>106</v>
      </c>
      <c r="Y14" s="68">
        <v>122</v>
      </c>
      <c r="Z14" s="68">
        <v>11500</v>
      </c>
      <c r="AA14" s="68">
        <v>11000</v>
      </c>
      <c r="AB14" s="62">
        <f t="shared" si="4"/>
        <v>11000</v>
      </c>
      <c r="AC14" s="62" t="str">
        <f t="shared" si="5"/>
        <v>IP KONDRATYEV</v>
      </c>
    </row>
    <row r="15" spans="1:29" x14ac:dyDescent="0.25">
      <c r="J15" s="68" t="s">
        <v>107</v>
      </c>
      <c r="K15" s="68">
        <v>152</v>
      </c>
      <c r="L15" s="62">
        <v>14000</v>
      </c>
      <c r="M15" s="62">
        <v>12000</v>
      </c>
      <c r="N15" s="62">
        <f t="shared" si="0"/>
        <v>12000</v>
      </c>
      <c r="O15" s="62" t="str">
        <f t="shared" si="1"/>
        <v>IP KONDRATYEV</v>
      </c>
      <c r="Q15" s="68" t="s">
        <v>107</v>
      </c>
      <c r="R15" s="68">
        <v>152</v>
      </c>
      <c r="S15" s="68">
        <v>8000</v>
      </c>
      <c r="T15" s="68">
        <v>6000</v>
      </c>
      <c r="U15" s="68">
        <f t="shared" si="2"/>
        <v>6000</v>
      </c>
      <c r="V15" s="68" t="str">
        <f t="shared" si="3"/>
        <v>IP KONDRATYEV</v>
      </c>
      <c r="X15" s="68" t="s">
        <v>107</v>
      </c>
      <c r="Y15" s="68">
        <v>152</v>
      </c>
      <c r="Z15" s="68">
        <v>10000</v>
      </c>
      <c r="AA15" s="68">
        <v>9000</v>
      </c>
      <c r="AB15" s="62">
        <f t="shared" si="4"/>
        <v>9000</v>
      </c>
      <c r="AC15" s="62" t="str">
        <f t="shared" si="5"/>
        <v>IP KONDRATYEV</v>
      </c>
    </row>
    <row r="16" spans="1:29" x14ac:dyDescent="0.25">
      <c r="J16" s="68" t="s">
        <v>108</v>
      </c>
      <c r="K16" s="68">
        <v>70</v>
      </c>
      <c r="L16" s="62">
        <v>11000</v>
      </c>
      <c r="M16" s="62">
        <v>15000</v>
      </c>
      <c r="N16" s="62">
        <f t="shared" si="0"/>
        <v>11000</v>
      </c>
      <c r="O16" s="62" t="str">
        <f t="shared" si="1"/>
        <v>IP ASTAPENKO</v>
      </c>
      <c r="Q16" s="68" t="s">
        <v>108</v>
      </c>
      <c r="R16" s="68">
        <v>70</v>
      </c>
      <c r="S16" s="68">
        <v>7000</v>
      </c>
      <c r="T16" s="68">
        <v>5000</v>
      </c>
      <c r="U16" s="68">
        <f t="shared" si="2"/>
        <v>5000</v>
      </c>
      <c r="V16" s="68" t="str">
        <f t="shared" si="3"/>
        <v>IP KONDRATYEV</v>
      </c>
      <c r="X16" s="68" t="s">
        <v>108</v>
      </c>
      <c r="Y16" s="68">
        <v>70</v>
      </c>
      <c r="Z16" s="68">
        <v>15000</v>
      </c>
      <c r="AA16" s="68">
        <v>14000</v>
      </c>
      <c r="AB16" s="62">
        <f t="shared" si="4"/>
        <v>14000</v>
      </c>
      <c r="AC16" s="62" t="str">
        <f t="shared" si="5"/>
        <v>IP KONDRATYEV</v>
      </c>
    </row>
    <row r="17" spans="10:29" x14ac:dyDescent="0.25">
      <c r="J17" s="68" t="s">
        <v>110</v>
      </c>
      <c r="K17" s="68">
        <v>180</v>
      </c>
      <c r="L17" s="62">
        <v>16000</v>
      </c>
      <c r="M17" s="62">
        <v>10000</v>
      </c>
      <c r="N17" s="62">
        <f t="shared" si="0"/>
        <v>10000</v>
      </c>
      <c r="O17" s="62" t="str">
        <f t="shared" si="1"/>
        <v>IP KONDRATYEV</v>
      </c>
      <c r="Q17" s="68" t="s">
        <v>110</v>
      </c>
      <c r="R17" s="68">
        <v>180</v>
      </c>
      <c r="S17" s="68">
        <v>8500</v>
      </c>
      <c r="T17" s="68">
        <v>9000</v>
      </c>
      <c r="U17" s="68">
        <f t="shared" si="2"/>
        <v>8500</v>
      </c>
      <c r="V17" s="68" t="str">
        <f t="shared" si="3"/>
        <v>IP ASTAPENKO</v>
      </c>
      <c r="X17" s="68" t="s">
        <v>110</v>
      </c>
      <c r="Y17" s="68">
        <v>180</v>
      </c>
      <c r="Z17" s="68">
        <v>12500</v>
      </c>
      <c r="AA17" s="68">
        <v>13000</v>
      </c>
      <c r="AB17" s="62">
        <f t="shared" si="4"/>
        <v>12500</v>
      </c>
      <c r="AC17" s="62" t="str">
        <f t="shared" si="5"/>
        <v>IP ASTAPENKO</v>
      </c>
    </row>
    <row r="18" spans="10:29" x14ac:dyDescent="0.25">
      <c r="J18" s="68" t="s">
        <v>111</v>
      </c>
      <c r="K18" s="68">
        <v>122</v>
      </c>
      <c r="L18" s="62">
        <v>20000</v>
      </c>
      <c r="M18" s="62">
        <v>9000</v>
      </c>
      <c r="N18" s="62">
        <f t="shared" si="0"/>
        <v>9000</v>
      </c>
      <c r="O18" s="62" t="str">
        <f t="shared" si="1"/>
        <v>IP KONDRATYEV</v>
      </c>
      <c r="Q18" s="68" t="s">
        <v>111</v>
      </c>
      <c r="R18" s="68">
        <v>122</v>
      </c>
      <c r="S18" s="68">
        <v>12000</v>
      </c>
      <c r="T18" s="68">
        <v>15000</v>
      </c>
      <c r="U18" s="68">
        <f t="shared" si="2"/>
        <v>12000</v>
      </c>
      <c r="V18" s="68" t="str">
        <f t="shared" si="3"/>
        <v>IP ASTAPENKO</v>
      </c>
      <c r="X18" s="68" t="s">
        <v>111</v>
      </c>
      <c r="Y18" s="68">
        <v>122</v>
      </c>
      <c r="Z18" s="68">
        <v>11000</v>
      </c>
      <c r="AA18" s="68">
        <v>12000</v>
      </c>
      <c r="AB18" s="62">
        <f t="shared" si="4"/>
        <v>11000</v>
      </c>
      <c r="AC18" s="62" t="str">
        <f t="shared" si="5"/>
        <v>IP ASTAPENKO</v>
      </c>
    </row>
    <row r="19" spans="10:29" x14ac:dyDescent="0.25">
      <c r="J19" s="68" t="s">
        <v>112</v>
      </c>
      <c r="K19" s="68">
        <v>152</v>
      </c>
      <c r="L19" s="62">
        <v>20000</v>
      </c>
      <c r="M19" s="62">
        <v>11000</v>
      </c>
      <c r="N19" s="62">
        <f t="shared" si="0"/>
        <v>11000</v>
      </c>
      <c r="O19" s="62" t="str">
        <f t="shared" si="1"/>
        <v>IP KONDRATYEV</v>
      </c>
      <c r="Q19" s="68" t="s">
        <v>112</v>
      </c>
      <c r="R19" s="68">
        <v>152</v>
      </c>
      <c r="S19" s="68">
        <v>12000</v>
      </c>
      <c r="T19" s="68">
        <v>17000</v>
      </c>
      <c r="U19" s="68">
        <f t="shared" si="2"/>
        <v>12000</v>
      </c>
      <c r="V19" s="68" t="str">
        <f t="shared" si="3"/>
        <v>IP ASTAPENKO</v>
      </c>
      <c r="X19" s="68" t="s">
        <v>112</v>
      </c>
      <c r="Y19" s="68">
        <v>152</v>
      </c>
      <c r="Z19" s="68">
        <v>11500</v>
      </c>
      <c r="AA19" s="68">
        <v>12000</v>
      </c>
      <c r="AB19" s="62">
        <f t="shared" si="4"/>
        <v>11500</v>
      </c>
      <c r="AC19" s="62" t="str">
        <f t="shared" si="5"/>
        <v>IP ASTAPENKO</v>
      </c>
    </row>
    <row r="20" spans="10:29" x14ac:dyDescent="0.25">
      <c r="J20" s="68" t="s">
        <v>113</v>
      </c>
      <c r="K20" s="68">
        <v>70</v>
      </c>
      <c r="L20" s="62">
        <v>16000</v>
      </c>
      <c r="M20" s="62">
        <v>18500</v>
      </c>
      <c r="N20" s="62">
        <f t="shared" si="0"/>
        <v>16000</v>
      </c>
      <c r="O20" s="62" t="str">
        <f t="shared" si="1"/>
        <v>IP ASTAPENKO</v>
      </c>
      <c r="Q20" s="68" t="s">
        <v>113</v>
      </c>
      <c r="R20" s="68">
        <v>70</v>
      </c>
      <c r="S20" s="68">
        <v>10000</v>
      </c>
      <c r="T20" s="68">
        <v>18000</v>
      </c>
      <c r="U20" s="68">
        <f t="shared" si="2"/>
        <v>10000</v>
      </c>
      <c r="V20" s="68" t="str">
        <f t="shared" si="3"/>
        <v>IP ASTAPENKO</v>
      </c>
      <c r="X20" s="68" t="s">
        <v>113</v>
      </c>
      <c r="Y20" s="68">
        <v>70</v>
      </c>
      <c r="Z20" s="68">
        <v>10000</v>
      </c>
      <c r="AA20" s="68">
        <v>9000</v>
      </c>
      <c r="AB20" s="62">
        <f t="shared" si="4"/>
        <v>9000</v>
      </c>
      <c r="AC20" s="62" t="str">
        <f t="shared" si="5"/>
        <v>IP KONDRATYEV</v>
      </c>
    </row>
    <row r="21" spans="10:29" x14ac:dyDescent="0.25">
      <c r="J21" s="68" t="s">
        <v>114</v>
      </c>
      <c r="K21" s="68">
        <v>180</v>
      </c>
      <c r="L21" s="62">
        <v>22000</v>
      </c>
      <c r="M21" s="62">
        <v>21000</v>
      </c>
      <c r="N21" s="62">
        <f t="shared" si="0"/>
        <v>21000</v>
      </c>
      <c r="O21" s="62" t="str">
        <f t="shared" si="1"/>
        <v>IP KONDRATYEV</v>
      </c>
      <c r="Q21" s="68" t="s">
        <v>114</v>
      </c>
      <c r="R21" s="68">
        <v>180</v>
      </c>
      <c r="S21" s="68">
        <v>12500</v>
      </c>
      <c r="T21" s="68">
        <v>11500</v>
      </c>
      <c r="U21" s="68">
        <f t="shared" si="2"/>
        <v>11500</v>
      </c>
      <c r="V21" s="68" t="str">
        <f t="shared" si="3"/>
        <v>IP KONDRATYEV</v>
      </c>
      <c r="X21" s="68" t="s">
        <v>114</v>
      </c>
      <c r="Y21" s="68">
        <v>180</v>
      </c>
      <c r="Z21" s="68">
        <v>15000</v>
      </c>
      <c r="AA21" s="68">
        <v>14000</v>
      </c>
      <c r="AB21" s="62">
        <f t="shared" si="4"/>
        <v>14000</v>
      </c>
      <c r="AC21" s="62" t="str">
        <f t="shared" si="5"/>
        <v>IP KONDRATYEV</v>
      </c>
    </row>
    <row r="22" spans="10:29" ht="36" x14ac:dyDescent="0.55000000000000004">
      <c r="J22" s="75" t="s">
        <v>97</v>
      </c>
      <c r="K22" s="76"/>
      <c r="L22" s="76"/>
      <c r="M22" s="77"/>
      <c r="N22" s="65"/>
      <c r="O22" s="65"/>
      <c r="Q22" s="75" t="s">
        <v>98</v>
      </c>
      <c r="R22" s="76"/>
      <c r="S22" s="76"/>
      <c r="T22" s="77"/>
      <c r="X22" s="75" t="s">
        <v>99</v>
      </c>
      <c r="Y22" s="76"/>
      <c r="Z22" s="76"/>
      <c r="AA22" s="77"/>
    </row>
    <row r="23" spans="10:29" ht="36" x14ac:dyDescent="0.55000000000000004">
      <c r="J23" s="78"/>
      <c r="K23" s="79"/>
      <c r="L23" s="79"/>
      <c r="M23" s="80"/>
      <c r="N23" s="65"/>
      <c r="O23" s="65"/>
      <c r="Q23" s="78"/>
      <c r="R23" s="79"/>
      <c r="S23" s="79"/>
      <c r="T23" s="80"/>
      <c r="X23" s="78"/>
      <c r="Y23" s="79"/>
      <c r="Z23" s="79"/>
      <c r="AA23" s="80"/>
      <c r="AC23">
        <f ca="1">+AC23:AG23</f>
        <v>0</v>
      </c>
    </row>
  </sheetData>
  <mergeCells count="3">
    <mergeCell ref="J22:M23"/>
    <mergeCell ref="Q22:T23"/>
    <mergeCell ref="X22:AA23"/>
  </mergeCells>
  <dataValidations count="1">
    <dataValidation type="list" allowBlank="1" showInputMessage="1" showErrorMessage="1" sqref="B2" xr:uid="{060F1E5A-2BEC-4DF7-AD87-9B30AE128135}">
      <formula1>$J$10:$J$21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Euro Truck</vt:lpstr>
      <vt:lpstr>Small Trucks</vt:lpstr>
      <vt:lpstr>Sub Contract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Chuprakov, Nikita</dc:creator>
  <cp:lastModifiedBy>Гриднёв Юрий Юрьевич</cp:lastModifiedBy>
  <dcterms:created xsi:type="dcterms:W3CDTF">2015-06-05T18:17:20Z</dcterms:created>
  <dcterms:modified xsi:type="dcterms:W3CDTF">2020-07-30T08:46:05Z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nikita.chuprakov@sulzer.com</vt:lpwstr>
  </property>
  <property fmtid="{D5CDD505-2E9C-101B-9397-08002B2CF9AE}" pid="5" name="MSIP_Label_0a03bf64-6567-46b1-b0e7-63f827d8d55c_SetDate">
    <vt:lpwstr>2020-07-13T14:00:42.5064627Z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beda5c0d-7032-47bf-b52a-dd2b2405a79f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nikita.chuprakov@sulzer.com</vt:lpwstr>
  </property>
  <property fmtid="{D5CDD505-2E9C-101B-9397-08002B2CF9AE}" pid="13" name="MSIP_Label_dc3eb348-6bb5-454e-8246-2b03a499fa4a_SetDate">
    <vt:lpwstr>2020-07-13T14:00:42.5064627Z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beda5c0d-7032-47bf-b52a-dd2b2405a79f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