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0F6A504-1884-49E2-906D-EDC7DA8F3927}" xr6:coauthVersionLast="45" xr6:coauthVersionMax="45" xr10:uidLastSave="{00000000-0000-0000-0000-000000000000}"/>
  <bookViews>
    <workbookView xWindow="-120" yWindow="-120" windowWidth="38640" windowHeight="15840" activeTab="2" xr2:uid="{58F041F5-5CA7-44DC-9C8B-CF09247B41F8}"/>
  </bookViews>
  <sheets>
    <sheet name="Исходные данные" sheetId="7" r:id="rId1"/>
    <sheet name="Титульный лист ЖСР" sheetId="5" r:id="rId2"/>
    <sheet name="ЖСР" sheetId="2" r:id="rId3"/>
  </sheets>
  <definedNames>
    <definedName name="_xlnm._FilterDatabase" localSheetId="2" hidden="1">ЖСР!$A$3:$Y$3</definedName>
    <definedName name="_xlnm._FilterDatabase" localSheetId="0" hidden="1">'Исходные данные'!$A$4:$CZ$34</definedName>
    <definedName name="_xlnm.Print_Titles" localSheetId="2">ЖСР!$1:$3</definedName>
    <definedName name="_xlnm.Print_Area" localSheetId="2">ЖСР!$A$1:$Y$67</definedName>
    <definedName name="_xlnm.Print_Area" localSheetId="1">'Титульный лист ЖСР'!$A$1:$P$33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6" i="2"/>
  <c r="B8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28" i="2"/>
  <c r="B30" i="2"/>
  <c r="B32" i="2"/>
  <c r="B16" i="2"/>
  <c r="B18" i="2"/>
  <c r="B20" i="2"/>
  <c r="B22" i="2"/>
  <c r="B24" i="2"/>
  <c r="B26" i="2"/>
  <c r="B10" i="2"/>
  <c r="B12" i="2"/>
  <c r="B14" i="2"/>
  <c r="T4" i="2" l="1" a="1"/>
  <c r="T4" i="2" s="1"/>
  <c r="T12" i="2"/>
  <c r="C4" i="2"/>
  <c r="T18" i="2" l="1"/>
  <c r="T16" i="2"/>
  <c r="CY5" i="7"/>
  <c r="CY6" i="7"/>
  <c r="CY7" i="7"/>
  <c r="CY8" i="7"/>
  <c r="CY9" i="7"/>
  <c r="CY10" i="7"/>
  <c r="CY11" i="7"/>
  <c r="CY12" i="7"/>
  <c r="CY13" i="7"/>
  <c r="X11" i="2"/>
  <c r="D11" i="2"/>
  <c r="C11" i="2"/>
  <c r="X10" i="2"/>
  <c r="S10" i="2"/>
  <c r="T10" i="2" s="1"/>
  <c r="R10" i="2"/>
  <c r="O10" i="2"/>
  <c r="N10" i="2"/>
  <c r="M10" i="2"/>
  <c r="L10" i="2"/>
  <c r="K10" i="2"/>
  <c r="J10" i="2"/>
  <c r="H10" i="2"/>
  <c r="G10" i="2"/>
  <c r="E10" i="2"/>
  <c r="D10" i="2"/>
  <c r="C10" i="2"/>
  <c r="X9" i="2"/>
  <c r="D9" i="2"/>
  <c r="C9" i="2"/>
  <c r="X8" i="2"/>
  <c r="S8" i="2"/>
  <c r="T8" i="2" s="1"/>
  <c r="R8" i="2"/>
  <c r="O8" i="2"/>
  <c r="N8" i="2"/>
  <c r="M8" i="2"/>
  <c r="L8" i="2"/>
  <c r="K8" i="2"/>
  <c r="J8" i="2"/>
  <c r="H8" i="2"/>
  <c r="G8" i="2"/>
  <c r="E8" i="2"/>
  <c r="D8" i="2"/>
  <c r="C8" i="2"/>
  <c r="X7" i="2"/>
  <c r="X5" i="2"/>
  <c r="X6" i="2"/>
  <c r="X4" i="2"/>
  <c r="S6" i="2" l="1"/>
  <c r="T6" i="2" s="1"/>
  <c r="R6" i="2"/>
  <c r="O6" i="2"/>
  <c r="N6" i="2"/>
  <c r="M6" i="2"/>
  <c r="L6" i="2"/>
  <c r="K6" i="2"/>
  <c r="J6" i="2"/>
  <c r="H6" i="2"/>
  <c r="G6" i="2" l="1"/>
  <c r="E6" i="2"/>
  <c r="D7" i="2"/>
  <c r="D6" i="2"/>
  <c r="D4" i="2"/>
  <c r="C7" i="2"/>
  <c r="C6" i="2"/>
  <c r="X61" i="2" l="1"/>
  <c r="D61" i="2"/>
  <c r="C61" i="2"/>
  <c r="Y60" i="2"/>
  <c r="X60" i="2"/>
  <c r="T60" i="2"/>
  <c r="S60" i="2"/>
  <c r="R60" i="2"/>
  <c r="O60" i="2"/>
  <c r="N60" i="2"/>
  <c r="M60" i="2"/>
  <c r="L60" i="2"/>
  <c r="K60" i="2"/>
  <c r="J60" i="2"/>
  <c r="H60" i="2"/>
  <c r="G60" i="2"/>
  <c r="E60" i="2"/>
  <c r="D60" i="2"/>
  <c r="C60" i="2"/>
  <c r="X59" i="2"/>
  <c r="D59" i="2"/>
  <c r="C59" i="2"/>
  <c r="Y58" i="2"/>
  <c r="X58" i="2"/>
  <c r="T58" i="2"/>
  <c r="S58" i="2"/>
  <c r="R58" i="2"/>
  <c r="O58" i="2"/>
  <c r="N58" i="2"/>
  <c r="M58" i="2"/>
  <c r="L58" i="2"/>
  <c r="K58" i="2"/>
  <c r="J58" i="2"/>
  <c r="H58" i="2"/>
  <c r="G58" i="2"/>
  <c r="E58" i="2"/>
  <c r="D58" i="2"/>
  <c r="C58" i="2"/>
  <c r="X57" i="2"/>
  <c r="D57" i="2"/>
  <c r="C57" i="2"/>
  <c r="Y56" i="2"/>
  <c r="X56" i="2"/>
  <c r="T56" i="2"/>
  <c r="S56" i="2"/>
  <c r="R56" i="2"/>
  <c r="O56" i="2"/>
  <c r="N56" i="2"/>
  <c r="M56" i="2"/>
  <c r="L56" i="2"/>
  <c r="K56" i="2"/>
  <c r="J56" i="2"/>
  <c r="H56" i="2"/>
  <c r="G56" i="2"/>
  <c r="E56" i="2"/>
  <c r="D56" i="2"/>
  <c r="C56" i="2"/>
  <c r="X55" i="2"/>
  <c r="D55" i="2"/>
  <c r="C55" i="2"/>
  <c r="Y54" i="2"/>
  <c r="X54" i="2"/>
  <c r="T54" i="2"/>
  <c r="S54" i="2"/>
  <c r="R54" i="2"/>
  <c r="O54" i="2"/>
  <c r="N54" i="2"/>
  <c r="M54" i="2"/>
  <c r="L54" i="2"/>
  <c r="K54" i="2"/>
  <c r="J54" i="2"/>
  <c r="H54" i="2"/>
  <c r="G54" i="2"/>
  <c r="E54" i="2"/>
  <c r="D54" i="2"/>
  <c r="C54" i="2"/>
  <c r="X53" i="2"/>
  <c r="D53" i="2"/>
  <c r="C53" i="2"/>
  <c r="Y52" i="2"/>
  <c r="X52" i="2"/>
  <c r="T52" i="2"/>
  <c r="S52" i="2"/>
  <c r="R52" i="2"/>
  <c r="O52" i="2"/>
  <c r="N52" i="2"/>
  <c r="M52" i="2"/>
  <c r="L52" i="2"/>
  <c r="K52" i="2"/>
  <c r="J52" i="2"/>
  <c r="H52" i="2"/>
  <c r="G52" i="2"/>
  <c r="E52" i="2"/>
  <c r="D52" i="2"/>
  <c r="C52" i="2"/>
  <c r="X51" i="2"/>
  <c r="D51" i="2"/>
  <c r="C51" i="2"/>
  <c r="Y50" i="2"/>
  <c r="X50" i="2"/>
  <c r="T50" i="2"/>
  <c r="S50" i="2"/>
  <c r="R50" i="2"/>
  <c r="O50" i="2"/>
  <c r="N50" i="2"/>
  <c r="M50" i="2"/>
  <c r="L50" i="2"/>
  <c r="K50" i="2"/>
  <c r="J50" i="2"/>
  <c r="H50" i="2"/>
  <c r="G50" i="2"/>
  <c r="E50" i="2"/>
  <c r="D50" i="2"/>
  <c r="C50" i="2"/>
  <c r="X49" i="2"/>
  <c r="D49" i="2"/>
  <c r="C49" i="2"/>
  <c r="Y48" i="2"/>
  <c r="X48" i="2"/>
  <c r="T48" i="2"/>
  <c r="S48" i="2"/>
  <c r="R48" i="2"/>
  <c r="O48" i="2"/>
  <c r="N48" i="2"/>
  <c r="M48" i="2"/>
  <c r="L48" i="2"/>
  <c r="K48" i="2"/>
  <c r="J48" i="2"/>
  <c r="H48" i="2"/>
  <c r="G48" i="2"/>
  <c r="E48" i="2"/>
  <c r="D48" i="2"/>
  <c r="C48" i="2"/>
  <c r="X47" i="2"/>
  <c r="D47" i="2"/>
  <c r="C47" i="2"/>
  <c r="Y46" i="2"/>
  <c r="X46" i="2"/>
  <c r="T46" i="2"/>
  <c r="S46" i="2"/>
  <c r="R46" i="2"/>
  <c r="O46" i="2"/>
  <c r="N46" i="2"/>
  <c r="M46" i="2"/>
  <c r="L46" i="2"/>
  <c r="K46" i="2"/>
  <c r="J46" i="2"/>
  <c r="H46" i="2"/>
  <c r="G46" i="2"/>
  <c r="E46" i="2"/>
  <c r="D46" i="2"/>
  <c r="C46" i="2"/>
  <c r="X45" i="2"/>
  <c r="D45" i="2"/>
  <c r="C45" i="2"/>
  <c r="Y44" i="2"/>
  <c r="X44" i="2"/>
  <c r="T44" i="2"/>
  <c r="S44" i="2"/>
  <c r="R44" i="2"/>
  <c r="O44" i="2"/>
  <c r="N44" i="2"/>
  <c r="M44" i="2"/>
  <c r="L44" i="2"/>
  <c r="K44" i="2"/>
  <c r="J44" i="2"/>
  <c r="H44" i="2"/>
  <c r="G44" i="2"/>
  <c r="E44" i="2"/>
  <c r="D44" i="2"/>
  <c r="C44" i="2"/>
  <c r="X43" i="2"/>
  <c r="D43" i="2"/>
  <c r="C43" i="2"/>
  <c r="Y42" i="2"/>
  <c r="X42" i="2"/>
  <c r="T42" i="2"/>
  <c r="S42" i="2"/>
  <c r="R42" i="2"/>
  <c r="O42" i="2"/>
  <c r="N42" i="2"/>
  <c r="M42" i="2"/>
  <c r="L42" i="2"/>
  <c r="K42" i="2"/>
  <c r="J42" i="2"/>
  <c r="H42" i="2"/>
  <c r="G42" i="2"/>
  <c r="E42" i="2"/>
  <c r="D42" i="2"/>
  <c r="C42" i="2"/>
  <c r="X41" i="2"/>
  <c r="D41" i="2"/>
  <c r="C41" i="2"/>
  <c r="Y40" i="2"/>
  <c r="X40" i="2"/>
  <c r="T40" i="2"/>
  <c r="S40" i="2"/>
  <c r="R40" i="2"/>
  <c r="O40" i="2"/>
  <c r="N40" i="2"/>
  <c r="M40" i="2"/>
  <c r="L40" i="2"/>
  <c r="K40" i="2"/>
  <c r="J40" i="2"/>
  <c r="H40" i="2"/>
  <c r="G40" i="2"/>
  <c r="E40" i="2"/>
  <c r="D40" i="2"/>
  <c r="C40" i="2"/>
  <c r="X39" i="2"/>
  <c r="D39" i="2"/>
  <c r="C39" i="2"/>
  <c r="Y38" i="2"/>
  <c r="X38" i="2"/>
  <c r="T38" i="2"/>
  <c r="S38" i="2"/>
  <c r="R38" i="2"/>
  <c r="O38" i="2"/>
  <c r="N38" i="2"/>
  <c r="M38" i="2"/>
  <c r="L38" i="2"/>
  <c r="K38" i="2"/>
  <c r="J38" i="2"/>
  <c r="H38" i="2"/>
  <c r="G38" i="2"/>
  <c r="E38" i="2"/>
  <c r="D38" i="2"/>
  <c r="C38" i="2"/>
  <c r="X37" i="2"/>
  <c r="D37" i="2"/>
  <c r="C37" i="2"/>
  <c r="Y36" i="2"/>
  <c r="X36" i="2"/>
  <c r="T36" i="2"/>
  <c r="S36" i="2"/>
  <c r="R36" i="2"/>
  <c r="O36" i="2"/>
  <c r="N36" i="2"/>
  <c r="M36" i="2"/>
  <c r="L36" i="2"/>
  <c r="K36" i="2"/>
  <c r="J36" i="2"/>
  <c r="H36" i="2"/>
  <c r="G36" i="2"/>
  <c r="E36" i="2"/>
  <c r="D36" i="2"/>
  <c r="C36" i="2"/>
  <c r="X35" i="2"/>
  <c r="D35" i="2"/>
  <c r="C35" i="2"/>
  <c r="Y34" i="2"/>
  <c r="X34" i="2"/>
  <c r="T34" i="2"/>
  <c r="S34" i="2"/>
  <c r="R34" i="2"/>
  <c r="O34" i="2"/>
  <c r="N34" i="2"/>
  <c r="M34" i="2"/>
  <c r="L34" i="2"/>
  <c r="K34" i="2"/>
  <c r="J34" i="2"/>
  <c r="H34" i="2"/>
  <c r="G34" i="2"/>
  <c r="E34" i="2"/>
  <c r="D34" i="2"/>
  <c r="C34" i="2"/>
  <c r="X33" i="2"/>
  <c r="D33" i="2"/>
  <c r="C33" i="2"/>
  <c r="X32" i="2"/>
  <c r="T32" i="2"/>
  <c r="S32" i="2"/>
  <c r="R32" i="2"/>
  <c r="O32" i="2"/>
  <c r="N32" i="2"/>
  <c r="M32" i="2"/>
  <c r="L32" i="2"/>
  <c r="K32" i="2"/>
  <c r="J32" i="2"/>
  <c r="H32" i="2"/>
  <c r="G32" i="2"/>
  <c r="E32" i="2"/>
  <c r="D32" i="2"/>
  <c r="C32" i="2"/>
  <c r="X31" i="2"/>
  <c r="D31" i="2"/>
  <c r="C31" i="2"/>
  <c r="X30" i="2"/>
  <c r="T30" i="2"/>
  <c r="S30" i="2"/>
  <c r="R30" i="2"/>
  <c r="O30" i="2"/>
  <c r="N30" i="2"/>
  <c r="M30" i="2"/>
  <c r="L30" i="2"/>
  <c r="K30" i="2"/>
  <c r="J30" i="2"/>
  <c r="H30" i="2"/>
  <c r="G30" i="2"/>
  <c r="E30" i="2"/>
  <c r="D30" i="2"/>
  <c r="C30" i="2"/>
  <c r="X29" i="2"/>
  <c r="D29" i="2"/>
  <c r="C29" i="2"/>
  <c r="X28" i="2"/>
  <c r="T28" i="2"/>
  <c r="S28" i="2"/>
  <c r="R28" i="2"/>
  <c r="O28" i="2"/>
  <c r="N28" i="2"/>
  <c r="M28" i="2"/>
  <c r="L28" i="2"/>
  <c r="K28" i="2"/>
  <c r="J28" i="2"/>
  <c r="H28" i="2"/>
  <c r="G28" i="2"/>
  <c r="E28" i="2"/>
  <c r="D28" i="2"/>
  <c r="C28" i="2"/>
  <c r="X27" i="2"/>
  <c r="D27" i="2"/>
  <c r="C27" i="2"/>
  <c r="X26" i="2"/>
  <c r="T26" i="2"/>
  <c r="S26" i="2"/>
  <c r="R26" i="2"/>
  <c r="O26" i="2"/>
  <c r="N26" i="2"/>
  <c r="M26" i="2"/>
  <c r="L26" i="2"/>
  <c r="K26" i="2"/>
  <c r="J26" i="2"/>
  <c r="H26" i="2"/>
  <c r="G26" i="2"/>
  <c r="E26" i="2"/>
  <c r="D26" i="2"/>
  <c r="C26" i="2"/>
  <c r="X25" i="2"/>
  <c r="D25" i="2"/>
  <c r="C25" i="2"/>
  <c r="X24" i="2"/>
  <c r="T24" i="2"/>
  <c r="S24" i="2"/>
  <c r="R24" i="2"/>
  <c r="O24" i="2"/>
  <c r="N24" i="2"/>
  <c r="M24" i="2"/>
  <c r="L24" i="2"/>
  <c r="K24" i="2"/>
  <c r="J24" i="2"/>
  <c r="H24" i="2"/>
  <c r="G24" i="2"/>
  <c r="E24" i="2"/>
  <c r="D24" i="2"/>
  <c r="C24" i="2"/>
  <c r="X23" i="2"/>
  <c r="D23" i="2"/>
  <c r="C23" i="2"/>
  <c r="X22" i="2"/>
  <c r="T22" i="2"/>
  <c r="S22" i="2"/>
  <c r="R22" i="2"/>
  <c r="O22" i="2"/>
  <c r="N22" i="2"/>
  <c r="M22" i="2"/>
  <c r="L22" i="2"/>
  <c r="K22" i="2"/>
  <c r="J22" i="2"/>
  <c r="H22" i="2"/>
  <c r="G22" i="2"/>
  <c r="E22" i="2"/>
  <c r="D22" i="2"/>
  <c r="C22" i="2"/>
  <c r="X21" i="2"/>
  <c r="D21" i="2"/>
  <c r="C21" i="2"/>
  <c r="X20" i="2"/>
  <c r="T20" i="2"/>
  <c r="S20" i="2"/>
  <c r="R20" i="2"/>
  <c r="O20" i="2"/>
  <c r="N20" i="2"/>
  <c r="M20" i="2"/>
  <c r="L20" i="2"/>
  <c r="K20" i="2"/>
  <c r="J20" i="2"/>
  <c r="H20" i="2"/>
  <c r="G20" i="2"/>
  <c r="E20" i="2"/>
  <c r="D20" i="2"/>
  <c r="C20" i="2"/>
  <c r="X19" i="2"/>
  <c r="D19" i="2"/>
  <c r="C19" i="2"/>
  <c r="X18" i="2"/>
  <c r="S18" i="2"/>
  <c r="R18" i="2"/>
  <c r="O18" i="2"/>
  <c r="N18" i="2"/>
  <c r="M18" i="2"/>
  <c r="L18" i="2"/>
  <c r="K18" i="2"/>
  <c r="J18" i="2"/>
  <c r="H18" i="2"/>
  <c r="G18" i="2"/>
  <c r="E18" i="2"/>
  <c r="D18" i="2"/>
  <c r="C18" i="2"/>
  <c r="X17" i="2"/>
  <c r="D17" i="2"/>
  <c r="C17" i="2"/>
  <c r="X16" i="2"/>
  <c r="S16" i="2"/>
  <c r="R16" i="2"/>
  <c r="O16" i="2"/>
  <c r="N16" i="2"/>
  <c r="M16" i="2"/>
  <c r="L16" i="2"/>
  <c r="K16" i="2"/>
  <c r="J16" i="2"/>
  <c r="H16" i="2"/>
  <c r="G16" i="2"/>
  <c r="E16" i="2"/>
  <c r="D16" i="2"/>
  <c r="C16" i="2"/>
  <c r="X15" i="2"/>
  <c r="D15" i="2"/>
  <c r="C15" i="2"/>
  <c r="X14" i="2"/>
  <c r="T14" i="2"/>
  <c r="S14" i="2"/>
  <c r="R14" i="2"/>
  <c r="O14" i="2"/>
  <c r="N14" i="2"/>
  <c r="M14" i="2"/>
  <c r="L14" i="2"/>
  <c r="K14" i="2"/>
  <c r="J14" i="2"/>
  <c r="H14" i="2"/>
  <c r="G14" i="2"/>
  <c r="E14" i="2"/>
  <c r="D14" i="2"/>
  <c r="C14" i="2"/>
  <c r="X13" i="2"/>
  <c r="D13" i="2"/>
  <c r="C13" i="2"/>
  <c r="X12" i="2"/>
  <c r="S12" i="2"/>
  <c r="R12" i="2"/>
  <c r="O12" i="2"/>
  <c r="N12" i="2"/>
  <c r="M12" i="2"/>
  <c r="L12" i="2"/>
  <c r="K12" i="2"/>
  <c r="J12" i="2"/>
  <c r="H12" i="2"/>
  <c r="G12" i="2"/>
  <c r="E12" i="2"/>
  <c r="D12" i="2"/>
  <c r="C12" i="2"/>
  <c r="R4" i="2"/>
  <c r="S4" i="2"/>
  <c r="O4" i="2"/>
  <c r="N4" i="2"/>
  <c r="M4" i="2"/>
  <c r="L4" i="2"/>
  <c r="K4" i="2"/>
  <c r="G4" i="2"/>
  <c r="J4" i="2"/>
  <c r="H4" i="2"/>
  <c r="E4" i="2"/>
  <c r="D5" i="2"/>
  <c r="C5" i="2"/>
  <c r="K22" i="5" l="1"/>
  <c r="L22" i="5"/>
  <c r="N22" i="5"/>
  <c r="A11" i="5"/>
  <c r="D22" i="5"/>
  <c r="CY33" i="7"/>
  <c r="Y32" i="2" s="1"/>
  <c r="CY32" i="7"/>
  <c r="CY31" i="7"/>
  <c r="Y30" i="2" s="1"/>
  <c r="CY30" i="7"/>
  <c r="CY29" i="7"/>
  <c r="Y28" i="2" s="1"/>
  <c r="CY28" i="7"/>
  <c r="CY23" i="7"/>
  <c r="Y22" i="2" s="1"/>
  <c r="Y4" i="2"/>
  <c r="CY27" i="7"/>
  <c r="Y26" i="2" s="1"/>
  <c r="CY16" i="7"/>
  <c r="CY15" i="7"/>
  <c r="Y14" i="2" s="1"/>
  <c r="CY14" i="7"/>
  <c r="CY26" i="7"/>
  <c r="CY24" i="7"/>
  <c r="Y12" i="2"/>
  <c r="CY25" i="7"/>
  <c r="Y24" i="2" s="1"/>
  <c r="CY21" i="7"/>
  <c r="Y20" i="2" s="1"/>
  <c r="Y10" i="2"/>
  <c r="CY22" i="7"/>
  <c r="Y8" i="2"/>
  <c r="CY20" i="7"/>
  <c r="CY19" i="7"/>
  <c r="Y18" i="2" s="1"/>
  <c r="CY18" i="7"/>
  <c r="CY17" i="7"/>
  <c r="Y16" i="2" s="1"/>
  <c r="Y6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<sst xmlns="http://schemas.openxmlformats.org/spreadsheetml/2006/main" count="1577" uniqueCount="262">
  <si>
    <t>Углеродистая / Нержавеющая</t>
  </si>
  <si>
    <t>Зона</t>
  </si>
  <si>
    <t>Номер изометрии</t>
  </si>
  <si>
    <t>Номер линии</t>
  </si>
  <si>
    <t>Принадлежность</t>
  </si>
  <si>
    <t>Укрупнённый узел</t>
  </si>
  <si>
    <t>Дюйм</t>
  </si>
  <si>
    <t>Элемент 1</t>
  </si>
  <si>
    <t>Элемент 2</t>
  </si>
  <si>
    <t>Элемент 3</t>
  </si>
  <si>
    <t>Элемент 4</t>
  </si>
  <si>
    <t>Процесс сварки</t>
  </si>
  <si>
    <t>Сварочные материалы</t>
  </si>
  <si>
    <t>Приемка стыка</t>
  </si>
  <si>
    <t>Номер TEST PACK</t>
  </si>
  <si>
    <t>Электрод</t>
  </si>
  <si>
    <t>Вольфрам</t>
  </si>
  <si>
    <t>Проволока</t>
  </si>
  <si>
    <t>Защитный газ</t>
  </si>
  <si>
    <t>Наименование</t>
  </si>
  <si>
    <t>Размер 1</t>
  </si>
  <si>
    <t>Ед. изм.</t>
  </si>
  <si>
    <t>Размер 2</t>
  </si>
  <si>
    <t>Размер 3</t>
  </si>
  <si>
    <t>Размер 4</t>
  </si>
  <si>
    <t>НД</t>
  </si>
  <si>
    <t>Материал</t>
  </si>
  <si>
    <t>Номер сертификата</t>
  </si>
  <si>
    <t>Дата сертификата</t>
  </si>
  <si>
    <t>Номер АОСР</t>
  </si>
  <si>
    <t>Дата АОСР</t>
  </si>
  <si>
    <t>Номер исполнительной схемы</t>
  </si>
  <si>
    <t>Ед. изм</t>
  </si>
  <si>
    <t>Сертификат</t>
  </si>
  <si>
    <t>Типоразмер</t>
  </si>
  <si>
    <t>Давление</t>
  </si>
  <si>
    <t>Дата сварки</t>
  </si>
  <si>
    <t>№ стыка</t>
  </si>
  <si>
    <t>№ клейма
сварщика</t>
  </si>
  <si>
    <t>ФИО сварщика</t>
  </si>
  <si>
    <t>Способ сварки</t>
  </si>
  <si>
    <t>Положение стыка</t>
  </si>
  <si>
    <t>Способ контроля качества сварки</t>
  </si>
  <si>
    <t>Температура воздуха</t>
  </si>
  <si>
    <t>Температура подогрева</t>
  </si>
  <si>
    <t>НТД</t>
  </si>
  <si>
    <t>№ п/п в ЖВКСМ</t>
  </si>
  <si>
    <t>Номер п/п в ЖВКСМ</t>
  </si>
  <si>
    <t>Дата ВИК</t>
  </si>
  <si>
    <t>Номер ВИК</t>
  </si>
  <si>
    <t>Специалист по ВИК, ур., номер уд.</t>
  </si>
  <si>
    <t>Дата КК</t>
  </si>
  <si>
    <t>Номер КК</t>
  </si>
  <si>
    <t>Специалист по КК, ур., номер уд.</t>
  </si>
  <si>
    <t>Заключение</t>
  </si>
  <si>
    <t>Дата РК</t>
  </si>
  <si>
    <t>Номер РК</t>
  </si>
  <si>
    <t>Специалист по РК, ур., номер уд.</t>
  </si>
  <si>
    <t>Дата повторного РК</t>
  </si>
  <si>
    <t>ФИО прораба или мастера по сварке</t>
  </si>
  <si>
    <t>Дата приёмки стыка</t>
  </si>
  <si>
    <t>SS</t>
  </si>
  <si>
    <t>60-01-PP-524011</t>
  </si>
  <si>
    <t>мм</t>
  </si>
  <si>
    <t>Отвод 90°</t>
  </si>
  <si>
    <t>ASME B16/9-2012/OK</t>
  </si>
  <si>
    <t>304L</t>
  </si>
  <si>
    <t>JDE1019070101</t>
  </si>
  <si>
    <t>TP-A50-005</t>
  </si>
  <si>
    <t>Внутр ХБ</t>
  </si>
  <si>
    <t>Труба</t>
  </si>
  <si>
    <t>ASTM A312/A312M-2015</t>
  </si>
  <si>
    <t>XH—201907J98</t>
  </si>
  <si>
    <t>17RT</t>
  </si>
  <si>
    <t>Ульданов Е.С.</t>
  </si>
  <si>
    <t>РАД</t>
  </si>
  <si>
    <t>В1, НП</t>
  </si>
  <si>
    <t>РК</t>
  </si>
  <si>
    <t xml:space="preserve"> +13</t>
  </si>
  <si>
    <t xml:space="preserve"> -</t>
  </si>
  <si>
    <t>WL15</t>
  </si>
  <si>
    <t>Ø 3,2 мм</t>
  </si>
  <si>
    <t>ТУ 1853-103-55224353-2011</t>
  </si>
  <si>
    <t>НАКС № АЦСМ-8-00667</t>
  </si>
  <si>
    <t>ОК Tigrod</t>
  </si>
  <si>
    <t>Ø 2,0 мм</t>
  </si>
  <si>
    <t>ТУ 1222-045-55224353-2008</t>
  </si>
  <si>
    <t>EC25727061</t>
  </si>
  <si>
    <t>аргон 99,993%</t>
  </si>
  <si>
    <t>ГОСТ 10157-2016</t>
  </si>
  <si>
    <t>б/н</t>
  </si>
  <si>
    <t>SS-CB1-4/259</t>
  </si>
  <si>
    <t>Веденеев Е.В., II ур., уд. № 0056-0331</t>
  </si>
  <si>
    <t>746-РК</t>
  </si>
  <si>
    <t>Петров П.А., II у., уд. № 0037-6078</t>
  </si>
  <si>
    <t>годен</t>
  </si>
  <si>
    <t>Власов С.Ю.</t>
  </si>
  <si>
    <t>Отвод 75°</t>
  </si>
  <si>
    <t>ТХ-СВ1-4/37</t>
  </si>
  <si>
    <t>WS-03</t>
  </si>
  <si>
    <t>9HL4</t>
  </si>
  <si>
    <t>Абдрахманов А.А.</t>
  </si>
  <si>
    <t xml:space="preserve"> +15</t>
  </si>
  <si>
    <t>Ø 1,6 мм</t>
  </si>
  <si>
    <t>EC25763456</t>
  </si>
  <si>
    <t>SS-CB1-4/920</t>
  </si>
  <si>
    <t>Гамбург А.А., II ур., уд. № 0056-0408</t>
  </si>
  <si>
    <t>1091-PK</t>
  </si>
  <si>
    <t>Гамбург А.А.</t>
  </si>
  <si>
    <t>WP-04</t>
  </si>
  <si>
    <t>747-РК</t>
  </si>
  <si>
    <t>WP-28</t>
  </si>
  <si>
    <t>WS-05</t>
  </si>
  <si>
    <t>WP-06</t>
  </si>
  <si>
    <t>499-РК</t>
  </si>
  <si>
    <t>WS-07</t>
  </si>
  <si>
    <t xml:space="preserve"> +21</t>
  </si>
  <si>
    <t>SS-CB1-4/923</t>
  </si>
  <si>
    <t>WP-08</t>
  </si>
  <si>
    <t>782-PK</t>
  </si>
  <si>
    <t>WS-23</t>
  </si>
  <si>
    <t>Г, НП</t>
  </si>
  <si>
    <t xml:space="preserve"> +25</t>
  </si>
  <si>
    <t>SS-CB1-4/928</t>
  </si>
  <si>
    <t>1391-PK</t>
  </si>
  <si>
    <t>WP-09</t>
  </si>
  <si>
    <t>WS-10</t>
  </si>
  <si>
    <t>1389-PK</t>
  </si>
  <si>
    <t>WS-29</t>
  </si>
  <si>
    <t xml:space="preserve"> +24</t>
  </si>
  <si>
    <t>SS-CB1-4/1399</t>
  </si>
  <si>
    <t>WP-11</t>
  </si>
  <si>
    <t>SS-CB1-4/279</t>
  </si>
  <si>
    <t>WP-12</t>
  </si>
  <si>
    <t>WS-24</t>
  </si>
  <si>
    <t xml:space="preserve"> +17</t>
  </si>
  <si>
    <t>SS-CB1-4/1347</t>
  </si>
  <si>
    <t>Внутр ПК</t>
  </si>
  <si>
    <t>Переxод Э</t>
  </si>
  <si>
    <t>ASME B16.9-2012/OK</t>
  </si>
  <si>
    <t>JDE1019070108</t>
  </si>
  <si>
    <t>WP-13</t>
  </si>
  <si>
    <t>SP06</t>
  </si>
  <si>
    <t>Переход Э</t>
  </si>
  <si>
    <t>XH—201907J99</t>
  </si>
  <si>
    <t>WS-14</t>
  </si>
  <si>
    <t xml:space="preserve"> +26</t>
  </si>
  <si>
    <t>SS-CB1-4/1396</t>
  </si>
  <si>
    <t>XH—201907J97</t>
  </si>
  <si>
    <t>WS-15</t>
  </si>
  <si>
    <t>01HN</t>
  </si>
  <si>
    <t>Давлетбаев Т.Н.</t>
  </si>
  <si>
    <t>Н2, НП</t>
  </si>
  <si>
    <t>КК</t>
  </si>
  <si>
    <t>SS-CB1-4/747</t>
  </si>
  <si>
    <t>14.05.2020</t>
  </si>
  <si>
    <t>044-KK</t>
  </si>
  <si>
    <t>Макаров  Р.С., II ур., уд. № 0034-52153-2020</t>
  </si>
  <si>
    <t>SP07</t>
  </si>
  <si>
    <t>Накладка</t>
  </si>
  <si>
    <t>"</t>
  </si>
  <si>
    <t>ASME B36.19 M-2018</t>
  </si>
  <si>
    <t>WS-16</t>
  </si>
  <si>
    <t>34KH</t>
  </si>
  <si>
    <t>Матросов В.В.</t>
  </si>
  <si>
    <t>SS-CB1-4/757</t>
  </si>
  <si>
    <t>WS-17</t>
  </si>
  <si>
    <t>WS-30</t>
  </si>
  <si>
    <t>SS-CB1-4/1398</t>
  </si>
  <si>
    <t>WP-18</t>
  </si>
  <si>
    <t>8KCT</t>
  </si>
  <si>
    <t>Ерменгалиев С.А.</t>
  </si>
  <si>
    <t>SS-CB1-4/249</t>
  </si>
  <si>
    <t>Фланец</t>
  </si>
  <si>
    <t>4632042-001 / C.53114 / F32</t>
  </si>
  <si>
    <t>836824.003-1</t>
  </si>
  <si>
    <t>Клапан</t>
  </si>
  <si>
    <t>DN50</t>
  </si>
  <si>
    <t>PN4,96</t>
  </si>
  <si>
    <t>WS-19</t>
  </si>
  <si>
    <t>5ZK6</t>
  </si>
  <si>
    <t>Утегенов Р.С.</t>
  </si>
  <si>
    <t xml:space="preserve"> +19</t>
  </si>
  <si>
    <t>SS-CB1-4/1337</t>
  </si>
  <si>
    <t>1417-PK</t>
  </si>
  <si>
    <t>Втулка</t>
  </si>
  <si>
    <t>WS-20</t>
  </si>
  <si>
    <t>SP11</t>
  </si>
  <si>
    <t>WS-21</t>
  </si>
  <si>
    <t>WS-22</t>
  </si>
  <si>
    <t>Н45, НП</t>
  </si>
  <si>
    <t>SS-CB1-4/1366</t>
  </si>
  <si>
    <t>1443-PK</t>
  </si>
  <si>
    <t>60-01-PP-534001</t>
  </si>
  <si>
    <t>WS-25</t>
  </si>
  <si>
    <t>SS-CB1-4/1381</t>
  </si>
  <si>
    <t>Внеш ПК</t>
  </si>
  <si>
    <t>Отвод 70°</t>
  </si>
  <si>
    <t>ТХ-СВ1-4/112</t>
  </si>
  <si>
    <t>WS-26</t>
  </si>
  <si>
    <t>SS-CB1-4/1395</t>
  </si>
  <si>
    <t>Вентиль</t>
  </si>
  <si>
    <t>ГОСТ 54808-2011</t>
  </si>
  <si>
    <t>83817-60-1 to/к 118</t>
  </si>
  <si>
    <t>WS-27</t>
  </si>
  <si>
    <t>№  п/п</t>
  </si>
  <si>
    <t>№ сварного соединения по чертежам (исполнительным чертежам)</t>
  </si>
  <si>
    <r>
      <t>Характеристика стыка, мм,</t>
    </r>
    <r>
      <rPr>
        <b/>
        <sz val="12"/>
        <color theme="1"/>
        <rFont val="Times New Roman"/>
        <family val="2"/>
        <charset val="204"/>
      </rPr>
      <t xml:space="preserve"> </t>
    </r>
    <r>
      <rPr>
        <b/>
        <i/>
        <sz val="10"/>
        <rFont val="Times New Roman Cyr"/>
        <charset val="204"/>
      </rPr>
      <t>Д</t>
    </r>
    <r>
      <rPr>
        <b/>
        <vertAlign val="subscript"/>
        <sz val="10"/>
        <rFont val="Times New Roman Cyr"/>
        <family val="1"/>
        <charset val="204"/>
      </rPr>
      <t>н</t>
    </r>
    <r>
      <rPr>
        <b/>
        <sz val="12"/>
        <color theme="1"/>
        <rFont val="Times New Roman"/>
        <family val="2"/>
        <charset val="204"/>
      </rPr>
      <t xml:space="preserve"> х </t>
    </r>
    <r>
      <rPr>
        <b/>
        <i/>
        <sz val="10"/>
        <rFont val="Times New Roman Cyr"/>
        <charset val="204"/>
      </rPr>
      <t>S</t>
    </r>
    <r>
      <rPr>
        <b/>
        <sz val="12"/>
        <color theme="1"/>
        <rFont val="Times New Roman"/>
        <family val="2"/>
        <charset val="204"/>
      </rPr>
      <t xml:space="preserve"> </t>
    </r>
    <r>
      <rPr>
        <b/>
        <sz val="8"/>
        <rFont val="Times New Roman Cyr"/>
        <family val="1"/>
        <charset val="204"/>
      </rPr>
      <t>марка стали или композиция марок сталей, ГОСТ, ТУ, № сертификата</t>
    </r>
  </si>
  <si>
    <t>Сварочные материалы (тип, марка, ГОСТ или ТУ, номер сертификата)</t>
  </si>
  <si>
    <t>№ журнала проверки качества сварочных материалов, регистрационные номера проверок</t>
  </si>
  <si>
    <t>Подпись контролера о приемке стыка под сварку</t>
  </si>
  <si>
    <t>Положение стыка (поворотное, неповоротное, вертикальное, горизонтальное)</t>
  </si>
  <si>
    <t>Способ сварки (прихватки, корень шва, заполнение разделки)</t>
  </si>
  <si>
    <t>Температура воздуха в рабочей зоне, °С</t>
  </si>
  <si>
    <t>Температура предварительного сопутствующего подогрева стыка, °С</t>
  </si>
  <si>
    <t>ФИО сварщика, номер клейма</t>
  </si>
  <si>
    <t>Подпись сварщика</t>
  </si>
  <si>
    <t>Дата термической обработки сварного соединения, № журнала термической обработки и регистрационный № в журнале</t>
  </si>
  <si>
    <t>Результаты ВИК, ЦДС или МПД, № протокола и дата</t>
  </si>
  <si>
    <t>Способ контроля качества сварки (РК, УЗК)</t>
  </si>
  <si>
    <t>Дата проведения РК или УЗК, № заключения, № журнала контроля и регистрационный № по журналу</t>
  </si>
  <si>
    <t>Результаты замера содержания ферритной фазы в наплавленном металле, номер протокола и дата</t>
  </si>
  <si>
    <t>Результаты замера содержания основных легирующих элементов или стилоскопирования, № протокола и дата</t>
  </si>
  <si>
    <t>Отметки об устранении дефектов</t>
  </si>
  <si>
    <t>ФИО, номер удостоверения и подпись контролера</t>
  </si>
  <si>
    <t>ФИО прораба или мастера по сварке, подпись, дата</t>
  </si>
  <si>
    <t>Электроды</t>
  </si>
  <si>
    <t>Флюс</t>
  </si>
  <si>
    <t>-</t>
  </si>
  <si>
    <t xml:space="preserve">Начальник участка </t>
  </si>
  <si>
    <t>"_____"_______________ 20___ г.</t>
  </si>
  <si>
    <t>Руководитель работ по сварке</t>
  </si>
  <si>
    <t>(подпись, расшифровка)</t>
  </si>
  <si>
    <t>ВСН 478-86, форма 5</t>
  </si>
  <si>
    <t>Кемеровская область, г. Новокузнецк, Космическое шоссе</t>
  </si>
  <si>
    <t>(место строительства предприятия)</t>
  </si>
  <si>
    <t>(наименование генподрядной и  строительной организации и ее  ведомственная принадлежность)</t>
  </si>
  <si>
    <t xml:space="preserve">(наименование предприятия - заказчика) </t>
  </si>
  <si>
    <t>(наименование монтажной организации с указанием треста и ведомственной принадлежности)</t>
  </si>
  <si>
    <t xml:space="preserve">«Производство продуктов разделения воздуха, </t>
  </si>
  <si>
    <t>Кемеровская область, г. Новокузнецк, Космическое шоссе»</t>
  </si>
  <si>
    <t>(наименование сооружаемого объекта)</t>
  </si>
  <si>
    <t>(наименование технологического узла)</t>
  </si>
  <si>
    <t>(Дата)</t>
  </si>
  <si>
    <t>Журнал сварочных работ № ____</t>
  </si>
  <si>
    <t>Линия №</t>
  </si>
  <si>
    <t>601501AL002</t>
  </si>
  <si>
    <t xml:space="preserve">Трубопровод   </t>
  </si>
  <si>
    <t xml:space="preserve">(наименование, рабочее давление, температура, продукт) 
</t>
  </si>
  <si>
    <t>ООО «Эр Ликид Кузбасс»</t>
  </si>
  <si>
    <t>ООО «СТЭП»</t>
  </si>
  <si>
    <t>АО «Криогенмонтаж»</t>
  </si>
  <si>
    <t>Температура</t>
  </si>
  <si>
    <t>Продукт</t>
  </si>
  <si>
    <t>Р раб</t>
  </si>
  <si>
    <t>Р исп</t>
  </si>
  <si>
    <t>Наименование технологического узла в родительном падеже</t>
  </si>
  <si>
    <t>WP-02</t>
  </si>
  <si>
    <t>WS-01</t>
  </si>
  <si>
    <t>Штуцер</t>
  </si>
  <si>
    <t>Внеш ХБ</t>
  </si>
  <si>
    <t>криогенного блока СВ1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</si>
</sst>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name val="Times New Roman Cyr"/>
      <family val="1"/>
      <charset val="204"/>
    </font>
    <font>
      <b/>
      <i/>
      <sz val="10"/>
      <name val="Times New Roman Cyr"/>
      <charset val="204"/>
    </font>
    <font>
      <b/>
      <vertAlign val="subscript"/>
      <sz val="10"/>
      <name val="Times New Roman Cyr"/>
      <family val="1"/>
      <charset val="204"/>
    </font>
    <font>
      <b/>
      <sz val="8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6"/>
      <color rgb="FF2D2D2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5F1C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DB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6" xfId="0" applyFont="1" applyBorder="1"/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justify" vertical="top"/>
    </xf>
    <xf numFmtId="0" fontId="15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7" fillId="0" borderId="6" xfId="0" applyNumberFormat="1" applyFont="1" applyBorder="1" applyAlignment="1">
      <alignment horizontal="center"/>
    </xf>
    <xf numFmtId="0" fontId="10" fillId="1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164" fontId="2" fillId="7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9" borderId="8" xfId="0" applyNumberFormat="1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horizontal="center" vertical="center" wrapText="1"/>
    </xf>
    <xf numFmtId="1" fontId="2" fillId="9" borderId="10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7" fillId="0" borderId="6" xfId="0" applyNumberFormat="1" applyFont="1" applyBorder="1" applyAlignment="1">
      <alignment horizontal="center"/>
    </xf>
    <xf numFmtId="0" fontId="17" fillId="0" borderId="6" xfId="0" applyNumberFormat="1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10" fillId="13" borderId="19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13" borderId="19" xfId="0" applyNumberFormat="1" applyFont="1" applyFill="1" applyBorder="1" applyAlignment="1">
      <alignment horizontal="center" vertical="center"/>
    </xf>
    <xf numFmtId="14" fontId="10" fillId="13" borderId="18" xfId="0" applyNumberFormat="1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19" xfId="0" applyNumberFormat="1" applyFont="1" applyFill="1" applyBorder="1" applyAlignment="1">
      <alignment horizontal="center" vertical="center"/>
    </xf>
    <xf numFmtId="0" fontId="10" fillId="13" borderId="18" xfId="0" applyNumberFormat="1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485C-2F7A-4164-8270-5479D90ACEC9}">
  <dimension ref="A1:CZ34"/>
  <sheetViews>
    <sheetView topLeftCell="AI1" zoomScale="85" zoomScaleNormal="85" workbookViewId="0">
      <pane ySplit="4" topLeftCell="A5" activePane="bottomLeft" state="frozen"/>
      <selection pane="bottomLeft" activeCell="BE6" sqref="BE6"/>
    </sheetView>
  </sheetViews>
  <sheetFormatPr defaultColWidth="8.75" defaultRowHeight="25.9" customHeight="1" x14ac:dyDescent="0.25"/>
  <cols>
    <col min="1" max="1" width="12.125" style="40" customWidth="1"/>
    <col min="2" max="2" width="6.25" style="40" bestFit="1" customWidth="1"/>
    <col min="3" max="3" width="18" style="40" bestFit="1" customWidth="1"/>
    <col min="4" max="4" width="14.75" style="40" bestFit="1" customWidth="1"/>
    <col min="5" max="5" width="29.875" style="40" bestFit="1" customWidth="1"/>
    <col min="6" max="7" width="6.25" style="44" bestFit="1" customWidth="1"/>
    <col min="8" max="8" width="10.75" style="43" bestFit="1" customWidth="1"/>
    <col min="9" max="9" width="9.25" style="44" customWidth="1"/>
    <col min="10" max="10" width="14.25" style="41" bestFit="1" customWidth="1"/>
    <col min="11" max="11" width="15.75" style="40" bestFit="1" customWidth="1"/>
    <col min="12" max="12" width="6.625" style="40" bestFit="1" customWidth="1"/>
    <col min="13" max="13" width="13" style="40" bestFit="1" customWidth="1"/>
    <col min="14" max="14" width="9.75" style="40" bestFit="1" customWidth="1"/>
    <col min="15" max="15" width="6.625" style="40" bestFit="1" customWidth="1"/>
    <col min="16" max="16" width="7.25" style="40" bestFit="1" customWidth="1"/>
    <col min="17" max="21" width="7.375" style="40" bestFit="1" customWidth="1"/>
    <col min="22" max="22" width="19.125" style="40" customWidth="1"/>
    <col min="23" max="23" width="8.625" style="40" bestFit="1" customWidth="1"/>
    <col min="24" max="24" width="13" style="40" bestFit="1" customWidth="1"/>
    <col min="25" max="25" width="13" style="42" bestFit="1" customWidth="1"/>
    <col min="26" max="26" width="11.375" style="40" bestFit="1" customWidth="1"/>
    <col min="27" max="27" width="13" style="42" bestFit="1" customWidth="1"/>
    <col min="28" max="28" width="13.125" style="40" customWidth="1"/>
    <col min="29" max="29" width="15.5" style="40" bestFit="1" customWidth="1"/>
    <col min="30" max="30" width="9.75" style="40" bestFit="1" customWidth="1"/>
    <col min="31" max="37" width="7.375" style="40" bestFit="1" customWidth="1"/>
    <col min="38" max="38" width="22.125" style="40" bestFit="1" customWidth="1"/>
    <col min="39" max="39" width="8.625" style="40" bestFit="1" customWidth="1"/>
    <col min="40" max="40" width="15.625" style="40" bestFit="1" customWidth="1"/>
    <col min="41" max="41" width="13" style="42" bestFit="1" customWidth="1"/>
    <col min="42" max="42" width="11.375" style="40" bestFit="1" customWidth="1"/>
    <col min="43" max="43" width="13" style="42" bestFit="1" customWidth="1"/>
    <col min="44" max="44" width="14.125" style="40" bestFit="1" customWidth="1"/>
    <col min="45" max="45" width="12.375" style="40" customWidth="1"/>
    <col min="46" max="46" width="10.125" style="40" bestFit="1" customWidth="1"/>
    <col min="47" max="48" width="10.125" style="40" customWidth="1"/>
    <col min="49" max="49" width="10.375" style="40" bestFit="1" customWidth="1"/>
    <col min="50" max="50" width="14.875" style="42" bestFit="1" customWidth="1"/>
    <col min="51" max="51" width="12.375" style="40" bestFit="1" customWidth="1"/>
    <col min="52" max="52" width="10.125" style="40" bestFit="1" customWidth="1"/>
    <col min="53" max="53" width="10.125" style="40" customWidth="1"/>
    <col min="54" max="54" width="10.375" style="40" bestFit="1" customWidth="1"/>
    <col min="55" max="55" width="14.875" style="42" bestFit="1" customWidth="1"/>
    <col min="56" max="56" width="13" style="42" bestFit="1" customWidth="1"/>
    <col min="57" max="57" width="8" style="40" bestFit="1" customWidth="1"/>
    <col min="58" max="58" width="10.75" style="40" customWidth="1"/>
    <col min="59" max="59" width="13.875" style="40" customWidth="1"/>
    <col min="60" max="60" width="7.25" style="40" customWidth="1"/>
    <col min="61" max="61" width="9" style="40" customWidth="1"/>
    <col min="62" max="62" width="13.25" style="40" customWidth="1"/>
    <col min="63" max="63" width="11.75" style="43" customWidth="1"/>
    <col min="64" max="64" width="10.75" style="43" customWidth="1"/>
    <col min="65" max="67" width="12.375" style="40" customWidth="1"/>
    <col min="68" max="68" width="10.375" style="40" customWidth="1"/>
    <col min="69" max="69" width="13" style="42" customWidth="1"/>
    <col min="70" max="70" width="7.75" style="40" customWidth="1"/>
    <col min="71" max="71" width="12.375" style="40" customWidth="1"/>
    <col min="72" max="72" width="10.125" style="40" customWidth="1"/>
    <col min="73" max="73" width="22.625" style="40" customWidth="1"/>
    <col min="74" max="74" width="19.5" style="40" customWidth="1"/>
    <col min="75" max="75" width="13" style="42" customWidth="1"/>
    <col min="76" max="76" width="7.75" style="44" customWidth="1"/>
    <col min="77" max="78" width="12.375" style="40" customWidth="1"/>
    <col min="79" max="79" width="22.625" style="40" customWidth="1"/>
    <col min="80" max="80" width="10.375" style="40" customWidth="1"/>
    <col min="81" max="81" width="13" style="42" customWidth="1"/>
    <col min="82" max="82" width="7.75" style="44" customWidth="1"/>
    <col min="83" max="83" width="12.375" style="40" customWidth="1"/>
    <col min="84" max="84" width="14.25" style="40" customWidth="1"/>
    <col min="85" max="85" width="10.375" style="40" customWidth="1"/>
    <col min="86" max="86" width="13" style="42" customWidth="1"/>
    <col min="87" max="87" width="7.375" style="44" customWidth="1"/>
    <col min="88" max="88" width="13" style="42" customWidth="1"/>
    <col min="89" max="89" width="12.25" style="40" customWidth="1"/>
    <col min="90" max="90" width="28.75" style="40" customWidth="1"/>
    <col min="91" max="91" width="8.875" style="42" customWidth="1"/>
    <col min="92" max="92" width="8.25" style="40" customWidth="1"/>
    <col min="93" max="93" width="33.75" style="40" customWidth="1"/>
    <col min="94" max="94" width="10.5" style="40" customWidth="1"/>
    <col min="95" max="95" width="13" style="42" customWidth="1"/>
    <col min="96" max="96" width="8.75" style="40" customWidth="1"/>
    <col min="97" max="97" width="26.5" style="40" customWidth="1"/>
    <col min="98" max="98" width="10.5" style="40" customWidth="1"/>
    <col min="99" max="99" width="10.5" style="42" customWidth="1"/>
    <col min="100" max="100" width="8.625" style="40" customWidth="1"/>
    <col min="101" max="101" width="10.5" style="40" customWidth="1"/>
    <col min="102" max="102" width="11" style="40" bestFit="1" customWidth="1"/>
    <col min="103" max="103" width="10.5" style="42" customWidth="1"/>
    <col min="104" max="104" width="14.75" style="40" bestFit="1" customWidth="1"/>
    <col min="105" max="16384" width="8.75" style="40"/>
  </cols>
  <sheetData>
    <row r="1" spans="1:104" ht="13.15" customHeight="1" x14ac:dyDescent="0.25">
      <c r="A1" s="68" t="s">
        <v>0</v>
      </c>
      <c r="B1" s="68" t="s">
        <v>1</v>
      </c>
      <c r="C1" s="68" t="s">
        <v>256</v>
      </c>
      <c r="D1" s="68" t="s">
        <v>2</v>
      </c>
      <c r="E1" s="68" t="s">
        <v>3</v>
      </c>
      <c r="F1" s="68" t="s">
        <v>254</v>
      </c>
      <c r="G1" s="68" t="s">
        <v>255</v>
      </c>
      <c r="H1" s="68" t="s">
        <v>252</v>
      </c>
      <c r="I1" s="68" t="s">
        <v>253</v>
      </c>
      <c r="J1" s="68" t="s">
        <v>4</v>
      </c>
      <c r="K1" s="68" t="s">
        <v>5</v>
      </c>
      <c r="L1" s="101" t="s">
        <v>6</v>
      </c>
      <c r="M1" s="75" t="s">
        <v>7</v>
      </c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  <c r="AC1" s="81" t="s">
        <v>8</v>
      </c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3"/>
      <c r="AS1" s="87" t="s">
        <v>9</v>
      </c>
      <c r="AT1" s="88"/>
      <c r="AU1" s="88"/>
      <c r="AV1" s="88"/>
      <c r="AW1" s="88"/>
      <c r="AX1" s="89"/>
      <c r="AY1" s="93" t="s">
        <v>10</v>
      </c>
      <c r="AZ1" s="94"/>
      <c r="BA1" s="94"/>
      <c r="BB1" s="94"/>
      <c r="BC1" s="95"/>
      <c r="BD1" s="99" t="s">
        <v>11</v>
      </c>
      <c r="BE1" s="99"/>
      <c r="BF1" s="99"/>
      <c r="BG1" s="99"/>
      <c r="BH1" s="99"/>
      <c r="BI1" s="99"/>
      <c r="BJ1" s="99"/>
      <c r="BK1" s="99"/>
      <c r="BL1" s="99"/>
      <c r="BM1" s="68" t="s">
        <v>12</v>
      </c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100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2" t="s">
        <v>13</v>
      </c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4"/>
      <c r="CZ1" s="68" t="s">
        <v>14</v>
      </c>
    </row>
    <row r="2" spans="1:104" ht="12.75" x14ac:dyDescent="0.25">
      <c r="A2" s="68"/>
      <c r="B2" s="68"/>
      <c r="C2" s="68"/>
      <c r="D2" s="68"/>
      <c r="E2" s="68"/>
      <c r="F2" s="68"/>
      <c r="G2" s="68"/>
      <c r="H2" s="68"/>
      <c r="I2" s="68"/>
      <c r="J2" s="68" t="s">
        <v>4</v>
      </c>
      <c r="K2" s="68"/>
      <c r="L2" s="101"/>
      <c r="M2" s="78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  <c r="AC2" s="84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6"/>
      <c r="AS2" s="90"/>
      <c r="AT2" s="91"/>
      <c r="AU2" s="91"/>
      <c r="AV2" s="91"/>
      <c r="AW2" s="91"/>
      <c r="AX2" s="92"/>
      <c r="AY2" s="96"/>
      <c r="AZ2" s="97"/>
      <c r="BA2" s="97"/>
      <c r="BB2" s="97"/>
      <c r="BC2" s="98"/>
      <c r="BD2" s="99"/>
      <c r="BE2" s="99"/>
      <c r="BF2" s="99"/>
      <c r="BG2" s="99"/>
      <c r="BH2" s="99"/>
      <c r="BI2" s="99"/>
      <c r="BJ2" s="99"/>
      <c r="BK2" s="99"/>
      <c r="BL2" s="99"/>
      <c r="BM2" s="69" t="s">
        <v>15</v>
      </c>
      <c r="BN2" s="69"/>
      <c r="BO2" s="69"/>
      <c r="BP2" s="69"/>
      <c r="BQ2" s="69"/>
      <c r="BR2" s="69"/>
      <c r="BS2" s="70" t="s">
        <v>16</v>
      </c>
      <c r="BT2" s="71"/>
      <c r="BU2" s="71"/>
      <c r="BV2" s="71"/>
      <c r="BW2" s="71"/>
      <c r="BX2" s="72"/>
      <c r="BY2" s="73" t="s">
        <v>17</v>
      </c>
      <c r="BZ2" s="73"/>
      <c r="CA2" s="73"/>
      <c r="CB2" s="73"/>
      <c r="CC2" s="73"/>
      <c r="CD2" s="73"/>
      <c r="CE2" s="74" t="s">
        <v>18</v>
      </c>
      <c r="CF2" s="74"/>
      <c r="CG2" s="74"/>
      <c r="CH2" s="74"/>
      <c r="CI2" s="74"/>
      <c r="CJ2" s="65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7"/>
      <c r="CZ2" s="68"/>
    </row>
    <row r="3" spans="1:104" ht="38.2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101"/>
      <c r="M3" s="1" t="s">
        <v>19</v>
      </c>
      <c r="N3" s="2" t="s">
        <v>20</v>
      </c>
      <c r="O3" s="2" t="s">
        <v>21</v>
      </c>
      <c r="P3" s="2" t="s">
        <v>22</v>
      </c>
      <c r="Q3" s="2" t="s">
        <v>21</v>
      </c>
      <c r="R3" s="2" t="s">
        <v>23</v>
      </c>
      <c r="S3" s="2" t="s">
        <v>21</v>
      </c>
      <c r="T3" s="2" t="s">
        <v>24</v>
      </c>
      <c r="U3" s="2" t="s">
        <v>21</v>
      </c>
      <c r="V3" s="2" t="s">
        <v>25</v>
      </c>
      <c r="W3" s="2" t="s">
        <v>26</v>
      </c>
      <c r="X3" s="2" t="s">
        <v>27</v>
      </c>
      <c r="Y3" s="2" t="s">
        <v>28</v>
      </c>
      <c r="Z3" s="2" t="s">
        <v>29</v>
      </c>
      <c r="AA3" s="2" t="s">
        <v>30</v>
      </c>
      <c r="AB3" s="2" t="s">
        <v>31</v>
      </c>
      <c r="AC3" s="3" t="s">
        <v>19</v>
      </c>
      <c r="AD3" s="4" t="s">
        <v>20</v>
      </c>
      <c r="AE3" s="4" t="s">
        <v>32</v>
      </c>
      <c r="AF3" s="4" t="s">
        <v>22</v>
      </c>
      <c r="AG3" s="4" t="s">
        <v>32</v>
      </c>
      <c r="AH3" s="4" t="s">
        <v>23</v>
      </c>
      <c r="AI3" s="4" t="s">
        <v>21</v>
      </c>
      <c r="AJ3" s="4" t="s">
        <v>24</v>
      </c>
      <c r="AK3" s="4" t="s">
        <v>21</v>
      </c>
      <c r="AL3" s="4" t="s">
        <v>25</v>
      </c>
      <c r="AM3" s="4" t="s">
        <v>26</v>
      </c>
      <c r="AN3" s="4" t="s">
        <v>33</v>
      </c>
      <c r="AO3" s="4" t="s">
        <v>28</v>
      </c>
      <c r="AP3" s="4" t="s">
        <v>29</v>
      </c>
      <c r="AQ3" s="4" t="s">
        <v>30</v>
      </c>
      <c r="AR3" s="4" t="s">
        <v>31</v>
      </c>
      <c r="AS3" s="5" t="s">
        <v>19</v>
      </c>
      <c r="AT3" s="5" t="s">
        <v>34</v>
      </c>
      <c r="AU3" s="5" t="s">
        <v>32</v>
      </c>
      <c r="AV3" s="5" t="s">
        <v>35</v>
      </c>
      <c r="AW3" s="5" t="s">
        <v>33</v>
      </c>
      <c r="AX3" s="5" t="s">
        <v>28</v>
      </c>
      <c r="AY3" s="6" t="s">
        <v>19</v>
      </c>
      <c r="AZ3" s="6" t="s">
        <v>34</v>
      </c>
      <c r="BA3" s="6" t="s">
        <v>32</v>
      </c>
      <c r="BB3" s="6" t="s">
        <v>33</v>
      </c>
      <c r="BC3" s="6" t="s">
        <v>28</v>
      </c>
      <c r="BD3" s="7" t="s">
        <v>36</v>
      </c>
      <c r="BE3" s="7" t="s">
        <v>37</v>
      </c>
      <c r="BF3" s="8" t="s">
        <v>38</v>
      </c>
      <c r="BG3" s="8" t="s">
        <v>39</v>
      </c>
      <c r="BH3" s="8" t="s">
        <v>40</v>
      </c>
      <c r="BI3" s="8" t="s">
        <v>41</v>
      </c>
      <c r="BJ3" s="8" t="s">
        <v>42</v>
      </c>
      <c r="BK3" s="8" t="s">
        <v>43</v>
      </c>
      <c r="BL3" s="8" t="s">
        <v>44</v>
      </c>
      <c r="BM3" s="9" t="s">
        <v>19</v>
      </c>
      <c r="BN3" s="9" t="s">
        <v>34</v>
      </c>
      <c r="BO3" s="9" t="s">
        <v>45</v>
      </c>
      <c r="BP3" s="9" t="s">
        <v>33</v>
      </c>
      <c r="BQ3" s="9" t="s">
        <v>28</v>
      </c>
      <c r="BR3" s="9" t="s">
        <v>46</v>
      </c>
      <c r="BS3" s="10" t="s">
        <v>19</v>
      </c>
      <c r="BT3" s="10" t="s">
        <v>34</v>
      </c>
      <c r="BU3" s="10" t="s">
        <v>45</v>
      </c>
      <c r="BV3" s="10" t="s">
        <v>33</v>
      </c>
      <c r="BW3" s="10" t="s">
        <v>28</v>
      </c>
      <c r="BX3" s="10" t="s">
        <v>47</v>
      </c>
      <c r="BY3" s="11" t="s">
        <v>19</v>
      </c>
      <c r="BZ3" s="11" t="s">
        <v>34</v>
      </c>
      <c r="CA3" s="11" t="s">
        <v>45</v>
      </c>
      <c r="CB3" s="11" t="s">
        <v>33</v>
      </c>
      <c r="CC3" s="11" t="s">
        <v>28</v>
      </c>
      <c r="CD3" s="11" t="s">
        <v>46</v>
      </c>
      <c r="CE3" s="12" t="s">
        <v>19</v>
      </c>
      <c r="CF3" s="12" t="s">
        <v>45</v>
      </c>
      <c r="CG3" s="12" t="s">
        <v>33</v>
      </c>
      <c r="CH3" s="12" t="s">
        <v>28</v>
      </c>
      <c r="CI3" s="12" t="s">
        <v>46</v>
      </c>
      <c r="CJ3" s="13" t="s">
        <v>48</v>
      </c>
      <c r="CK3" s="13" t="s">
        <v>49</v>
      </c>
      <c r="CL3" s="13" t="s">
        <v>50</v>
      </c>
      <c r="CM3" s="13" t="s">
        <v>51</v>
      </c>
      <c r="CN3" s="13" t="s">
        <v>52</v>
      </c>
      <c r="CO3" s="13" t="s">
        <v>53</v>
      </c>
      <c r="CP3" s="13" t="s">
        <v>54</v>
      </c>
      <c r="CQ3" s="13" t="s">
        <v>55</v>
      </c>
      <c r="CR3" s="13" t="s">
        <v>56</v>
      </c>
      <c r="CS3" s="13" t="s">
        <v>57</v>
      </c>
      <c r="CT3" s="13" t="s">
        <v>54</v>
      </c>
      <c r="CU3" s="13" t="s">
        <v>58</v>
      </c>
      <c r="CV3" s="14" t="s">
        <v>56</v>
      </c>
      <c r="CW3" s="13" t="s">
        <v>54</v>
      </c>
      <c r="CX3" s="13" t="s">
        <v>59</v>
      </c>
      <c r="CY3" s="13" t="s">
        <v>60</v>
      </c>
      <c r="CZ3" s="68"/>
    </row>
    <row r="4" spans="1:104" ht="12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  <c r="Q4" s="15">
        <v>17</v>
      </c>
      <c r="R4" s="15">
        <v>18</v>
      </c>
      <c r="S4" s="15">
        <v>19</v>
      </c>
      <c r="T4" s="15">
        <v>20</v>
      </c>
      <c r="U4" s="15">
        <v>21</v>
      </c>
      <c r="V4" s="15">
        <v>22</v>
      </c>
      <c r="W4" s="15">
        <v>23</v>
      </c>
      <c r="X4" s="15">
        <v>24</v>
      </c>
      <c r="Y4" s="15">
        <v>25</v>
      </c>
      <c r="Z4" s="15">
        <v>26</v>
      </c>
      <c r="AA4" s="15">
        <v>27</v>
      </c>
      <c r="AB4" s="15">
        <v>28</v>
      </c>
      <c r="AC4" s="15">
        <v>29</v>
      </c>
      <c r="AD4" s="15">
        <v>30</v>
      </c>
      <c r="AE4" s="15">
        <v>31</v>
      </c>
      <c r="AF4" s="15">
        <v>32</v>
      </c>
      <c r="AG4" s="15">
        <v>33</v>
      </c>
      <c r="AH4" s="15">
        <v>34</v>
      </c>
      <c r="AI4" s="15">
        <v>35</v>
      </c>
      <c r="AJ4" s="15">
        <v>36</v>
      </c>
      <c r="AK4" s="15">
        <v>37</v>
      </c>
      <c r="AL4" s="15">
        <v>38</v>
      </c>
      <c r="AM4" s="15">
        <v>39</v>
      </c>
      <c r="AN4" s="15">
        <v>40</v>
      </c>
      <c r="AO4" s="15">
        <v>41</v>
      </c>
      <c r="AP4" s="15">
        <v>42</v>
      </c>
      <c r="AQ4" s="15">
        <v>43</v>
      </c>
      <c r="AR4" s="15">
        <v>44</v>
      </c>
      <c r="AS4" s="15">
        <v>45</v>
      </c>
      <c r="AT4" s="15">
        <v>46</v>
      </c>
      <c r="AU4" s="15">
        <v>47</v>
      </c>
      <c r="AV4" s="15">
        <v>48</v>
      </c>
      <c r="AW4" s="15">
        <v>49</v>
      </c>
      <c r="AX4" s="15">
        <v>50</v>
      </c>
      <c r="AY4" s="15">
        <v>51</v>
      </c>
      <c r="AZ4" s="15">
        <v>52</v>
      </c>
      <c r="BA4" s="15">
        <v>53</v>
      </c>
      <c r="BB4" s="15">
        <v>54</v>
      </c>
      <c r="BC4" s="15">
        <v>55</v>
      </c>
      <c r="BD4" s="15">
        <v>56</v>
      </c>
      <c r="BE4" s="15">
        <v>57</v>
      </c>
      <c r="BF4" s="15">
        <v>58</v>
      </c>
      <c r="BG4" s="15">
        <v>59</v>
      </c>
      <c r="BH4" s="15">
        <v>60</v>
      </c>
      <c r="BI4" s="15">
        <v>61</v>
      </c>
      <c r="BJ4" s="15">
        <v>62</v>
      </c>
      <c r="BK4" s="15">
        <v>63</v>
      </c>
      <c r="BL4" s="15">
        <v>64</v>
      </c>
      <c r="BM4" s="15">
        <v>65</v>
      </c>
      <c r="BN4" s="15">
        <v>66</v>
      </c>
      <c r="BO4" s="15">
        <v>67</v>
      </c>
      <c r="BP4" s="15">
        <v>68</v>
      </c>
      <c r="BQ4" s="15">
        <v>69</v>
      </c>
      <c r="BR4" s="15">
        <v>70</v>
      </c>
      <c r="BS4" s="15">
        <v>71</v>
      </c>
      <c r="BT4" s="15">
        <v>72</v>
      </c>
      <c r="BU4" s="15">
        <v>73</v>
      </c>
      <c r="BV4" s="15">
        <v>74</v>
      </c>
      <c r="BW4" s="15">
        <v>75</v>
      </c>
      <c r="BX4" s="15">
        <v>76</v>
      </c>
      <c r="BY4" s="15">
        <v>77</v>
      </c>
      <c r="BZ4" s="15">
        <v>78</v>
      </c>
      <c r="CA4" s="15">
        <v>79</v>
      </c>
      <c r="CB4" s="15">
        <v>80</v>
      </c>
      <c r="CC4" s="15">
        <v>81</v>
      </c>
      <c r="CD4" s="15">
        <v>82</v>
      </c>
      <c r="CE4" s="15">
        <v>83</v>
      </c>
      <c r="CF4" s="15">
        <v>84</v>
      </c>
      <c r="CG4" s="15">
        <v>85</v>
      </c>
      <c r="CH4" s="15">
        <v>86</v>
      </c>
      <c r="CI4" s="15">
        <v>87</v>
      </c>
      <c r="CJ4" s="15">
        <v>88</v>
      </c>
      <c r="CK4" s="15">
        <v>89</v>
      </c>
      <c r="CL4" s="15">
        <v>90</v>
      </c>
      <c r="CM4" s="15">
        <v>91</v>
      </c>
      <c r="CN4" s="15">
        <v>92</v>
      </c>
      <c r="CO4" s="15">
        <v>93</v>
      </c>
      <c r="CP4" s="15">
        <v>94</v>
      </c>
      <c r="CQ4" s="15">
        <v>95</v>
      </c>
      <c r="CR4" s="15">
        <v>96</v>
      </c>
      <c r="CS4" s="15">
        <v>97</v>
      </c>
      <c r="CT4" s="15">
        <v>98</v>
      </c>
      <c r="CU4" s="15">
        <v>99</v>
      </c>
      <c r="CV4" s="15">
        <v>100</v>
      </c>
      <c r="CW4" s="15">
        <v>101</v>
      </c>
      <c r="CX4" s="15">
        <v>102</v>
      </c>
      <c r="CY4" s="15">
        <v>103</v>
      </c>
      <c r="CZ4" s="15">
        <v>104</v>
      </c>
    </row>
    <row r="5" spans="1:104" ht="25.9" customHeight="1" x14ac:dyDescent="0.25">
      <c r="A5" s="16" t="s">
        <v>61</v>
      </c>
      <c r="B5" s="15">
        <v>50</v>
      </c>
      <c r="C5" s="15" t="s">
        <v>261</v>
      </c>
      <c r="D5" s="16" t="s">
        <v>62</v>
      </c>
      <c r="E5" s="16" t="s">
        <v>246</v>
      </c>
      <c r="F5" s="15">
        <v>8</v>
      </c>
      <c r="G5" s="15">
        <v>10</v>
      </c>
      <c r="H5" s="16"/>
      <c r="I5" s="15"/>
      <c r="J5" s="17" t="s">
        <v>137</v>
      </c>
      <c r="K5" s="16"/>
      <c r="L5" s="18">
        <v>4</v>
      </c>
      <c r="M5" s="15" t="s">
        <v>70</v>
      </c>
      <c r="N5" s="15">
        <v>114.3</v>
      </c>
      <c r="O5" s="15" t="s">
        <v>63</v>
      </c>
      <c r="P5" s="15">
        <v>3.05</v>
      </c>
      <c r="Q5" s="15" t="s">
        <v>63</v>
      </c>
      <c r="R5" s="15"/>
      <c r="S5" s="15"/>
      <c r="T5" s="15"/>
      <c r="U5" s="15"/>
      <c r="V5" s="15" t="s">
        <v>71</v>
      </c>
      <c r="W5" s="15" t="s">
        <v>66</v>
      </c>
      <c r="X5" s="15" t="s">
        <v>144</v>
      </c>
      <c r="Y5" s="19">
        <v>43651</v>
      </c>
      <c r="Z5" s="15"/>
      <c r="AA5" s="19"/>
      <c r="AB5" s="15"/>
      <c r="AC5" s="15" t="s">
        <v>138</v>
      </c>
      <c r="AD5" s="15">
        <v>100</v>
      </c>
      <c r="AE5" s="15" t="s">
        <v>63</v>
      </c>
      <c r="AF5" s="15">
        <v>3.05</v>
      </c>
      <c r="AG5" s="15" t="s">
        <v>63</v>
      </c>
      <c r="AH5" s="15">
        <v>65</v>
      </c>
      <c r="AI5" s="15" t="s">
        <v>63</v>
      </c>
      <c r="AJ5" s="15">
        <v>3.05</v>
      </c>
      <c r="AK5" s="15" t="s">
        <v>63</v>
      </c>
      <c r="AL5" s="15" t="s">
        <v>139</v>
      </c>
      <c r="AM5" s="15" t="s">
        <v>66</v>
      </c>
      <c r="AN5" s="15" t="s">
        <v>140</v>
      </c>
      <c r="AO5" s="19">
        <v>43647</v>
      </c>
      <c r="AP5" s="15"/>
      <c r="AQ5" s="19"/>
      <c r="AR5" s="15"/>
      <c r="AS5" s="15"/>
      <c r="AT5" s="15"/>
      <c r="AU5" s="15"/>
      <c r="AV5" s="15"/>
      <c r="AW5" s="15"/>
      <c r="AX5" s="19"/>
      <c r="AY5" s="15"/>
      <c r="AZ5" s="15"/>
      <c r="BA5" s="15"/>
      <c r="BB5" s="15"/>
      <c r="BC5" s="19"/>
      <c r="BD5" s="22">
        <v>43812</v>
      </c>
      <c r="BE5" s="20" t="s">
        <v>169</v>
      </c>
      <c r="BF5" s="20" t="s">
        <v>170</v>
      </c>
      <c r="BG5" s="20" t="s">
        <v>171</v>
      </c>
      <c r="BH5" s="20" t="s">
        <v>75</v>
      </c>
      <c r="BI5" s="20" t="s">
        <v>76</v>
      </c>
      <c r="BJ5" s="20" t="s">
        <v>77</v>
      </c>
      <c r="BK5" s="21" t="s">
        <v>78</v>
      </c>
      <c r="BL5" s="21" t="s">
        <v>79</v>
      </c>
      <c r="BM5" s="20"/>
      <c r="BN5" s="20"/>
      <c r="BO5" s="20"/>
      <c r="BP5" s="20"/>
      <c r="BQ5" s="22"/>
      <c r="BR5" s="23"/>
      <c r="BS5" s="20" t="s">
        <v>80</v>
      </c>
      <c r="BT5" s="20" t="s">
        <v>81</v>
      </c>
      <c r="BU5" s="20" t="s">
        <v>82</v>
      </c>
      <c r="BV5" s="20" t="s">
        <v>83</v>
      </c>
      <c r="BW5" s="22">
        <v>43256</v>
      </c>
      <c r="BX5" s="23">
        <v>4</v>
      </c>
      <c r="BY5" s="20" t="s">
        <v>84</v>
      </c>
      <c r="BZ5" s="20" t="s">
        <v>85</v>
      </c>
      <c r="CA5" s="20" t="s">
        <v>86</v>
      </c>
      <c r="CB5" s="20" t="s">
        <v>87</v>
      </c>
      <c r="CC5" s="22">
        <v>43711</v>
      </c>
      <c r="CD5" s="23">
        <v>27</v>
      </c>
      <c r="CE5" s="20" t="s">
        <v>88</v>
      </c>
      <c r="CF5" s="20" t="s">
        <v>89</v>
      </c>
      <c r="CG5" s="20" t="s">
        <v>90</v>
      </c>
      <c r="CH5" s="22">
        <v>43702</v>
      </c>
      <c r="CI5" s="23">
        <v>25</v>
      </c>
      <c r="CJ5" s="22">
        <v>43813</v>
      </c>
      <c r="CK5" s="20" t="s">
        <v>172</v>
      </c>
      <c r="CL5" s="20" t="s">
        <v>92</v>
      </c>
      <c r="CM5" s="19"/>
      <c r="CN5" s="16"/>
      <c r="CO5" s="16"/>
      <c r="CP5" s="16"/>
      <c r="CQ5" s="19">
        <v>43945</v>
      </c>
      <c r="CR5" s="20" t="s">
        <v>110</v>
      </c>
      <c r="CS5" s="16" t="s">
        <v>94</v>
      </c>
      <c r="CT5" s="16" t="s">
        <v>95</v>
      </c>
      <c r="CU5" s="22"/>
      <c r="CV5" s="24"/>
      <c r="CW5" s="24"/>
      <c r="CX5" s="24" t="s">
        <v>96</v>
      </c>
      <c r="CY5" s="25">
        <f t="shared" ref="CY5:CY33" si="0">BD5+1</f>
        <v>43813</v>
      </c>
      <c r="CZ5" s="26" t="s">
        <v>68</v>
      </c>
    </row>
    <row r="6" spans="1:104" ht="25.9" customHeight="1" x14ac:dyDescent="0.25">
      <c r="A6" s="16" t="s">
        <v>61</v>
      </c>
      <c r="B6" s="15">
        <v>50</v>
      </c>
      <c r="C6" s="15" t="s">
        <v>261</v>
      </c>
      <c r="D6" s="16" t="s">
        <v>62</v>
      </c>
      <c r="E6" s="16" t="s">
        <v>246</v>
      </c>
      <c r="F6" s="15">
        <v>8</v>
      </c>
      <c r="G6" s="15">
        <v>10</v>
      </c>
      <c r="H6" s="16"/>
      <c r="I6" s="15"/>
      <c r="J6" s="17" t="s">
        <v>69</v>
      </c>
      <c r="K6" s="16"/>
      <c r="L6" s="18">
        <v>2.5</v>
      </c>
      <c r="M6" s="15" t="s">
        <v>64</v>
      </c>
      <c r="N6" s="15">
        <v>65</v>
      </c>
      <c r="O6" s="15" t="s">
        <v>63</v>
      </c>
      <c r="P6" s="15">
        <v>3.05</v>
      </c>
      <c r="Q6" s="15" t="s">
        <v>63</v>
      </c>
      <c r="R6" s="15"/>
      <c r="S6" s="15"/>
      <c r="T6" s="15"/>
      <c r="U6" s="15"/>
      <c r="V6" s="15" t="s">
        <v>65</v>
      </c>
      <c r="W6" s="15" t="s">
        <v>66</v>
      </c>
      <c r="X6" s="15" t="s">
        <v>67</v>
      </c>
      <c r="Y6" s="19">
        <v>43647</v>
      </c>
      <c r="Z6" s="15"/>
      <c r="AA6" s="19"/>
      <c r="AB6" s="15"/>
      <c r="AC6" s="15" t="s">
        <v>70</v>
      </c>
      <c r="AD6" s="15">
        <v>73</v>
      </c>
      <c r="AE6" s="15" t="s">
        <v>63</v>
      </c>
      <c r="AF6" s="15">
        <v>3.05</v>
      </c>
      <c r="AG6" s="15" t="s">
        <v>63</v>
      </c>
      <c r="AH6" s="15"/>
      <c r="AI6" s="15"/>
      <c r="AJ6" s="15"/>
      <c r="AK6" s="15"/>
      <c r="AL6" s="15" t="s">
        <v>71</v>
      </c>
      <c r="AM6" s="15" t="s">
        <v>66</v>
      </c>
      <c r="AN6" s="15" t="s">
        <v>72</v>
      </c>
      <c r="AO6" s="19">
        <v>43651</v>
      </c>
      <c r="AP6" s="15"/>
      <c r="AQ6" s="19"/>
      <c r="AR6" s="15"/>
      <c r="AS6" s="15"/>
      <c r="AT6" s="15"/>
      <c r="AU6" s="15"/>
      <c r="AV6" s="15"/>
      <c r="AW6" s="15"/>
      <c r="AX6" s="19"/>
      <c r="AY6" s="15"/>
      <c r="AZ6" s="15"/>
      <c r="BA6" s="15"/>
      <c r="BB6" s="15"/>
      <c r="BC6" s="19"/>
      <c r="BD6" s="22">
        <v>43813</v>
      </c>
      <c r="BE6" s="20" t="s">
        <v>257</v>
      </c>
      <c r="BF6" s="20" t="s">
        <v>73</v>
      </c>
      <c r="BG6" s="20" t="s">
        <v>74</v>
      </c>
      <c r="BH6" s="20" t="s">
        <v>75</v>
      </c>
      <c r="BI6" s="20" t="s">
        <v>76</v>
      </c>
      <c r="BJ6" s="20" t="s">
        <v>77</v>
      </c>
      <c r="BK6" s="21" t="s">
        <v>78</v>
      </c>
      <c r="BL6" s="21" t="s">
        <v>79</v>
      </c>
      <c r="BM6" s="20"/>
      <c r="BN6" s="20"/>
      <c r="BO6" s="20"/>
      <c r="BP6" s="20"/>
      <c r="BQ6" s="22"/>
      <c r="BR6" s="20"/>
      <c r="BS6" s="20" t="s">
        <v>80</v>
      </c>
      <c r="BT6" s="20" t="s">
        <v>81</v>
      </c>
      <c r="BU6" s="20" t="s">
        <v>82</v>
      </c>
      <c r="BV6" s="20" t="s">
        <v>83</v>
      </c>
      <c r="BW6" s="22">
        <v>43256</v>
      </c>
      <c r="BX6" s="23">
        <v>4</v>
      </c>
      <c r="BY6" s="20" t="s">
        <v>84</v>
      </c>
      <c r="BZ6" s="20" t="s">
        <v>85</v>
      </c>
      <c r="CA6" s="20" t="s">
        <v>86</v>
      </c>
      <c r="CB6" s="20" t="s">
        <v>87</v>
      </c>
      <c r="CC6" s="22">
        <v>43711</v>
      </c>
      <c r="CD6" s="23">
        <v>27</v>
      </c>
      <c r="CE6" s="20" t="s">
        <v>88</v>
      </c>
      <c r="CF6" s="20" t="s">
        <v>89</v>
      </c>
      <c r="CG6" s="20" t="s">
        <v>90</v>
      </c>
      <c r="CH6" s="22">
        <v>43702</v>
      </c>
      <c r="CI6" s="23">
        <v>25</v>
      </c>
      <c r="CJ6" s="22">
        <v>43814</v>
      </c>
      <c r="CK6" s="20" t="s">
        <v>91</v>
      </c>
      <c r="CL6" s="20" t="s">
        <v>92</v>
      </c>
      <c r="CM6" s="19"/>
      <c r="CN6" s="16"/>
      <c r="CO6" s="16"/>
      <c r="CP6" s="16"/>
      <c r="CQ6" s="19">
        <v>43945</v>
      </c>
      <c r="CR6" s="20" t="s">
        <v>93</v>
      </c>
      <c r="CS6" s="16" t="s">
        <v>94</v>
      </c>
      <c r="CT6" s="16" t="s">
        <v>95</v>
      </c>
      <c r="CU6" s="22"/>
      <c r="CV6" s="24"/>
      <c r="CW6" s="24"/>
      <c r="CX6" s="24" t="s">
        <v>96</v>
      </c>
      <c r="CY6" s="25">
        <f t="shared" si="0"/>
        <v>43814</v>
      </c>
      <c r="CZ6" s="26" t="s">
        <v>68</v>
      </c>
    </row>
    <row r="7" spans="1:104" ht="25.9" customHeight="1" x14ac:dyDescent="0.25">
      <c r="A7" s="16" t="s">
        <v>61</v>
      </c>
      <c r="B7" s="15">
        <v>50</v>
      </c>
      <c r="C7" s="15" t="s">
        <v>261</v>
      </c>
      <c r="D7" s="16" t="s">
        <v>62</v>
      </c>
      <c r="E7" s="16" t="s">
        <v>246</v>
      </c>
      <c r="F7" s="15">
        <v>8</v>
      </c>
      <c r="G7" s="15">
        <v>10</v>
      </c>
      <c r="H7" s="16"/>
      <c r="I7" s="15"/>
      <c r="J7" s="17" t="s">
        <v>69</v>
      </c>
      <c r="K7" s="16"/>
      <c r="L7" s="18">
        <v>2.5</v>
      </c>
      <c r="M7" s="15" t="s">
        <v>97</v>
      </c>
      <c r="N7" s="15">
        <v>65</v>
      </c>
      <c r="O7" s="15" t="s">
        <v>63</v>
      </c>
      <c r="P7" s="15">
        <v>3.05</v>
      </c>
      <c r="Q7" s="15" t="s">
        <v>63</v>
      </c>
      <c r="R7" s="15"/>
      <c r="S7" s="15"/>
      <c r="T7" s="15"/>
      <c r="U7" s="15"/>
      <c r="V7" s="15" t="s">
        <v>65</v>
      </c>
      <c r="W7" s="15" t="s">
        <v>66</v>
      </c>
      <c r="X7" s="15" t="s">
        <v>67</v>
      </c>
      <c r="Y7" s="19">
        <v>43647</v>
      </c>
      <c r="Z7" s="15"/>
      <c r="AA7" s="19"/>
      <c r="AB7" s="15"/>
      <c r="AC7" s="15" t="s">
        <v>70</v>
      </c>
      <c r="AD7" s="15">
        <v>73</v>
      </c>
      <c r="AE7" s="15" t="s">
        <v>63</v>
      </c>
      <c r="AF7" s="15">
        <v>3.05</v>
      </c>
      <c r="AG7" s="15" t="s">
        <v>63</v>
      </c>
      <c r="AH7" s="15"/>
      <c r="AI7" s="15"/>
      <c r="AJ7" s="15"/>
      <c r="AK7" s="15"/>
      <c r="AL7" s="15" t="s">
        <v>71</v>
      </c>
      <c r="AM7" s="15" t="s">
        <v>66</v>
      </c>
      <c r="AN7" s="15" t="s">
        <v>72</v>
      </c>
      <c r="AO7" s="19">
        <v>43651</v>
      </c>
      <c r="AP7" s="15"/>
      <c r="AQ7" s="19"/>
      <c r="AR7" s="15"/>
      <c r="AS7" s="15"/>
      <c r="AT7" s="15"/>
      <c r="AU7" s="15"/>
      <c r="AV7" s="15"/>
      <c r="AW7" s="15"/>
      <c r="AX7" s="19"/>
      <c r="AY7" s="15"/>
      <c r="AZ7" s="15"/>
      <c r="BA7" s="15"/>
      <c r="BB7" s="15"/>
      <c r="BC7" s="19"/>
      <c r="BD7" s="22">
        <v>43813</v>
      </c>
      <c r="BE7" s="20" t="s">
        <v>109</v>
      </c>
      <c r="BF7" s="20" t="s">
        <v>73</v>
      </c>
      <c r="BG7" s="20" t="s">
        <v>74</v>
      </c>
      <c r="BH7" s="20" t="s">
        <v>75</v>
      </c>
      <c r="BI7" s="20" t="s">
        <v>76</v>
      </c>
      <c r="BJ7" s="20" t="s">
        <v>77</v>
      </c>
      <c r="BK7" s="21" t="s">
        <v>78</v>
      </c>
      <c r="BL7" s="21" t="s">
        <v>79</v>
      </c>
      <c r="BM7" s="20"/>
      <c r="BN7" s="20"/>
      <c r="BO7" s="20"/>
      <c r="BP7" s="20"/>
      <c r="BQ7" s="22"/>
      <c r="BR7" s="20"/>
      <c r="BS7" s="20" t="s">
        <v>80</v>
      </c>
      <c r="BT7" s="20" t="s">
        <v>81</v>
      </c>
      <c r="BU7" s="20" t="s">
        <v>82</v>
      </c>
      <c r="BV7" s="20" t="s">
        <v>83</v>
      </c>
      <c r="BW7" s="22">
        <v>43256</v>
      </c>
      <c r="BX7" s="23">
        <v>4</v>
      </c>
      <c r="BY7" s="20" t="s">
        <v>84</v>
      </c>
      <c r="BZ7" s="20" t="s">
        <v>85</v>
      </c>
      <c r="CA7" s="20" t="s">
        <v>86</v>
      </c>
      <c r="CB7" s="20" t="s">
        <v>87</v>
      </c>
      <c r="CC7" s="22">
        <v>43711</v>
      </c>
      <c r="CD7" s="23">
        <v>27</v>
      </c>
      <c r="CE7" s="20" t="s">
        <v>88</v>
      </c>
      <c r="CF7" s="20" t="s">
        <v>89</v>
      </c>
      <c r="CG7" s="20" t="s">
        <v>90</v>
      </c>
      <c r="CH7" s="22">
        <v>43702</v>
      </c>
      <c r="CI7" s="23">
        <v>25</v>
      </c>
      <c r="CJ7" s="22">
        <v>43814</v>
      </c>
      <c r="CK7" s="20" t="s">
        <v>91</v>
      </c>
      <c r="CL7" s="20" t="s">
        <v>92</v>
      </c>
      <c r="CM7" s="19"/>
      <c r="CN7" s="16"/>
      <c r="CO7" s="16"/>
      <c r="CP7" s="16"/>
      <c r="CQ7" s="19">
        <v>43945</v>
      </c>
      <c r="CR7" s="20" t="s">
        <v>110</v>
      </c>
      <c r="CS7" s="16" t="s">
        <v>94</v>
      </c>
      <c r="CT7" s="16" t="s">
        <v>95</v>
      </c>
      <c r="CU7" s="22"/>
      <c r="CV7" s="24"/>
      <c r="CW7" s="24"/>
      <c r="CX7" s="24" t="s">
        <v>96</v>
      </c>
      <c r="CY7" s="25">
        <f t="shared" si="0"/>
        <v>43814</v>
      </c>
      <c r="CZ7" s="26" t="s">
        <v>68</v>
      </c>
    </row>
    <row r="8" spans="1:104" ht="25.9" customHeight="1" x14ac:dyDescent="0.25">
      <c r="A8" s="16" t="s">
        <v>61</v>
      </c>
      <c r="B8" s="15">
        <v>50</v>
      </c>
      <c r="C8" s="15" t="s">
        <v>261</v>
      </c>
      <c r="D8" s="16" t="s">
        <v>62</v>
      </c>
      <c r="E8" s="16" t="s">
        <v>246</v>
      </c>
      <c r="F8" s="15">
        <v>8</v>
      </c>
      <c r="G8" s="15">
        <v>10</v>
      </c>
      <c r="H8" s="16"/>
      <c r="I8" s="15"/>
      <c r="J8" s="17" t="s">
        <v>69</v>
      </c>
      <c r="K8" s="16"/>
      <c r="L8" s="18">
        <v>2.5</v>
      </c>
      <c r="M8" s="15" t="s">
        <v>64</v>
      </c>
      <c r="N8" s="15">
        <v>65</v>
      </c>
      <c r="O8" s="15" t="s">
        <v>63</v>
      </c>
      <c r="P8" s="15">
        <v>3.05</v>
      </c>
      <c r="Q8" s="15" t="s">
        <v>63</v>
      </c>
      <c r="R8" s="15"/>
      <c r="S8" s="15"/>
      <c r="T8" s="15"/>
      <c r="U8" s="15"/>
      <c r="V8" s="15" t="s">
        <v>65</v>
      </c>
      <c r="W8" s="15" t="s">
        <v>66</v>
      </c>
      <c r="X8" s="15" t="s">
        <v>67</v>
      </c>
      <c r="Y8" s="19">
        <v>43647</v>
      </c>
      <c r="Z8" s="15"/>
      <c r="AA8" s="19"/>
      <c r="AB8" s="15"/>
      <c r="AC8" s="15" t="s">
        <v>70</v>
      </c>
      <c r="AD8" s="15">
        <v>73</v>
      </c>
      <c r="AE8" s="15" t="s">
        <v>63</v>
      </c>
      <c r="AF8" s="15">
        <v>3.05</v>
      </c>
      <c r="AG8" s="15" t="s">
        <v>63</v>
      </c>
      <c r="AH8" s="15"/>
      <c r="AI8" s="15"/>
      <c r="AJ8" s="15"/>
      <c r="AK8" s="15"/>
      <c r="AL8" s="15" t="s">
        <v>71</v>
      </c>
      <c r="AM8" s="15" t="s">
        <v>66</v>
      </c>
      <c r="AN8" s="15" t="s">
        <v>72</v>
      </c>
      <c r="AO8" s="19">
        <v>43651</v>
      </c>
      <c r="AP8" s="15"/>
      <c r="AQ8" s="19"/>
      <c r="AR8" s="15"/>
      <c r="AS8" s="15"/>
      <c r="AT8" s="15"/>
      <c r="AU8" s="15"/>
      <c r="AV8" s="15"/>
      <c r="AW8" s="15"/>
      <c r="AX8" s="19"/>
      <c r="AY8" s="15"/>
      <c r="AZ8" s="15"/>
      <c r="BA8" s="15"/>
      <c r="BB8" s="15"/>
      <c r="BC8" s="19"/>
      <c r="BD8" s="22">
        <v>43813</v>
      </c>
      <c r="BE8" s="20" t="s">
        <v>113</v>
      </c>
      <c r="BF8" s="20" t="s">
        <v>73</v>
      </c>
      <c r="BG8" s="20" t="s">
        <v>74</v>
      </c>
      <c r="BH8" s="20" t="s">
        <v>75</v>
      </c>
      <c r="BI8" s="20" t="s">
        <v>76</v>
      </c>
      <c r="BJ8" s="20" t="s">
        <v>77</v>
      </c>
      <c r="BK8" s="21" t="s">
        <v>78</v>
      </c>
      <c r="BL8" s="21" t="s">
        <v>79</v>
      </c>
      <c r="BM8" s="20"/>
      <c r="BN8" s="20"/>
      <c r="BO8" s="20"/>
      <c r="BP8" s="20"/>
      <c r="BQ8" s="22"/>
      <c r="BR8" s="20"/>
      <c r="BS8" s="20" t="s">
        <v>80</v>
      </c>
      <c r="BT8" s="20" t="s">
        <v>81</v>
      </c>
      <c r="BU8" s="20" t="s">
        <v>82</v>
      </c>
      <c r="BV8" s="20" t="s">
        <v>83</v>
      </c>
      <c r="BW8" s="22">
        <v>43256</v>
      </c>
      <c r="BX8" s="23">
        <v>4</v>
      </c>
      <c r="BY8" s="20" t="s">
        <v>84</v>
      </c>
      <c r="BZ8" s="20" t="s">
        <v>85</v>
      </c>
      <c r="CA8" s="20" t="s">
        <v>86</v>
      </c>
      <c r="CB8" s="20" t="s">
        <v>87</v>
      </c>
      <c r="CC8" s="22">
        <v>43711</v>
      </c>
      <c r="CD8" s="23">
        <v>27</v>
      </c>
      <c r="CE8" s="20" t="s">
        <v>88</v>
      </c>
      <c r="CF8" s="20" t="s">
        <v>89</v>
      </c>
      <c r="CG8" s="20" t="s">
        <v>90</v>
      </c>
      <c r="CH8" s="22">
        <v>43702</v>
      </c>
      <c r="CI8" s="23">
        <v>25</v>
      </c>
      <c r="CJ8" s="22">
        <v>43814</v>
      </c>
      <c r="CK8" s="20" t="s">
        <v>91</v>
      </c>
      <c r="CL8" s="20" t="s">
        <v>92</v>
      </c>
      <c r="CM8" s="19"/>
      <c r="CN8" s="16"/>
      <c r="CO8" s="16"/>
      <c r="CP8" s="16"/>
      <c r="CQ8" s="19">
        <v>43910</v>
      </c>
      <c r="CR8" s="20" t="s">
        <v>114</v>
      </c>
      <c r="CS8" s="16" t="s">
        <v>94</v>
      </c>
      <c r="CT8" s="16" t="s">
        <v>95</v>
      </c>
      <c r="CU8" s="22"/>
      <c r="CV8" s="24"/>
      <c r="CW8" s="24"/>
      <c r="CX8" s="24" t="s">
        <v>96</v>
      </c>
      <c r="CY8" s="25">
        <f t="shared" si="0"/>
        <v>43814</v>
      </c>
      <c r="CZ8" s="26" t="s">
        <v>68</v>
      </c>
    </row>
    <row r="9" spans="1:104" ht="25.9" customHeight="1" x14ac:dyDescent="0.25">
      <c r="A9" s="16" t="s">
        <v>61</v>
      </c>
      <c r="B9" s="15">
        <v>50</v>
      </c>
      <c r="C9" s="15" t="s">
        <v>261</v>
      </c>
      <c r="D9" s="16" t="s">
        <v>62</v>
      </c>
      <c r="E9" s="16" t="s">
        <v>246</v>
      </c>
      <c r="F9" s="15">
        <v>8</v>
      </c>
      <c r="G9" s="15">
        <v>10</v>
      </c>
      <c r="H9" s="16"/>
      <c r="I9" s="15"/>
      <c r="J9" s="17" t="s">
        <v>69</v>
      </c>
      <c r="K9" s="16"/>
      <c r="L9" s="18">
        <v>2.5</v>
      </c>
      <c r="M9" s="15" t="s">
        <v>64</v>
      </c>
      <c r="N9" s="15">
        <v>65</v>
      </c>
      <c r="O9" s="15" t="s">
        <v>63</v>
      </c>
      <c r="P9" s="15">
        <v>3.05</v>
      </c>
      <c r="Q9" s="15" t="s">
        <v>63</v>
      </c>
      <c r="R9" s="15"/>
      <c r="S9" s="15"/>
      <c r="T9" s="15"/>
      <c r="U9" s="15"/>
      <c r="V9" s="15" t="s">
        <v>65</v>
      </c>
      <c r="W9" s="15" t="s">
        <v>66</v>
      </c>
      <c r="X9" s="15" t="s">
        <v>67</v>
      </c>
      <c r="Y9" s="19">
        <v>43647</v>
      </c>
      <c r="Z9" s="15"/>
      <c r="AA9" s="19"/>
      <c r="AB9" s="15"/>
      <c r="AC9" s="15" t="s">
        <v>70</v>
      </c>
      <c r="AD9" s="15">
        <v>73</v>
      </c>
      <c r="AE9" s="15" t="s">
        <v>63</v>
      </c>
      <c r="AF9" s="15">
        <v>3.05</v>
      </c>
      <c r="AG9" s="15" t="s">
        <v>63</v>
      </c>
      <c r="AH9" s="15"/>
      <c r="AI9" s="15"/>
      <c r="AJ9" s="15"/>
      <c r="AK9" s="15"/>
      <c r="AL9" s="15" t="s">
        <v>71</v>
      </c>
      <c r="AM9" s="15" t="s">
        <v>66</v>
      </c>
      <c r="AN9" s="15" t="s">
        <v>72</v>
      </c>
      <c r="AO9" s="19">
        <v>43651</v>
      </c>
      <c r="AP9" s="15"/>
      <c r="AQ9" s="19"/>
      <c r="AR9" s="15"/>
      <c r="AS9" s="15"/>
      <c r="AT9" s="15"/>
      <c r="AU9" s="15"/>
      <c r="AV9" s="15"/>
      <c r="AW9" s="15"/>
      <c r="AX9" s="19"/>
      <c r="AY9" s="15"/>
      <c r="AZ9" s="15"/>
      <c r="BA9" s="15"/>
      <c r="BB9" s="15"/>
      <c r="BC9" s="19"/>
      <c r="BD9" s="22">
        <v>43813</v>
      </c>
      <c r="BE9" s="20" t="s">
        <v>118</v>
      </c>
      <c r="BF9" s="20" t="s">
        <v>73</v>
      </c>
      <c r="BG9" s="20" t="s">
        <v>74</v>
      </c>
      <c r="BH9" s="20" t="s">
        <v>75</v>
      </c>
      <c r="BI9" s="20" t="s">
        <v>76</v>
      </c>
      <c r="BJ9" s="20" t="s">
        <v>77</v>
      </c>
      <c r="BK9" s="21" t="s">
        <v>78</v>
      </c>
      <c r="BL9" s="21" t="s">
        <v>79</v>
      </c>
      <c r="BM9" s="20"/>
      <c r="BN9" s="20"/>
      <c r="BO9" s="20"/>
      <c r="BP9" s="20"/>
      <c r="BQ9" s="22"/>
      <c r="BR9" s="20"/>
      <c r="BS9" s="20" t="s">
        <v>80</v>
      </c>
      <c r="BT9" s="20" t="s">
        <v>81</v>
      </c>
      <c r="BU9" s="20" t="s">
        <v>82</v>
      </c>
      <c r="BV9" s="20" t="s">
        <v>83</v>
      </c>
      <c r="BW9" s="22">
        <v>43256</v>
      </c>
      <c r="BX9" s="23">
        <v>4</v>
      </c>
      <c r="BY9" s="20" t="s">
        <v>84</v>
      </c>
      <c r="BZ9" s="20" t="s">
        <v>85</v>
      </c>
      <c r="CA9" s="20" t="s">
        <v>86</v>
      </c>
      <c r="CB9" s="20" t="s">
        <v>87</v>
      </c>
      <c r="CC9" s="22">
        <v>43711</v>
      </c>
      <c r="CD9" s="23">
        <v>27</v>
      </c>
      <c r="CE9" s="20" t="s">
        <v>88</v>
      </c>
      <c r="CF9" s="20" t="s">
        <v>89</v>
      </c>
      <c r="CG9" s="20" t="s">
        <v>90</v>
      </c>
      <c r="CH9" s="22">
        <v>43702</v>
      </c>
      <c r="CI9" s="23">
        <v>25</v>
      </c>
      <c r="CJ9" s="22">
        <v>43814</v>
      </c>
      <c r="CK9" s="20" t="s">
        <v>91</v>
      </c>
      <c r="CL9" s="20" t="s">
        <v>92</v>
      </c>
      <c r="CM9" s="19"/>
      <c r="CN9" s="16"/>
      <c r="CO9" s="16"/>
      <c r="CP9" s="16"/>
      <c r="CQ9" s="19">
        <v>43948</v>
      </c>
      <c r="CR9" s="16" t="s">
        <v>119</v>
      </c>
      <c r="CS9" s="16" t="s">
        <v>94</v>
      </c>
      <c r="CT9" s="16" t="s">
        <v>95</v>
      </c>
      <c r="CU9" s="19"/>
      <c r="CV9" s="24"/>
      <c r="CW9" s="24"/>
      <c r="CX9" s="24" t="s">
        <v>96</v>
      </c>
      <c r="CY9" s="25">
        <f t="shared" si="0"/>
        <v>43814</v>
      </c>
      <c r="CZ9" s="26" t="s">
        <v>68</v>
      </c>
    </row>
    <row r="10" spans="1:104" ht="25.9" customHeight="1" x14ac:dyDescent="0.25">
      <c r="A10" s="16" t="s">
        <v>61</v>
      </c>
      <c r="B10" s="15">
        <v>50</v>
      </c>
      <c r="C10" s="15" t="s">
        <v>261</v>
      </c>
      <c r="D10" s="16" t="s">
        <v>62</v>
      </c>
      <c r="E10" s="16" t="s">
        <v>246</v>
      </c>
      <c r="F10" s="15">
        <v>8</v>
      </c>
      <c r="G10" s="15">
        <v>10</v>
      </c>
      <c r="H10" s="16"/>
      <c r="I10" s="15"/>
      <c r="J10" s="17" t="s">
        <v>69</v>
      </c>
      <c r="K10" s="16"/>
      <c r="L10" s="18">
        <v>2.5</v>
      </c>
      <c r="M10" s="15" t="s">
        <v>70</v>
      </c>
      <c r="N10" s="15">
        <v>73</v>
      </c>
      <c r="O10" s="15" t="s">
        <v>63</v>
      </c>
      <c r="P10" s="15">
        <v>3.05</v>
      </c>
      <c r="Q10" s="15" t="s">
        <v>63</v>
      </c>
      <c r="R10" s="15"/>
      <c r="S10" s="15"/>
      <c r="T10" s="15"/>
      <c r="U10" s="15"/>
      <c r="V10" s="15" t="s">
        <v>71</v>
      </c>
      <c r="W10" s="15" t="s">
        <v>66</v>
      </c>
      <c r="X10" s="15" t="s">
        <v>72</v>
      </c>
      <c r="Y10" s="19">
        <v>43651</v>
      </c>
      <c r="Z10" s="15"/>
      <c r="AA10" s="19"/>
      <c r="AB10" s="15"/>
      <c r="AC10" s="15" t="s">
        <v>64</v>
      </c>
      <c r="AD10" s="15">
        <v>65</v>
      </c>
      <c r="AE10" s="15" t="s">
        <v>63</v>
      </c>
      <c r="AF10" s="15">
        <v>3.05</v>
      </c>
      <c r="AG10" s="15" t="s">
        <v>63</v>
      </c>
      <c r="AH10" s="15"/>
      <c r="AI10" s="15"/>
      <c r="AJ10" s="15"/>
      <c r="AK10" s="15"/>
      <c r="AL10" s="15" t="s">
        <v>65</v>
      </c>
      <c r="AM10" s="15" t="s">
        <v>66</v>
      </c>
      <c r="AN10" s="15" t="s">
        <v>67</v>
      </c>
      <c r="AO10" s="19">
        <v>43647</v>
      </c>
      <c r="AP10" s="15"/>
      <c r="AQ10" s="19"/>
      <c r="AR10" s="15"/>
      <c r="AS10" s="15"/>
      <c r="AT10" s="15"/>
      <c r="AU10" s="15"/>
      <c r="AV10" s="15"/>
      <c r="AW10" s="15"/>
      <c r="AX10" s="19"/>
      <c r="AY10" s="15"/>
      <c r="AZ10" s="15"/>
      <c r="BA10" s="15"/>
      <c r="BB10" s="15"/>
      <c r="BC10" s="19"/>
      <c r="BD10" s="22">
        <v>43813</v>
      </c>
      <c r="BE10" s="20" t="s">
        <v>125</v>
      </c>
      <c r="BF10" s="20" t="s">
        <v>73</v>
      </c>
      <c r="BG10" s="20" t="s">
        <v>74</v>
      </c>
      <c r="BH10" s="20" t="s">
        <v>75</v>
      </c>
      <c r="BI10" s="20" t="s">
        <v>76</v>
      </c>
      <c r="BJ10" s="20" t="s">
        <v>77</v>
      </c>
      <c r="BK10" s="21" t="s">
        <v>78</v>
      </c>
      <c r="BL10" s="21" t="s">
        <v>79</v>
      </c>
      <c r="BM10" s="20"/>
      <c r="BN10" s="20"/>
      <c r="BO10" s="20"/>
      <c r="BP10" s="20"/>
      <c r="BQ10" s="22"/>
      <c r="BR10" s="20"/>
      <c r="BS10" s="20" t="s">
        <v>80</v>
      </c>
      <c r="BT10" s="20" t="s">
        <v>81</v>
      </c>
      <c r="BU10" s="20" t="s">
        <v>82</v>
      </c>
      <c r="BV10" s="20" t="s">
        <v>83</v>
      </c>
      <c r="BW10" s="22">
        <v>43256</v>
      </c>
      <c r="BX10" s="23">
        <v>4</v>
      </c>
      <c r="BY10" s="20" t="s">
        <v>84</v>
      </c>
      <c r="BZ10" s="20" t="s">
        <v>85</v>
      </c>
      <c r="CA10" s="20" t="s">
        <v>86</v>
      </c>
      <c r="CB10" s="20" t="s">
        <v>87</v>
      </c>
      <c r="CC10" s="22">
        <v>43711</v>
      </c>
      <c r="CD10" s="23">
        <v>27</v>
      </c>
      <c r="CE10" s="20" t="s">
        <v>88</v>
      </c>
      <c r="CF10" s="20" t="s">
        <v>89</v>
      </c>
      <c r="CG10" s="20" t="s">
        <v>90</v>
      </c>
      <c r="CH10" s="22">
        <v>43702</v>
      </c>
      <c r="CI10" s="23">
        <v>25</v>
      </c>
      <c r="CJ10" s="22">
        <v>43814</v>
      </c>
      <c r="CK10" s="20" t="s">
        <v>91</v>
      </c>
      <c r="CL10" s="20" t="s">
        <v>92</v>
      </c>
      <c r="CM10" s="19"/>
      <c r="CN10" s="16"/>
      <c r="CO10" s="16"/>
      <c r="CP10" s="16"/>
      <c r="CQ10" s="19">
        <v>43948</v>
      </c>
      <c r="CR10" s="16" t="s">
        <v>119</v>
      </c>
      <c r="CS10" s="16" t="s">
        <v>94</v>
      </c>
      <c r="CT10" s="16" t="s">
        <v>95</v>
      </c>
      <c r="CU10" s="19"/>
      <c r="CV10" s="24"/>
      <c r="CW10" s="24"/>
      <c r="CX10" s="24" t="s">
        <v>96</v>
      </c>
      <c r="CY10" s="25">
        <f t="shared" si="0"/>
        <v>43814</v>
      </c>
      <c r="CZ10" s="26" t="s">
        <v>68</v>
      </c>
    </row>
    <row r="11" spans="1:104" ht="25.9" customHeight="1" x14ac:dyDescent="0.25">
      <c r="A11" s="16" t="s">
        <v>61</v>
      </c>
      <c r="B11" s="15">
        <v>50</v>
      </c>
      <c r="C11" s="15" t="s">
        <v>261</v>
      </c>
      <c r="D11" s="16" t="s">
        <v>62</v>
      </c>
      <c r="E11" s="16" t="s">
        <v>246</v>
      </c>
      <c r="F11" s="15">
        <v>8</v>
      </c>
      <c r="G11" s="15">
        <v>10</v>
      </c>
      <c r="H11" s="16"/>
      <c r="I11" s="15"/>
      <c r="J11" s="17" t="s">
        <v>137</v>
      </c>
      <c r="K11" s="16"/>
      <c r="L11" s="18">
        <v>2.5</v>
      </c>
      <c r="M11" s="15" t="s">
        <v>70</v>
      </c>
      <c r="N11" s="15">
        <v>73</v>
      </c>
      <c r="O11" s="15" t="s">
        <v>63</v>
      </c>
      <c r="P11" s="15">
        <v>3.05</v>
      </c>
      <c r="Q11" s="15" t="s">
        <v>63</v>
      </c>
      <c r="R11" s="15"/>
      <c r="S11" s="15"/>
      <c r="T11" s="15"/>
      <c r="U11" s="15"/>
      <c r="V11" s="15" t="s">
        <v>71</v>
      </c>
      <c r="W11" s="15" t="s">
        <v>66</v>
      </c>
      <c r="X11" s="15" t="s">
        <v>72</v>
      </c>
      <c r="Y11" s="19">
        <v>43651</v>
      </c>
      <c r="Z11" s="15"/>
      <c r="AA11" s="19"/>
      <c r="AB11" s="15"/>
      <c r="AC11" s="15" t="s">
        <v>138</v>
      </c>
      <c r="AD11" s="15">
        <v>100</v>
      </c>
      <c r="AE11" s="15" t="s">
        <v>63</v>
      </c>
      <c r="AF11" s="15">
        <v>3.05</v>
      </c>
      <c r="AG11" s="15" t="s">
        <v>63</v>
      </c>
      <c r="AH11" s="15">
        <v>65</v>
      </c>
      <c r="AI11" s="15" t="s">
        <v>63</v>
      </c>
      <c r="AJ11" s="15">
        <v>3.05</v>
      </c>
      <c r="AK11" s="15" t="s">
        <v>63</v>
      </c>
      <c r="AL11" s="15" t="s">
        <v>139</v>
      </c>
      <c r="AM11" s="15" t="s">
        <v>66</v>
      </c>
      <c r="AN11" s="15" t="s">
        <v>140</v>
      </c>
      <c r="AO11" s="19">
        <v>43647</v>
      </c>
      <c r="AP11" s="15"/>
      <c r="AQ11" s="19"/>
      <c r="AR11" s="15"/>
      <c r="AS11" s="15"/>
      <c r="AT11" s="15"/>
      <c r="AU11" s="15"/>
      <c r="AV11" s="15"/>
      <c r="AW11" s="15"/>
      <c r="AX11" s="19"/>
      <c r="AY11" s="15"/>
      <c r="AZ11" s="15"/>
      <c r="BA11" s="15"/>
      <c r="BB11" s="15"/>
      <c r="BC11" s="19"/>
      <c r="BD11" s="22">
        <v>43813</v>
      </c>
      <c r="BE11" s="20" t="s">
        <v>141</v>
      </c>
      <c r="BF11" s="20" t="s">
        <v>73</v>
      </c>
      <c r="BG11" s="20" t="s">
        <v>74</v>
      </c>
      <c r="BH11" s="20" t="s">
        <v>75</v>
      </c>
      <c r="BI11" s="20" t="s">
        <v>76</v>
      </c>
      <c r="BJ11" s="20" t="s">
        <v>77</v>
      </c>
      <c r="BK11" s="21" t="s">
        <v>78</v>
      </c>
      <c r="BL11" s="21" t="s">
        <v>79</v>
      </c>
      <c r="BM11" s="20"/>
      <c r="BN11" s="20"/>
      <c r="BO11" s="20"/>
      <c r="BP11" s="20"/>
      <c r="BQ11" s="22"/>
      <c r="BR11" s="20"/>
      <c r="BS11" s="20" t="s">
        <v>80</v>
      </c>
      <c r="BT11" s="20" t="s">
        <v>81</v>
      </c>
      <c r="BU11" s="20" t="s">
        <v>82</v>
      </c>
      <c r="BV11" s="20" t="s">
        <v>83</v>
      </c>
      <c r="BW11" s="22">
        <v>43256</v>
      </c>
      <c r="BX11" s="23">
        <v>4</v>
      </c>
      <c r="BY11" s="20" t="s">
        <v>84</v>
      </c>
      <c r="BZ11" s="20" t="s">
        <v>85</v>
      </c>
      <c r="CA11" s="20" t="s">
        <v>86</v>
      </c>
      <c r="CB11" s="20" t="s">
        <v>87</v>
      </c>
      <c r="CC11" s="22">
        <v>43711</v>
      </c>
      <c r="CD11" s="23">
        <v>27</v>
      </c>
      <c r="CE11" s="20" t="s">
        <v>88</v>
      </c>
      <c r="CF11" s="20" t="s">
        <v>89</v>
      </c>
      <c r="CG11" s="20" t="s">
        <v>90</v>
      </c>
      <c r="CH11" s="22">
        <v>43702</v>
      </c>
      <c r="CI11" s="23">
        <v>25</v>
      </c>
      <c r="CJ11" s="22">
        <v>43814</v>
      </c>
      <c r="CK11" s="20" t="s">
        <v>91</v>
      </c>
      <c r="CL11" s="20" t="s">
        <v>92</v>
      </c>
      <c r="CM11" s="19"/>
      <c r="CN11" s="16"/>
      <c r="CO11" s="16"/>
      <c r="CP11" s="16"/>
      <c r="CQ11" s="19">
        <v>43948</v>
      </c>
      <c r="CR11" s="16" t="s">
        <v>119</v>
      </c>
      <c r="CS11" s="16" t="s">
        <v>94</v>
      </c>
      <c r="CT11" s="16" t="s">
        <v>95</v>
      </c>
      <c r="CU11" s="19"/>
      <c r="CV11" s="24"/>
      <c r="CW11" s="24"/>
      <c r="CX11" s="24" t="s">
        <v>96</v>
      </c>
      <c r="CY11" s="25">
        <f t="shared" si="0"/>
        <v>43814</v>
      </c>
      <c r="CZ11" s="26" t="s">
        <v>68</v>
      </c>
    </row>
    <row r="12" spans="1:104" ht="25.9" customHeight="1" x14ac:dyDescent="0.25">
      <c r="A12" s="16" t="s">
        <v>61</v>
      </c>
      <c r="B12" s="15">
        <v>50</v>
      </c>
      <c r="C12" s="15" t="s">
        <v>261</v>
      </c>
      <c r="D12" s="16" t="s">
        <v>62</v>
      </c>
      <c r="E12" s="16" t="s">
        <v>246</v>
      </c>
      <c r="F12" s="15">
        <v>8</v>
      </c>
      <c r="G12" s="15">
        <v>10</v>
      </c>
      <c r="H12" s="16"/>
      <c r="I12" s="15"/>
      <c r="J12" s="17" t="s">
        <v>69</v>
      </c>
      <c r="K12" s="16"/>
      <c r="L12" s="18">
        <v>2.5</v>
      </c>
      <c r="M12" s="15" t="s">
        <v>70</v>
      </c>
      <c r="N12" s="15">
        <v>73</v>
      </c>
      <c r="O12" s="15" t="s">
        <v>63</v>
      </c>
      <c r="P12" s="15">
        <v>3.05</v>
      </c>
      <c r="Q12" s="15" t="s">
        <v>63</v>
      </c>
      <c r="R12" s="15"/>
      <c r="S12" s="15"/>
      <c r="T12" s="15"/>
      <c r="U12" s="15"/>
      <c r="V12" s="15" t="s">
        <v>71</v>
      </c>
      <c r="W12" s="15" t="s">
        <v>66</v>
      </c>
      <c r="X12" s="15" t="s">
        <v>72</v>
      </c>
      <c r="Y12" s="19">
        <v>43651</v>
      </c>
      <c r="Z12" s="15"/>
      <c r="AA12" s="19"/>
      <c r="AB12" s="15"/>
      <c r="AC12" s="15" t="s">
        <v>64</v>
      </c>
      <c r="AD12" s="15">
        <v>65</v>
      </c>
      <c r="AE12" s="15" t="s">
        <v>63</v>
      </c>
      <c r="AF12" s="15">
        <v>3.05</v>
      </c>
      <c r="AG12" s="15" t="s">
        <v>63</v>
      </c>
      <c r="AH12" s="15"/>
      <c r="AI12" s="15"/>
      <c r="AJ12" s="15"/>
      <c r="AK12" s="15"/>
      <c r="AL12" s="15" t="s">
        <v>65</v>
      </c>
      <c r="AM12" s="15" t="s">
        <v>66</v>
      </c>
      <c r="AN12" s="15" t="s">
        <v>67</v>
      </c>
      <c r="AO12" s="19">
        <v>43647</v>
      </c>
      <c r="AP12" s="15"/>
      <c r="AQ12" s="19"/>
      <c r="AR12" s="15"/>
      <c r="AS12" s="15"/>
      <c r="AT12" s="15"/>
      <c r="AU12" s="15"/>
      <c r="AV12" s="15"/>
      <c r="AW12" s="15"/>
      <c r="AX12" s="19"/>
      <c r="AY12" s="15"/>
      <c r="AZ12" s="15"/>
      <c r="BA12" s="15"/>
      <c r="BB12" s="15"/>
      <c r="BC12" s="19"/>
      <c r="BD12" s="22">
        <v>43815</v>
      </c>
      <c r="BE12" s="20" t="s">
        <v>131</v>
      </c>
      <c r="BF12" s="20" t="s">
        <v>100</v>
      </c>
      <c r="BG12" s="20" t="s">
        <v>101</v>
      </c>
      <c r="BH12" s="20" t="s">
        <v>75</v>
      </c>
      <c r="BI12" s="20" t="s">
        <v>76</v>
      </c>
      <c r="BJ12" s="20" t="s">
        <v>77</v>
      </c>
      <c r="BK12" s="21" t="s">
        <v>78</v>
      </c>
      <c r="BL12" s="21" t="s">
        <v>79</v>
      </c>
      <c r="BM12" s="20"/>
      <c r="BN12" s="20"/>
      <c r="BO12" s="20"/>
      <c r="BP12" s="20"/>
      <c r="BQ12" s="22"/>
      <c r="BR12" s="20"/>
      <c r="BS12" s="20" t="s">
        <v>80</v>
      </c>
      <c r="BT12" s="20" t="s">
        <v>81</v>
      </c>
      <c r="BU12" s="20" t="s">
        <v>82</v>
      </c>
      <c r="BV12" s="20" t="s">
        <v>83</v>
      </c>
      <c r="BW12" s="22">
        <v>43256</v>
      </c>
      <c r="BX12" s="23">
        <v>4</v>
      </c>
      <c r="BY12" s="20" t="s">
        <v>84</v>
      </c>
      <c r="BZ12" s="20" t="s">
        <v>85</v>
      </c>
      <c r="CA12" s="20" t="s">
        <v>86</v>
      </c>
      <c r="CB12" s="20" t="s">
        <v>87</v>
      </c>
      <c r="CC12" s="22">
        <v>43711</v>
      </c>
      <c r="CD12" s="23">
        <v>27</v>
      </c>
      <c r="CE12" s="20" t="s">
        <v>88</v>
      </c>
      <c r="CF12" s="20" t="s">
        <v>89</v>
      </c>
      <c r="CG12" s="20" t="s">
        <v>90</v>
      </c>
      <c r="CH12" s="22">
        <v>43702</v>
      </c>
      <c r="CI12" s="23">
        <v>25</v>
      </c>
      <c r="CJ12" s="22">
        <v>43816</v>
      </c>
      <c r="CK12" s="20" t="s">
        <v>132</v>
      </c>
      <c r="CL12" s="20" t="s">
        <v>92</v>
      </c>
      <c r="CM12" s="19"/>
      <c r="CN12" s="16"/>
      <c r="CO12" s="16"/>
      <c r="CP12" s="16"/>
      <c r="CQ12" s="19">
        <v>43945</v>
      </c>
      <c r="CR12" s="20" t="s">
        <v>93</v>
      </c>
      <c r="CS12" s="16" t="s">
        <v>94</v>
      </c>
      <c r="CT12" s="16" t="s">
        <v>95</v>
      </c>
      <c r="CU12" s="22"/>
      <c r="CV12" s="16"/>
      <c r="CW12" s="16"/>
      <c r="CX12" s="24" t="s">
        <v>96</v>
      </c>
      <c r="CY12" s="25">
        <f t="shared" si="0"/>
        <v>43816</v>
      </c>
      <c r="CZ12" s="26" t="s">
        <v>68</v>
      </c>
    </row>
    <row r="13" spans="1:104" ht="25.9" customHeight="1" x14ac:dyDescent="0.25">
      <c r="A13" s="16" t="s">
        <v>61</v>
      </c>
      <c r="B13" s="15">
        <v>50</v>
      </c>
      <c r="C13" s="15" t="s">
        <v>261</v>
      </c>
      <c r="D13" s="16" t="s">
        <v>62</v>
      </c>
      <c r="E13" s="16" t="s">
        <v>246</v>
      </c>
      <c r="F13" s="15">
        <v>8</v>
      </c>
      <c r="G13" s="15">
        <v>10</v>
      </c>
      <c r="H13" s="16"/>
      <c r="I13" s="15"/>
      <c r="J13" s="17" t="s">
        <v>69</v>
      </c>
      <c r="K13" s="16"/>
      <c r="L13" s="18">
        <v>2.5</v>
      </c>
      <c r="M13" s="15" t="s">
        <v>64</v>
      </c>
      <c r="N13" s="15">
        <v>65</v>
      </c>
      <c r="O13" s="15" t="s">
        <v>63</v>
      </c>
      <c r="P13" s="15">
        <v>3.05</v>
      </c>
      <c r="Q13" s="15" t="s">
        <v>63</v>
      </c>
      <c r="R13" s="15"/>
      <c r="S13" s="15"/>
      <c r="T13" s="15"/>
      <c r="U13" s="15"/>
      <c r="V13" s="15" t="s">
        <v>65</v>
      </c>
      <c r="W13" s="15" t="s">
        <v>66</v>
      </c>
      <c r="X13" s="15" t="s">
        <v>67</v>
      </c>
      <c r="Y13" s="19">
        <v>43647</v>
      </c>
      <c r="Z13" s="15"/>
      <c r="AA13" s="19"/>
      <c r="AB13" s="15"/>
      <c r="AC13" s="15" t="s">
        <v>70</v>
      </c>
      <c r="AD13" s="15">
        <v>73</v>
      </c>
      <c r="AE13" s="15" t="s">
        <v>63</v>
      </c>
      <c r="AF13" s="15">
        <v>3.05</v>
      </c>
      <c r="AG13" s="15" t="s">
        <v>63</v>
      </c>
      <c r="AH13" s="15"/>
      <c r="AI13" s="15"/>
      <c r="AJ13" s="15"/>
      <c r="AK13" s="15"/>
      <c r="AL13" s="15" t="s">
        <v>71</v>
      </c>
      <c r="AM13" s="15" t="s">
        <v>66</v>
      </c>
      <c r="AN13" s="15" t="s">
        <v>72</v>
      </c>
      <c r="AO13" s="19">
        <v>43651</v>
      </c>
      <c r="AP13" s="15"/>
      <c r="AQ13" s="19"/>
      <c r="AR13" s="15"/>
      <c r="AS13" s="15"/>
      <c r="AT13" s="15"/>
      <c r="AU13" s="15"/>
      <c r="AV13" s="15"/>
      <c r="AW13" s="15"/>
      <c r="AX13" s="19"/>
      <c r="AY13" s="15"/>
      <c r="AZ13" s="15"/>
      <c r="BA13" s="15"/>
      <c r="BB13" s="15"/>
      <c r="BC13" s="19"/>
      <c r="BD13" s="22">
        <v>43815</v>
      </c>
      <c r="BE13" s="20" t="s">
        <v>133</v>
      </c>
      <c r="BF13" s="20" t="s">
        <v>100</v>
      </c>
      <c r="BG13" s="20" t="s">
        <v>101</v>
      </c>
      <c r="BH13" s="20" t="s">
        <v>75</v>
      </c>
      <c r="BI13" s="20" t="s">
        <v>76</v>
      </c>
      <c r="BJ13" s="20" t="s">
        <v>77</v>
      </c>
      <c r="BK13" s="21" t="s">
        <v>78</v>
      </c>
      <c r="BL13" s="21" t="s">
        <v>79</v>
      </c>
      <c r="BM13" s="20"/>
      <c r="BN13" s="20"/>
      <c r="BO13" s="20"/>
      <c r="BP13" s="20"/>
      <c r="BQ13" s="22"/>
      <c r="BR13" s="20"/>
      <c r="BS13" s="20" t="s">
        <v>80</v>
      </c>
      <c r="BT13" s="20" t="s">
        <v>81</v>
      </c>
      <c r="BU13" s="20" t="s">
        <v>82</v>
      </c>
      <c r="BV13" s="20" t="s">
        <v>83</v>
      </c>
      <c r="BW13" s="22">
        <v>43256</v>
      </c>
      <c r="BX13" s="23">
        <v>4</v>
      </c>
      <c r="BY13" s="20" t="s">
        <v>84</v>
      </c>
      <c r="BZ13" s="20" t="s">
        <v>85</v>
      </c>
      <c r="CA13" s="20" t="s">
        <v>86</v>
      </c>
      <c r="CB13" s="20" t="s">
        <v>87</v>
      </c>
      <c r="CC13" s="22">
        <v>43711</v>
      </c>
      <c r="CD13" s="23">
        <v>27</v>
      </c>
      <c r="CE13" s="20" t="s">
        <v>88</v>
      </c>
      <c r="CF13" s="20" t="s">
        <v>89</v>
      </c>
      <c r="CG13" s="20" t="s">
        <v>90</v>
      </c>
      <c r="CH13" s="22">
        <v>43702</v>
      </c>
      <c r="CI13" s="23">
        <v>25</v>
      </c>
      <c r="CJ13" s="22">
        <v>43816</v>
      </c>
      <c r="CK13" s="20" t="s">
        <v>132</v>
      </c>
      <c r="CL13" s="20" t="s">
        <v>92</v>
      </c>
      <c r="CM13" s="19"/>
      <c r="CN13" s="16"/>
      <c r="CO13" s="16"/>
      <c r="CP13" s="16"/>
      <c r="CQ13" s="19">
        <v>43948</v>
      </c>
      <c r="CR13" s="16" t="s">
        <v>119</v>
      </c>
      <c r="CS13" s="16" t="s">
        <v>94</v>
      </c>
      <c r="CT13" s="16" t="s">
        <v>95</v>
      </c>
      <c r="CU13" s="19"/>
      <c r="CV13" s="24"/>
      <c r="CW13" s="24"/>
      <c r="CX13" s="24" t="s">
        <v>96</v>
      </c>
      <c r="CY13" s="25">
        <f t="shared" si="0"/>
        <v>43816</v>
      </c>
      <c r="CZ13" s="26" t="s">
        <v>68</v>
      </c>
    </row>
    <row r="14" spans="1:104" ht="25.9" customHeight="1" x14ac:dyDescent="0.25">
      <c r="A14" s="16" t="s">
        <v>61</v>
      </c>
      <c r="B14" s="15">
        <v>50</v>
      </c>
      <c r="C14" s="15" t="s">
        <v>261</v>
      </c>
      <c r="D14" s="16" t="s">
        <v>62</v>
      </c>
      <c r="E14" s="16" t="s">
        <v>246</v>
      </c>
      <c r="F14" s="15">
        <v>8</v>
      </c>
      <c r="G14" s="15">
        <v>10</v>
      </c>
      <c r="H14" s="16"/>
      <c r="I14" s="15"/>
      <c r="J14" s="17" t="s">
        <v>137</v>
      </c>
      <c r="K14" s="16"/>
      <c r="L14" s="18">
        <v>0.5</v>
      </c>
      <c r="M14" s="15" t="s">
        <v>70</v>
      </c>
      <c r="N14" s="15">
        <v>21.3</v>
      </c>
      <c r="O14" s="15" t="s">
        <v>63</v>
      </c>
      <c r="P14" s="15">
        <v>2.11</v>
      </c>
      <c r="Q14" s="15" t="s">
        <v>63</v>
      </c>
      <c r="R14" s="15"/>
      <c r="S14" s="15"/>
      <c r="T14" s="15"/>
      <c r="U14" s="15"/>
      <c r="V14" s="15" t="s">
        <v>71</v>
      </c>
      <c r="W14" s="15" t="s">
        <v>66</v>
      </c>
      <c r="X14" s="15" t="s">
        <v>148</v>
      </c>
      <c r="Y14" s="19">
        <v>43651</v>
      </c>
      <c r="Z14" s="15"/>
      <c r="AA14" s="19"/>
      <c r="AB14" s="15"/>
      <c r="AC14" s="15" t="s">
        <v>70</v>
      </c>
      <c r="AD14" s="15">
        <v>114.3</v>
      </c>
      <c r="AE14" s="15" t="s">
        <v>63</v>
      </c>
      <c r="AF14" s="15">
        <v>3.05</v>
      </c>
      <c r="AG14" s="15" t="s">
        <v>63</v>
      </c>
      <c r="AH14" s="15"/>
      <c r="AI14" s="15"/>
      <c r="AJ14" s="15"/>
      <c r="AK14" s="15"/>
      <c r="AL14" s="15" t="s">
        <v>71</v>
      </c>
      <c r="AM14" s="15" t="s">
        <v>66</v>
      </c>
      <c r="AN14" s="15" t="s">
        <v>144</v>
      </c>
      <c r="AO14" s="19">
        <v>43651</v>
      </c>
      <c r="AP14" s="15"/>
      <c r="AQ14" s="19"/>
      <c r="AR14" s="15"/>
      <c r="AS14" s="15"/>
      <c r="AT14" s="15"/>
      <c r="AU14" s="15"/>
      <c r="AV14" s="15"/>
      <c r="AW14" s="15"/>
      <c r="AX14" s="19"/>
      <c r="AY14" s="15"/>
      <c r="AZ14" s="15"/>
      <c r="BA14" s="15"/>
      <c r="BB14" s="15"/>
      <c r="BC14" s="19"/>
      <c r="BD14" s="22">
        <v>43939</v>
      </c>
      <c r="BE14" s="20" t="s">
        <v>149</v>
      </c>
      <c r="BF14" s="20" t="s">
        <v>150</v>
      </c>
      <c r="BG14" s="20" t="s">
        <v>151</v>
      </c>
      <c r="BH14" s="20" t="s">
        <v>75</v>
      </c>
      <c r="BI14" s="20" t="s">
        <v>152</v>
      </c>
      <c r="BJ14" s="20" t="s">
        <v>153</v>
      </c>
      <c r="BK14" s="21" t="s">
        <v>78</v>
      </c>
      <c r="BL14" s="21" t="s">
        <v>79</v>
      </c>
      <c r="BM14" s="20"/>
      <c r="BN14" s="20"/>
      <c r="BO14" s="20"/>
      <c r="BP14" s="20"/>
      <c r="BQ14" s="22"/>
      <c r="BR14" s="20"/>
      <c r="BS14" s="20" t="s">
        <v>80</v>
      </c>
      <c r="BT14" s="20" t="s">
        <v>81</v>
      </c>
      <c r="BU14" s="20" t="s">
        <v>82</v>
      </c>
      <c r="BV14" s="20" t="s">
        <v>83</v>
      </c>
      <c r="BW14" s="22">
        <v>43256</v>
      </c>
      <c r="BX14" s="23">
        <v>4</v>
      </c>
      <c r="BY14" s="20" t="s">
        <v>84</v>
      </c>
      <c r="BZ14" s="20" t="s">
        <v>103</v>
      </c>
      <c r="CA14" s="20" t="s">
        <v>86</v>
      </c>
      <c r="CB14" s="20" t="s">
        <v>104</v>
      </c>
      <c r="CC14" s="22">
        <v>43739</v>
      </c>
      <c r="CD14" s="23">
        <v>62</v>
      </c>
      <c r="CE14" s="20" t="s">
        <v>88</v>
      </c>
      <c r="CF14" s="20" t="s">
        <v>89</v>
      </c>
      <c r="CG14" s="20" t="s">
        <v>90</v>
      </c>
      <c r="CH14" s="22">
        <v>43905</v>
      </c>
      <c r="CI14" s="23">
        <v>58</v>
      </c>
      <c r="CJ14" s="22">
        <v>43941</v>
      </c>
      <c r="CK14" s="20" t="s">
        <v>154</v>
      </c>
      <c r="CL14" s="20" t="s">
        <v>106</v>
      </c>
      <c r="CM14" s="19" t="s">
        <v>155</v>
      </c>
      <c r="CN14" s="16" t="s">
        <v>156</v>
      </c>
      <c r="CO14" s="16" t="s">
        <v>157</v>
      </c>
      <c r="CP14" s="16" t="s">
        <v>95</v>
      </c>
      <c r="CQ14" s="19"/>
      <c r="CR14" s="16"/>
      <c r="CS14" s="16"/>
      <c r="CT14" s="16"/>
      <c r="CU14" s="19"/>
      <c r="CV14" s="24"/>
      <c r="CW14" s="24"/>
      <c r="CX14" s="24" t="s">
        <v>108</v>
      </c>
      <c r="CY14" s="25">
        <f t="shared" si="0"/>
        <v>43940</v>
      </c>
      <c r="CZ14" s="26" t="s">
        <v>68</v>
      </c>
    </row>
    <row r="15" spans="1:104" ht="25.9" customHeight="1" x14ac:dyDescent="0.25">
      <c r="A15" s="16" t="s">
        <v>61</v>
      </c>
      <c r="B15" s="15">
        <v>50</v>
      </c>
      <c r="C15" s="15" t="s">
        <v>261</v>
      </c>
      <c r="D15" s="16" t="s">
        <v>62</v>
      </c>
      <c r="E15" s="16" t="s">
        <v>246</v>
      </c>
      <c r="F15" s="15">
        <v>8</v>
      </c>
      <c r="G15" s="15">
        <v>10</v>
      </c>
      <c r="H15" s="16"/>
      <c r="I15" s="15"/>
      <c r="J15" s="17" t="s">
        <v>137</v>
      </c>
      <c r="K15" s="16" t="s">
        <v>158</v>
      </c>
      <c r="L15" s="18"/>
      <c r="M15" s="15" t="s">
        <v>159</v>
      </c>
      <c r="N15" s="15">
        <v>4</v>
      </c>
      <c r="O15" s="15" t="s">
        <v>160</v>
      </c>
      <c r="P15" s="15">
        <v>3.05</v>
      </c>
      <c r="Q15" s="15" t="s">
        <v>63</v>
      </c>
      <c r="R15" s="15">
        <v>0.5</v>
      </c>
      <c r="S15" s="15" t="s">
        <v>160</v>
      </c>
      <c r="T15" s="15"/>
      <c r="U15" s="15"/>
      <c r="V15" s="15" t="s">
        <v>161</v>
      </c>
      <c r="W15" s="15" t="s">
        <v>66</v>
      </c>
      <c r="X15" s="15">
        <v>20190618030</v>
      </c>
      <c r="Y15" s="19">
        <v>43634</v>
      </c>
      <c r="Z15" s="15"/>
      <c r="AA15" s="19"/>
      <c r="AB15" s="15"/>
      <c r="AC15" s="15" t="s">
        <v>70</v>
      </c>
      <c r="AD15" s="15">
        <v>21.3</v>
      </c>
      <c r="AE15" s="15" t="s">
        <v>63</v>
      </c>
      <c r="AF15" s="15">
        <v>2.11</v>
      </c>
      <c r="AG15" s="15" t="s">
        <v>63</v>
      </c>
      <c r="AH15" s="15"/>
      <c r="AI15" s="15"/>
      <c r="AJ15" s="15"/>
      <c r="AK15" s="15"/>
      <c r="AL15" s="15" t="s">
        <v>71</v>
      </c>
      <c r="AM15" s="15" t="s">
        <v>66</v>
      </c>
      <c r="AN15" s="15" t="s">
        <v>148</v>
      </c>
      <c r="AO15" s="19">
        <v>43651</v>
      </c>
      <c r="AP15" s="15"/>
      <c r="AQ15" s="19"/>
      <c r="AR15" s="15"/>
      <c r="AS15" s="15"/>
      <c r="AT15" s="15"/>
      <c r="AU15" s="15"/>
      <c r="AV15" s="15"/>
      <c r="AW15" s="15"/>
      <c r="AX15" s="19"/>
      <c r="AY15" s="15"/>
      <c r="AZ15" s="15"/>
      <c r="BA15" s="15"/>
      <c r="BB15" s="15"/>
      <c r="BC15" s="19"/>
      <c r="BD15" s="22">
        <v>43943</v>
      </c>
      <c r="BE15" s="20" t="s">
        <v>162</v>
      </c>
      <c r="BF15" s="20" t="s">
        <v>163</v>
      </c>
      <c r="BG15" s="20" t="s">
        <v>164</v>
      </c>
      <c r="BH15" s="20" t="s">
        <v>75</v>
      </c>
      <c r="BI15" s="20" t="s">
        <v>152</v>
      </c>
      <c r="BJ15" s="20" t="s">
        <v>79</v>
      </c>
      <c r="BK15" s="21" t="s">
        <v>78</v>
      </c>
      <c r="BL15" s="21" t="s">
        <v>79</v>
      </c>
      <c r="BM15" s="20"/>
      <c r="BN15" s="20"/>
      <c r="BO15" s="20"/>
      <c r="BP15" s="20"/>
      <c r="BQ15" s="22"/>
      <c r="BR15" s="20"/>
      <c r="BS15" s="20" t="s">
        <v>80</v>
      </c>
      <c r="BT15" s="20" t="s">
        <v>81</v>
      </c>
      <c r="BU15" s="20" t="s">
        <v>82</v>
      </c>
      <c r="BV15" s="20" t="s">
        <v>83</v>
      </c>
      <c r="BW15" s="22">
        <v>43256</v>
      </c>
      <c r="BX15" s="23">
        <v>4</v>
      </c>
      <c r="BY15" s="20" t="s">
        <v>84</v>
      </c>
      <c r="BZ15" s="20" t="s">
        <v>103</v>
      </c>
      <c r="CA15" s="20" t="s">
        <v>86</v>
      </c>
      <c r="CB15" s="20" t="s">
        <v>104</v>
      </c>
      <c r="CC15" s="22">
        <v>43739</v>
      </c>
      <c r="CD15" s="23">
        <v>62</v>
      </c>
      <c r="CE15" s="20" t="s">
        <v>88</v>
      </c>
      <c r="CF15" s="20" t="s">
        <v>89</v>
      </c>
      <c r="CG15" s="20" t="s">
        <v>90</v>
      </c>
      <c r="CH15" s="22">
        <v>43905</v>
      </c>
      <c r="CI15" s="23">
        <v>58</v>
      </c>
      <c r="CJ15" s="22">
        <v>43944</v>
      </c>
      <c r="CK15" s="20" t="s">
        <v>165</v>
      </c>
      <c r="CL15" s="20" t="s">
        <v>106</v>
      </c>
      <c r="CM15" s="19"/>
      <c r="CN15" s="16"/>
      <c r="CO15" s="16"/>
      <c r="CP15" s="16"/>
      <c r="CQ15" s="19"/>
      <c r="CR15" s="16"/>
      <c r="CS15" s="16"/>
      <c r="CT15" s="16"/>
      <c r="CU15" s="19"/>
      <c r="CV15" s="24"/>
      <c r="CW15" s="24"/>
      <c r="CX15" s="24" t="s">
        <v>108</v>
      </c>
      <c r="CY15" s="25">
        <f t="shared" si="0"/>
        <v>43944</v>
      </c>
      <c r="CZ15" s="26" t="s">
        <v>68</v>
      </c>
    </row>
    <row r="16" spans="1:104" ht="25.9" customHeight="1" x14ac:dyDescent="0.25">
      <c r="A16" s="16" t="s">
        <v>61</v>
      </c>
      <c r="B16" s="15">
        <v>50</v>
      </c>
      <c r="C16" s="15" t="s">
        <v>261</v>
      </c>
      <c r="D16" s="16" t="s">
        <v>62</v>
      </c>
      <c r="E16" s="16" t="s">
        <v>246</v>
      </c>
      <c r="F16" s="15">
        <v>8</v>
      </c>
      <c r="G16" s="15">
        <v>10</v>
      </c>
      <c r="H16" s="16"/>
      <c r="I16" s="15"/>
      <c r="J16" s="17" t="s">
        <v>137</v>
      </c>
      <c r="K16" s="16" t="s">
        <v>158</v>
      </c>
      <c r="L16" s="18"/>
      <c r="M16" s="15" t="s">
        <v>159</v>
      </c>
      <c r="N16" s="15">
        <v>4</v>
      </c>
      <c r="O16" s="15" t="s">
        <v>160</v>
      </c>
      <c r="P16" s="15">
        <v>3.05</v>
      </c>
      <c r="Q16" s="15" t="s">
        <v>63</v>
      </c>
      <c r="R16" s="15">
        <v>0.5</v>
      </c>
      <c r="S16" s="15" t="s">
        <v>160</v>
      </c>
      <c r="T16" s="15"/>
      <c r="U16" s="15"/>
      <c r="V16" s="15" t="s">
        <v>161</v>
      </c>
      <c r="W16" s="15" t="s">
        <v>66</v>
      </c>
      <c r="X16" s="15">
        <v>20190618030</v>
      </c>
      <c r="Y16" s="19">
        <v>43634</v>
      </c>
      <c r="Z16" s="15"/>
      <c r="AA16" s="19"/>
      <c r="AB16" s="15"/>
      <c r="AC16" s="15" t="s">
        <v>70</v>
      </c>
      <c r="AD16" s="15">
        <v>114.3</v>
      </c>
      <c r="AE16" s="15" t="s">
        <v>63</v>
      </c>
      <c r="AF16" s="15">
        <v>3.05</v>
      </c>
      <c r="AG16" s="15" t="s">
        <v>63</v>
      </c>
      <c r="AH16" s="15"/>
      <c r="AI16" s="15"/>
      <c r="AJ16" s="15"/>
      <c r="AK16" s="15"/>
      <c r="AL16" s="15" t="s">
        <v>71</v>
      </c>
      <c r="AM16" s="15" t="s">
        <v>66</v>
      </c>
      <c r="AN16" s="15" t="s">
        <v>144</v>
      </c>
      <c r="AO16" s="19">
        <v>43651</v>
      </c>
      <c r="AP16" s="15"/>
      <c r="AQ16" s="19"/>
      <c r="AR16" s="15"/>
      <c r="AS16" s="15"/>
      <c r="AT16" s="15"/>
      <c r="AU16" s="15"/>
      <c r="AV16" s="15"/>
      <c r="AW16" s="15"/>
      <c r="AX16" s="19"/>
      <c r="AY16" s="15"/>
      <c r="AZ16" s="15"/>
      <c r="BA16" s="15"/>
      <c r="BB16" s="15"/>
      <c r="BC16" s="19"/>
      <c r="BD16" s="22">
        <v>43943</v>
      </c>
      <c r="BE16" s="20" t="s">
        <v>166</v>
      </c>
      <c r="BF16" s="20" t="s">
        <v>163</v>
      </c>
      <c r="BG16" s="20" t="s">
        <v>164</v>
      </c>
      <c r="BH16" s="20" t="s">
        <v>75</v>
      </c>
      <c r="BI16" s="20" t="s">
        <v>152</v>
      </c>
      <c r="BJ16" s="20" t="s">
        <v>79</v>
      </c>
      <c r="BK16" s="21" t="s">
        <v>78</v>
      </c>
      <c r="BL16" s="21" t="s">
        <v>79</v>
      </c>
      <c r="BM16" s="20"/>
      <c r="BN16" s="20"/>
      <c r="BO16" s="20"/>
      <c r="BP16" s="20"/>
      <c r="BQ16" s="22"/>
      <c r="BR16" s="20"/>
      <c r="BS16" s="20" t="s">
        <v>80</v>
      </c>
      <c r="BT16" s="20" t="s">
        <v>81</v>
      </c>
      <c r="BU16" s="20" t="s">
        <v>82</v>
      </c>
      <c r="BV16" s="20" t="s">
        <v>83</v>
      </c>
      <c r="BW16" s="22">
        <v>43256</v>
      </c>
      <c r="BX16" s="23">
        <v>4</v>
      </c>
      <c r="BY16" s="20" t="s">
        <v>84</v>
      </c>
      <c r="BZ16" s="20" t="s">
        <v>103</v>
      </c>
      <c r="CA16" s="20" t="s">
        <v>86</v>
      </c>
      <c r="CB16" s="20" t="s">
        <v>104</v>
      </c>
      <c r="CC16" s="22">
        <v>43739</v>
      </c>
      <c r="CD16" s="23">
        <v>62</v>
      </c>
      <c r="CE16" s="20" t="s">
        <v>88</v>
      </c>
      <c r="CF16" s="20" t="s">
        <v>89</v>
      </c>
      <c r="CG16" s="20" t="s">
        <v>90</v>
      </c>
      <c r="CH16" s="22">
        <v>43905</v>
      </c>
      <c r="CI16" s="23">
        <v>58</v>
      </c>
      <c r="CJ16" s="22">
        <v>43944</v>
      </c>
      <c r="CK16" s="20" t="s">
        <v>165</v>
      </c>
      <c r="CL16" s="20" t="s">
        <v>106</v>
      </c>
      <c r="CM16" s="19"/>
      <c r="CN16" s="16"/>
      <c r="CO16" s="16"/>
      <c r="CP16" s="16"/>
      <c r="CQ16" s="19"/>
      <c r="CR16" s="16"/>
      <c r="CS16" s="16"/>
      <c r="CT16" s="16"/>
      <c r="CU16" s="19"/>
      <c r="CV16" s="24"/>
      <c r="CW16" s="24"/>
      <c r="CX16" s="24" t="s">
        <v>108</v>
      </c>
      <c r="CY16" s="25">
        <f t="shared" si="0"/>
        <v>43944</v>
      </c>
      <c r="CZ16" s="26" t="s">
        <v>68</v>
      </c>
    </row>
    <row r="17" spans="1:104" ht="25.9" customHeight="1" x14ac:dyDescent="0.25">
      <c r="A17" s="16" t="s">
        <v>61</v>
      </c>
      <c r="B17" s="15">
        <v>50</v>
      </c>
      <c r="C17" s="15" t="s">
        <v>261</v>
      </c>
      <c r="D17" s="16" t="s">
        <v>62</v>
      </c>
      <c r="E17" s="16" t="s">
        <v>246</v>
      </c>
      <c r="F17" s="15">
        <v>8</v>
      </c>
      <c r="G17" s="15">
        <v>10</v>
      </c>
      <c r="H17" s="16"/>
      <c r="I17" s="15"/>
      <c r="J17" s="17" t="s">
        <v>69</v>
      </c>
      <c r="K17" s="16"/>
      <c r="L17" s="18">
        <v>2.5</v>
      </c>
      <c r="M17" s="15" t="s">
        <v>70</v>
      </c>
      <c r="N17" s="15">
        <v>73</v>
      </c>
      <c r="O17" s="15" t="s">
        <v>63</v>
      </c>
      <c r="P17" s="15">
        <v>3.05</v>
      </c>
      <c r="Q17" s="15" t="s">
        <v>63</v>
      </c>
      <c r="R17" s="15"/>
      <c r="S17" s="15"/>
      <c r="T17" s="15"/>
      <c r="U17" s="15"/>
      <c r="V17" s="15" t="s">
        <v>71</v>
      </c>
      <c r="W17" s="15" t="s">
        <v>66</v>
      </c>
      <c r="X17" s="15" t="s">
        <v>72</v>
      </c>
      <c r="Y17" s="19">
        <v>43651</v>
      </c>
      <c r="Z17" s="15"/>
      <c r="AA17" s="19"/>
      <c r="AB17" s="15"/>
      <c r="AC17" s="15" t="s">
        <v>97</v>
      </c>
      <c r="AD17" s="15">
        <v>65</v>
      </c>
      <c r="AE17" s="15" t="s">
        <v>63</v>
      </c>
      <c r="AF17" s="15">
        <v>3.05</v>
      </c>
      <c r="AG17" s="15" t="s">
        <v>63</v>
      </c>
      <c r="AH17" s="15"/>
      <c r="AI17" s="15"/>
      <c r="AJ17" s="15"/>
      <c r="AK17" s="15"/>
      <c r="AL17" s="15" t="s">
        <v>65</v>
      </c>
      <c r="AM17" s="15" t="s">
        <v>66</v>
      </c>
      <c r="AN17" s="15" t="s">
        <v>67</v>
      </c>
      <c r="AO17" s="19">
        <v>43647</v>
      </c>
      <c r="AP17" s="15" t="s">
        <v>98</v>
      </c>
      <c r="AQ17" s="19">
        <v>43812</v>
      </c>
      <c r="AR17" s="15">
        <v>37</v>
      </c>
      <c r="AS17" s="15"/>
      <c r="AT17" s="15"/>
      <c r="AU17" s="15"/>
      <c r="AV17" s="15"/>
      <c r="AW17" s="15"/>
      <c r="AX17" s="19"/>
      <c r="AY17" s="15"/>
      <c r="AZ17" s="15"/>
      <c r="BA17" s="15"/>
      <c r="BB17" s="15"/>
      <c r="BC17" s="19"/>
      <c r="BD17" s="22">
        <v>43973</v>
      </c>
      <c r="BE17" s="20" t="s">
        <v>99</v>
      </c>
      <c r="BF17" s="20" t="s">
        <v>100</v>
      </c>
      <c r="BG17" s="20" t="s">
        <v>101</v>
      </c>
      <c r="BH17" s="20" t="s">
        <v>75</v>
      </c>
      <c r="BI17" s="20" t="s">
        <v>76</v>
      </c>
      <c r="BJ17" s="20" t="s">
        <v>77</v>
      </c>
      <c r="BK17" s="21" t="s">
        <v>102</v>
      </c>
      <c r="BL17" s="21" t="s">
        <v>79</v>
      </c>
      <c r="BM17" s="20"/>
      <c r="BN17" s="20"/>
      <c r="BO17" s="20"/>
      <c r="BP17" s="20"/>
      <c r="BQ17" s="22"/>
      <c r="BR17" s="20"/>
      <c r="BS17" s="20" t="s">
        <v>80</v>
      </c>
      <c r="BT17" s="20" t="s">
        <v>81</v>
      </c>
      <c r="BU17" s="20" t="s">
        <v>82</v>
      </c>
      <c r="BV17" s="20" t="s">
        <v>83</v>
      </c>
      <c r="BW17" s="22">
        <v>43256</v>
      </c>
      <c r="BX17" s="23">
        <v>4</v>
      </c>
      <c r="BY17" s="20" t="s">
        <v>84</v>
      </c>
      <c r="BZ17" s="20" t="s">
        <v>103</v>
      </c>
      <c r="CA17" s="20" t="s">
        <v>86</v>
      </c>
      <c r="CB17" s="20" t="s">
        <v>104</v>
      </c>
      <c r="CC17" s="22">
        <v>43739</v>
      </c>
      <c r="CD17" s="23">
        <v>62</v>
      </c>
      <c r="CE17" s="20" t="s">
        <v>88</v>
      </c>
      <c r="CF17" s="20" t="s">
        <v>89</v>
      </c>
      <c r="CG17" s="20" t="s">
        <v>90</v>
      </c>
      <c r="CH17" s="22">
        <v>43905</v>
      </c>
      <c r="CI17" s="23">
        <v>58</v>
      </c>
      <c r="CJ17" s="22">
        <v>43974</v>
      </c>
      <c r="CK17" s="20" t="s">
        <v>105</v>
      </c>
      <c r="CL17" s="20" t="s">
        <v>106</v>
      </c>
      <c r="CM17" s="19"/>
      <c r="CN17" s="16"/>
      <c r="CO17" s="16"/>
      <c r="CP17" s="16"/>
      <c r="CQ17" s="22">
        <v>43999</v>
      </c>
      <c r="CR17" s="20" t="s">
        <v>107</v>
      </c>
      <c r="CS17" s="16" t="s">
        <v>94</v>
      </c>
      <c r="CT17" s="16" t="s">
        <v>95</v>
      </c>
      <c r="CU17" s="22"/>
      <c r="CV17" s="24"/>
      <c r="CW17" s="24"/>
      <c r="CX17" s="24" t="s">
        <v>108</v>
      </c>
      <c r="CY17" s="25">
        <f t="shared" si="0"/>
        <v>43974</v>
      </c>
      <c r="CZ17" s="26" t="s">
        <v>68</v>
      </c>
    </row>
    <row r="18" spans="1:104" ht="25.9" customHeight="1" x14ac:dyDescent="0.25">
      <c r="A18" s="16" t="s">
        <v>61</v>
      </c>
      <c r="B18" s="15">
        <v>50</v>
      </c>
      <c r="C18" s="15" t="s">
        <v>261</v>
      </c>
      <c r="D18" s="16" t="s">
        <v>62</v>
      </c>
      <c r="E18" s="16" t="s">
        <v>246</v>
      </c>
      <c r="F18" s="15">
        <v>8</v>
      </c>
      <c r="G18" s="15">
        <v>10</v>
      </c>
      <c r="H18" s="16"/>
      <c r="I18" s="15"/>
      <c r="J18" s="17" t="s">
        <v>69</v>
      </c>
      <c r="K18" s="16"/>
      <c r="L18" s="18">
        <v>2.5</v>
      </c>
      <c r="M18" s="15" t="s">
        <v>70</v>
      </c>
      <c r="N18" s="15">
        <v>73</v>
      </c>
      <c r="O18" s="15" t="s">
        <v>63</v>
      </c>
      <c r="P18" s="15">
        <v>3.05</v>
      </c>
      <c r="Q18" s="15" t="s">
        <v>63</v>
      </c>
      <c r="R18" s="15"/>
      <c r="S18" s="15"/>
      <c r="T18" s="15"/>
      <c r="U18" s="15"/>
      <c r="V18" s="15" t="s">
        <v>71</v>
      </c>
      <c r="W18" s="15" t="s">
        <v>66</v>
      </c>
      <c r="X18" s="15" t="s">
        <v>72</v>
      </c>
      <c r="Y18" s="19">
        <v>43651</v>
      </c>
      <c r="Z18" s="15"/>
      <c r="AA18" s="19"/>
      <c r="AB18" s="15"/>
      <c r="AC18" s="15" t="s">
        <v>70</v>
      </c>
      <c r="AD18" s="15">
        <v>73</v>
      </c>
      <c r="AE18" s="15" t="s">
        <v>63</v>
      </c>
      <c r="AF18" s="15">
        <v>3.05</v>
      </c>
      <c r="AG18" s="15" t="s">
        <v>63</v>
      </c>
      <c r="AH18" s="15"/>
      <c r="AI18" s="15"/>
      <c r="AJ18" s="15"/>
      <c r="AK18" s="15"/>
      <c r="AL18" s="15" t="s">
        <v>71</v>
      </c>
      <c r="AM18" s="15" t="s">
        <v>66</v>
      </c>
      <c r="AN18" s="15" t="s">
        <v>72</v>
      </c>
      <c r="AO18" s="19">
        <v>43651</v>
      </c>
      <c r="AP18" s="15"/>
      <c r="AQ18" s="19"/>
      <c r="AR18" s="15"/>
      <c r="AS18" s="15"/>
      <c r="AT18" s="15"/>
      <c r="AU18" s="15"/>
      <c r="AV18" s="15"/>
      <c r="AW18" s="15"/>
      <c r="AX18" s="19"/>
      <c r="AY18" s="15"/>
      <c r="AZ18" s="15"/>
      <c r="BA18" s="15"/>
      <c r="BB18" s="15"/>
      <c r="BC18" s="19"/>
      <c r="BD18" s="22">
        <v>43973</v>
      </c>
      <c r="BE18" s="20" t="s">
        <v>111</v>
      </c>
      <c r="BF18" s="20" t="s">
        <v>100</v>
      </c>
      <c r="BG18" s="20" t="s">
        <v>101</v>
      </c>
      <c r="BH18" s="20" t="s">
        <v>75</v>
      </c>
      <c r="BI18" s="20" t="s">
        <v>76</v>
      </c>
      <c r="BJ18" s="20" t="s">
        <v>77</v>
      </c>
      <c r="BK18" s="21" t="s">
        <v>102</v>
      </c>
      <c r="BL18" s="21" t="s">
        <v>79</v>
      </c>
      <c r="BM18" s="20"/>
      <c r="BN18" s="20"/>
      <c r="BO18" s="20"/>
      <c r="BP18" s="20"/>
      <c r="BQ18" s="22"/>
      <c r="BR18" s="20"/>
      <c r="BS18" s="20" t="s">
        <v>80</v>
      </c>
      <c r="BT18" s="20" t="s">
        <v>81</v>
      </c>
      <c r="BU18" s="20" t="s">
        <v>82</v>
      </c>
      <c r="BV18" s="20" t="s">
        <v>83</v>
      </c>
      <c r="BW18" s="22">
        <v>43256</v>
      </c>
      <c r="BX18" s="23">
        <v>4</v>
      </c>
      <c r="BY18" s="20" t="s">
        <v>84</v>
      </c>
      <c r="BZ18" s="20" t="s">
        <v>103</v>
      </c>
      <c r="CA18" s="20" t="s">
        <v>86</v>
      </c>
      <c r="CB18" s="20" t="s">
        <v>104</v>
      </c>
      <c r="CC18" s="22">
        <v>43739</v>
      </c>
      <c r="CD18" s="23">
        <v>62</v>
      </c>
      <c r="CE18" s="20" t="s">
        <v>88</v>
      </c>
      <c r="CF18" s="20" t="s">
        <v>89</v>
      </c>
      <c r="CG18" s="20" t="s">
        <v>90</v>
      </c>
      <c r="CH18" s="22">
        <v>43905</v>
      </c>
      <c r="CI18" s="23">
        <v>58</v>
      </c>
      <c r="CJ18" s="22">
        <v>43974</v>
      </c>
      <c r="CK18" s="20" t="s">
        <v>105</v>
      </c>
      <c r="CL18" s="20" t="s">
        <v>106</v>
      </c>
      <c r="CM18" s="19"/>
      <c r="CN18" s="16"/>
      <c r="CO18" s="16"/>
      <c r="CP18" s="16"/>
      <c r="CQ18" s="22">
        <v>43999</v>
      </c>
      <c r="CR18" s="20" t="s">
        <v>107</v>
      </c>
      <c r="CS18" s="16" t="s">
        <v>94</v>
      </c>
      <c r="CT18" s="16" t="s">
        <v>95</v>
      </c>
      <c r="CU18" s="22"/>
      <c r="CV18" s="24"/>
      <c r="CW18" s="24"/>
      <c r="CX18" s="24" t="s">
        <v>108</v>
      </c>
      <c r="CY18" s="25">
        <f t="shared" si="0"/>
        <v>43974</v>
      </c>
      <c r="CZ18" s="26" t="s">
        <v>68</v>
      </c>
    </row>
    <row r="19" spans="1:104" ht="25.9" customHeight="1" x14ac:dyDescent="0.25">
      <c r="A19" s="16" t="s">
        <v>61</v>
      </c>
      <c r="B19" s="15">
        <v>50</v>
      </c>
      <c r="C19" s="15" t="s">
        <v>261</v>
      </c>
      <c r="D19" s="16" t="s">
        <v>62</v>
      </c>
      <c r="E19" s="16" t="s">
        <v>246</v>
      </c>
      <c r="F19" s="15">
        <v>8</v>
      </c>
      <c r="G19" s="15">
        <v>10</v>
      </c>
      <c r="H19" s="16"/>
      <c r="I19" s="15"/>
      <c r="J19" s="17" t="s">
        <v>69</v>
      </c>
      <c r="K19" s="16"/>
      <c r="L19" s="18">
        <v>2.5</v>
      </c>
      <c r="M19" s="15" t="s">
        <v>70</v>
      </c>
      <c r="N19" s="15">
        <v>73</v>
      </c>
      <c r="O19" s="15" t="s">
        <v>63</v>
      </c>
      <c r="P19" s="15">
        <v>3.05</v>
      </c>
      <c r="Q19" s="15" t="s">
        <v>63</v>
      </c>
      <c r="R19" s="15"/>
      <c r="S19" s="15"/>
      <c r="T19" s="15"/>
      <c r="U19" s="15"/>
      <c r="V19" s="15" t="s">
        <v>71</v>
      </c>
      <c r="W19" s="15" t="s">
        <v>66</v>
      </c>
      <c r="X19" s="15" t="s">
        <v>72</v>
      </c>
      <c r="Y19" s="19">
        <v>43651</v>
      </c>
      <c r="Z19" s="15"/>
      <c r="AA19" s="19"/>
      <c r="AB19" s="15"/>
      <c r="AC19" s="15" t="s">
        <v>64</v>
      </c>
      <c r="AD19" s="15">
        <v>65</v>
      </c>
      <c r="AE19" s="15" t="s">
        <v>63</v>
      </c>
      <c r="AF19" s="15">
        <v>3.05</v>
      </c>
      <c r="AG19" s="15" t="s">
        <v>63</v>
      </c>
      <c r="AH19" s="15"/>
      <c r="AI19" s="15"/>
      <c r="AJ19" s="15"/>
      <c r="AK19" s="15"/>
      <c r="AL19" s="15" t="s">
        <v>65</v>
      </c>
      <c r="AM19" s="15" t="s">
        <v>66</v>
      </c>
      <c r="AN19" s="15" t="s">
        <v>67</v>
      </c>
      <c r="AO19" s="19">
        <v>43647</v>
      </c>
      <c r="AP19" s="15"/>
      <c r="AQ19" s="19"/>
      <c r="AR19" s="15"/>
      <c r="AS19" s="15"/>
      <c r="AT19" s="15"/>
      <c r="AU19" s="15"/>
      <c r="AV19" s="15"/>
      <c r="AW19" s="15"/>
      <c r="AX19" s="19"/>
      <c r="AY19" s="15"/>
      <c r="AZ19" s="15"/>
      <c r="BA19" s="15"/>
      <c r="BB19" s="15"/>
      <c r="BC19" s="19"/>
      <c r="BD19" s="22">
        <v>43973</v>
      </c>
      <c r="BE19" s="20" t="s">
        <v>112</v>
      </c>
      <c r="BF19" s="20" t="s">
        <v>100</v>
      </c>
      <c r="BG19" s="20" t="s">
        <v>101</v>
      </c>
      <c r="BH19" s="20" t="s">
        <v>75</v>
      </c>
      <c r="BI19" s="20" t="s">
        <v>76</v>
      </c>
      <c r="BJ19" s="20" t="s">
        <v>77</v>
      </c>
      <c r="BK19" s="21" t="s">
        <v>102</v>
      </c>
      <c r="BL19" s="21" t="s">
        <v>79</v>
      </c>
      <c r="BM19" s="20"/>
      <c r="BN19" s="20"/>
      <c r="BO19" s="20"/>
      <c r="BP19" s="20"/>
      <c r="BQ19" s="22"/>
      <c r="BR19" s="20"/>
      <c r="BS19" s="20" t="s">
        <v>80</v>
      </c>
      <c r="BT19" s="20" t="s">
        <v>81</v>
      </c>
      <c r="BU19" s="20" t="s">
        <v>82</v>
      </c>
      <c r="BV19" s="20" t="s">
        <v>83</v>
      </c>
      <c r="BW19" s="22">
        <v>43256</v>
      </c>
      <c r="BX19" s="23">
        <v>4</v>
      </c>
      <c r="BY19" s="20" t="s">
        <v>84</v>
      </c>
      <c r="BZ19" s="20" t="s">
        <v>103</v>
      </c>
      <c r="CA19" s="20" t="s">
        <v>86</v>
      </c>
      <c r="CB19" s="20" t="s">
        <v>104</v>
      </c>
      <c r="CC19" s="22">
        <v>43739</v>
      </c>
      <c r="CD19" s="23">
        <v>62</v>
      </c>
      <c r="CE19" s="20" t="s">
        <v>88</v>
      </c>
      <c r="CF19" s="20" t="s">
        <v>89</v>
      </c>
      <c r="CG19" s="20" t="s">
        <v>90</v>
      </c>
      <c r="CH19" s="22">
        <v>43905</v>
      </c>
      <c r="CI19" s="23">
        <v>58</v>
      </c>
      <c r="CJ19" s="22">
        <v>43974</v>
      </c>
      <c r="CK19" s="20" t="s">
        <v>105</v>
      </c>
      <c r="CL19" s="20" t="s">
        <v>106</v>
      </c>
      <c r="CM19" s="19"/>
      <c r="CN19" s="16"/>
      <c r="CO19" s="16"/>
      <c r="CP19" s="16"/>
      <c r="CQ19" s="22">
        <v>43999</v>
      </c>
      <c r="CR19" s="20" t="s">
        <v>107</v>
      </c>
      <c r="CS19" s="16" t="s">
        <v>94</v>
      </c>
      <c r="CT19" s="16" t="s">
        <v>95</v>
      </c>
      <c r="CU19" s="22"/>
      <c r="CV19" s="24"/>
      <c r="CW19" s="24"/>
      <c r="CX19" s="24" t="s">
        <v>108</v>
      </c>
      <c r="CY19" s="25">
        <f t="shared" si="0"/>
        <v>43974</v>
      </c>
      <c r="CZ19" s="26" t="s">
        <v>68</v>
      </c>
    </row>
    <row r="20" spans="1:104" ht="25.9" customHeight="1" x14ac:dyDescent="0.25">
      <c r="A20" s="16" t="s">
        <v>61</v>
      </c>
      <c r="B20" s="15">
        <v>50</v>
      </c>
      <c r="C20" s="15" t="s">
        <v>261</v>
      </c>
      <c r="D20" s="16" t="s">
        <v>62</v>
      </c>
      <c r="E20" s="16" t="s">
        <v>246</v>
      </c>
      <c r="F20" s="15">
        <v>8</v>
      </c>
      <c r="G20" s="15">
        <v>10</v>
      </c>
      <c r="H20" s="16"/>
      <c r="I20" s="15"/>
      <c r="J20" s="17" t="s">
        <v>69</v>
      </c>
      <c r="K20" s="16"/>
      <c r="L20" s="18">
        <v>2.5</v>
      </c>
      <c r="M20" s="15" t="s">
        <v>70</v>
      </c>
      <c r="N20" s="15">
        <v>73</v>
      </c>
      <c r="O20" s="15" t="s">
        <v>63</v>
      </c>
      <c r="P20" s="15">
        <v>3.05</v>
      </c>
      <c r="Q20" s="15" t="s">
        <v>63</v>
      </c>
      <c r="R20" s="15"/>
      <c r="S20" s="15"/>
      <c r="T20" s="15"/>
      <c r="U20" s="15"/>
      <c r="V20" s="15" t="s">
        <v>71</v>
      </c>
      <c r="W20" s="15" t="s">
        <v>66</v>
      </c>
      <c r="X20" s="15" t="s">
        <v>72</v>
      </c>
      <c r="Y20" s="19">
        <v>43651</v>
      </c>
      <c r="Z20" s="15"/>
      <c r="AA20" s="19"/>
      <c r="AB20" s="15"/>
      <c r="AC20" s="15" t="s">
        <v>64</v>
      </c>
      <c r="AD20" s="15">
        <v>65</v>
      </c>
      <c r="AE20" s="15" t="s">
        <v>63</v>
      </c>
      <c r="AF20" s="15">
        <v>3.05</v>
      </c>
      <c r="AG20" s="15" t="s">
        <v>63</v>
      </c>
      <c r="AH20" s="15"/>
      <c r="AI20" s="15"/>
      <c r="AJ20" s="15"/>
      <c r="AK20" s="15"/>
      <c r="AL20" s="15" t="s">
        <v>65</v>
      </c>
      <c r="AM20" s="15" t="s">
        <v>66</v>
      </c>
      <c r="AN20" s="15" t="s">
        <v>67</v>
      </c>
      <c r="AO20" s="19">
        <v>43647</v>
      </c>
      <c r="AP20" s="15"/>
      <c r="AQ20" s="19"/>
      <c r="AR20" s="15"/>
      <c r="AS20" s="15"/>
      <c r="AT20" s="15"/>
      <c r="AU20" s="15"/>
      <c r="AV20" s="15"/>
      <c r="AW20" s="15"/>
      <c r="AX20" s="19"/>
      <c r="AY20" s="15"/>
      <c r="AZ20" s="15"/>
      <c r="BA20" s="15"/>
      <c r="BB20" s="15"/>
      <c r="BC20" s="19"/>
      <c r="BD20" s="22">
        <v>43973</v>
      </c>
      <c r="BE20" s="20" t="s">
        <v>115</v>
      </c>
      <c r="BF20" s="20" t="s">
        <v>100</v>
      </c>
      <c r="BG20" s="20" t="s">
        <v>101</v>
      </c>
      <c r="BH20" s="20" t="s">
        <v>75</v>
      </c>
      <c r="BI20" s="20" t="s">
        <v>76</v>
      </c>
      <c r="BJ20" s="20" t="s">
        <v>77</v>
      </c>
      <c r="BK20" s="21" t="s">
        <v>116</v>
      </c>
      <c r="BL20" s="21" t="s">
        <v>79</v>
      </c>
      <c r="BM20" s="20"/>
      <c r="BN20" s="20"/>
      <c r="BO20" s="20"/>
      <c r="BP20" s="20"/>
      <c r="BQ20" s="22"/>
      <c r="BR20" s="20"/>
      <c r="BS20" s="20" t="s">
        <v>80</v>
      </c>
      <c r="BT20" s="20" t="s">
        <v>81</v>
      </c>
      <c r="BU20" s="20" t="s">
        <v>82</v>
      </c>
      <c r="BV20" s="20" t="s">
        <v>83</v>
      </c>
      <c r="BW20" s="22">
        <v>43256</v>
      </c>
      <c r="BX20" s="23">
        <v>4</v>
      </c>
      <c r="BY20" s="20" t="s">
        <v>84</v>
      </c>
      <c r="BZ20" s="20" t="s">
        <v>103</v>
      </c>
      <c r="CA20" s="20" t="s">
        <v>86</v>
      </c>
      <c r="CB20" s="20" t="s">
        <v>104</v>
      </c>
      <c r="CC20" s="22">
        <v>43739</v>
      </c>
      <c r="CD20" s="23">
        <v>62</v>
      </c>
      <c r="CE20" s="20" t="s">
        <v>88</v>
      </c>
      <c r="CF20" s="20" t="s">
        <v>89</v>
      </c>
      <c r="CG20" s="20" t="s">
        <v>90</v>
      </c>
      <c r="CH20" s="22">
        <v>43905</v>
      </c>
      <c r="CI20" s="23">
        <v>58</v>
      </c>
      <c r="CJ20" s="22">
        <v>43975</v>
      </c>
      <c r="CK20" s="20" t="s">
        <v>117</v>
      </c>
      <c r="CL20" s="20" t="s">
        <v>106</v>
      </c>
      <c r="CM20" s="19"/>
      <c r="CN20" s="16"/>
      <c r="CO20" s="16"/>
      <c r="CP20" s="16"/>
      <c r="CQ20" s="22">
        <v>43999</v>
      </c>
      <c r="CR20" s="20" t="s">
        <v>107</v>
      </c>
      <c r="CS20" s="16" t="s">
        <v>94</v>
      </c>
      <c r="CT20" s="16" t="s">
        <v>95</v>
      </c>
      <c r="CU20" s="22"/>
      <c r="CV20" s="24"/>
      <c r="CW20" s="24"/>
      <c r="CX20" s="24" t="s">
        <v>108</v>
      </c>
      <c r="CY20" s="25">
        <f t="shared" si="0"/>
        <v>43974</v>
      </c>
      <c r="CZ20" s="26" t="s">
        <v>68</v>
      </c>
    </row>
    <row r="21" spans="1:104" ht="25.9" customHeight="1" x14ac:dyDescent="0.25">
      <c r="A21" s="16" t="s">
        <v>61</v>
      </c>
      <c r="B21" s="15">
        <v>50</v>
      </c>
      <c r="C21" s="15" t="s">
        <v>261</v>
      </c>
      <c r="D21" s="16" t="s">
        <v>62</v>
      </c>
      <c r="E21" s="16" t="s">
        <v>246</v>
      </c>
      <c r="F21" s="15">
        <v>8</v>
      </c>
      <c r="G21" s="15">
        <v>10</v>
      </c>
      <c r="H21" s="16"/>
      <c r="I21" s="15"/>
      <c r="J21" s="17" t="s">
        <v>69</v>
      </c>
      <c r="K21" s="16"/>
      <c r="L21" s="18">
        <v>2.5</v>
      </c>
      <c r="M21" s="15" t="s">
        <v>64</v>
      </c>
      <c r="N21" s="15">
        <v>65</v>
      </c>
      <c r="O21" s="15" t="s">
        <v>63</v>
      </c>
      <c r="P21" s="15">
        <v>3.05</v>
      </c>
      <c r="Q21" s="15" t="s">
        <v>63</v>
      </c>
      <c r="R21" s="15"/>
      <c r="S21" s="15"/>
      <c r="T21" s="15"/>
      <c r="U21" s="15"/>
      <c r="V21" s="15" t="s">
        <v>65</v>
      </c>
      <c r="W21" s="15" t="s">
        <v>66</v>
      </c>
      <c r="X21" s="15" t="s">
        <v>67</v>
      </c>
      <c r="Y21" s="19">
        <v>43647</v>
      </c>
      <c r="Z21" s="15"/>
      <c r="AA21" s="19"/>
      <c r="AB21" s="15"/>
      <c r="AC21" s="15" t="s">
        <v>70</v>
      </c>
      <c r="AD21" s="15">
        <v>73</v>
      </c>
      <c r="AE21" s="15" t="s">
        <v>63</v>
      </c>
      <c r="AF21" s="15">
        <v>3.05</v>
      </c>
      <c r="AG21" s="15" t="s">
        <v>63</v>
      </c>
      <c r="AH21" s="15"/>
      <c r="AI21" s="15"/>
      <c r="AJ21" s="15"/>
      <c r="AK21" s="15"/>
      <c r="AL21" s="15" t="s">
        <v>71</v>
      </c>
      <c r="AM21" s="15" t="s">
        <v>66</v>
      </c>
      <c r="AN21" s="15" t="s">
        <v>72</v>
      </c>
      <c r="AO21" s="19">
        <v>43651</v>
      </c>
      <c r="AP21" s="15"/>
      <c r="AQ21" s="19"/>
      <c r="AR21" s="15"/>
      <c r="AS21" s="15"/>
      <c r="AT21" s="15"/>
      <c r="AU21" s="15"/>
      <c r="AV21" s="15"/>
      <c r="AW21" s="15"/>
      <c r="AX21" s="19"/>
      <c r="AY21" s="15"/>
      <c r="AZ21" s="15"/>
      <c r="BA21" s="15"/>
      <c r="BB21" s="15"/>
      <c r="BC21" s="19"/>
      <c r="BD21" s="22">
        <v>43974</v>
      </c>
      <c r="BE21" s="20" t="s">
        <v>126</v>
      </c>
      <c r="BF21" s="20" t="s">
        <v>100</v>
      </c>
      <c r="BG21" s="20" t="s">
        <v>101</v>
      </c>
      <c r="BH21" s="20" t="s">
        <v>75</v>
      </c>
      <c r="BI21" s="20" t="s">
        <v>76</v>
      </c>
      <c r="BJ21" s="20" t="s">
        <v>77</v>
      </c>
      <c r="BK21" s="21" t="s">
        <v>102</v>
      </c>
      <c r="BL21" s="21" t="s">
        <v>79</v>
      </c>
      <c r="BM21" s="20"/>
      <c r="BN21" s="20"/>
      <c r="BO21" s="20"/>
      <c r="BP21" s="20"/>
      <c r="BQ21" s="22"/>
      <c r="BR21" s="20"/>
      <c r="BS21" s="20" t="s">
        <v>80</v>
      </c>
      <c r="BT21" s="20" t="s">
        <v>81</v>
      </c>
      <c r="BU21" s="20" t="s">
        <v>82</v>
      </c>
      <c r="BV21" s="20" t="s">
        <v>83</v>
      </c>
      <c r="BW21" s="22">
        <v>43256</v>
      </c>
      <c r="BX21" s="23">
        <v>4</v>
      </c>
      <c r="BY21" s="20" t="s">
        <v>84</v>
      </c>
      <c r="BZ21" s="20" t="s">
        <v>103</v>
      </c>
      <c r="CA21" s="20" t="s">
        <v>86</v>
      </c>
      <c r="CB21" s="20" t="s">
        <v>104</v>
      </c>
      <c r="CC21" s="22">
        <v>43739</v>
      </c>
      <c r="CD21" s="23">
        <v>62</v>
      </c>
      <c r="CE21" s="20" t="s">
        <v>88</v>
      </c>
      <c r="CF21" s="20" t="s">
        <v>89</v>
      </c>
      <c r="CG21" s="20" t="s">
        <v>90</v>
      </c>
      <c r="CH21" s="22">
        <v>43905</v>
      </c>
      <c r="CI21" s="23">
        <v>58</v>
      </c>
      <c r="CJ21" s="22">
        <v>43974</v>
      </c>
      <c r="CK21" s="20" t="s">
        <v>105</v>
      </c>
      <c r="CL21" s="20" t="s">
        <v>106</v>
      </c>
      <c r="CM21" s="19"/>
      <c r="CN21" s="16"/>
      <c r="CO21" s="16"/>
      <c r="CP21" s="16"/>
      <c r="CQ21" s="19">
        <v>44028</v>
      </c>
      <c r="CR21" s="16" t="s">
        <v>127</v>
      </c>
      <c r="CS21" s="16" t="s">
        <v>94</v>
      </c>
      <c r="CT21" s="16" t="s">
        <v>95</v>
      </c>
      <c r="CU21" s="19"/>
      <c r="CV21" s="24"/>
      <c r="CW21" s="24"/>
      <c r="CX21" s="24" t="s">
        <v>108</v>
      </c>
      <c r="CY21" s="25">
        <f t="shared" si="0"/>
        <v>43975</v>
      </c>
      <c r="CZ21" s="26" t="s">
        <v>68</v>
      </c>
    </row>
    <row r="22" spans="1:104" ht="25.9" customHeight="1" x14ac:dyDescent="0.25">
      <c r="A22" s="16" t="s">
        <v>61</v>
      </c>
      <c r="B22" s="15">
        <v>50</v>
      </c>
      <c r="C22" s="15" t="s">
        <v>261</v>
      </c>
      <c r="D22" s="16" t="s">
        <v>62</v>
      </c>
      <c r="E22" s="16" t="s">
        <v>246</v>
      </c>
      <c r="F22" s="15">
        <v>8</v>
      </c>
      <c r="G22" s="15">
        <v>10</v>
      </c>
      <c r="H22" s="16"/>
      <c r="I22" s="15"/>
      <c r="J22" s="17" t="s">
        <v>69</v>
      </c>
      <c r="K22" s="16"/>
      <c r="L22" s="18">
        <v>2.5</v>
      </c>
      <c r="M22" s="15" t="s">
        <v>70</v>
      </c>
      <c r="N22" s="15">
        <v>73</v>
      </c>
      <c r="O22" s="15" t="s">
        <v>63</v>
      </c>
      <c r="P22" s="15">
        <v>3.05</v>
      </c>
      <c r="Q22" s="15" t="s">
        <v>63</v>
      </c>
      <c r="R22" s="15"/>
      <c r="S22" s="15"/>
      <c r="T22" s="15"/>
      <c r="U22" s="15"/>
      <c r="V22" s="15" t="s">
        <v>71</v>
      </c>
      <c r="W22" s="15" t="s">
        <v>66</v>
      </c>
      <c r="X22" s="15" t="s">
        <v>72</v>
      </c>
      <c r="Y22" s="19">
        <v>43651</v>
      </c>
      <c r="Z22" s="15"/>
      <c r="AA22" s="19"/>
      <c r="AB22" s="15"/>
      <c r="AC22" s="15" t="s">
        <v>70</v>
      </c>
      <c r="AD22" s="15">
        <v>73</v>
      </c>
      <c r="AE22" s="15" t="s">
        <v>63</v>
      </c>
      <c r="AF22" s="15">
        <v>3.05</v>
      </c>
      <c r="AG22" s="15" t="s">
        <v>63</v>
      </c>
      <c r="AH22" s="15"/>
      <c r="AI22" s="15"/>
      <c r="AJ22" s="15"/>
      <c r="AK22" s="15"/>
      <c r="AL22" s="15" t="s">
        <v>71</v>
      </c>
      <c r="AM22" s="15" t="s">
        <v>66</v>
      </c>
      <c r="AN22" s="15" t="s">
        <v>72</v>
      </c>
      <c r="AO22" s="19">
        <v>43651</v>
      </c>
      <c r="AP22" s="15"/>
      <c r="AQ22" s="19"/>
      <c r="AR22" s="15"/>
      <c r="AS22" s="15"/>
      <c r="AT22" s="15"/>
      <c r="AU22" s="15"/>
      <c r="AV22" s="15"/>
      <c r="AW22" s="15"/>
      <c r="AX22" s="19"/>
      <c r="AY22" s="15"/>
      <c r="AZ22" s="15"/>
      <c r="BA22" s="15"/>
      <c r="BB22" s="15"/>
      <c r="BC22" s="19"/>
      <c r="BD22" s="22">
        <v>43975</v>
      </c>
      <c r="BE22" s="20" t="s">
        <v>120</v>
      </c>
      <c r="BF22" s="20" t="s">
        <v>100</v>
      </c>
      <c r="BG22" s="20" t="s">
        <v>101</v>
      </c>
      <c r="BH22" s="20" t="s">
        <v>75</v>
      </c>
      <c r="BI22" s="20" t="s">
        <v>121</v>
      </c>
      <c r="BJ22" s="20" t="s">
        <v>77</v>
      </c>
      <c r="BK22" s="21" t="s">
        <v>122</v>
      </c>
      <c r="BL22" s="21" t="s">
        <v>79</v>
      </c>
      <c r="BM22" s="20"/>
      <c r="BN22" s="20"/>
      <c r="BO22" s="20"/>
      <c r="BP22" s="20"/>
      <c r="BQ22" s="22"/>
      <c r="BR22" s="20"/>
      <c r="BS22" s="20" t="s">
        <v>80</v>
      </c>
      <c r="BT22" s="20" t="s">
        <v>81</v>
      </c>
      <c r="BU22" s="20" t="s">
        <v>82</v>
      </c>
      <c r="BV22" s="20" t="s">
        <v>83</v>
      </c>
      <c r="BW22" s="22">
        <v>43256</v>
      </c>
      <c r="BX22" s="23">
        <v>4</v>
      </c>
      <c r="BY22" s="20" t="s">
        <v>84</v>
      </c>
      <c r="BZ22" s="20" t="s">
        <v>103</v>
      </c>
      <c r="CA22" s="20" t="s">
        <v>86</v>
      </c>
      <c r="CB22" s="20" t="s">
        <v>104</v>
      </c>
      <c r="CC22" s="22">
        <v>43739</v>
      </c>
      <c r="CD22" s="23">
        <v>62</v>
      </c>
      <c r="CE22" s="20" t="s">
        <v>88</v>
      </c>
      <c r="CF22" s="20" t="s">
        <v>89</v>
      </c>
      <c r="CG22" s="20" t="s">
        <v>90</v>
      </c>
      <c r="CH22" s="22">
        <v>43905</v>
      </c>
      <c r="CI22" s="23">
        <v>58</v>
      </c>
      <c r="CJ22" s="22">
        <v>43976</v>
      </c>
      <c r="CK22" s="20" t="s">
        <v>123</v>
      </c>
      <c r="CL22" s="20" t="s">
        <v>106</v>
      </c>
      <c r="CM22" s="19"/>
      <c r="CN22" s="16"/>
      <c r="CO22" s="16"/>
      <c r="CP22" s="16"/>
      <c r="CQ22" s="19">
        <v>43998</v>
      </c>
      <c r="CR22" s="16" t="s">
        <v>124</v>
      </c>
      <c r="CS22" s="16" t="s">
        <v>94</v>
      </c>
      <c r="CT22" s="16" t="s">
        <v>95</v>
      </c>
      <c r="CU22" s="19"/>
      <c r="CV22" s="24"/>
      <c r="CW22" s="24"/>
      <c r="CX22" s="24" t="s">
        <v>108</v>
      </c>
      <c r="CY22" s="25">
        <f t="shared" si="0"/>
        <v>43976</v>
      </c>
      <c r="CZ22" s="26" t="s">
        <v>68</v>
      </c>
    </row>
    <row r="23" spans="1:104" ht="25.9" customHeight="1" x14ac:dyDescent="0.25">
      <c r="A23" s="16" t="s">
        <v>61</v>
      </c>
      <c r="B23" s="15">
        <v>50</v>
      </c>
      <c r="C23" s="15" t="s">
        <v>261</v>
      </c>
      <c r="D23" s="16" t="s">
        <v>62</v>
      </c>
      <c r="E23" s="16" t="s">
        <v>246</v>
      </c>
      <c r="F23" s="15">
        <v>8</v>
      </c>
      <c r="G23" s="15">
        <v>10</v>
      </c>
      <c r="H23" s="16"/>
      <c r="I23" s="15"/>
      <c r="J23" s="17" t="s">
        <v>137</v>
      </c>
      <c r="K23" s="16" t="s">
        <v>158</v>
      </c>
      <c r="L23" s="18">
        <v>2</v>
      </c>
      <c r="M23" s="18" t="s">
        <v>143</v>
      </c>
      <c r="N23" s="15">
        <v>100</v>
      </c>
      <c r="O23" s="15" t="s">
        <v>63</v>
      </c>
      <c r="P23" s="15">
        <v>3.05</v>
      </c>
      <c r="Q23" s="15" t="s">
        <v>63</v>
      </c>
      <c r="R23" s="15">
        <v>65</v>
      </c>
      <c r="S23" s="15" t="s">
        <v>63</v>
      </c>
      <c r="T23" s="15">
        <v>3.05</v>
      </c>
      <c r="U23" s="15" t="s">
        <v>63</v>
      </c>
      <c r="V23" s="15" t="s">
        <v>139</v>
      </c>
      <c r="W23" s="15" t="s">
        <v>66</v>
      </c>
      <c r="X23" s="15" t="s">
        <v>140</v>
      </c>
      <c r="Y23" s="19">
        <v>43647</v>
      </c>
      <c r="Z23" s="15"/>
      <c r="AA23" s="19"/>
      <c r="AB23" s="15"/>
      <c r="AC23" s="15" t="s">
        <v>173</v>
      </c>
      <c r="AD23" s="15">
        <v>50</v>
      </c>
      <c r="AE23" s="15" t="s">
        <v>63</v>
      </c>
      <c r="AF23" s="15">
        <v>3.05</v>
      </c>
      <c r="AG23" s="15" t="s">
        <v>63</v>
      </c>
      <c r="AH23" s="15"/>
      <c r="AI23" s="15"/>
      <c r="AJ23" s="15"/>
      <c r="AK23" s="15"/>
      <c r="AL23" s="15" t="s">
        <v>174</v>
      </c>
      <c r="AM23" s="15">
        <v>316</v>
      </c>
      <c r="AN23" s="15" t="s">
        <v>175</v>
      </c>
      <c r="AO23" s="19">
        <v>43631</v>
      </c>
      <c r="AP23" s="15"/>
      <c r="AQ23" s="19"/>
      <c r="AR23" s="15"/>
      <c r="AS23" s="15" t="s">
        <v>176</v>
      </c>
      <c r="AT23" s="15" t="s">
        <v>177</v>
      </c>
      <c r="AU23" s="15" t="s">
        <v>63</v>
      </c>
      <c r="AV23" s="15" t="s">
        <v>178</v>
      </c>
      <c r="AW23" s="15" t="s">
        <v>175</v>
      </c>
      <c r="AX23" s="19">
        <v>43631</v>
      </c>
      <c r="AY23" s="15"/>
      <c r="AZ23" s="15"/>
      <c r="BA23" s="15"/>
      <c r="BB23" s="15"/>
      <c r="BC23" s="19"/>
      <c r="BD23" s="22">
        <v>44021</v>
      </c>
      <c r="BE23" s="20" t="s">
        <v>179</v>
      </c>
      <c r="BF23" s="20" t="s">
        <v>180</v>
      </c>
      <c r="BG23" s="20" t="s">
        <v>181</v>
      </c>
      <c r="BH23" s="20" t="s">
        <v>75</v>
      </c>
      <c r="BI23" s="20" t="s">
        <v>76</v>
      </c>
      <c r="BJ23" s="20" t="s">
        <v>77</v>
      </c>
      <c r="BK23" s="21" t="s">
        <v>182</v>
      </c>
      <c r="BL23" s="21" t="s">
        <v>79</v>
      </c>
      <c r="BM23" s="20"/>
      <c r="BN23" s="20"/>
      <c r="BO23" s="20"/>
      <c r="BP23" s="20"/>
      <c r="BQ23" s="22"/>
      <c r="BR23" s="20"/>
      <c r="BS23" s="20" t="s">
        <v>80</v>
      </c>
      <c r="BT23" s="20" t="s">
        <v>81</v>
      </c>
      <c r="BU23" s="20" t="s">
        <v>82</v>
      </c>
      <c r="BV23" s="20" t="s">
        <v>83</v>
      </c>
      <c r="BW23" s="22">
        <v>43256</v>
      </c>
      <c r="BX23" s="23">
        <v>4</v>
      </c>
      <c r="BY23" s="20" t="s">
        <v>84</v>
      </c>
      <c r="BZ23" s="20" t="s">
        <v>103</v>
      </c>
      <c r="CA23" s="20" t="s">
        <v>86</v>
      </c>
      <c r="CB23" s="20" t="s">
        <v>104</v>
      </c>
      <c r="CC23" s="22">
        <v>43739</v>
      </c>
      <c r="CD23" s="23">
        <v>62</v>
      </c>
      <c r="CE23" s="20" t="s">
        <v>88</v>
      </c>
      <c r="CF23" s="20" t="s">
        <v>89</v>
      </c>
      <c r="CG23" s="20" t="s">
        <v>90</v>
      </c>
      <c r="CH23" s="22">
        <v>43905</v>
      </c>
      <c r="CI23" s="23">
        <v>58</v>
      </c>
      <c r="CJ23" s="22">
        <v>44034</v>
      </c>
      <c r="CK23" s="20" t="s">
        <v>183</v>
      </c>
      <c r="CL23" s="20" t="s">
        <v>106</v>
      </c>
      <c r="CM23" s="19"/>
      <c r="CN23" s="16"/>
      <c r="CO23" s="16"/>
      <c r="CP23" s="16"/>
      <c r="CQ23" s="19">
        <v>44034</v>
      </c>
      <c r="CR23" s="16" t="s">
        <v>184</v>
      </c>
      <c r="CS23" s="16" t="s">
        <v>94</v>
      </c>
      <c r="CT23" s="16" t="s">
        <v>95</v>
      </c>
      <c r="CU23" s="19"/>
      <c r="CV23" s="16"/>
      <c r="CW23" s="16"/>
      <c r="CX23" s="16" t="s">
        <v>108</v>
      </c>
      <c r="CY23" s="25">
        <f t="shared" si="0"/>
        <v>44022</v>
      </c>
      <c r="CZ23" s="26" t="s">
        <v>68</v>
      </c>
    </row>
    <row r="24" spans="1:104" ht="25.9" customHeight="1" x14ac:dyDescent="0.25">
      <c r="A24" s="16" t="s">
        <v>61</v>
      </c>
      <c r="B24" s="15">
        <v>50</v>
      </c>
      <c r="C24" s="15" t="s">
        <v>261</v>
      </c>
      <c r="D24" s="16" t="s">
        <v>62</v>
      </c>
      <c r="E24" s="16" t="s">
        <v>246</v>
      </c>
      <c r="F24" s="15">
        <v>8</v>
      </c>
      <c r="G24" s="15">
        <v>10</v>
      </c>
      <c r="H24" s="16"/>
      <c r="I24" s="15"/>
      <c r="J24" s="17" t="s">
        <v>69</v>
      </c>
      <c r="K24" s="16"/>
      <c r="L24" s="18">
        <v>2.5</v>
      </c>
      <c r="M24" s="15" t="s">
        <v>70</v>
      </c>
      <c r="N24" s="15">
        <v>73</v>
      </c>
      <c r="O24" s="15" t="s">
        <v>63</v>
      </c>
      <c r="P24" s="15">
        <v>3.05</v>
      </c>
      <c r="Q24" s="15" t="s">
        <v>63</v>
      </c>
      <c r="R24" s="15"/>
      <c r="S24" s="15"/>
      <c r="T24" s="15"/>
      <c r="U24" s="15"/>
      <c r="V24" s="15" t="s">
        <v>71</v>
      </c>
      <c r="W24" s="15" t="s">
        <v>66</v>
      </c>
      <c r="X24" s="15" t="s">
        <v>72</v>
      </c>
      <c r="Y24" s="19">
        <v>43651</v>
      </c>
      <c r="Z24" s="15"/>
      <c r="AA24" s="19"/>
      <c r="AB24" s="15"/>
      <c r="AC24" s="15" t="s">
        <v>70</v>
      </c>
      <c r="AD24" s="15">
        <v>73</v>
      </c>
      <c r="AE24" s="15" t="s">
        <v>63</v>
      </c>
      <c r="AF24" s="15">
        <v>3.05</v>
      </c>
      <c r="AG24" s="15" t="s">
        <v>63</v>
      </c>
      <c r="AH24" s="15"/>
      <c r="AI24" s="15"/>
      <c r="AJ24" s="15"/>
      <c r="AK24" s="15"/>
      <c r="AL24" s="15" t="s">
        <v>71</v>
      </c>
      <c r="AM24" s="15" t="s">
        <v>66</v>
      </c>
      <c r="AN24" s="15" t="s">
        <v>72</v>
      </c>
      <c r="AO24" s="19">
        <v>43651</v>
      </c>
      <c r="AP24" s="15"/>
      <c r="AQ24" s="19"/>
      <c r="AR24" s="15"/>
      <c r="AS24" s="15"/>
      <c r="AT24" s="15"/>
      <c r="AU24" s="15"/>
      <c r="AV24" s="15"/>
      <c r="AW24" s="15"/>
      <c r="AX24" s="19"/>
      <c r="AY24" s="15"/>
      <c r="AZ24" s="15"/>
      <c r="BA24" s="15"/>
      <c r="BB24" s="15"/>
      <c r="BC24" s="19"/>
      <c r="BD24" s="22">
        <v>44022</v>
      </c>
      <c r="BE24" s="20" t="s">
        <v>134</v>
      </c>
      <c r="BF24" s="20" t="s">
        <v>100</v>
      </c>
      <c r="BG24" s="20" t="s">
        <v>101</v>
      </c>
      <c r="BH24" s="20" t="s">
        <v>75</v>
      </c>
      <c r="BI24" s="20" t="s">
        <v>76</v>
      </c>
      <c r="BJ24" s="20" t="s">
        <v>77</v>
      </c>
      <c r="BK24" s="21" t="s">
        <v>135</v>
      </c>
      <c r="BL24" s="21" t="s">
        <v>79</v>
      </c>
      <c r="BM24" s="20"/>
      <c r="BN24" s="20"/>
      <c r="BO24" s="20"/>
      <c r="BP24" s="20"/>
      <c r="BQ24" s="22"/>
      <c r="BR24" s="20"/>
      <c r="BS24" s="20" t="s">
        <v>80</v>
      </c>
      <c r="BT24" s="20" t="s">
        <v>81</v>
      </c>
      <c r="BU24" s="20" t="s">
        <v>82</v>
      </c>
      <c r="BV24" s="20" t="s">
        <v>83</v>
      </c>
      <c r="BW24" s="22">
        <v>43256</v>
      </c>
      <c r="BX24" s="23">
        <v>4</v>
      </c>
      <c r="BY24" s="20" t="s">
        <v>84</v>
      </c>
      <c r="BZ24" s="20" t="s">
        <v>103</v>
      </c>
      <c r="CA24" s="20" t="s">
        <v>86</v>
      </c>
      <c r="CB24" s="20" t="s">
        <v>104</v>
      </c>
      <c r="CC24" s="22">
        <v>43739</v>
      </c>
      <c r="CD24" s="23">
        <v>62</v>
      </c>
      <c r="CE24" s="20" t="s">
        <v>88</v>
      </c>
      <c r="CF24" s="20" t="s">
        <v>89</v>
      </c>
      <c r="CG24" s="20" t="s">
        <v>90</v>
      </c>
      <c r="CH24" s="22">
        <v>43905</v>
      </c>
      <c r="CI24" s="23">
        <v>58</v>
      </c>
      <c r="CJ24" s="22">
        <v>44023</v>
      </c>
      <c r="CK24" s="20" t="s">
        <v>136</v>
      </c>
      <c r="CL24" s="20" t="s">
        <v>106</v>
      </c>
      <c r="CM24" s="19"/>
      <c r="CN24" s="16"/>
      <c r="CO24" s="16"/>
      <c r="CP24" s="16"/>
      <c r="CQ24" s="19">
        <v>44028</v>
      </c>
      <c r="CR24" s="16" t="s">
        <v>127</v>
      </c>
      <c r="CS24" s="16" t="s">
        <v>94</v>
      </c>
      <c r="CT24" s="16" t="s">
        <v>95</v>
      </c>
      <c r="CU24" s="19"/>
      <c r="CV24" s="24"/>
      <c r="CW24" s="24"/>
      <c r="CX24" s="24" t="s">
        <v>108</v>
      </c>
      <c r="CY24" s="25">
        <f t="shared" si="0"/>
        <v>44023</v>
      </c>
      <c r="CZ24" s="26" t="s">
        <v>68</v>
      </c>
    </row>
    <row r="25" spans="1:104" ht="25.9" customHeight="1" x14ac:dyDescent="0.25">
      <c r="A25" s="16" t="s">
        <v>61</v>
      </c>
      <c r="B25" s="15">
        <v>50</v>
      </c>
      <c r="C25" s="15" t="s">
        <v>261</v>
      </c>
      <c r="D25" s="16" t="s">
        <v>62</v>
      </c>
      <c r="E25" s="16" t="s">
        <v>246</v>
      </c>
      <c r="F25" s="15">
        <v>8</v>
      </c>
      <c r="G25" s="15">
        <v>10</v>
      </c>
      <c r="H25" s="16"/>
      <c r="I25" s="15"/>
      <c r="J25" s="17" t="s">
        <v>69</v>
      </c>
      <c r="K25" s="16"/>
      <c r="L25" s="18">
        <v>2.5</v>
      </c>
      <c r="M25" s="15" t="s">
        <v>70</v>
      </c>
      <c r="N25" s="15">
        <v>73</v>
      </c>
      <c r="O25" s="15" t="s">
        <v>63</v>
      </c>
      <c r="P25" s="15">
        <v>3.05</v>
      </c>
      <c r="Q25" s="15" t="s">
        <v>63</v>
      </c>
      <c r="R25" s="15"/>
      <c r="S25" s="15"/>
      <c r="T25" s="15"/>
      <c r="U25" s="15"/>
      <c r="V25" s="15" t="s">
        <v>71</v>
      </c>
      <c r="W25" s="15" t="s">
        <v>66</v>
      </c>
      <c r="X25" s="15" t="s">
        <v>72</v>
      </c>
      <c r="Y25" s="19">
        <v>43651</v>
      </c>
      <c r="Z25" s="15"/>
      <c r="AA25" s="19"/>
      <c r="AB25" s="15"/>
      <c r="AC25" s="15" t="s">
        <v>70</v>
      </c>
      <c r="AD25" s="15">
        <v>73</v>
      </c>
      <c r="AE25" s="15" t="s">
        <v>63</v>
      </c>
      <c r="AF25" s="15">
        <v>3.05</v>
      </c>
      <c r="AG25" s="15" t="s">
        <v>63</v>
      </c>
      <c r="AH25" s="15"/>
      <c r="AI25" s="15"/>
      <c r="AJ25" s="15"/>
      <c r="AK25" s="15"/>
      <c r="AL25" s="15" t="s">
        <v>71</v>
      </c>
      <c r="AM25" s="15" t="s">
        <v>66</v>
      </c>
      <c r="AN25" s="15" t="s">
        <v>72</v>
      </c>
      <c r="AO25" s="19">
        <v>43651</v>
      </c>
      <c r="AP25" s="15"/>
      <c r="AQ25" s="19"/>
      <c r="AR25" s="15"/>
      <c r="AS25" s="15"/>
      <c r="AT25" s="15"/>
      <c r="AU25" s="15"/>
      <c r="AV25" s="15"/>
      <c r="AW25" s="15"/>
      <c r="AX25" s="19"/>
      <c r="AY25" s="15"/>
      <c r="AZ25" s="15"/>
      <c r="BA25" s="15"/>
      <c r="BB25" s="15"/>
      <c r="BC25" s="19"/>
      <c r="BD25" s="22">
        <v>44025</v>
      </c>
      <c r="BE25" s="20" t="s">
        <v>128</v>
      </c>
      <c r="BF25" s="20" t="s">
        <v>100</v>
      </c>
      <c r="BG25" s="20" t="s">
        <v>101</v>
      </c>
      <c r="BH25" s="20" t="s">
        <v>75</v>
      </c>
      <c r="BI25" s="20" t="s">
        <v>76</v>
      </c>
      <c r="BJ25" s="20" t="s">
        <v>77</v>
      </c>
      <c r="BK25" s="21" t="s">
        <v>129</v>
      </c>
      <c r="BL25" s="21" t="s">
        <v>79</v>
      </c>
      <c r="BM25" s="20"/>
      <c r="BN25" s="20"/>
      <c r="BO25" s="20"/>
      <c r="BP25" s="20"/>
      <c r="BQ25" s="22"/>
      <c r="BR25" s="20"/>
      <c r="BS25" s="20" t="s">
        <v>80</v>
      </c>
      <c r="BT25" s="20" t="s">
        <v>81</v>
      </c>
      <c r="BU25" s="20" t="s">
        <v>82</v>
      </c>
      <c r="BV25" s="20" t="s">
        <v>83</v>
      </c>
      <c r="BW25" s="22">
        <v>43256</v>
      </c>
      <c r="BX25" s="23">
        <v>4</v>
      </c>
      <c r="BY25" s="20" t="s">
        <v>84</v>
      </c>
      <c r="BZ25" s="20" t="s">
        <v>103</v>
      </c>
      <c r="CA25" s="20" t="s">
        <v>86</v>
      </c>
      <c r="CB25" s="20" t="s">
        <v>104</v>
      </c>
      <c r="CC25" s="22">
        <v>43739</v>
      </c>
      <c r="CD25" s="23">
        <v>62</v>
      </c>
      <c r="CE25" s="20" t="s">
        <v>88</v>
      </c>
      <c r="CF25" s="20" t="s">
        <v>89</v>
      </c>
      <c r="CG25" s="20" t="s">
        <v>90</v>
      </c>
      <c r="CH25" s="22">
        <v>43905</v>
      </c>
      <c r="CI25" s="23">
        <v>58</v>
      </c>
      <c r="CJ25" s="22">
        <v>44026</v>
      </c>
      <c r="CK25" s="20" t="s">
        <v>130</v>
      </c>
      <c r="CL25" s="20" t="s">
        <v>106</v>
      </c>
      <c r="CM25" s="19"/>
      <c r="CN25" s="16"/>
      <c r="CO25" s="16"/>
      <c r="CP25" s="16"/>
      <c r="CQ25" s="19">
        <v>44028</v>
      </c>
      <c r="CR25" s="16" t="s">
        <v>127</v>
      </c>
      <c r="CS25" s="16" t="s">
        <v>94</v>
      </c>
      <c r="CT25" s="16" t="s">
        <v>95</v>
      </c>
      <c r="CU25" s="19"/>
      <c r="CV25" s="24"/>
      <c r="CW25" s="24"/>
      <c r="CX25" s="24" t="s">
        <v>108</v>
      </c>
      <c r="CY25" s="25">
        <f t="shared" si="0"/>
        <v>44026</v>
      </c>
      <c r="CZ25" s="26" t="s">
        <v>68</v>
      </c>
    </row>
    <row r="26" spans="1:104" ht="25.9" customHeight="1" x14ac:dyDescent="0.25">
      <c r="A26" s="16" t="s">
        <v>61</v>
      </c>
      <c r="B26" s="15">
        <v>50</v>
      </c>
      <c r="C26" s="15" t="s">
        <v>261</v>
      </c>
      <c r="D26" s="16" t="s">
        <v>62</v>
      </c>
      <c r="E26" s="16" t="s">
        <v>246</v>
      </c>
      <c r="F26" s="15">
        <v>8</v>
      </c>
      <c r="G26" s="15">
        <v>10</v>
      </c>
      <c r="H26" s="16"/>
      <c r="I26" s="15"/>
      <c r="J26" s="17" t="s">
        <v>137</v>
      </c>
      <c r="K26" s="16" t="s">
        <v>142</v>
      </c>
      <c r="L26" s="18">
        <v>4</v>
      </c>
      <c r="M26" s="18" t="s">
        <v>143</v>
      </c>
      <c r="N26" s="15">
        <v>100</v>
      </c>
      <c r="O26" s="15" t="s">
        <v>63</v>
      </c>
      <c r="P26" s="15">
        <v>3.05</v>
      </c>
      <c r="Q26" s="15" t="s">
        <v>63</v>
      </c>
      <c r="R26" s="15">
        <v>65</v>
      </c>
      <c r="S26" s="15" t="s">
        <v>63</v>
      </c>
      <c r="T26" s="15">
        <v>3.05</v>
      </c>
      <c r="U26" s="15" t="s">
        <v>63</v>
      </c>
      <c r="V26" s="15" t="s">
        <v>139</v>
      </c>
      <c r="W26" s="15" t="s">
        <v>66</v>
      </c>
      <c r="X26" s="15" t="s">
        <v>140</v>
      </c>
      <c r="Y26" s="19">
        <v>43647</v>
      </c>
      <c r="Z26" s="15"/>
      <c r="AA26" s="19"/>
      <c r="AB26" s="15"/>
      <c r="AC26" s="15" t="s">
        <v>70</v>
      </c>
      <c r="AD26" s="15">
        <v>114.3</v>
      </c>
      <c r="AE26" s="15" t="s">
        <v>63</v>
      </c>
      <c r="AF26" s="15">
        <v>3.05</v>
      </c>
      <c r="AG26" s="15" t="s">
        <v>63</v>
      </c>
      <c r="AH26" s="15"/>
      <c r="AI26" s="15"/>
      <c r="AJ26" s="15"/>
      <c r="AK26" s="15"/>
      <c r="AL26" s="15" t="s">
        <v>71</v>
      </c>
      <c r="AM26" s="15" t="s">
        <v>66</v>
      </c>
      <c r="AN26" s="15" t="s">
        <v>144</v>
      </c>
      <c r="AO26" s="19">
        <v>43651</v>
      </c>
      <c r="AP26" s="15"/>
      <c r="AQ26" s="19"/>
      <c r="AR26" s="15"/>
      <c r="AS26" s="15"/>
      <c r="AT26" s="15"/>
      <c r="AU26" s="15"/>
      <c r="AV26" s="15"/>
      <c r="AW26" s="15"/>
      <c r="AX26" s="19"/>
      <c r="AY26" s="15"/>
      <c r="AZ26" s="15"/>
      <c r="BA26" s="15"/>
      <c r="BB26" s="15"/>
      <c r="BC26" s="19"/>
      <c r="BD26" s="22">
        <v>44025</v>
      </c>
      <c r="BE26" s="20" t="s">
        <v>145</v>
      </c>
      <c r="BF26" s="20" t="s">
        <v>100</v>
      </c>
      <c r="BG26" s="20" t="s">
        <v>101</v>
      </c>
      <c r="BH26" s="20" t="s">
        <v>75</v>
      </c>
      <c r="BI26" s="20" t="s">
        <v>76</v>
      </c>
      <c r="BJ26" s="20" t="s">
        <v>77</v>
      </c>
      <c r="BK26" s="21" t="s">
        <v>146</v>
      </c>
      <c r="BL26" s="21" t="s">
        <v>79</v>
      </c>
      <c r="BM26" s="20"/>
      <c r="BN26" s="20"/>
      <c r="BO26" s="20"/>
      <c r="BP26" s="20"/>
      <c r="BQ26" s="22"/>
      <c r="BR26" s="20"/>
      <c r="BS26" s="20" t="s">
        <v>80</v>
      </c>
      <c r="BT26" s="20" t="s">
        <v>81</v>
      </c>
      <c r="BU26" s="20" t="s">
        <v>82</v>
      </c>
      <c r="BV26" s="20" t="s">
        <v>83</v>
      </c>
      <c r="BW26" s="22">
        <v>43256</v>
      </c>
      <c r="BX26" s="23">
        <v>4</v>
      </c>
      <c r="BY26" s="20" t="s">
        <v>84</v>
      </c>
      <c r="BZ26" s="20" t="s">
        <v>103</v>
      </c>
      <c r="CA26" s="20" t="s">
        <v>86</v>
      </c>
      <c r="CB26" s="20" t="s">
        <v>104</v>
      </c>
      <c r="CC26" s="22">
        <v>43739</v>
      </c>
      <c r="CD26" s="23">
        <v>62</v>
      </c>
      <c r="CE26" s="20" t="s">
        <v>88</v>
      </c>
      <c r="CF26" s="20" t="s">
        <v>89</v>
      </c>
      <c r="CG26" s="20" t="s">
        <v>90</v>
      </c>
      <c r="CH26" s="22">
        <v>43905</v>
      </c>
      <c r="CI26" s="23">
        <v>58</v>
      </c>
      <c r="CJ26" s="22">
        <v>44029</v>
      </c>
      <c r="CK26" s="20" t="s">
        <v>147</v>
      </c>
      <c r="CL26" s="20" t="s">
        <v>106</v>
      </c>
      <c r="CM26" s="19"/>
      <c r="CN26" s="16"/>
      <c r="CO26" s="16"/>
      <c r="CP26" s="16"/>
      <c r="CQ26" s="19">
        <v>44028</v>
      </c>
      <c r="CR26" s="16" t="s">
        <v>127</v>
      </c>
      <c r="CS26" s="16" t="s">
        <v>94</v>
      </c>
      <c r="CT26" s="16" t="s">
        <v>95</v>
      </c>
      <c r="CU26" s="19"/>
      <c r="CV26" s="24"/>
      <c r="CW26" s="24"/>
      <c r="CX26" s="24" t="s">
        <v>108</v>
      </c>
      <c r="CY26" s="25">
        <f t="shared" si="0"/>
        <v>44026</v>
      </c>
      <c r="CZ26" s="26" t="s">
        <v>68</v>
      </c>
    </row>
    <row r="27" spans="1:104" ht="25.9" customHeight="1" x14ac:dyDescent="0.25">
      <c r="A27" s="16" t="s">
        <v>61</v>
      </c>
      <c r="B27" s="15">
        <v>50</v>
      </c>
      <c r="C27" s="15" t="s">
        <v>261</v>
      </c>
      <c r="D27" s="16" t="s">
        <v>62</v>
      </c>
      <c r="E27" s="16" t="s">
        <v>246</v>
      </c>
      <c r="F27" s="15">
        <v>8</v>
      </c>
      <c r="G27" s="15">
        <v>10</v>
      </c>
      <c r="H27" s="16"/>
      <c r="I27" s="15"/>
      <c r="J27" s="17" t="s">
        <v>137</v>
      </c>
      <c r="K27" s="16"/>
      <c r="L27" s="18">
        <v>0.5</v>
      </c>
      <c r="M27" s="15" t="s">
        <v>70</v>
      </c>
      <c r="N27" s="15">
        <v>21.3</v>
      </c>
      <c r="O27" s="15" t="s">
        <v>63</v>
      </c>
      <c r="P27" s="15">
        <v>3.05</v>
      </c>
      <c r="Q27" s="15" t="s">
        <v>63</v>
      </c>
      <c r="R27" s="15"/>
      <c r="S27" s="15"/>
      <c r="T27" s="15"/>
      <c r="U27" s="15"/>
      <c r="V27" s="15" t="s">
        <v>71</v>
      </c>
      <c r="W27" s="15" t="s">
        <v>66</v>
      </c>
      <c r="X27" s="15" t="s">
        <v>148</v>
      </c>
      <c r="Y27" s="19">
        <v>43651</v>
      </c>
      <c r="Z27" s="15"/>
      <c r="AA27" s="19"/>
      <c r="AB27" s="15"/>
      <c r="AC27" s="15" t="s">
        <v>70</v>
      </c>
      <c r="AD27" s="15">
        <v>21.3</v>
      </c>
      <c r="AE27" s="15" t="s">
        <v>63</v>
      </c>
      <c r="AF27" s="15">
        <v>2.11</v>
      </c>
      <c r="AG27" s="15" t="s">
        <v>63</v>
      </c>
      <c r="AH27" s="15"/>
      <c r="AI27" s="15"/>
      <c r="AJ27" s="15"/>
      <c r="AK27" s="15"/>
      <c r="AL27" s="15" t="s">
        <v>71</v>
      </c>
      <c r="AM27" s="15" t="s">
        <v>66</v>
      </c>
      <c r="AN27" s="15" t="s">
        <v>148</v>
      </c>
      <c r="AO27" s="19">
        <v>43651</v>
      </c>
      <c r="AP27" s="15"/>
      <c r="AQ27" s="19"/>
      <c r="AR27" s="15"/>
      <c r="AS27" s="15"/>
      <c r="AT27" s="15"/>
      <c r="AU27" s="15"/>
      <c r="AV27" s="15"/>
      <c r="AW27" s="15"/>
      <c r="AX27" s="19"/>
      <c r="AY27" s="15"/>
      <c r="AZ27" s="15"/>
      <c r="BA27" s="15"/>
      <c r="BB27" s="15"/>
      <c r="BC27" s="19"/>
      <c r="BD27" s="22">
        <v>44025</v>
      </c>
      <c r="BE27" s="20" t="s">
        <v>167</v>
      </c>
      <c r="BF27" s="20" t="s">
        <v>100</v>
      </c>
      <c r="BG27" s="20" t="s">
        <v>101</v>
      </c>
      <c r="BH27" s="20" t="s">
        <v>75</v>
      </c>
      <c r="BI27" s="20" t="s">
        <v>76</v>
      </c>
      <c r="BJ27" s="20" t="s">
        <v>77</v>
      </c>
      <c r="BK27" s="21" t="s">
        <v>129</v>
      </c>
      <c r="BL27" s="21" t="s">
        <v>79</v>
      </c>
      <c r="BM27" s="20"/>
      <c r="BN27" s="20"/>
      <c r="BO27" s="20"/>
      <c r="BP27" s="20"/>
      <c r="BQ27" s="22"/>
      <c r="BR27" s="20"/>
      <c r="BS27" s="20" t="s">
        <v>80</v>
      </c>
      <c r="BT27" s="20" t="s">
        <v>81</v>
      </c>
      <c r="BU27" s="20" t="s">
        <v>82</v>
      </c>
      <c r="BV27" s="20" t="s">
        <v>83</v>
      </c>
      <c r="BW27" s="22">
        <v>43256</v>
      </c>
      <c r="BX27" s="23">
        <v>4</v>
      </c>
      <c r="BY27" s="20" t="s">
        <v>84</v>
      </c>
      <c r="BZ27" s="20" t="s">
        <v>103</v>
      </c>
      <c r="CA27" s="20" t="s">
        <v>86</v>
      </c>
      <c r="CB27" s="20" t="s">
        <v>104</v>
      </c>
      <c r="CC27" s="22">
        <v>43739</v>
      </c>
      <c r="CD27" s="23">
        <v>62</v>
      </c>
      <c r="CE27" s="20" t="s">
        <v>88</v>
      </c>
      <c r="CF27" s="20" t="s">
        <v>89</v>
      </c>
      <c r="CG27" s="20" t="s">
        <v>90</v>
      </c>
      <c r="CH27" s="22">
        <v>43905</v>
      </c>
      <c r="CI27" s="23">
        <v>58</v>
      </c>
      <c r="CJ27" s="22">
        <v>44026</v>
      </c>
      <c r="CK27" s="20" t="s">
        <v>168</v>
      </c>
      <c r="CL27" s="20" t="s">
        <v>106</v>
      </c>
      <c r="CM27" s="19"/>
      <c r="CN27" s="16"/>
      <c r="CO27" s="16"/>
      <c r="CP27" s="16"/>
      <c r="CQ27" s="19">
        <v>44028</v>
      </c>
      <c r="CR27" s="16" t="s">
        <v>127</v>
      </c>
      <c r="CS27" s="16" t="s">
        <v>94</v>
      </c>
      <c r="CT27" s="16" t="s">
        <v>95</v>
      </c>
      <c r="CU27" s="19"/>
      <c r="CV27" s="24"/>
      <c r="CW27" s="24"/>
      <c r="CX27" s="24" t="s">
        <v>108</v>
      </c>
      <c r="CY27" s="25">
        <f t="shared" si="0"/>
        <v>44026</v>
      </c>
      <c r="CZ27" s="26" t="s">
        <v>68</v>
      </c>
    </row>
    <row r="28" spans="1:104" ht="25.9" customHeight="1" x14ac:dyDescent="0.25">
      <c r="A28" s="16" t="s">
        <v>61</v>
      </c>
      <c r="B28" s="15">
        <v>50</v>
      </c>
      <c r="C28" s="15" t="s">
        <v>261</v>
      </c>
      <c r="D28" s="16" t="s">
        <v>62</v>
      </c>
      <c r="E28" s="16" t="s">
        <v>246</v>
      </c>
      <c r="F28" s="15">
        <v>8</v>
      </c>
      <c r="G28" s="15">
        <v>10</v>
      </c>
      <c r="H28" s="16"/>
      <c r="I28" s="15"/>
      <c r="J28" s="17" t="s">
        <v>137</v>
      </c>
      <c r="K28" s="16"/>
      <c r="L28" s="18">
        <v>0.5</v>
      </c>
      <c r="M28" s="27" t="s">
        <v>185</v>
      </c>
      <c r="N28" s="27">
        <v>21.3</v>
      </c>
      <c r="O28" s="27" t="s">
        <v>63</v>
      </c>
      <c r="P28" s="27">
        <v>2.11</v>
      </c>
      <c r="Q28" s="27" t="s">
        <v>63</v>
      </c>
      <c r="R28" s="15"/>
      <c r="S28" s="15"/>
      <c r="T28" s="15"/>
      <c r="U28" s="15"/>
      <c r="V28" s="15"/>
      <c r="W28" s="15"/>
      <c r="X28" s="15"/>
      <c r="Y28" s="19"/>
      <c r="Z28" s="15"/>
      <c r="AA28" s="19"/>
      <c r="AB28" s="15"/>
      <c r="AC28" s="15" t="s">
        <v>70</v>
      </c>
      <c r="AD28" s="15">
        <v>21.3</v>
      </c>
      <c r="AE28" s="15" t="s">
        <v>63</v>
      </c>
      <c r="AF28" s="15">
        <v>2.11</v>
      </c>
      <c r="AG28" s="15" t="s">
        <v>63</v>
      </c>
      <c r="AH28" s="15"/>
      <c r="AI28" s="15"/>
      <c r="AJ28" s="15"/>
      <c r="AK28" s="15"/>
      <c r="AL28" s="15" t="s">
        <v>71</v>
      </c>
      <c r="AM28" s="15" t="s">
        <v>66</v>
      </c>
      <c r="AN28" s="15" t="s">
        <v>148</v>
      </c>
      <c r="AO28" s="19">
        <v>43651</v>
      </c>
      <c r="AP28" s="15"/>
      <c r="AQ28" s="19"/>
      <c r="AR28" s="15"/>
      <c r="AS28" s="15"/>
      <c r="AT28" s="15"/>
      <c r="AU28" s="15"/>
      <c r="AV28" s="15"/>
      <c r="AW28" s="15"/>
      <c r="AX28" s="19"/>
      <c r="AY28" s="15"/>
      <c r="AZ28" s="15"/>
      <c r="BA28" s="15"/>
      <c r="BB28" s="15"/>
      <c r="BC28" s="19"/>
      <c r="BD28" s="22">
        <v>44025</v>
      </c>
      <c r="BE28" s="20" t="s">
        <v>186</v>
      </c>
      <c r="BF28" s="20" t="s">
        <v>100</v>
      </c>
      <c r="BG28" s="20" t="s">
        <v>101</v>
      </c>
      <c r="BH28" s="20" t="s">
        <v>75</v>
      </c>
      <c r="BI28" s="20" t="s">
        <v>76</v>
      </c>
      <c r="BJ28" s="20" t="s">
        <v>77</v>
      </c>
      <c r="BK28" s="21" t="s">
        <v>129</v>
      </c>
      <c r="BL28" s="21" t="s">
        <v>79</v>
      </c>
      <c r="BM28" s="20"/>
      <c r="BN28" s="20"/>
      <c r="BO28" s="20"/>
      <c r="BP28" s="20"/>
      <c r="BQ28" s="22"/>
      <c r="BR28" s="20"/>
      <c r="BS28" s="20" t="s">
        <v>80</v>
      </c>
      <c r="BT28" s="20" t="s">
        <v>81</v>
      </c>
      <c r="BU28" s="20" t="s">
        <v>82</v>
      </c>
      <c r="BV28" s="20" t="s">
        <v>83</v>
      </c>
      <c r="BW28" s="22">
        <v>43256</v>
      </c>
      <c r="BX28" s="23">
        <v>4</v>
      </c>
      <c r="BY28" s="20" t="s">
        <v>84</v>
      </c>
      <c r="BZ28" s="20" t="s">
        <v>103</v>
      </c>
      <c r="CA28" s="20" t="s">
        <v>86</v>
      </c>
      <c r="CB28" s="20" t="s">
        <v>104</v>
      </c>
      <c r="CC28" s="22">
        <v>43739</v>
      </c>
      <c r="CD28" s="23">
        <v>62</v>
      </c>
      <c r="CE28" s="20" t="s">
        <v>88</v>
      </c>
      <c r="CF28" s="20" t="s">
        <v>89</v>
      </c>
      <c r="CG28" s="20" t="s">
        <v>90</v>
      </c>
      <c r="CH28" s="22">
        <v>43905</v>
      </c>
      <c r="CI28" s="23">
        <v>58</v>
      </c>
      <c r="CJ28" s="22">
        <v>44026</v>
      </c>
      <c r="CK28" s="20" t="s">
        <v>168</v>
      </c>
      <c r="CL28" s="20" t="s">
        <v>106</v>
      </c>
      <c r="CM28" s="19"/>
      <c r="CN28" s="16"/>
      <c r="CO28" s="16"/>
      <c r="CP28" s="16"/>
      <c r="CQ28" s="19">
        <v>44028</v>
      </c>
      <c r="CR28" s="16" t="s">
        <v>127</v>
      </c>
      <c r="CS28" s="16" t="s">
        <v>94</v>
      </c>
      <c r="CT28" s="16" t="s">
        <v>95</v>
      </c>
      <c r="CU28" s="19"/>
      <c r="CV28" s="24"/>
      <c r="CW28" s="24"/>
      <c r="CX28" s="24" t="s">
        <v>108</v>
      </c>
      <c r="CY28" s="25">
        <f t="shared" si="0"/>
        <v>44026</v>
      </c>
      <c r="CZ28" s="26" t="s">
        <v>68</v>
      </c>
    </row>
    <row r="29" spans="1:104" ht="25.9" customHeight="1" x14ac:dyDescent="0.25">
      <c r="A29" s="16" t="s">
        <v>61</v>
      </c>
      <c r="B29" s="15">
        <v>50</v>
      </c>
      <c r="C29" s="15" t="s">
        <v>261</v>
      </c>
      <c r="D29" s="16" t="s">
        <v>62</v>
      </c>
      <c r="E29" s="16" t="s">
        <v>246</v>
      </c>
      <c r="F29" s="15">
        <v>8</v>
      </c>
      <c r="G29" s="15">
        <v>10</v>
      </c>
      <c r="H29" s="16"/>
      <c r="I29" s="15"/>
      <c r="J29" s="17" t="s">
        <v>137</v>
      </c>
      <c r="K29" s="16" t="s">
        <v>187</v>
      </c>
      <c r="L29" s="18">
        <v>0.5</v>
      </c>
      <c r="M29" s="15" t="s">
        <v>70</v>
      </c>
      <c r="N29" s="15">
        <v>21.3</v>
      </c>
      <c r="O29" s="15" t="s">
        <v>63</v>
      </c>
      <c r="P29" s="15">
        <v>2.11</v>
      </c>
      <c r="Q29" s="15" t="s">
        <v>63</v>
      </c>
      <c r="R29" s="15"/>
      <c r="S29" s="15"/>
      <c r="T29" s="15"/>
      <c r="U29" s="15"/>
      <c r="V29" s="15" t="s">
        <v>71</v>
      </c>
      <c r="W29" s="15" t="s">
        <v>66</v>
      </c>
      <c r="X29" s="15" t="s">
        <v>148</v>
      </c>
      <c r="Y29" s="19">
        <v>43651</v>
      </c>
      <c r="Z29" s="15"/>
      <c r="AA29" s="19"/>
      <c r="AB29" s="15"/>
      <c r="AC29" s="15" t="s">
        <v>64</v>
      </c>
      <c r="AD29" s="15">
        <v>15</v>
      </c>
      <c r="AE29" s="15" t="s">
        <v>63</v>
      </c>
      <c r="AF29" s="15">
        <v>2.11</v>
      </c>
      <c r="AG29" s="15" t="s">
        <v>63</v>
      </c>
      <c r="AH29" s="15"/>
      <c r="AI29" s="15"/>
      <c r="AJ29" s="15"/>
      <c r="AK29" s="15"/>
      <c r="AL29" s="15" t="s">
        <v>65</v>
      </c>
      <c r="AM29" s="15" t="s">
        <v>66</v>
      </c>
      <c r="AN29" s="15" t="s">
        <v>67</v>
      </c>
      <c r="AO29" s="19">
        <v>43647</v>
      </c>
      <c r="AP29" s="15"/>
      <c r="AQ29" s="19"/>
      <c r="AR29" s="15"/>
      <c r="AS29" s="15"/>
      <c r="AT29" s="15"/>
      <c r="AU29" s="15"/>
      <c r="AV29" s="15"/>
      <c r="AW29" s="15"/>
      <c r="AX29" s="19"/>
      <c r="AY29" s="15"/>
      <c r="AZ29" s="15"/>
      <c r="BA29" s="15"/>
      <c r="BB29" s="15"/>
      <c r="BC29" s="19"/>
      <c r="BD29" s="22">
        <v>44025</v>
      </c>
      <c r="BE29" s="20" t="s">
        <v>188</v>
      </c>
      <c r="BF29" s="20" t="s">
        <v>100</v>
      </c>
      <c r="BG29" s="20" t="s">
        <v>101</v>
      </c>
      <c r="BH29" s="20" t="s">
        <v>75</v>
      </c>
      <c r="BI29" s="20" t="s">
        <v>76</v>
      </c>
      <c r="BJ29" s="20" t="s">
        <v>77</v>
      </c>
      <c r="BK29" s="21" t="s">
        <v>129</v>
      </c>
      <c r="BL29" s="21" t="s">
        <v>79</v>
      </c>
      <c r="BM29" s="20"/>
      <c r="BN29" s="20"/>
      <c r="BO29" s="20"/>
      <c r="BP29" s="20"/>
      <c r="BQ29" s="22"/>
      <c r="BR29" s="20"/>
      <c r="BS29" s="20" t="s">
        <v>80</v>
      </c>
      <c r="BT29" s="20" t="s">
        <v>81</v>
      </c>
      <c r="BU29" s="20" t="s">
        <v>82</v>
      </c>
      <c r="BV29" s="20" t="s">
        <v>83</v>
      </c>
      <c r="BW29" s="22">
        <v>43256</v>
      </c>
      <c r="BX29" s="23">
        <v>4</v>
      </c>
      <c r="BY29" s="20" t="s">
        <v>84</v>
      </c>
      <c r="BZ29" s="20" t="s">
        <v>103</v>
      </c>
      <c r="CA29" s="20" t="s">
        <v>86</v>
      </c>
      <c r="CB29" s="20" t="s">
        <v>104</v>
      </c>
      <c r="CC29" s="22">
        <v>43739</v>
      </c>
      <c r="CD29" s="23">
        <v>62</v>
      </c>
      <c r="CE29" s="20" t="s">
        <v>88</v>
      </c>
      <c r="CF29" s="20" t="s">
        <v>89</v>
      </c>
      <c r="CG29" s="20" t="s">
        <v>90</v>
      </c>
      <c r="CH29" s="22">
        <v>43905</v>
      </c>
      <c r="CI29" s="23">
        <v>58</v>
      </c>
      <c r="CJ29" s="22">
        <v>44026</v>
      </c>
      <c r="CK29" s="20" t="s">
        <v>168</v>
      </c>
      <c r="CL29" s="20" t="s">
        <v>106</v>
      </c>
      <c r="CM29" s="19"/>
      <c r="CN29" s="16"/>
      <c r="CO29" s="16"/>
      <c r="CP29" s="16"/>
      <c r="CQ29" s="19">
        <v>44028</v>
      </c>
      <c r="CR29" s="16" t="s">
        <v>127</v>
      </c>
      <c r="CS29" s="16" t="s">
        <v>94</v>
      </c>
      <c r="CT29" s="16" t="s">
        <v>95</v>
      </c>
      <c r="CU29" s="19"/>
      <c r="CV29" s="24"/>
      <c r="CW29" s="24"/>
      <c r="CX29" s="24" t="s">
        <v>108</v>
      </c>
      <c r="CY29" s="25">
        <f t="shared" si="0"/>
        <v>44026</v>
      </c>
      <c r="CZ29" s="26" t="s">
        <v>68</v>
      </c>
    </row>
    <row r="30" spans="1:104" ht="25.9" customHeight="1" x14ac:dyDescent="0.25">
      <c r="A30" s="16" t="s">
        <v>61</v>
      </c>
      <c r="B30" s="15">
        <v>50</v>
      </c>
      <c r="C30" s="15" t="s">
        <v>261</v>
      </c>
      <c r="D30" s="16" t="s">
        <v>62</v>
      </c>
      <c r="E30" s="16" t="s">
        <v>246</v>
      </c>
      <c r="F30" s="15">
        <v>8</v>
      </c>
      <c r="G30" s="15">
        <v>10</v>
      </c>
      <c r="H30" s="16"/>
      <c r="I30" s="15"/>
      <c r="J30" s="17" t="s">
        <v>137</v>
      </c>
      <c r="K30" s="16"/>
      <c r="L30" s="18">
        <v>0.5</v>
      </c>
      <c r="M30" s="15" t="s">
        <v>64</v>
      </c>
      <c r="N30" s="15">
        <v>15</v>
      </c>
      <c r="O30" s="15" t="s">
        <v>63</v>
      </c>
      <c r="P30" s="15">
        <v>2.11</v>
      </c>
      <c r="Q30" s="15" t="s">
        <v>63</v>
      </c>
      <c r="R30" s="15"/>
      <c r="S30" s="15"/>
      <c r="T30" s="15"/>
      <c r="U30" s="15"/>
      <c r="V30" s="15" t="s">
        <v>65</v>
      </c>
      <c r="W30" s="15" t="s">
        <v>66</v>
      </c>
      <c r="X30" s="15" t="s">
        <v>67</v>
      </c>
      <c r="Y30" s="19">
        <v>43647</v>
      </c>
      <c r="Z30" s="15"/>
      <c r="AA30" s="19"/>
      <c r="AB30" s="15"/>
      <c r="AC30" s="15" t="s">
        <v>70</v>
      </c>
      <c r="AD30" s="15">
        <v>21.3</v>
      </c>
      <c r="AE30" s="15" t="s">
        <v>63</v>
      </c>
      <c r="AF30" s="15">
        <v>2.11</v>
      </c>
      <c r="AG30" s="15" t="s">
        <v>63</v>
      </c>
      <c r="AH30" s="15"/>
      <c r="AI30" s="15"/>
      <c r="AJ30" s="15"/>
      <c r="AK30" s="15"/>
      <c r="AL30" s="15" t="s">
        <v>71</v>
      </c>
      <c r="AM30" s="15" t="s">
        <v>66</v>
      </c>
      <c r="AN30" s="15" t="s">
        <v>148</v>
      </c>
      <c r="AO30" s="19">
        <v>43651</v>
      </c>
      <c r="AP30" s="15"/>
      <c r="AQ30" s="19"/>
      <c r="AR30" s="15"/>
      <c r="AS30" s="15"/>
      <c r="AT30" s="15"/>
      <c r="AU30" s="15"/>
      <c r="AV30" s="15"/>
      <c r="AW30" s="15"/>
      <c r="AX30" s="19"/>
      <c r="AY30" s="15"/>
      <c r="AZ30" s="15"/>
      <c r="BA30" s="15"/>
      <c r="BB30" s="15"/>
      <c r="BC30" s="19"/>
      <c r="BD30" s="22">
        <v>44025</v>
      </c>
      <c r="BE30" s="20" t="s">
        <v>189</v>
      </c>
      <c r="BF30" s="20" t="s">
        <v>100</v>
      </c>
      <c r="BG30" s="20" t="s">
        <v>101</v>
      </c>
      <c r="BH30" s="20" t="s">
        <v>75</v>
      </c>
      <c r="BI30" s="20" t="s">
        <v>190</v>
      </c>
      <c r="BJ30" s="20" t="s">
        <v>77</v>
      </c>
      <c r="BK30" s="21" t="s">
        <v>129</v>
      </c>
      <c r="BL30" s="21" t="s">
        <v>79</v>
      </c>
      <c r="BM30" s="20"/>
      <c r="BN30" s="20"/>
      <c r="BO30" s="20"/>
      <c r="BP30" s="20"/>
      <c r="BQ30" s="22"/>
      <c r="BR30" s="20"/>
      <c r="BS30" s="20" t="s">
        <v>80</v>
      </c>
      <c r="BT30" s="20" t="s">
        <v>81</v>
      </c>
      <c r="BU30" s="20" t="s">
        <v>82</v>
      </c>
      <c r="BV30" s="20" t="s">
        <v>83</v>
      </c>
      <c r="BW30" s="22">
        <v>43256</v>
      </c>
      <c r="BX30" s="23">
        <v>4</v>
      </c>
      <c r="BY30" s="20" t="s">
        <v>84</v>
      </c>
      <c r="BZ30" s="20" t="s">
        <v>103</v>
      </c>
      <c r="CA30" s="20" t="s">
        <v>86</v>
      </c>
      <c r="CB30" s="20" t="s">
        <v>104</v>
      </c>
      <c r="CC30" s="22">
        <v>43739</v>
      </c>
      <c r="CD30" s="23">
        <v>62</v>
      </c>
      <c r="CE30" s="20" t="s">
        <v>88</v>
      </c>
      <c r="CF30" s="20" t="s">
        <v>89</v>
      </c>
      <c r="CG30" s="20" t="s">
        <v>90</v>
      </c>
      <c r="CH30" s="22">
        <v>43905</v>
      </c>
      <c r="CI30" s="23">
        <v>58</v>
      </c>
      <c r="CJ30" s="22">
        <v>44039</v>
      </c>
      <c r="CK30" s="20" t="s">
        <v>191</v>
      </c>
      <c r="CL30" s="20" t="s">
        <v>106</v>
      </c>
      <c r="CM30" s="19"/>
      <c r="CN30" s="16"/>
      <c r="CO30" s="16"/>
      <c r="CP30" s="16"/>
      <c r="CQ30" s="19">
        <v>44039</v>
      </c>
      <c r="CR30" s="16" t="s">
        <v>192</v>
      </c>
      <c r="CS30" s="16" t="s">
        <v>94</v>
      </c>
      <c r="CT30" s="16" t="s">
        <v>95</v>
      </c>
      <c r="CU30" s="19"/>
      <c r="CV30" s="24"/>
      <c r="CW30" s="24"/>
      <c r="CX30" s="16" t="s">
        <v>108</v>
      </c>
      <c r="CY30" s="25">
        <f t="shared" si="0"/>
        <v>44026</v>
      </c>
      <c r="CZ30" s="26" t="s">
        <v>68</v>
      </c>
    </row>
    <row r="31" spans="1:104" ht="25.9" customHeight="1" x14ac:dyDescent="0.25">
      <c r="A31" s="16" t="s">
        <v>61</v>
      </c>
      <c r="B31" s="15">
        <v>50</v>
      </c>
      <c r="C31" s="15" t="s">
        <v>261</v>
      </c>
      <c r="D31" s="16" t="s">
        <v>193</v>
      </c>
      <c r="E31" s="16" t="s">
        <v>246</v>
      </c>
      <c r="F31" s="15">
        <v>8</v>
      </c>
      <c r="G31" s="15">
        <v>10</v>
      </c>
      <c r="H31" s="16"/>
      <c r="I31" s="15"/>
      <c r="J31" s="17" t="s">
        <v>137</v>
      </c>
      <c r="K31" s="16"/>
      <c r="L31" s="18">
        <v>0.5</v>
      </c>
      <c r="M31" s="27" t="s">
        <v>185</v>
      </c>
      <c r="N31" s="27">
        <v>21.3</v>
      </c>
      <c r="O31" s="27" t="s">
        <v>63</v>
      </c>
      <c r="P31" s="27">
        <v>2.11</v>
      </c>
      <c r="Q31" s="27" t="s">
        <v>63</v>
      </c>
      <c r="R31" s="15"/>
      <c r="S31" s="15"/>
      <c r="T31" s="15"/>
      <c r="U31" s="15"/>
      <c r="V31" s="15"/>
      <c r="W31" s="15"/>
      <c r="X31" s="15"/>
      <c r="Y31" s="19"/>
      <c r="Z31" s="15"/>
      <c r="AA31" s="19"/>
      <c r="AB31" s="15"/>
      <c r="AC31" s="15" t="s">
        <v>70</v>
      </c>
      <c r="AD31" s="15">
        <v>21.3</v>
      </c>
      <c r="AE31" s="15" t="s">
        <v>63</v>
      </c>
      <c r="AF31" s="15">
        <v>2.11</v>
      </c>
      <c r="AG31" s="15" t="s">
        <v>63</v>
      </c>
      <c r="AH31" s="15"/>
      <c r="AI31" s="15"/>
      <c r="AJ31" s="15"/>
      <c r="AK31" s="15"/>
      <c r="AL31" s="15" t="s">
        <v>71</v>
      </c>
      <c r="AM31" s="15" t="s">
        <v>66</v>
      </c>
      <c r="AN31" s="15" t="s">
        <v>148</v>
      </c>
      <c r="AO31" s="19">
        <v>43651</v>
      </c>
      <c r="AP31" s="15"/>
      <c r="AQ31" s="19"/>
      <c r="AR31" s="15"/>
      <c r="AS31" s="15"/>
      <c r="AT31" s="15"/>
      <c r="AU31" s="15"/>
      <c r="AV31" s="15"/>
      <c r="AW31" s="15"/>
      <c r="AX31" s="19"/>
      <c r="AY31" s="15"/>
      <c r="AZ31" s="15"/>
      <c r="BA31" s="15"/>
      <c r="BB31" s="15"/>
      <c r="BC31" s="19"/>
      <c r="BD31" s="19">
        <v>44027</v>
      </c>
      <c r="BE31" s="20" t="s">
        <v>194</v>
      </c>
      <c r="BF31" s="20" t="s">
        <v>170</v>
      </c>
      <c r="BG31" s="20" t="s">
        <v>171</v>
      </c>
      <c r="BH31" s="20" t="s">
        <v>75</v>
      </c>
      <c r="BI31" s="20" t="s">
        <v>76</v>
      </c>
      <c r="BJ31" s="20" t="s">
        <v>77</v>
      </c>
      <c r="BK31" s="21" t="s">
        <v>122</v>
      </c>
      <c r="BL31" s="21" t="s">
        <v>79</v>
      </c>
      <c r="BM31" s="20"/>
      <c r="BN31" s="20"/>
      <c r="BO31" s="20"/>
      <c r="BP31" s="20"/>
      <c r="BQ31" s="22"/>
      <c r="BR31" s="20"/>
      <c r="BS31" s="20" t="s">
        <v>80</v>
      </c>
      <c r="BT31" s="20" t="s">
        <v>81</v>
      </c>
      <c r="BU31" s="20" t="s">
        <v>82</v>
      </c>
      <c r="BV31" s="20" t="s">
        <v>83</v>
      </c>
      <c r="BW31" s="22">
        <v>43256</v>
      </c>
      <c r="BX31" s="23">
        <v>4</v>
      </c>
      <c r="BY31" s="20" t="s">
        <v>84</v>
      </c>
      <c r="BZ31" s="20" t="s">
        <v>103</v>
      </c>
      <c r="CA31" s="20" t="s">
        <v>86</v>
      </c>
      <c r="CB31" s="20" t="s">
        <v>104</v>
      </c>
      <c r="CC31" s="22">
        <v>43739</v>
      </c>
      <c r="CD31" s="23">
        <v>62</v>
      </c>
      <c r="CE31" s="20" t="s">
        <v>88</v>
      </c>
      <c r="CF31" s="20" t="s">
        <v>89</v>
      </c>
      <c r="CG31" s="20" t="s">
        <v>90</v>
      </c>
      <c r="CH31" s="22">
        <v>43905</v>
      </c>
      <c r="CI31" s="23">
        <v>58</v>
      </c>
      <c r="CJ31" s="22">
        <v>44039</v>
      </c>
      <c r="CK31" s="20" t="s">
        <v>195</v>
      </c>
      <c r="CL31" s="20" t="s">
        <v>106</v>
      </c>
      <c r="CM31" s="19"/>
      <c r="CN31" s="16"/>
      <c r="CO31" s="16"/>
      <c r="CP31" s="16"/>
      <c r="CQ31" s="19">
        <v>44039</v>
      </c>
      <c r="CR31" s="16" t="s">
        <v>192</v>
      </c>
      <c r="CS31" s="16" t="s">
        <v>94</v>
      </c>
      <c r="CT31" s="16" t="s">
        <v>95</v>
      </c>
      <c r="CU31" s="19"/>
      <c r="CV31" s="24"/>
      <c r="CW31" s="24"/>
      <c r="CX31" s="16" t="s">
        <v>108</v>
      </c>
      <c r="CY31" s="25">
        <f t="shared" si="0"/>
        <v>44028</v>
      </c>
      <c r="CZ31" s="26" t="s">
        <v>68</v>
      </c>
    </row>
    <row r="32" spans="1:104" ht="25.9" customHeight="1" x14ac:dyDescent="0.25">
      <c r="A32" s="16" t="s">
        <v>61</v>
      </c>
      <c r="B32" s="15">
        <v>50</v>
      </c>
      <c r="C32" s="15" t="s">
        <v>261</v>
      </c>
      <c r="D32" s="16" t="s">
        <v>193</v>
      </c>
      <c r="E32" s="16" t="s">
        <v>246</v>
      </c>
      <c r="F32" s="15">
        <v>8</v>
      </c>
      <c r="G32" s="15">
        <v>10</v>
      </c>
      <c r="H32" s="16"/>
      <c r="I32" s="15"/>
      <c r="J32" s="17" t="s">
        <v>196</v>
      </c>
      <c r="K32" s="16"/>
      <c r="L32" s="18">
        <v>0.5</v>
      </c>
      <c r="M32" s="15" t="s">
        <v>70</v>
      </c>
      <c r="N32" s="15">
        <v>21.3</v>
      </c>
      <c r="O32" s="15" t="s">
        <v>63</v>
      </c>
      <c r="P32" s="15">
        <v>2.11</v>
      </c>
      <c r="Q32" s="15" t="s">
        <v>63</v>
      </c>
      <c r="R32" s="15"/>
      <c r="S32" s="15"/>
      <c r="T32" s="15"/>
      <c r="U32" s="15"/>
      <c r="V32" s="15" t="s">
        <v>71</v>
      </c>
      <c r="W32" s="15" t="s">
        <v>66</v>
      </c>
      <c r="X32" s="15" t="s">
        <v>148</v>
      </c>
      <c r="Y32" s="19">
        <v>43651</v>
      </c>
      <c r="Z32" s="15"/>
      <c r="AA32" s="19"/>
      <c r="AB32" s="15"/>
      <c r="AC32" s="15" t="s">
        <v>197</v>
      </c>
      <c r="AD32" s="15">
        <v>15</v>
      </c>
      <c r="AE32" s="15" t="s">
        <v>63</v>
      </c>
      <c r="AF32" s="15">
        <v>2.11</v>
      </c>
      <c r="AG32" s="15" t="s">
        <v>63</v>
      </c>
      <c r="AH32" s="15"/>
      <c r="AI32" s="15"/>
      <c r="AJ32" s="15"/>
      <c r="AK32" s="15"/>
      <c r="AL32" s="15" t="s">
        <v>65</v>
      </c>
      <c r="AM32" s="15" t="s">
        <v>66</v>
      </c>
      <c r="AN32" s="15" t="s">
        <v>67</v>
      </c>
      <c r="AO32" s="19">
        <v>43647</v>
      </c>
      <c r="AP32" s="15" t="s">
        <v>198</v>
      </c>
      <c r="AQ32" s="19">
        <v>43661</v>
      </c>
      <c r="AR32" s="15">
        <v>112</v>
      </c>
      <c r="AS32" s="15"/>
      <c r="AT32" s="15"/>
      <c r="AU32" s="15"/>
      <c r="AV32" s="15"/>
      <c r="AW32" s="15"/>
      <c r="AX32" s="19"/>
      <c r="AY32" s="15"/>
      <c r="AZ32" s="15"/>
      <c r="BA32" s="15"/>
      <c r="BB32" s="15"/>
      <c r="BC32" s="19"/>
      <c r="BD32" s="22">
        <v>44028</v>
      </c>
      <c r="BE32" s="20" t="s">
        <v>199</v>
      </c>
      <c r="BF32" s="20" t="s">
        <v>100</v>
      </c>
      <c r="BG32" s="20" t="s">
        <v>101</v>
      </c>
      <c r="BH32" s="20" t="s">
        <v>75</v>
      </c>
      <c r="BI32" s="20" t="s">
        <v>76</v>
      </c>
      <c r="BJ32" s="20" t="s">
        <v>79</v>
      </c>
      <c r="BK32" s="21" t="s">
        <v>146</v>
      </c>
      <c r="BL32" s="21" t="s">
        <v>79</v>
      </c>
      <c r="BM32" s="20"/>
      <c r="BN32" s="20"/>
      <c r="BO32" s="20"/>
      <c r="BP32" s="20"/>
      <c r="BQ32" s="22"/>
      <c r="BR32" s="20"/>
      <c r="BS32" s="20" t="s">
        <v>80</v>
      </c>
      <c r="BT32" s="20" t="s">
        <v>81</v>
      </c>
      <c r="BU32" s="20" t="s">
        <v>82</v>
      </c>
      <c r="BV32" s="20" t="s">
        <v>83</v>
      </c>
      <c r="BW32" s="22">
        <v>43256</v>
      </c>
      <c r="BX32" s="23">
        <v>4</v>
      </c>
      <c r="BY32" s="20" t="s">
        <v>84</v>
      </c>
      <c r="BZ32" s="20" t="s">
        <v>103</v>
      </c>
      <c r="CA32" s="20" t="s">
        <v>86</v>
      </c>
      <c r="CB32" s="20" t="s">
        <v>104</v>
      </c>
      <c r="CC32" s="22">
        <v>43739</v>
      </c>
      <c r="CD32" s="23">
        <v>62</v>
      </c>
      <c r="CE32" s="20" t="s">
        <v>88</v>
      </c>
      <c r="CF32" s="20" t="s">
        <v>89</v>
      </c>
      <c r="CG32" s="20" t="s">
        <v>90</v>
      </c>
      <c r="CH32" s="22">
        <v>43905</v>
      </c>
      <c r="CI32" s="23">
        <v>58</v>
      </c>
      <c r="CJ32" s="22">
        <v>44029</v>
      </c>
      <c r="CK32" s="20" t="s">
        <v>200</v>
      </c>
      <c r="CL32" s="20" t="s">
        <v>106</v>
      </c>
      <c r="CM32" s="19"/>
      <c r="CN32" s="16"/>
      <c r="CO32" s="16"/>
      <c r="CP32" s="16"/>
      <c r="CQ32" s="19"/>
      <c r="CR32" s="16"/>
      <c r="CS32" s="16"/>
      <c r="CT32" s="16"/>
      <c r="CU32" s="19"/>
      <c r="CV32" s="24"/>
      <c r="CW32" s="24"/>
      <c r="CX32" s="16" t="s">
        <v>108</v>
      </c>
      <c r="CY32" s="25">
        <f t="shared" si="0"/>
        <v>44029</v>
      </c>
      <c r="CZ32" s="26" t="s">
        <v>68</v>
      </c>
    </row>
    <row r="33" spans="1:104" ht="25.9" customHeight="1" x14ac:dyDescent="0.25">
      <c r="A33" s="16" t="s">
        <v>61</v>
      </c>
      <c r="B33" s="15">
        <v>50</v>
      </c>
      <c r="C33" s="15" t="s">
        <v>261</v>
      </c>
      <c r="D33" s="16" t="s">
        <v>193</v>
      </c>
      <c r="E33" s="16" t="s">
        <v>246</v>
      </c>
      <c r="F33" s="15">
        <v>8</v>
      </c>
      <c r="G33" s="15">
        <v>10</v>
      </c>
      <c r="H33" s="16"/>
      <c r="I33" s="15"/>
      <c r="J33" s="17" t="s">
        <v>196</v>
      </c>
      <c r="K33" s="16"/>
      <c r="L33" s="18">
        <v>0.5</v>
      </c>
      <c r="M33" s="15" t="s">
        <v>197</v>
      </c>
      <c r="N33" s="15">
        <v>15</v>
      </c>
      <c r="O33" s="15" t="s">
        <v>63</v>
      </c>
      <c r="P33" s="15">
        <v>2.11</v>
      </c>
      <c r="Q33" s="15" t="s">
        <v>63</v>
      </c>
      <c r="R33" s="15"/>
      <c r="S33" s="15"/>
      <c r="T33" s="15"/>
      <c r="U33" s="15"/>
      <c r="V33" s="15" t="s">
        <v>65</v>
      </c>
      <c r="W33" s="15" t="s">
        <v>66</v>
      </c>
      <c r="X33" s="15" t="s">
        <v>67</v>
      </c>
      <c r="Y33" s="19">
        <v>43647</v>
      </c>
      <c r="Z33" s="15" t="s">
        <v>198</v>
      </c>
      <c r="AA33" s="19">
        <v>43661</v>
      </c>
      <c r="AB33" s="15">
        <v>112</v>
      </c>
      <c r="AC33" s="15" t="s">
        <v>201</v>
      </c>
      <c r="AD33" s="15">
        <v>32</v>
      </c>
      <c r="AE33" s="15" t="s">
        <v>63</v>
      </c>
      <c r="AF33" s="15">
        <v>2.11</v>
      </c>
      <c r="AG33" s="15" t="s">
        <v>63</v>
      </c>
      <c r="AH33" s="15"/>
      <c r="AI33" s="15"/>
      <c r="AJ33" s="15"/>
      <c r="AK33" s="15"/>
      <c r="AL33" s="15" t="s">
        <v>202</v>
      </c>
      <c r="AM33" s="15" t="s">
        <v>66</v>
      </c>
      <c r="AN33" s="15" t="s">
        <v>203</v>
      </c>
      <c r="AO33" s="19">
        <v>43770</v>
      </c>
      <c r="AP33" s="15"/>
      <c r="AQ33" s="19"/>
      <c r="AR33" s="15"/>
      <c r="AS33" s="15"/>
      <c r="AT33" s="15"/>
      <c r="AU33" s="15"/>
      <c r="AV33" s="15"/>
      <c r="AW33" s="15"/>
      <c r="AX33" s="19"/>
      <c r="AY33" s="15"/>
      <c r="AZ33" s="15"/>
      <c r="BA33" s="15"/>
      <c r="BB33" s="15"/>
      <c r="BC33" s="19"/>
      <c r="BD33" s="22">
        <v>44028</v>
      </c>
      <c r="BE33" s="20" t="s">
        <v>204</v>
      </c>
      <c r="BF33" s="20" t="s">
        <v>100</v>
      </c>
      <c r="BG33" s="20" t="s">
        <v>101</v>
      </c>
      <c r="BH33" s="20" t="s">
        <v>75</v>
      </c>
      <c r="BI33" s="20" t="s">
        <v>190</v>
      </c>
      <c r="BJ33" s="20" t="s">
        <v>79</v>
      </c>
      <c r="BK33" s="21" t="s">
        <v>146</v>
      </c>
      <c r="BL33" s="21" t="s">
        <v>79</v>
      </c>
      <c r="BM33" s="20"/>
      <c r="BN33" s="20"/>
      <c r="BO33" s="20"/>
      <c r="BP33" s="20"/>
      <c r="BQ33" s="22"/>
      <c r="BR33" s="20"/>
      <c r="BS33" s="20" t="s">
        <v>80</v>
      </c>
      <c r="BT33" s="20" t="s">
        <v>81</v>
      </c>
      <c r="BU33" s="20" t="s">
        <v>82</v>
      </c>
      <c r="BV33" s="20" t="s">
        <v>83</v>
      </c>
      <c r="BW33" s="22">
        <v>43256</v>
      </c>
      <c r="BX33" s="23">
        <v>4</v>
      </c>
      <c r="BY33" s="20" t="s">
        <v>84</v>
      </c>
      <c r="BZ33" s="20" t="s">
        <v>103</v>
      </c>
      <c r="CA33" s="20" t="s">
        <v>86</v>
      </c>
      <c r="CB33" s="20" t="s">
        <v>104</v>
      </c>
      <c r="CC33" s="22">
        <v>43739</v>
      </c>
      <c r="CD33" s="23">
        <v>62</v>
      </c>
      <c r="CE33" s="20" t="s">
        <v>88</v>
      </c>
      <c r="CF33" s="20" t="s">
        <v>89</v>
      </c>
      <c r="CG33" s="20" t="s">
        <v>90</v>
      </c>
      <c r="CH33" s="22">
        <v>43905</v>
      </c>
      <c r="CI33" s="23">
        <v>58</v>
      </c>
      <c r="CJ33" s="22">
        <v>44029</v>
      </c>
      <c r="CK33" s="20" t="s">
        <v>200</v>
      </c>
      <c r="CL33" s="20" t="s">
        <v>106</v>
      </c>
      <c r="CM33" s="19"/>
      <c r="CN33" s="16"/>
      <c r="CO33" s="16"/>
      <c r="CP33" s="16"/>
      <c r="CQ33" s="19"/>
      <c r="CR33" s="16"/>
      <c r="CS33" s="16"/>
      <c r="CT33" s="16"/>
      <c r="CU33" s="19"/>
      <c r="CV33" s="24"/>
      <c r="CW33" s="24"/>
      <c r="CX33" s="16" t="s">
        <v>108</v>
      </c>
      <c r="CY33" s="25">
        <f t="shared" si="0"/>
        <v>44029</v>
      </c>
      <c r="CZ33" s="26" t="s">
        <v>68</v>
      </c>
    </row>
    <row r="34" spans="1:104" ht="25.9" customHeight="1" x14ac:dyDescent="0.25">
      <c r="A34" s="16" t="s">
        <v>61</v>
      </c>
      <c r="B34" s="15">
        <v>50</v>
      </c>
      <c r="C34" s="15" t="s">
        <v>261</v>
      </c>
      <c r="D34" s="16" t="s">
        <v>62</v>
      </c>
      <c r="E34" s="16" t="s">
        <v>246</v>
      </c>
      <c r="F34" s="15">
        <v>8</v>
      </c>
      <c r="G34" s="15">
        <v>10</v>
      </c>
      <c r="H34" s="16"/>
      <c r="I34" s="15"/>
      <c r="J34" s="17" t="s">
        <v>260</v>
      </c>
      <c r="K34" s="16"/>
      <c r="L34" s="18">
        <v>2.5</v>
      </c>
      <c r="M34" s="15" t="s">
        <v>259</v>
      </c>
      <c r="N34" s="15">
        <v>73</v>
      </c>
      <c r="O34" s="15" t="s">
        <v>63</v>
      </c>
      <c r="P34" s="15">
        <v>3.05</v>
      </c>
      <c r="Q34" s="15" t="s">
        <v>63</v>
      </c>
      <c r="R34" s="15"/>
      <c r="S34" s="15"/>
      <c r="T34" s="15"/>
      <c r="U34" s="15"/>
      <c r="V34" s="15"/>
      <c r="W34" s="15"/>
      <c r="X34" s="15"/>
      <c r="Y34" s="19"/>
      <c r="Z34" s="15"/>
      <c r="AA34" s="19"/>
      <c r="AB34" s="15"/>
      <c r="AC34" s="15" t="s">
        <v>64</v>
      </c>
      <c r="AD34" s="15">
        <v>65</v>
      </c>
      <c r="AE34" s="15" t="s">
        <v>63</v>
      </c>
      <c r="AF34" s="15">
        <v>3.05</v>
      </c>
      <c r="AG34" s="15" t="s">
        <v>63</v>
      </c>
      <c r="AH34" s="15"/>
      <c r="AI34" s="15"/>
      <c r="AJ34" s="15"/>
      <c r="AK34" s="15"/>
      <c r="AL34" s="15" t="s">
        <v>65</v>
      </c>
      <c r="AM34" s="15" t="s">
        <v>66</v>
      </c>
      <c r="AN34" s="15" t="s">
        <v>67</v>
      </c>
      <c r="AO34" s="19">
        <v>43647</v>
      </c>
      <c r="AP34" s="15"/>
      <c r="AQ34" s="19"/>
      <c r="AR34" s="15"/>
      <c r="AS34" s="15"/>
      <c r="AT34" s="15"/>
      <c r="AU34" s="15"/>
      <c r="AV34" s="15"/>
      <c r="AW34" s="15"/>
      <c r="AX34" s="19"/>
      <c r="AY34" s="15"/>
      <c r="AZ34" s="15"/>
      <c r="BA34" s="15"/>
      <c r="BB34" s="15"/>
      <c r="BC34" s="19"/>
      <c r="BD34" s="19"/>
      <c r="BE34" s="20" t="s">
        <v>258</v>
      </c>
      <c r="BF34" s="20"/>
      <c r="BG34" s="20"/>
      <c r="BH34" s="20"/>
      <c r="BI34" s="20"/>
      <c r="BJ34" s="20"/>
      <c r="BK34" s="21"/>
      <c r="BL34" s="21"/>
      <c r="BM34" s="20"/>
      <c r="BN34" s="20"/>
      <c r="BO34" s="20"/>
      <c r="BP34" s="20"/>
      <c r="BQ34" s="22"/>
      <c r="BR34" s="20"/>
      <c r="BS34" s="20"/>
      <c r="BT34" s="20"/>
      <c r="BU34" s="20"/>
      <c r="BV34" s="20"/>
      <c r="BW34" s="22"/>
      <c r="BX34" s="23"/>
      <c r="BY34" s="20"/>
      <c r="BZ34" s="20"/>
      <c r="CA34" s="20"/>
      <c r="CB34" s="20"/>
      <c r="CC34" s="22"/>
      <c r="CD34" s="23"/>
      <c r="CE34" s="20"/>
      <c r="CF34" s="20"/>
      <c r="CG34" s="20"/>
      <c r="CH34" s="22"/>
      <c r="CI34" s="23"/>
      <c r="CJ34" s="22"/>
      <c r="CK34" s="20"/>
      <c r="CL34" s="20"/>
      <c r="CM34" s="19"/>
      <c r="CN34" s="16"/>
      <c r="CO34" s="16"/>
      <c r="CP34" s="16"/>
      <c r="CQ34" s="19"/>
      <c r="CR34" s="16"/>
      <c r="CS34" s="16"/>
      <c r="CT34" s="16"/>
      <c r="CU34" s="19"/>
      <c r="CV34" s="24"/>
      <c r="CW34" s="24"/>
      <c r="CX34" s="24"/>
      <c r="CY34" s="25"/>
      <c r="CZ34" s="26" t="s">
        <v>68</v>
      </c>
    </row>
  </sheetData>
  <autoFilter ref="A4:CZ34" xr:uid="{CB78F754-CF2D-44ED-82D1-589A38E8FDE4}">
    <sortState xmlns:xlrd2="http://schemas.microsoft.com/office/spreadsheetml/2017/richdata2" ref="A5:CZ34">
      <sortCondition ref="BD4:BD34"/>
    </sortState>
  </autoFilter>
  <mergeCells count="24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M1:AB2"/>
    <mergeCell ref="AC1:AR2"/>
    <mergeCell ref="AS1:AX2"/>
    <mergeCell ref="AY1:BC2"/>
    <mergeCell ref="BD1:BL2"/>
    <mergeCell ref="CJ1:CY2"/>
    <mergeCell ref="CZ1:CZ3"/>
    <mergeCell ref="BM2:BR2"/>
    <mergeCell ref="BS2:BX2"/>
    <mergeCell ref="BY2:CD2"/>
    <mergeCell ref="CE2:CI2"/>
    <mergeCell ref="BM1:C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528D-ED19-4E48-A64F-9289A2ED7387}">
  <sheetPr>
    <pageSetUpPr fitToPage="1"/>
  </sheetPr>
  <dimension ref="A1:P26"/>
  <sheetViews>
    <sheetView showZeros="0" view="pageBreakPreview" topLeftCell="A6" zoomScaleNormal="100" zoomScaleSheetLayoutView="100" workbookViewId="0">
      <selection activeCell="A11" sqref="A11:E11"/>
    </sheetView>
  </sheetViews>
  <sheetFormatPr defaultColWidth="8.75" defaultRowHeight="15.75" x14ac:dyDescent="0.25"/>
  <cols>
    <col min="1" max="1" width="8.75" style="46"/>
    <col min="2" max="2" width="7.5" style="46" customWidth="1"/>
    <col min="3" max="3" width="14.125" style="46" customWidth="1"/>
    <col min="4" max="4" width="10.375" style="46" customWidth="1"/>
    <col min="5" max="5" width="10.75" style="46" customWidth="1"/>
    <col min="6" max="6" width="8.875" style="46" customWidth="1"/>
    <col min="7" max="10" width="9.5" style="46" customWidth="1"/>
    <col min="11" max="11" width="13.25" style="46" customWidth="1"/>
    <col min="12" max="12" width="9.5" style="46" customWidth="1"/>
    <col min="13" max="15" width="8.75" style="46"/>
    <col min="16" max="16" width="12.25" style="46" customWidth="1"/>
    <col min="17" max="16384" width="8.75" style="46"/>
  </cols>
  <sheetData>
    <row r="1" spans="1:16" x14ac:dyDescent="0.25">
      <c r="P1" s="47" t="s">
        <v>233</v>
      </c>
    </row>
    <row r="2" spans="1:16" x14ac:dyDescent="0.25">
      <c r="P2" s="47"/>
    </row>
    <row r="3" spans="1:16" x14ac:dyDescent="0.25">
      <c r="P3" s="47"/>
    </row>
    <row r="4" spans="1:16" x14ac:dyDescent="0.25">
      <c r="A4" s="48" t="s">
        <v>234</v>
      </c>
      <c r="B4" s="48"/>
      <c r="C4" s="48"/>
      <c r="D4" s="48"/>
      <c r="E4" s="48"/>
      <c r="K4" s="106" t="s">
        <v>250</v>
      </c>
      <c r="L4" s="106"/>
      <c r="M4" s="106"/>
      <c r="N4" s="106"/>
      <c r="O4" s="106"/>
      <c r="P4" s="106"/>
    </row>
    <row r="5" spans="1:16" ht="11.45" customHeight="1" x14ac:dyDescent="0.25">
      <c r="A5" s="107" t="s">
        <v>235</v>
      </c>
      <c r="B5" s="107"/>
      <c r="C5" s="107"/>
      <c r="D5" s="107"/>
      <c r="E5" s="107"/>
      <c r="F5" s="49"/>
      <c r="G5" s="49"/>
      <c r="H5" s="49"/>
      <c r="K5" s="103" t="s">
        <v>236</v>
      </c>
      <c r="L5" s="103"/>
      <c r="M5" s="103"/>
      <c r="N5" s="103"/>
      <c r="O5" s="103"/>
      <c r="P5" s="103"/>
    </row>
    <row r="6" spans="1:16" s="51" customFormat="1" x14ac:dyDescent="0.25">
      <c r="A6" s="108" t="s">
        <v>249</v>
      </c>
      <c r="B6" s="108"/>
      <c r="C6" s="108"/>
      <c r="D6" s="108"/>
      <c r="E6" s="108"/>
      <c r="F6" s="50"/>
      <c r="G6" s="50"/>
      <c r="H6" s="50"/>
      <c r="K6" s="108" t="s">
        <v>251</v>
      </c>
      <c r="L6" s="108"/>
      <c r="M6" s="108"/>
      <c r="N6" s="108"/>
      <c r="O6" s="108"/>
      <c r="P6" s="108"/>
    </row>
    <row r="7" spans="1:16" s="51" customFormat="1" ht="11.25" customHeight="1" x14ac:dyDescent="0.25">
      <c r="A7" s="102" t="s">
        <v>237</v>
      </c>
      <c r="B7" s="102"/>
      <c r="C7" s="102"/>
      <c r="D7" s="102"/>
      <c r="E7" s="102"/>
      <c r="F7" s="49"/>
      <c r="G7" s="49"/>
      <c r="H7" s="49"/>
      <c r="K7" s="103" t="s">
        <v>238</v>
      </c>
      <c r="L7" s="103"/>
      <c r="M7" s="103"/>
      <c r="N7" s="103"/>
      <c r="O7" s="103"/>
      <c r="P7" s="103"/>
    </row>
    <row r="8" spans="1:16" s="51" customFormat="1" x14ac:dyDescent="0.25">
      <c r="A8" s="106" t="s">
        <v>239</v>
      </c>
      <c r="B8" s="106"/>
      <c r="C8" s="106"/>
      <c r="D8" s="106"/>
      <c r="E8" s="106"/>
    </row>
    <row r="9" spans="1:16" s="51" customFormat="1" x14ac:dyDescent="0.25">
      <c r="A9" s="112" t="s">
        <v>240</v>
      </c>
      <c r="B9" s="112"/>
      <c r="C9" s="112"/>
      <c r="D9" s="112"/>
      <c r="E9" s="112"/>
    </row>
    <row r="10" spans="1:16" s="51" customFormat="1" ht="11.25" x14ac:dyDescent="0.25">
      <c r="A10" s="107" t="s">
        <v>241</v>
      </c>
      <c r="B10" s="107"/>
      <c r="C10" s="107"/>
      <c r="D10" s="107"/>
      <c r="E10" s="107"/>
    </row>
    <row r="11" spans="1:16" s="51" customFormat="1" ht="18" customHeight="1" x14ac:dyDescent="0.25">
      <c r="A11" s="112" t="str">
        <f>"Технологические трубопроводы"&amp;" "&amp;'Исходные данные'!C5</f>
        <v>Технологические трубопроводы криогенного блока СВ1</v>
      </c>
      <c r="B11" s="112"/>
      <c r="C11" s="112"/>
      <c r="D11" s="112"/>
      <c r="E11" s="112"/>
      <c r="L11" s="113"/>
      <c r="M11" s="113"/>
      <c r="N11" s="113"/>
    </row>
    <row r="12" spans="1:16" s="51" customFormat="1" ht="11.25" x14ac:dyDescent="0.25">
      <c r="A12" s="107" t="s">
        <v>242</v>
      </c>
      <c r="B12" s="107"/>
      <c r="C12" s="107"/>
      <c r="D12" s="107"/>
      <c r="E12" s="107"/>
      <c r="L12" s="107" t="s">
        <v>243</v>
      </c>
      <c r="M12" s="107"/>
      <c r="N12" s="107"/>
    </row>
    <row r="13" spans="1:16" s="52" customFormat="1" x14ac:dyDescent="0.25"/>
    <row r="14" spans="1:16" s="52" customFormat="1" x14ac:dyDescent="0.25">
      <c r="L14" s="53"/>
    </row>
    <row r="15" spans="1:16" ht="20.25" x14ac:dyDescent="0.3">
      <c r="E15" s="54"/>
      <c r="F15" s="54"/>
      <c r="G15" s="54"/>
      <c r="H15" s="54"/>
      <c r="J15" s="54"/>
    </row>
    <row r="16" spans="1:16" ht="20.25" x14ac:dyDescent="0.3">
      <c r="E16" s="54"/>
      <c r="F16" s="54"/>
      <c r="G16" s="54"/>
      <c r="H16" s="54"/>
      <c r="J16" s="54"/>
    </row>
    <row r="17" spans="2:16" ht="20.25" x14ac:dyDescent="0.3">
      <c r="E17" s="54"/>
      <c r="F17" s="54"/>
      <c r="G17" s="54"/>
      <c r="H17" s="54"/>
      <c r="J17" s="54"/>
    </row>
    <row r="18" spans="2:16" ht="20.25" x14ac:dyDescent="0.3">
      <c r="E18" s="54"/>
      <c r="F18" s="54"/>
      <c r="G18" s="54"/>
      <c r="H18" s="54"/>
      <c r="J18" s="54"/>
    </row>
    <row r="19" spans="2:16" ht="25.5" customHeight="1" x14ac:dyDescent="0.4">
      <c r="B19" s="109" t="s">
        <v>244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</row>
    <row r="22" spans="2:16" ht="20.25" x14ac:dyDescent="0.3">
      <c r="B22" s="55"/>
      <c r="C22" s="55" t="s">
        <v>245</v>
      </c>
      <c r="D22" s="110" t="str">
        <f>'Исходные данные'!E5</f>
        <v>601501AL002</v>
      </c>
      <c r="E22" s="104"/>
      <c r="F22" s="104"/>
      <c r="H22" s="55" t="s">
        <v>247</v>
      </c>
      <c r="I22" s="105"/>
      <c r="J22" s="105"/>
      <c r="K22" s="58" t="str">
        <f>"Р ="&amp;" "&amp;'Исходные данные'!F5&amp;" "&amp;"МПа;"</f>
        <v>Р = 8 МПа;</v>
      </c>
      <c r="L22" s="104" t="str">
        <f>"Т ="&amp;" "&amp;'Исходные данные'!H5&amp;" "&amp;"°С;"</f>
        <v>Т =  °С;</v>
      </c>
      <c r="M22" s="104"/>
      <c r="N22" s="104">
        <f>'Исходные данные'!I5</f>
        <v>0</v>
      </c>
      <c r="O22" s="104"/>
    </row>
    <row r="23" spans="2:16" ht="15.6" customHeight="1" x14ac:dyDescent="0.25">
      <c r="E23" s="56"/>
      <c r="F23" s="56"/>
      <c r="G23" s="103" t="s">
        <v>248</v>
      </c>
      <c r="H23" s="103"/>
      <c r="I23" s="111"/>
      <c r="J23" s="111"/>
      <c r="K23" s="111"/>
      <c r="L23" s="111"/>
      <c r="M23" s="111"/>
      <c r="N23" s="111"/>
      <c r="O23" s="111"/>
      <c r="P23" s="56"/>
    </row>
    <row r="24" spans="2:16" ht="15.6" customHeight="1" x14ac:dyDescent="0.25"/>
    <row r="25" spans="2:16" x14ac:dyDescent="0.25">
      <c r="B25" s="57"/>
    </row>
    <row r="26" spans="2:16" x14ac:dyDescent="0.25">
      <c r="B26" s="57"/>
    </row>
  </sheetData>
  <mergeCells count="20">
    <mergeCell ref="G23:O23"/>
    <mergeCell ref="N22:O22"/>
    <mergeCell ref="A8:E8"/>
    <mergeCell ref="A9:E9"/>
    <mergeCell ref="A10:E10"/>
    <mergeCell ref="A11:E11"/>
    <mergeCell ref="L11:N11"/>
    <mergeCell ref="A12:E12"/>
    <mergeCell ref="L12:N12"/>
    <mergeCell ref="A7:E7"/>
    <mergeCell ref="K7:P7"/>
    <mergeCell ref="L22:M22"/>
    <mergeCell ref="I22:J22"/>
    <mergeCell ref="K4:P4"/>
    <mergeCell ref="A5:E5"/>
    <mergeCell ref="K5:P5"/>
    <mergeCell ref="A6:E6"/>
    <mergeCell ref="K6:P6"/>
    <mergeCell ref="B19:P19"/>
    <mergeCell ref="D22:F22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8B45-6EFD-4AC4-BE41-4AB620B19C78}">
  <dimension ref="A1:Y65"/>
  <sheetViews>
    <sheetView tabSelected="1" view="pageBreakPreview" zoomScale="80" zoomScaleNormal="100" zoomScaleSheetLayoutView="80" workbookViewId="0">
      <selection activeCell="B4" sqref="B4:B5"/>
    </sheetView>
  </sheetViews>
  <sheetFormatPr defaultRowHeight="15.75" x14ac:dyDescent="0.25"/>
  <cols>
    <col min="1" max="1" width="2.875" style="33" customWidth="1"/>
    <col min="2" max="2" width="16.25" style="33" customWidth="1"/>
    <col min="3" max="3" width="31.625" style="33" customWidth="1"/>
    <col min="4" max="4" width="11.375" style="33" customWidth="1"/>
    <col min="5" max="5" width="11.5" style="33" customWidth="1"/>
    <col min="6" max="6" width="8.625" style="33" customWidth="1"/>
    <col min="7" max="8" width="10.125" style="33" customWidth="1"/>
    <col min="9" max="9" width="10.5" style="33" customWidth="1"/>
    <col min="10" max="10" width="9.75" style="33" customWidth="1"/>
    <col min="11" max="11" width="10.25" style="33" customWidth="1"/>
    <col min="12" max="12" width="9.25" style="33" customWidth="1"/>
    <col min="13" max="13" width="8.125" style="33" customWidth="1"/>
    <col min="14" max="14" width="9.5" style="33" customWidth="1"/>
    <col min="15" max="15" width="23.5" style="33" customWidth="1"/>
    <col min="16" max="16" width="22" style="33" customWidth="1"/>
    <col min="17" max="17" width="12" style="33" customWidth="1"/>
    <col min="18" max="18" width="16.875" style="33" customWidth="1"/>
    <col min="19" max="19" width="7.625" style="33" customWidth="1"/>
    <col min="20" max="20" width="20.5" style="33" customWidth="1"/>
    <col min="21" max="21" width="8.875" style="33" customWidth="1"/>
    <col min="22" max="22" width="8.625" style="33" customWidth="1"/>
    <col min="23" max="23" width="9.5" style="33" customWidth="1"/>
    <col min="24" max="24" width="18.75" style="33" customWidth="1"/>
    <col min="25" max="25" width="22.125" style="33" customWidth="1"/>
  </cols>
  <sheetData>
    <row r="1" spans="1:25" s="33" customFormat="1" ht="21" customHeight="1" thickBot="1" x14ac:dyDescent="0.3">
      <c r="A1" s="122" t="s">
        <v>205</v>
      </c>
      <c r="B1" s="114" t="s">
        <v>206</v>
      </c>
      <c r="C1" s="114" t="s">
        <v>207</v>
      </c>
      <c r="D1" s="124" t="s">
        <v>208</v>
      </c>
      <c r="E1" s="125"/>
      <c r="F1" s="125"/>
      <c r="G1" s="126"/>
      <c r="H1" s="114" t="s">
        <v>209</v>
      </c>
      <c r="I1" s="114" t="s">
        <v>210</v>
      </c>
      <c r="J1" s="114" t="s">
        <v>211</v>
      </c>
      <c r="K1" s="114" t="s">
        <v>36</v>
      </c>
      <c r="L1" s="114" t="s">
        <v>212</v>
      </c>
      <c r="M1" s="114" t="s">
        <v>213</v>
      </c>
      <c r="N1" s="114" t="s">
        <v>214</v>
      </c>
      <c r="O1" s="114" t="s">
        <v>215</v>
      </c>
      <c r="P1" s="114" t="s">
        <v>216</v>
      </c>
      <c r="Q1" s="114" t="s">
        <v>217</v>
      </c>
      <c r="R1" s="114" t="s">
        <v>218</v>
      </c>
      <c r="S1" s="114" t="s">
        <v>219</v>
      </c>
      <c r="T1" s="114" t="s">
        <v>220</v>
      </c>
      <c r="U1" s="114" t="s">
        <v>221</v>
      </c>
      <c r="V1" s="114" t="s">
        <v>222</v>
      </c>
      <c r="W1" s="114" t="s">
        <v>223</v>
      </c>
      <c r="X1" s="114" t="s">
        <v>224</v>
      </c>
      <c r="Y1" s="114" t="s">
        <v>225</v>
      </c>
    </row>
    <row r="2" spans="1:25" s="33" customFormat="1" ht="102" customHeight="1" thickBot="1" x14ac:dyDescent="0.3">
      <c r="A2" s="123"/>
      <c r="B2" s="115"/>
      <c r="C2" s="115"/>
      <c r="D2" s="28" t="s">
        <v>226</v>
      </c>
      <c r="E2" s="28" t="s">
        <v>17</v>
      </c>
      <c r="F2" s="28" t="s">
        <v>227</v>
      </c>
      <c r="G2" s="29" t="s">
        <v>18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s="33" customFormat="1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  <c r="X3" s="30">
        <v>24</v>
      </c>
      <c r="Y3" s="30">
        <v>25</v>
      </c>
    </row>
    <row r="4" spans="1:25" s="33" customFormat="1" ht="45" customHeight="1" x14ac:dyDescent="0.25">
      <c r="A4" s="116">
        <v>1</v>
      </c>
      <c r="B4" s="116" t="str">
        <f>INDEX('Исходные данные'!$BE$5:$BE$34,ROW(A2)/2)</f>
        <v>WP-18</v>
      </c>
      <c r="C4" s="59" t="str">
        <f>IF('Исходные данные'!R5=0,'Исходные данные'!M5&amp;" "&amp;'Исходные данные'!N5&amp;" "&amp;'Исходные данные'!O5&amp;" х "&amp;'Исходные данные'!P5&amp;" "&amp;'Исходные данные'!Q5,'Исходные данные'!M5&amp;" "&amp;'Исходные данные'!N5&amp;" "&amp;'Исходные данные'!O5&amp;" х "&amp;'Исходные данные'!P5&amp;" "&amp;'Исходные данные'!Q5&amp;" х "&amp;'Исходные данные'!R5&amp;" "&amp;'Исходные данные'!S5&amp;" х "&amp;'Исходные данные'!T5&amp;" "&amp;'Исходные данные'!U5)&amp;", "&amp;'Исходные данные'!V5&amp;", "&amp;'Исходные данные'!W5&amp;", № "&amp;'Исходные данные'!X5&amp;" "&amp;TEXT('Исходные данные'!Y5," от ДД.ММ.ГГГГ")&amp;" "&amp;"г."</f>
        <v>Труба 114,3 мм х 3,05 мм, ASTM A312/A312M-2015, 304L, № XH—201907J99  от 05.07.2019 г.</v>
      </c>
      <c r="D4" s="45" t="str">
        <f>IF('Исходные данные'!BM5=0,"",'Исходные данные'!BM5&amp;" "&amp;'Исходные данные'!BN5&amp;", "&amp;'Исходные данные'!BO5&amp;", № "&amp;'Исходные данные'!BP5&amp;" "&amp;TEXT('Исходные данные'!BQ5," от ДД.ММ.ГГГГ")&amp;" "&amp;"г.")</f>
        <v/>
      </c>
      <c r="E4" s="118" t="str">
        <f>IF('Исходные данные'!BY5=0,"",'Исходные данные'!BY5&amp;" "&amp;'Исходные данные'!BZ5&amp;", "&amp;'Исходные данные'!CA5&amp;", № "&amp;'Исходные данные'!CB5&amp;" "&amp;TEXT('Исходные данные'!CC5," от ДД.ММ.ГГГГ")&amp;" "&amp;"г.")</f>
        <v>ОК Tigrod Ø 2,0 мм, ТУ 1222-045-55224353-2008, № EC25727061  от 03.09.2019 г.</v>
      </c>
      <c r="F4" s="120" t="s">
        <v>228</v>
      </c>
      <c r="G4" s="127" t="str">
        <f>IF('Исходные данные'!CE5=0,"",'Исходные данные'!CE5&amp;", "&amp;'Исходные данные'!CF5&amp;", № "&amp;'Исходные данные'!CG5&amp;" "&amp;TEXT('Исходные данные'!CH5," от ДД.ММ.ГГГГ")&amp;" "&amp;"г.")</f>
        <v>аргон 99,993%, ГОСТ 10157-2016, № б/н  от 25.08.2019 г.</v>
      </c>
      <c r="H4" s="127" t="str">
        <f>"Журнал № 1, рег. №"&amp;" "&amp;IF('Исходные данные'!BR5=0,"",'Исходные данные'!BR5&amp;", ")&amp;""&amp;IF('Исходные данные'!BX5=0,"",'Исходные данные'!BX5&amp;", ")&amp;""&amp;IF('Исходные данные'!CD5=0,"",'Исходные данные'!CD5&amp;", ")&amp;""&amp;IF('Исходные данные'!CI5=0,"",'Исходные данные'!CI5)</f>
        <v>Журнал № 1, рег. № 4, 27, 25</v>
      </c>
      <c r="I4" s="116"/>
      <c r="J4" s="116" t="str">
        <f>IF('Исходные данные'!BI5=0,"",'Исходные данные'!BI5)</f>
        <v>В1, НП</v>
      </c>
      <c r="K4" s="128">
        <f>IF('Исходные данные'!BD5=0,"",'Исходные данные'!BD5)</f>
        <v>43812</v>
      </c>
      <c r="L4" s="116" t="str">
        <f>IF('Исходные данные'!BH5=0,"",'Исходные данные'!BH5)</f>
        <v>РАД</v>
      </c>
      <c r="M4" s="131" t="str">
        <f>IF('Исходные данные'!BK5=0,"",'Исходные данные'!BK5)</f>
        <v xml:space="preserve"> +13</v>
      </c>
      <c r="N4" s="116" t="str">
        <f>IF('Исходные данные'!BL5=0,"",'Исходные данные'!BL5)</f>
        <v xml:space="preserve"> -</v>
      </c>
      <c r="O4" s="116" t="str">
        <f>IF('Исходные данные'!BG5=0,"",'Исходные данные'!BG5)&amp;", "&amp;IF('Исходные данные'!BF5=0,"",'Исходные данные'!BF5)</f>
        <v>Ерменгалиев С.А., 8KCT</v>
      </c>
      <c r="P4" s="31"/>
      <c r="Q4" s="116" t="s">
        <v>228</v>
      </c>
      <c r="R4" s="130" t="str">
        <f>IF('Исходные данные'!CJ5=0,"","годен, № ")&amp;""&amp;IF('Исходные данные'!CK5=0,"",'Исходные данные'!CK5)&amp;""&amp;TEXT('Исходные данные'!CJ5," от ДД.ММ.ГГГГ")&amp;" "&amp;"г."</f>
        <v>годен, № SS-CB1-4/249 от 14.12.2019 г.</v>
      </c>
      <c r="S4" s="116" t="str">
        <f>IF('Исходные данные'!BJ5=0,"",'Исходные данные'!BJ5)</f>
        <v>РК</v>
      </c>
      <c r="T4" s="130" t="e" cm="1">
        <f t="array" ref="T4">IF('Исходные данные'!BJ5&lt;&gt;"",(IF('Исходные данные'!BJ5="РК",(IF('Исходные данные'!CV5=0,'Исходные данные'!CT5&amp;", № "&amp;'Исходные данные'!CR5&amp;""&amp;TEXT('Исходные данные'!CQ5," от ДД.ММ.ГГГГ")&amp;" "&amp;"г.",'Исходные данные'!CW5&amp;", № "&amp;'Исходные данные'!CV5&amp;""&amp;TEXT('Исходные данные'!CU5," от ДД.ММ.ГГГГ")&amp;" "&amp;"г.")),""),(IF('Исходные данные'!BJ5="КК",'Исходные данные'!CW5&amp;", № "&amp;'Исходные данные'!CV5&amp;""&amp;TEXT('Исходные данные'!CU5," от ДД.ММ.ГГГГ")&amp;" "&amp;"г.",""))),"")</f>
        <v>#VALUE!</v>
      </c>
      <c r="U4" s="116" t="s">
        <v>228</v>
      </c>
      <c r="V4" s="116" t="s">
        <v>228</v>
      </c>
      <c r="W4" s="116" t="s">
        <v>228</v>
      </c>
      <c r="X4" s="59" t="str">
        <f>IF('Исходные данные'!CL5=0,"",'Исходные данные'!CL5)</f>
        <v>Веденеев Е.В., II ур., уд. № 0056-0331</v>
      </c>
      <c r="Y4" s="59" t="str">
        <f>IF('Исходные данные'!CX5=0,"",'Исходные данные'!CX5&amp;", "&amp;TEXT('Исходные данные'!CY5,"ДД.ММ.ГГГГ")&amp;" "&amp;"г.")</f>
        <v>Власов С.Ю., 14.12.2019 г.</v>
      </c>
    </row>
    <row r="5" spans="1:25" s="33" customFormat="1" ht="45" customHeight="1" x14ac:dyDescent="0.25">
      <c r="A5" s="117"/>
      <c r="B5" s="117"/>
      <c r="C5" s="59" t="str">
        <f>IF('Исходные данные'!AI5=0,'Исходные данные'!AC5&amp;" "&amp;'Исходные данные'!AD5&amp;" "&amp;'Исходные данные'!AE5&amp;" х "&amp;'Исходные данные'!AF5&amp;" "&amp;'Исходные данные'!AG5,'Исходные данные'!AC5&amp;" "&amp;'Исходные данные'!AD5&amp;" "&amp;'Исходные данные'!AE5&amp;" х "&amp;'Исходные данные'!AF5&amp;" "&amp;'Исходные данные'!AG5&amp;" х "&amp;'Исходные данные'!AH5&amp;" "&amp;'Исходные данные'!AI5&amp;" х "&amp;'Исходные данные'!AJ5&amp;" "&amp;'Исходные данные'!AK5)&amp;", "&amp;'Исходные данные'!AL5&amp;", "&amp;'Исходные данные'!AM5&amp;", № "&amp;'Исходные данные'!AN5&amp;" "&amp;TEXT('Исходные данные'!AO5," от ДД.ММ.ГГГГ")&amp;" "&amp;"г."</f>
        <v>Переxод Э 100 мм х 3,05 мм х 65 мм х 3,05 мм, ASME B16.9-2012/OK, 304L, № JDE1019070108  от 01.07.2019 г.</v>
      </c>
      <c r="D5" s="60" t="str">
        <f>IF('Исходные данные'!BS5=0,"",'Исходные данные'!BS5&amp;" "&amp;'Исходные данные'!BT5&amp;", "&amp;'Исходные данные'!BU5&amp;", № "&amp;'Исходные данные'!BV5&amp;" "&amp;TEXT('Исходные данные'!BW5," от ДД.ММ.ГГГГ")&amp;" "&amp;"г.")</f>
        <v>WL15 Ø 3,2 мм, ТУ 1853-103-55224353-2011, № НАКС № АЦСМ-8-00667  от 05.06.2018 г.</v>
      </c>
      <c r="E5" s="119"/>
      <c r="F5" s="121"/>
      <c r="G5" s="127"/>
      <c r="H5" s="127"/>
      <c r="I5" s="117"/>
      <c r="J5" s="117"/>
      <c r="K5" s="129"/>
      <c r="L5" s="117"/>
      <c r="M5" s="132"/>
      <c r="N5" s="117"/>
      <c r="O5" s="117"/>
      <c r="P5" s="32"/>
      <c r="Q5" s="117"/>
      <c r="R5" s="133"/>
      <c r="S5" s="117"/>
      <c r="T5" s="117"/>
      <c r="U5" s="117"/>
      <c r="V5" s="117"/>
      <c r="W5" s="117"/>
      <c r="X5" s="59" t="str">
        <f>IF('Исходные данные'!CO5=0,"",'Исходные данные'!CO5)&amp;""&amp;IF('Исходные данные'!CS5=0,"",'Исходные данные'!CS5)</f>
        <v>Петров П.А., II у., уд. № 0037-6078</v>
      </c>
      <c r="Y5" s="59"/>
    </row>
    <row r="6" spans="1:25" s="33" customFormat="1" ht="45" customHeight="1" x14ac:dyDescent="0.25">
      <c r="A6" s="116">
        <v>2</v>
      </c>
      <c r="B6" s="116" t="str">
        <f>INDEX('Исходные данные'!$BE$5:$BE$34,ROW(A4)/2)</f>
        <v>WP-02</v>
      </c>
      <c r="C6" s="59" t="str">
        <f>IF('Исходные данные'!R6=0,'Исходные данные'!M6&amp;" "&amp;'Исходные данные'!N6&amp;" "&amp;'Исходные данные'!O6&amp;" х "&amp;'Исходные данные'!P6&amp;" "&amp;'Исходные данные'!Q6,'Исходные данные'!M6&amp;" "&amp;'Исходные данные'!N6&amp;" "&amp;'Исходные данные'!O6&amp;" х "&amp;'Исходные данные'!P6&amp;" "&amp;'Исходные данные'!Q6&amp;" х "&amp;'Исходные данные'!R6&amp;" "&amp;'Исходные данные'!S6&amp;" х "&amp;'Исходные данные'!T6&amp;" "&amp;'Исходные данные'!U6)&amp;", "&amp;'Исходные данные'!V6&amp;", "&amp;'Исходные данные'!W6&amp;", № "&amp;'Исходные данные'!X6&amp;" "&amp;TEXT('Исходные данные'!Y6," от ДД.ММ.ГГГГ")&amp;" "&amp;"г."</f>
        <v>Отвод 90° 65 мм х 3,05 мм, ASME B16/9-2012/OK, 304L, № JDE1019070101  от 01.07.2019 г.</v>
      </c>
      <c r="D6" s="61" t="str">
        <f>IF('Исходные данные'!BM6=0,"",'Исходные данные'!BM6&amp;" "&amp;'Исходные данные'!BN6&amp;", "&amp;'Исходные данные'!BO6&amp;", № "&amp;'Исходные данные'!BP6&amp;" "&amp;TEXT('Исходные данные'!BQ6," от ДД.ММ.ГГГГ")&amp;" "&amp;"г.")</f>
        <v/>
      </c>
      <c r="E6" s="118" t="str">
        <f>IF('Исходные данные'!BY6=0,"",'Исходные данные'!BY6&amp;" "&amp;'Исходные данные'!BZ6&amp;", "&amp;'Исходные данные'!CA6&amp;", № "&amp;'Исходные данные'!CB6&amp;" "&amp;TEXT('Исходные данные'!CC6," от ДД.ММ.ГГГГ")&amp;" "&amp;"г.")</f>
        <v>ОК Tigrod Ø 2,0 мм, ТУ 1222-045-55224353-2008, № EC25727061  от 03.09.2019 г.</v>
      </c>
      <c r="F6" s="120" t="s">
        <v>228</v>
      </c>
      <c r="G6" s="127" t="str">
        <f>IF('Исходные данные'!CE6=0,"",'Исходные данные'!CE6&amp;", "&amp;'Исходные данные'!CF6&amp;", № "&amp;'Исходные данные'!CG6&amp;" "&amp;TEXT('Исходные данные'!CH6," от ДД.ММ.ГГГГ")&amp;" "&amp;"г.")</f>
        <v>аргон 99,993%, ГОСТ 10157-2016, № б/н  от 25.08.2019 г.</v>
      </c>
      <c r="H6" s="127" t="str">
        <f>"Журнал № 1, рег. №"&amp;" "&amp;IF('Исходные данные'!BR6=0,"",'Исходные данные'!BR6&amp;", ")&amp;""&amp;IF('Исходные данные'!BX6=0,"",'Исходные данные'!BX6&amp;", ")&amp;""&amp;IF('Исходные данные'!CD6=0,"",'Исходные данные'!CD6&amp;", ")&amp;""&amp;IF('Исходные данные'!CI6=0,"",'Исходные данные'!CI7)</f>
        <v>Журнал № 1, рег. № 4, 27, 25</v>
      </c>
      <c r="I6" s="116"/>
      <c r="J6" s="116" t="str">
        <f>IF('Исходные данные'!BI6=0,"",'Исходные данные'!BI6)</f>
        <v>В1, НП</v>
      </c>
      <c r="K6" s="128">
        <f>IF('Исходные данные'!BD6=0,"",'Исходные данные'!BD6)</f>
        <v>43813</v>
      </c>
      <c r="L6" s="116" t="str">
        <f>IF('Исходные данные'!BH6=0,"",'Исходные данные'!BH6)</f>
        <v>РАД</v>
      </c>
      <c r="M6" s="131" t="str">
        <f>IF('Исходные данные'!BK6=0,"",'Исходные данные'!BK6)</f>
        <v xml:space="preserve"> +13</v>
      </c>
      <c r="N6" s="116" t="str">
        <f>IF('Исходные данные'!BL6=0,"",'Исходные данные'!BL6)</f>
        <v xml:space="preserve"> -</v>
      </c>
      <c r="O6" s="116" t="str">
        <f>IF('Исходные данные'!BG6=0,"",'Исходные данные'!BG6)&amp;", "&amp;IF('Исходные данные'!BF6=0,"",'Исходные данные'!BF6)</f>
        <v>Ульданов Е.С., 17RT</v>
      </c>
      <c r="P6" s="31"/>
      <c r="Q6" s="116" t="s">
        <v>228</v>
      </c>
      <c r="R6" s="130" t="str">
        <f>IF('Исходные данные'!CJ6=0,"","годен, № ")&amp;""&amp;IF('Исходные данные'!CK6=0,"",'Исходные данные'!CK6)&amp;""&amp;TEXT('Исходные данные'!CJ6," от ДД.ММ.ГГГГ")&amp;" "&amp;"г."</f>
        <v>годен, № SS-CB1-4/259 от 15.12.2019 г.</v>
      </c>
      <c r="S6" s="116" t="str">
        <f>IF('Исходные данные'!BJ6=0,"",'Исходные данные'!BJ6)</f>
        <v>РК</v>
      </c>
      <c r="T6" s="130" t="str">
        <f>IF(OR(S6="РК",S6="КК"),IF('Исходные данные'!CV6=0,'Исходные данные'!CT6&amp;", № "&amp;'Исходные данные'!CR6&amp;""&amp;TEXT('Исходные данные'!CQ6," от ДД.ММ.ГГГГ")&amp;" "&amp;"г.",'Исходные данные'!CW6&amp;", № "&amp;'Исходные данные'!CV6&amp;""&amp;TEXT('Исходные данные'!CU6," от ДД.ММ.ГГГГ")&amp;" "&amp;"г."),IF('Исходные данные'!CN6=0,"",'Исходные данные'!CP6&amp;", № "&amp;'Исходные данные'!CN6&amp;""&amp;TEXT('Исходные данные'!CM6," от ДД.ММ.ГГГГ")&amp;" "&amp;"г."))</f>
        <v>годен, № 746-РК от 24.04.2020 г.</v>
      </c>
      <c r="U6" s="116" t="s">
        <v>228</v>
      </c>
      <c r="V6" s="116" t="s">
        <v>228</v>
      </c>
      <c r="W6" s="116" t="s">
        <v>228</v>
      </c>
      <c r="X6" s="59" t="str">
        <f>IF('Исходные данные'!CL6=0,"",'Исходные данные'!CL6)</f>
        <v>Веденеев Е.В., II ур., уд. № 0056-0331</v>
      </c>
      <c r="Y6" s="59" t="str">
        <f>IF('Исходные данные'!CX6=0,"",'Исходные данные'!CX6&amp;", "&amp;TEXT('Исходные данные'!CY6,"ДД.ММ.ГГГГ")&amp;" "&amp;"г.")</f>
        <v>Власов С.Ю., 15.12.2019 г.</v>
      </c>
    </row>
    <row r="7" spans="1:25" s="33" customFormat="1" ht="45" customHeight="1" x14ac:dyDescent="0.25">
      <c r="A7" s="117"/>
      <c r="B7" s="117"/>
      <c r="C7" s="59" t="str">
        <f>IF('Исходные данные'!AH6=0,'Исходные данные'!AC6&amp;" "&amp;'Исходные данные'!AD6&amp;" "&amp;'Исходные данные'!AE6&amp;" х "&amp;'Исходные данные'!AF6&amp;" "&amp;'Исходные данные'!AG6,'Исходные данные'!AC6&amp;" "&amp;'Исходные данные'!AD6&amp;" "&amp;'Исходные данные'!AE6&amp;" х "&amp;'Исходные данные'!AF6&amp;" "&amp;'Исходные данные'!AG6&amp;" х "&amp;'Исходные данные'!AH6&amp;" "&amp;'Исходные данные'!AI6&amp;" х "&amp;'Исходные данные'!AJ6&amp;" "&amp;'Исходные данные'!AK6)&amp;", "&amp;'Исходные данные'!AL6&amp;", "&amp;'Исходные данные'!AM6&amp;", № "&amp;'Исходные данные'!AN6&amp;" "&amp;TEXT('Исходные данные'!AO6," от ДД.ММ.ГГГГ")&amp;" "&amp;"г."</f>
        <v>Труба 73 мм х 3,05 мм, ASTM A312/A312M-2015, 304L, № XH—201907J98  от 05.07.2019 г.</v>
      </c>
      <c r="D7" s="60" t="str">
        <f>IF('Исходные данные'!BS6=0,"",'Исходные данные'!BS6&amp;" "&amp;'Исходные данные'!BT6&amp;", "&amp;'Исходные данные'!BU6&amp;", № "&amp;'Исходные данные'!BV6&amp;" "&amp;TEXT('Исходные данные'!BW6," от ДД.ММ.ГГГГ")&amp;" "&amp;"г.")</f>
        <v>WL15 Ø 3,2 мм, ТУ 1853-103-55224353-2011, № НАКС № АЦСМ-8-00667  от 05.06.2018 г.</v>
      </c>
      <c r="E7" s="119"/>
      <c r="F7" s="121"/>
      <c r="G7" s="127"/>
      <c r="H7" s="127"/>
      <c r="I7" s="117"/>
      <c r="J7" s="117"/>
      <c r="K7" s="129"/>
      <c r="L7" s="117"/>
      <c r="M7" s="132"/>
      <c r="N7" s="117"/>
      <c r="O7" s="117"/>
      <c r="P7" s="32"/>
      <c r="Q7" s="117"/>
      <c r="R7" s="133"/>
      <c r="S7" s="117"/>
      <c r="T7" s="117"/>
      <c r="U7" s="117"/>
      <c r="V7" s="117"/>
      <c r="W7" s="117"/>
      <c r="X7" s="59" t="str">
        <f>IF('Исходные данные'!CO8=0,"",'Исходные данные'!CO8)&amp;""&amp;IF('Исходные данные'!CS8=0,"",'Исходные данные'!CS8)</f>
        <v>Петров П.А., II у., уд. № 0037-6078</v>
      </c>
      <c r="Y7" s="59"/>
    </row>
    <row r="8" spans="1:25" s="33" customFormat="1" ht="45" customHeight="1" x14ac:dyDescent="0.25">
      <c r="A8" s="116">
        <v>1</v>
      </c>
      <c r="B8" s="116" t="str">
        <f>INDEX('Исходные данные'!$BE$5:$BE$34,ROW(A6)/2)</f>
        <v>WP-04</v>
      </c>
      <c r="C8" s="59" t="str">
        <f>IF('Исходные данные'!R9=0,'Исходные данные'!M9&amp;" "&amp;'Исходные данные'!N9&amp;" "&amp;'Исходные данные'!O9&amp;" х "&amp;'Исходные данные'!P9&amp;" "&amp;'Исходные данные'!Q9,'Исходные данные'!M9&amp;" "&amp;'Исходные данные'!N9&amp;" "&amp;'Исходные данные'!O9&amp;" х "&amp;'Исходные данные'!P9&amp;" "&amp;'Исходные данные'!Q9&amp;" х "&amp;'Исходные данные'!R9&amp;" "&amp;'Исходные данные'!S9&amp;" х "&amp;'Исходные данные'!T9&amp;" "&amp;'Исходные данные'!U9)&amp;", "&amp;'Исходные данные'!V9&amp;", "&amp;'Исходные данные'!W9&amp;", № "&amp;'Исходные данные'!X9&amp;" "&amp;TEXT('Исходные данные'!Y9," от ДД.ММ.ГГГГ")&amp;" "&amp;"г."</f>
        <v>Отвод 90° 65 мм х 3,05 мм, ASME B16/9-2012/OK, 304L, № JDE1019070101  от 01.07.2019 г.</v>
      </c>
      <c r="D8" s="45" t="str">
        <f>IF('Исходные данные'!BM9=0,"",'Исходные данные'!BM9&amp;" "&amp;'Исходные данные'!BN9&amp;", "&amp;'Исходные данные'!BO9&amp;", № "&amp;'Исходные данные'!BP9&amp;" "&amp;TEXT('Исходные данные'!BQ9," от ДД.ММ.ГГГГ")&amp;" "&amp;"г.")</f>
        <v/>
      </c>
      <c r="E8" s="118" t="str">
        <f>IF('Исходные данные'!BY9=0,"",'Исходные данные'!BY9&amp;" "&amp;'Исходные данные'!BZ9&amp;", "&amp;'Исходные данные'!CA9&amp;", № "&amp;'Исходные данные'!CB9&amp;" "&amp;TEXT('Исходные данные'!CC9," от ДД.ММ.ГГГГ")&amp;" "&amp;"г.")</f>
        <v>ОК Tigrod Ø 2,0 мм, ТУ 1222-045-55224353-2008, № EC25727061  от 03.09.2019 г.</v>
      </c>
      <c r="F8" s="120" t="s">
        <v>228</v>
      </c>
      <c r="G8" s="127" t="str">
        <f>IF('Исходные данные'!CE9=0,"",'Исходные данные'!CE9&amp;", "&amp;'Исходные данные'!CF9&amp;", № "&amp;'Исходные данные'!CG9&amp;" "&amp;TEXT('Исходные данные'!CH9," от ДД.ММ.ГГГГ")&amp;" "&amp;"г.")</f>
        <v>аргон 99,993%, ГОСТ 10157-2016, № б/н  от 25.08.2019 г.</v>
      </c>
      <c r="H8" s="127" t="str">
        <f>"Журнал № 1, рег. №"&amp;" "&amp;IF('Исходные данные'!BR9=0,"",'Исходные данные'!BR9&amp;", ")&amp;""&amp;IF('Исходные данные'!BX9=0,"",'Исходные данные'!BX9&amp;", ")&amp;""&amp;IF('Исходные данные'!CD9=0,"",'Исходные данные'!CD9&amp;", ")&amp;""&amp;IF('Исходные данные'!CI9=0,"",'Исходные данные'!CI9)</f>
        <v>Журнал № 1, рег. № 4, 27, 25</v>
      </c>
      <c r="I8" s="116"/>
      <c r="J8" s="116" t="str">
        <f>IF('Исходные данные'!BI9=0,"",'Исходные данные'!BI9)</f>
        <v>В1, НП</v>
      </c>
      <c r="K8" s="128">
        <f>IF('Исходные данные'!BD9=0,"",'Исходные данные'!BD9)</f>
        <v>43813</v>
      </c>
      <c r="L8" s="116" t="str">
        <f>IF('Исходные данные'!BH9=0,"",'Исходные данные'!BH9)</f>
        <v>РАД</v>
      </c>
      <c r="M8" s="131" t="str">
        <f>IF('Исходные данные'!BK9=0,"",'Исходные данные'!BK9)</f>
        <v xml:space="preserve"> +13</v>
      </c>
      <c r="N8" s="116" t="str">
        <f>IF('Исходные данные'!BL9=0,"",'Исходные данные'!BL9)</f>
        <v xml:space="preserve"> -</v>
      </c>
      <c r="O8" s="116" t="str">
        <f>IF('Исходные данные'!BG9=0,"",'Исходные данные'!BG9)&amp;", "&amp;IF('Исходные данные'!BF9=0,"",'Исходные данные'!BF9)</f>
        <v>Ульданов Е.С., 17RT</v>
      </c>
      <c r="P8" s="31"/>
      <c r="Q8" s="116" t="s">
        <v>228</v>
      </c>
      <c r="R8" s="130" t="str">
        <f>IF('Исходные данные'!CJ9=0,"","годен, № ")&amp;""&amp;IF('Исходные данные'!CK9=0,"",'Исходные данные'!CK9)&amp;""&amp;TEXT('Исходные данные'!CJ9," от ДД.ММ.ГГГГ")&amp;" "&amp;"г."</f>
        <v>годен, № SS-CB1-4/259 от 15.12.2019 г.</v>
      </c>
      <c r="S8" s="116" t="str">
        <f>IF('Исходные данные'!BJ9=0,"",'Исходные данные'!BJ9)</f>
        <v>РК</v>
      </c>
      <c r="T8" s="130" t="str">
        <f>IF(OR(S8="РК",S8="КК"),IF('Исходные данные'!CV9=0,'Исходные данные'!CT9&amp;", № "&amp;'Исходные данные'!CR9&amp;""&amp;TEXT('Исходные данные'!CQ9," от ДД.ММ.ГГГГ")&amp;" "&amp;"г.",'Исходные данные'!CW9&amp;", № "&amp;'Исходные данные'!CV9&amp;""&amp;TEXT('Исходные данные'!CU9," от ДД.ММ.ГГГГ")&amp;" "&amp;"г."),IF('Исходные данные'!CN9=0,"",'Исходные данные'!CP9&amp;", № "&amp;'Исходные данные'!CN9&amp;""&amp;TEXT('Исходные данные'!CM9," от ДД.ММ.ГГГГ")&amp;" "&amp;"г."))</f>
        <v>годен, № 782-PK от 27.04.2020 г.</v>
      </c>
      <c r="U8" s="116" t="s">
        <v>228</v>
      </c>
      <c r="V8" s="116" t="s">
        <v>228</v>
      </c>
      <c r="W8" s="116" t="s">
        <v>228</v>
      </c>
      <c r="X8" s="59" t="str">
        <f>IF('Исходные данные'!CL9=0,"",'Исходные данные'!CL9)</f>
        <v>Веденеев Е.В., II ур., уд. № 0056-0331</v>
      </c>
      <c r="Y8" s="59" t="str">
        <f>IF('Исходные данные'!CX9=0,"",'Исходные данные'!CX9&amp;", "&amp;TEXT('Исходные данные'!CY9,"ДД.ММ.ГГГГ")&amp;" "&amp;"г.")</f>
        <v>Власов С.Ю., 15.12.2019 г.</v>
      </c>
    </row>
    <row r="9" spans="1:25" s="33" customFormat="1" ht="45" customHeight="1" x14ac:dyDescent="0.25">
      <c r="A9" s="117"/>
      <c r="B9" s="117"/>
      <c r="C9" s="59" t="str">
        <f>IF('Исходные данные'!AI9=0,'Исходные данные'!AC9&amp;" "&amp;'Исходные данные'!AD9&amp;" "&amp;'Исходные данные'!AE9&amp;" х "&amp;'Исходные данные'!AF9&amp;" "&amp;'Исходные данные'!AG9,'Исходные данные'!AC9&amp;" "&amp;'Исходные данные'!AD9&amp;" "&amp;'Исходные данные'!AE9&amp;" х "&amp;'Исходные данные'!AF9&amp;" "&amp;'Исходные данные'!AG9&amp;" х "&amp;'Исходные данные'!AH9&amp;" "&amp;'Исходные данные'!AI9&amp;" х "&amp;'Исходные данные'!AJ9&amp;" "&amp;'Исходные данные'!AK9)&amp;", "&amp;'Исходные данные'!AL9&amp;", "&amp;'Исходные данные'!AM9&amp;", № "&amp;'Исходные данные'!AN9&amp;" "&amp;TEXT('Исходные данные'!AO9," от ДД.ММ.ГГГГ")&amp;" "&amp;"г."</f>
        <v>Труба 73 мм х 3,05 мм, ASTM A312/A312M-2015, 304L, № XH—201907J98  от 05.07.2019 г.</v>
      </c>
      <c r="D9" s="60" t="str">
        <f>IF('Исходные данные'!BS9=0,"",'Исходные данные'!BS9&amp;" "&amp;'Исходные данные'!BT9&amp;", "&amp;'Исходные данные'!BU9&amp;", № "&amp;'Исходные данные'!BV9&amp;" "&amp;TEXT('Исходные данные'!BW9," от ДД.ММ.ГГГГ")&amp;" "&amp;"г.")</f>
        <v>WL15 Ø 3,2 мм, ТУ 1853-103-55224353-2011, № НАКС № АЦСМ-8-00667  от 05.06.2018 г.</v>
      </c>
      <c r="E9" s="119"/>
      <c r="F9" s="121"/>
      <c r="G9" s="127"/>
      <c r="H9" s="127"/>
      <c r="I9" s="117"/>
      <c r="J9" s="117"/>
      <c r="K9" s="129"/>
      <c r="L9" s="117"/>
      <c r="M9" s="132"/>
      <c r="N9" s="117"/>
      <c r="O9" s="117"/>
      <c r="P9" s="32"/>
      <c r="Q9" s="117"/>
      <c r="R9" s="133"/>
      <c r="S9" s="117"/>
      <c r="T9" s="117"/>
      <c r="U9" s="117"/>
      <c r="V9" s="117"/>
      <c r="W9" s="117"/>
      <c r="X9" s="59" t="str">
        <f>IF('Исходные данные'!CO9=0,"",'Исходные данные'!CO9)&amp;""&amp;IF('Исходные данные'!CS9=0,"",'Исходные данные'!CS9)</f>
        <v>Петров П.А., II у., уд. № 0037-6078</v>
      </c>
      <c r="Y9" s="59"/>
    </row>
    <row r="10" spans="1:25" s="33" customFormat="1" ht="45" customHeight="1" x14ac:dyDescent="0.25">
      <c r="A10" s="116">
        <v>2</v>
      </c>
      <c r="B10" s="116" t="str">
        <f>INDEX('Исходные данные'!$BE$5:$BE$34,ROW(A8)/2)</f>
        <v>WP-06</v>
      </c>
      <c r="C10" s="59" t="str">
        <f>IF('Исходные данные'!R10=0,'Исходные данные'!M10&amp;" "&amp;'Исходные данные'!N10&amp;" "&amp;'Исходные данные'!O10&amp;" х "&amp;'Исходные данные'!P10&amp;" "&amp;'Исходные данные'!Q10,'Исходные данные'!M10&amp;" "&amp;'Исходные данные'!N10&amp;" "&amp;'Исходные данные'!O10&amp;" х "&amp;'Исходные данные'!P10&amp;" "&amp;'Исходные данные'!Q10&amp;" х "&amp;'Исходные данные'!R10&amp;" "&amp;'Исходные данные'!S10&amp;" х "&amp;'Исходные данные'!T10&amp;" "&amp;'Исходные данные'!U10)&amp;", "&amp;'Исходные данные'!V10&amp;", "&amp;'Исходные данные'!W10&amp;", № "&amp;'Исходные данные'!X10&amp;" "&amp;TEXT('Исходные данные'!Y10," от ДД.ММ.ГГГГ")&amp;" "&amp;"г."</f>
        <v>Труба 73 мм х 3,05 мм, ASTM A312/A312M-2015, 304L, № XH—201907J98  от 05.07.2019 г.</v>
      </c>
      <c r="D10" s="61" t="str">
        <f>IF('Исходные данные'!BM10=0,"",'Исходные данные'!BM10&amp;" "&amp;'Исходные данные'!BN10&amp;", "&amp;'Исходные данные'!BO10&amp;", № "&amp;'Исходные данные'!BP10&amp;" "&amp;TEXT('Исходные данные'!BQ10," от ДД.ММ.ГГГГ")&amp;" "&amp;"г.")</f>
        <v/>
      </c>
      <c r="E10" s="118" t="str">
        <f>IF('Исходные данные'!BY10=0,"",'Исходные данные'!BY10&amp;" "&amp;'Исходные данные'!BZ10&amp;", "&amp;'Исходные данные'!CA10&amp;", № "&amp;'Исходные данные'!CB10&amp;" "&amp;TEXT('Исходные данные'!CC10," от ДД.ММ.ГГГГ")&amp;" "&amp;"г.")</f>
        <v>ОК Tigrod Ø 2,0 мм, ТУ 1222-045-55224353-2008, № EC25727061  от 03.09.2019 г.</v>
      </c>
      <c r="F10" s="120" t="s">
        <v>228</v>
      </c>
      <c r="G10" s="127" t="str">
        <f>IF('Исходные данные'!CE10=0,"",'Исходные данные'!CE10&amp;", "&amp;'Исходные данные'!CF10&amp;", № "&amp;'Исходные данные'!CG10&amp;" "&amp;TEXT('Исходные данные'!CH10," от ДД.ММ.ГГГГ")&amp;" "&amp;"г.")</f>
        <v>аргон 99,993%, ГОСТ 10157-2016, № б/н  от 25.08.2019 г.</v>
      </c>
      <c r="H10" s="127" t="str">
        <f>"Журнал № 1, рег. №"&amp;" "&amp;IF('Исходные данные'!BR10=0,"",'Исходные данные'!BR10&amp;", ")&amp;""&amp;IF('Исходные данные'!BX10=0,"",'Исходные данные'!BX10&amp;", ")&amp;""&amp;IF('Исходные данные'!CD10=0,"",'Исходные данные'!CD10&amp;", ")&amp;""&amp;IF('Исходные данные'!CI10=0,"",'Исходные данные'!CI11)</f>
        <v>Журнал № 1, рег. № 4, 27, 25</v>
      </c>
      <c r="I10" s="116"/>
      <c r="J10" s="116" t="str">
        <f>IF('Исходные данные'!BI10=0,"",'Исходные данные'!BI10)</f>
        <v>В1, НП</v>
      </c>
      <c r="K10" s="128">
        <f>IF('Исходные данные'!BD10=0,"",'Исходные данные'!BD10)</f>
        <v>43813</v>
      </c>
      <c r="L10" s="116" t="str">
        <f>IF('Исходные данные'!BH10=0,"",'Исходные данные'!BH10)</f>
        <v>РАД</v>
      </c>
      <c r="M10" s="131" t="str">
        <f>IF('Исходные данные'!BK10=0,"",'Исходные данные'!BK10)</f>
        <v xml:space="preserve"> +13</v>
      </c>
      <c r="N10" s="116" t="str">
        <f>IF('Исходные данные'!BL10=0,"",'Исходные данные'!BL10)</f>
        <v xml:space="preserve"> -</v>
      </c>
      <c r="O10" s="116" t="str">
        <f>IF('Исходные данные'!BG10=0,"",'Исходные данные'!BG10)&amp;", "&amp;IF('Исходные данные'!BF10=0,"",'Исходные данные'!BF10)</f>
        <v>Ульданов Е.С., 17RT</v>
      </c>
      <c r="P10" s="31"/>
      <c r="Q10" s="116" t="s">
        <v>228</v>
      </c>
      <c r="R10" s="130" t="str">
        <f>IF('Исходные данные'!CJ10=0,"","годен, № ")&amp;""&amp;IF('Исходные данные'!CK10=0,"",'Исходные данные'!CK10)&amp;""&amp;TEXT('Исходные данные'!CJ10," от ДД.ММ.ГГГГ")&amp;" "&amp;"г."</f>
        <v>годен, № SS-CB1-4/259 от 15.12.2019 г.</v>
      </c>
      <c r="S10" s="116" t="str">
        <f>IF('Исходные данные'!BJ10=0,"",'Исходные данные'!BJ10)</f>
        <v>РК</v>
      </c>
      <c r="T10" s="130" t="str">
        <f>IF(OR(S10="РК",S10="КК"),IF('Исходные данные'!CV10=0,'Исходные данные'!CT10&amp;", № "&amp;'Исходные данные'!CR10&amp;""&amp;TEXT('Исходные данные'!CQ10," от ДД.ММ.ГГГГ")&amp;" "&amp;"г.",'Исходные данные'!CW10&amp;", № "&amp;'Исходные данные'!CV10&amp;""&amp;TEXT('Исходные данные'!CU10," от ДД.ММ.ГГГГ")&amp;" "&amp;"г."),IF('Исходные данные'!CN10=0,"",'Исходные данные'!CP10&amp;", № "&amp;'Исходные данные'!CN10&amp;""&amp;TEXT('Исходные данные'!CM10," от ДД.ММ.ГГГГ")&amp;" "&amp;"г."))</f>
        <v>годен, № 782-PK от 27.04.2020 г.</v>
      </c>
      <c r="U10" s="116" t="s">
        <v>228</v>
      </c>
      <c r="V10" s="116" t="s">
        <v>228</v>
      </c>
      <c r="W10" s="116" t="s">
        <v>228</v>
      </c>
      <c r="X10" s="59" t="str">
        <f>IF('Исходные данные'!CL10=0,"",'Исходные данные'!CL10)</f>
        <v>Веденеев Е.В., II ур., уд. № 0056-0331</v>
      </c>
      <c r="Y10" s="59" t="str">
        <f>IF('Исходные данные'!CX10=0,"",'Исходные данные'!CX10&amp;", "&amp;TEXT('Исходные данные'!CY10,"ДД.ММ.ГГГГ")&amp;" "&amp;"г.")</f>
        <v>Власов С.Ю., 15.12.2019 г.</v>
      </c>
    </row>
    <row r="11" spans="1:25" s="33" customFormat="1" ht="45" customHeight="1" x14ac:dyDescent="0.25">
      <c r="A11" s="117"/>
      <c r="B11" s="117"/>
      <c r="C11" s="59" t="str">
        <f>IF('Исходные данные'!AH10=0,'Исходные данные'!AC10&amp;" "&amp;'Исходные данные'!AD10&amp;" "&amp;'Исходные данные'!AE10&amp;" х "&amp;'Исходные данные'!AF10&amp;" "&amp;'Исходные данные'!AG10,'Исходные данные'!AC10&amp;" "&amp;'Исходные данные'!AD10&amp;" "&amp;'Исходные данные'!AE10&amp;" х "&amp;'Исходные данные'!AF10&amp;" "&amp;'Исходные данные'!AG10&amp;" х "&amp;'Исходные данные'!AH10&amp;" "&amp;'Исходные данные'!AI10&amp;" х "&amp;'Исходные данные'!AJ10&amp;" "&amp;'Исходные данные'!AK10)&amp;", "&amp;'Исходные данные'!AL10&amp;", "&amp;'Исходные данные'!AM10&amp;", № "&amp;'Исходные данные'!AN10&amp;" "&amp;TEXT('Исходные данные'!AO10," от ДД.ММ.ГГГГ")&amp;" "&amp;"г."</f>
        <v>Отвод 90° 65 мм х 3,05 мм, ASME B16/9-2012/OK, 304L, № JDE1019070101  от 01.07.2019 г.</v>
      </c>
      <c r="D11" s="60" t="str">
        <f>IF('Исходные данные'!BS10=0,"",'Исходные данные'!BS10&amp;" "&amp;'Исходные данные'!BT10&amp;", "&amp;'Исходные данные'!BU10&amp;", № "&amp;'Исходные данные'!BV10&amp;" "&amp;TEXT('Исходные данные'!BW10," от ДД.ММ.ГГГГ")&amp;" "&amp;"г.")</f>
        <v>WL15 Ø 3,2 мм, ТУ 1853-103-55224353-2011, № НАКС № АЦСМ-8-00667  от 05.06.2018 г.</v>
      </c>
      <c r="E11" s="119"/>
      <c r="F11" s="121"/>
      <c r="G11" s="127"/>
      <c r="H11" s="127"/>
      <c r="I11" s="117"/>
      <c r="J11" s="117"/>
      <c r="K11" s="129"/>
      <c r="L11" s="117"/>
      <c r="M11" s="132"/>
      <c r="N11" s="117"/>
      <c r="O11" s="117"/>
      <c r="P11" s="32"/>
      <c r="Q11" s="117"/>
      <c r="R11" s="133"/>
      <c r="S11" s="117"/>
      <c r="T11" s="117"/>
      <c r="U11" s="117"/>
      <c r="V11" s="117"/>
      <c r="W11" s="117"/>
      <c r="X11" s="59" t="str">
        <f>IF('Исходные данные'!CO12=0,"",'Исходные данные'!CO12)&amp;""&amp;IF('Исходные данные'!CS12=0,"",'Исходные данные'!CS12)</f>
        <v>Петров П.А., II у., уд. № 0037-6078</v>
      </c>
      <c r="Y11" s="59"/>
    </row>
    <row r="12" spans="1:25" s="33" customFormat="1" ht="45" customHeight="1" x14ac:dyDescent="0.25">
      <c r="A12" s="116">
        <v>5</v>
      </c>
      <c r="B12" s="116" t="str">
        <f>INDEX('Исходные данные'!$BE$5:$BE$34,ROW(A10)/2)</f>
        <v>WP-08</v>
      </c>
      <c r="C12" s="59" t="str">
        <f>IF('Исходные данные'!R13=0,'Исходные данные'!M13&amp;" "&amp;'Исходные данные'!N13&amp;" "&amp;'Исходные данные'!O13&amp;" х "&amp;'Исходные данные'!P13&amp;" "&amp;'Исходные данные'!Q13,'Исходные данные'!M13&amp;" "&amp;'Исходные данные'!N13&amp;" "&amp;'Исходные данные'!O13&amp;" х "&amp;'Исходные данные'!P13&amp;" "&amp;'Исходные данные'!Q13&amp;" х "&amp;'Исходные данные'!R13&amp;" "&amp;'Исходные данные'!S13&amp;" х "&amp;'Исходные данные'!T13&amp;" "&amp;'Исходные данные'!U13)&amp;", "&amp;'Исходные данные'!V13&amp;", "&amp;'Исходные данные'!W13&amp;", № "&amp;'Исходные данные'!X13&amp;" "&amp;TEXT('Исходные данные'!Y13," от ДД.ММ.ГГГГ")&amp;" "&amp;"г."</f>
        <v>Отвод 90° 65 мм х 3,05 мм, ASME B16/9-2012/OK, 304L, № JDE1019070101  от 01.07.2019 г.</v>
      </c>
      <c r="D12" s="45" t="str">
        <f>IF('Исходные данные'!BM13=0,"",'Исходные данные'!BM13&amp;" "&amp;'Исходные данные'!BN13&amp;", "&amp;'Исходные данные'!BO13&amp;", № "&amp;'Исходные данные'!BP13&amp;" "&amp;TEXT('Исходные данные'!BQ13," от ДД.ММ.ГГГГ")&amp;" "&amp;"г.")</f>
        <v/>
      </c>
      <c r="E12" s="118" t="str">
        <f>IF('Исходные данные'!BY13=0,"",'Исходные данные'!BY13&amp;" "&amp;'Исходные данные'!BZ13&amp;", "&amp;'Исходные данные'!CA13&amp;", № "&amp;'Исходные данные'!CB13&amp;" "&amp;TEXT('Исходные данные'!CC13," от ДД.ММ.ГГГГ")&amp;" "&amp;"г.")</f>
        <v>ОК Tigrod Ø 2,0 мм, ТУ 1222-045-55224353-2008, № EC25727061  от 03.09.2019 г.</v>
      </c>
      <c r="F12" s="120" t="s">
        <v>228</v>
      </c>
      <c r="G12" s="127" t="str">
        <f>IF('Исходные данные'!CE13=0,"",'Исходные данные'!CE13&amp;", "&amp;'Исходные данные'!CF13&amp;", № "&amp;'Исходные данные'!CG13&amp;" "&amp;TEXT('Исходные данные'!CH13," от ДД.ММ.ГГГГ")&amp;" "&amp;"г.")</f>
        <v>аргон 99,993%, ГОСТ 10157-2016, № б/н  от 25.08.2019 г.</v>
      </c>
      <c r="H12" s="127" t="str">
        <f>"Журнал № 1, рег. №"&amp;" "&amp;IF('Исходные данные'!BR13=0,"",'Исходные данные'!BR13&amp;", ")&amp;""&amp;IF('Исходные данные'!BX13=0,"",'Исходные данные'!BX13&amp;", ")&amp;""&amp;IF('Исходные данные'!CD13=0,"",'Исходные данные'!CD13&amp;", ")&amp;""&amp;IF('Исходные данные'!CI13=0,"",'Исходные данные'!CI13)</f>
        <v>Журнал № 1, рег. № 4, 27, 25</v>
      </c>
      <c r="I12" s="116"/>
      <c r="J12" s="116" t="str">
        <f>IF('Исходные данные'!BI13=0,"",'Исходные данные'!BI13)</f>
        <v>В1, НП</v>
      </c>
      <c r="K12" s="128">
        <f>IF('Исходные данные'!BD13=0,"",'Исходные данные'!BD13)</f>
        <v>43815</v>
      </c>
      <c r="L12" s="116" t="str">
        <f>IF('Исходные данные'!BH13=0,"",'Исходные данные'!BH13)</f>
        <v>РАД</v>
      </c>
      <c r="M12" s="131" t="str">
        <f>IF('Исходные данные'!BK13=0,"",'Исходные данные'!BK13)</f>
        <v xml:space="preserve"> +13</v>
      </c>
      <c r="N12" s="116" t="str">
        <f>IF('Исходные данные'!BL13=0,"",'Исходные данные'!BL13)</f>
        <v xml:space="preserve"> -</v>
      </c>
      <c r="O12" s="116" t="str">
        <f>IF('Исходные данные'!BG13=0,"",'Исходные данные'!BG13)&amp;", "&amp;IF('Исходные данные'!BF13=0,"",'Исходные данные'!BF13)</f>
        <v>Абдрахманов А.А., 9HL4</v>
      </c>
      <c r="P12" s="31"/>
      <c r="Q12" s="116" t="s">
        <v>228</v>
      </c>
      <c r="R12" s="130" t="str">
        <f>IF('Исходные данные'!CJ13=0,"","годен, № ")&amp;""&amp;IF('Исходные данные'!CK13=0,"",'Исходные данные'!CK13)&amp;""&amp;TEXT('Исходные данные'!CJ13," от ДД.ММ.ГГГГ")&amp;" "&amp;"г."</f>
        <v>годен, № SS-CB1-4/279 от 17.12.2019 г.</v>
      </c>
      <c r="S12" s="116" t="str">
        <f>IF('Исходные данные'!BJ13=0,"",'Исходные данные'!BJ13)</f>
        <v>РК</v>
      </c>
      <c r="T12" s="130" t="str">
        <f>IF('Исходные данные'!CV13=0,'Исходные данные'!CT13&amp;", № "&amp;'Исходные данные'!CR13&amp;""&amp;TEXT('Исходные данные'!CQ13," от ДД.ММ.ГГГГ")&amp;" "&amp;"г.",'Исходные данные'!CW13&amp;", № "&amp;'Исходные данные'!CV13&amp;""&amp;TEXT('Исходные данные'!CU13," от ДД.ММ.ГГГГ")&amp;" "&amp;"г.")</f>
        <v>годен, № 782-PK от 27.04.2020 г.</v>
      </c>
      <c r="U12" s="116" t="s">
        <v>228</v>
      </c>
      <c r="V12" s="116" t="s">
        <v>228</v>
      </c>
      <c r="W12" s="116" t="s">
        <v>228</v>
      </c>
      <c r="X12" s="59" t="str">
        <f>IF('Исходные данные'!CL13=0,"",'Исходные данные'!CL13)</f>
        <v>Веденеев Е.В., II ур., уд. № 0056-0331</v>
      </c>
      <c r="Y12" s="59" t="str">
        <f>IF('Исходные данные'!CX13=0,"",'Исходные данные'!CX13&amp;", "&amp;TEXT('Исходные данные'!CY13,"ДД.ММ.ГГГГ")&amp;" "&amp;"г.")</f>
        <v>Власов С.Ю., 17.12.2019 г.</v>
      </c>
    </row>
    <row r="13" spans="1:25" s="33" customFormat="1" ht="45" customHeight="1" x14ac:dyDescent="0.25">
      <c r="A13" s="117"/>
      <c r="B13" s="117"/>
      <c r="C13" s="59" t="str">
        <f>IF('Исходные данные'!AI13=0,'Исходные данные'!AC13&amp;" "&amp;'Исходные данные'!AD13&amp;" "&amp;'Исходные данные'!AE13&amp;" х "&amp;'Исходные данные'!AF13&amp;" "&amp;'Исходные данные'!AG13,'Исходные данные'!AC13&amp;" "&amp;'Исходные данные'!AD13&amp;" "&amp;'Исходные данные'!AE13&amp;" х "&amp;'Исходные данные'!AF13&amp;" "&amp;'Исходные данные'!AG13&amp;" х "&amp;'Исходные данные'!AH13&amp;" "&amp;'Исходные данные'!AI13&amp;" х "&amp;'Исходные данные'!AJ13&amp;" "&amp;'Исходные данные'!AK13)&amp;", "&amp;'Исходные данные'!AL13&amp;", "&amp;'Исходные данные'!AM13&amp;", № "&amp;'Исходные данные'!AN13&amp;" "&amp;TEXT('Исходные данные'!AO13," от ДД.ММ.ГГГГ")&amp;" "&amp;"г."</f>
        <v>Труба 73 мм х 3,05 мм, ASTM A312/A312M-2015, 304L, № XH—201907J98  от 05.07.2019 г.</v>
      </c>
      <c r="D13" s="60" t="str">
        <f>IF('Исходные данные'!BS13=0,"",'Исходные данные'!BS13&amp;" "&amp;'Исходные данные'!BT13&amp;", "&amp;'Исходные данные'!BU13&amp;", № "&amp;'Исходные данные'!BV13&amp;" "&amp;TEXT('Исходные данные'!BW13," от ДД.ММ.ГГГГ")&amp;" "&amp;"г.")</f>
        <v>WL15 Ø 3,2 мм, ТУ 1853-103-55224353-2011, № НАКС № АЦСМ-8-00667  от 05.06.2018 г.</v>
      </c>
      <c r="E13" s="119"/>
      <c r="F13" s="121"/>
      <c r="G13" s="127"/>
      <c r="H13" s="127"/>
      <c r="I13" s="117"/>
      <c r="J13" s="117"/>
      <c r="K13" s="129"/>
      <c r="L13" s="117"/>
      <c r="M13" s="132"/>
      <c r="N13" s="117"/>
      <c r="O13" s="117"/>
      <c r="P13" s="32"/>
      <c r="Q13" s="117"/>
      <c r="R13" s="133"/>
      <c r="S13" s="117"/>
      <c r="T13" s="117"/>
      <c r="U13" s="117"/>
      <c r="V13" s="117"/>
      <c r="W13" s="117"/>
      <c r="X13" s="59" t="str">
        <f>IF('Исходные данные'!CO13=0,"",'Исходные данные'!CO13)&amp;""&amp;IF('Исходные данные'!CS13=0,"",'Исходные данные'!CS13)</f>
        <v>Петров П.А., II у., уд. № 0037-6078</v>
      </c>
      <c r="Y13" s="59"/>
    </row>
    <row r="14" spans="1:25" s="33" customFormat="1" ht="45" customHeight="1" x14ac:dyDescent="0.25">
      <c r="A14" s="116">
        <v>6</v>
      </c>
      <c r="B14" s="116" t="str">
        <f>INDEX('Исходные данные'!$BE$5:$BE$34,ROW(A12)/2)</f>
        <v>WP-09</v>
      </c>
      <c r="C14" s="59" t="str">
        <f>IF('Исходные данные'!R15=0,'Исходные данные'!M15&amp;" "&amp;'Исходные данные'!N15&amp;" "&amp;'Исходные данные'!O15&amp;" х "&amp;'Исходные данные'!P15&amp;" "&amp;'Исходные данные'!Q15,'Исходные данные'!M15&amp;" "&amp;'Исходные данные'!N15&amp;" "&amp;'Исходные данные'!O15&amp;" х "&amp;'Исходные данные'!P15&amp;" "&amp;'Исходные данные'!Q15&amp;" х "&amp;'Исходные данные'!R15&amp;" "&amp;'Исходные данные'!S15&amp;" х "&amp;'Исходные данные'!T15&amp;" "&amp;'Исходные данные'!U15)&amp;", "&amp;'Исходные данные'!V15&amp;", "&amp;'Исходные данные'!W15&amp;", № "&amp;'Исходные данные'!X15&amp;" "&amp;TEXT('Исходные данные'!Y15," от ДД.ММ.ГГГГ")&amp;" "&amp;"г."</f>
        <v>Накладка 4 " х 3,05 мм х 0,5 " х  , ASME B36.19 M-2018, 304L, № 20190618030  от 18.06.2019 г.</v>
      </c>
      <c r="D14" s="45" t="str">
        <f>IF('Исходные данные'!BM15=0,"",'Исходные данные'!BM15&amp;" "&amp;'Исходные данные'!BN15&amp;", "&amp;'Исходные данные'!BO15&amp;", № "&amp;'Исходные данные'!BP15&amp;" "&amp;TEXT('Исходные данные'!BQ15," от ДД.ММ.ГГГГ")&amp;" "&amp;"г.")</f>
        <v/>
      </c>
      <c r="E14" s="118" t="str">
        <f>IF('Исходные данные'!BY15=0,"",'Исходные данные'!BY15&amp;" "&amp;'Исходные данные'!BZ15&amp;", "&amp;'Исходные данные'!CA15&amp;", № "&amp;'Исходные данные'!CB15&amp;" "&amp;TEXT('Исходные данные'!CC15," от ДД.ММ.ГГГГ")&amp;" "&amp;"г.")</f>
        <v>ОК Tigrod Ø 1,6 мм, ТУ 1222-045-55224353-2008, № EC25763456  от 01.10.2019 г.</v>
      </c>
      <c r="F14" s="120" t="s">
        <v>228</v>
      </c>
      <c r="G14" s="127" t="str">
        <f>IF('Исходные данные'!CE15=0,"",'Исходные данные'!CE15&amp;", "&amp;'Исходные данные'!CF15&amp;", № "&amp;'Исходные данные'!CG15&amp;" "&amp;TEXT('Исходные данные'!CH15," от ДД.ММ.ГГГГ")&amp;" "&amp;"г.")</f>
        <v>аргон 99,993%, ГОСТ 10157-2016, № б/н  от 15.03.2020 г.</v>
      </c>
      <c r="H14" s="127" t="str">
        <f>"Журнал № 1, рег. №"&amp;" "&amp;IF('Исходные данные'!BR15=0,"",'Исходные данные'!BR15&amp;", ")&amp;""&amp;IF('Исходные данные'!BX15=0,"",'Исходные данные'!BX15&amp;", ")&amp;""&amp;IF('Исходные данные'!CD15=0,"",'Исходные данные'!CD15&amp;", ")&amp;""&amp;IF('Исходные данные'!CI15=0,"",'Исходные данные'!CI15)</f>
        <v>Журнал № 1, рег. № 4, 62, 58</v>
      </c>
      <c r="I14" s="116"/>
      <c r="J14" s="116" t="str">
        <f>IF('Исходные данные'!BI15=0,"",'Исходные данные'!BI15)</f>
        <v>Н2, НП</v>
      </c>
      <c r="K14" s="128">
        <f>IF('Исходные данные'!BD15=0,"",'Исходные данные'!BD15)</f>
        <v>43943</v>
      </c>
      <c r="L14" s="116" t="str">
        <f>IF('Исходные данные'!BH15=0,"",'Исходные данные'!BH15)</f>
        <v>РАД</v>
      </c>
      <c r="M14" s="131" t="str">
        <f>IF('Исходные данные'!BK15=0,"",'Исходные данные'!BK15)</f>
        <v xml:space="preserve"> +13</v>
      </c>
      <c r="N14" s="116" t="str">
        <f>IF('Исходные данные'!BL15=0,"",'Исходные данные'!BL15)</f>
        <v xml:space="preserve"> -</v>
      </c>
      <c r="O14" s="116" t="str">
        <f>IF('Исходные данные'!BG15=0,"",'Исходные данные'!BG15)&amp;", "&amp;IF('Исходные данные'!BF15=0,"",'Исходные данные'!BF15)</f>
        <v>Матросов В.В., 34KH</v>
      </c>
      <c r="P14" s="31"/>
      <c r="Q14" s="116" t="s">
        <v>228</v>
      </c>
      <c r="R14" s="130" t="str">
        <f>IF('Исходные данные'!CJ15=0,"","годен, № ")&amp;""&amp;IF('Исходные данные'!CK15=0,"",'Исходные данные'!CK15)&amp;""&amp;TEXT('Исходные данные'!CJ15," от ДД.ММ.ГГГГ")&amp;" "&amp;"г."</f>
        <v>годен, № SS-CB1-4/757 от 23.04.2020 г.</v>
      </c>
      <c r="S14" s="116" t="str">
        <f>IF('Исходные данные'!BJ15=0,"",'Исходные данные'!BJ15)</f>
        <v xml:space="preserve"> -</v>
      </c>
      <c r="T14" s="130" t="str">
        <f>IF('Исходные данные'!CV15=0,'Исходные данные'!CT15&amp;", № "&amp;'Исходные данные'!CR15&amp;""&amp;TEXT('Исходные данные'!CQ15," от ДД.ММ.ГГГГ")&amp;" "&amp;"г.",'Исходные данные'!CW15&amp;", № "&amp;'Исходные данные'!CV15&amp;""&amp;TEXT('Исходные данные'!CU15," от ДД.ММ.ГГГГ")&amp;" "&amp;"г.")</f>
        <v>, №  от 00.01.1900 г.</v>
      </c>
      <c r="U14" s="116" t="s">
        <v>228</v>
      </c>
      <c r="V14" s="116" t="s">
        <v>228</v>
      </c>
      <c r="W14" s="116" t="s">
        <v>228</v>
      </c>
      <c r="X14" s="59" t="str">
        <f>IF('Исходные данные'!CL15=0,"",'Исходные данные'!CL15)</f>
        <v>Гамбург А.А., II ур., уд. № 0056-0408</v>
      </c>
      <c r="Y14" s="59" t="str">
        <f>IF('Исходные данные'!CX15=0,"",'Исходные данные'!CX15&amp;", "&amp;TEXT('Исходные данные'!CY15,"ДД.ММ.ГГГГ")&amp;" "&amp;"г.")</f>
        <v>Гамбург А.А., 23.04.2020 г.</v>
      </c>
    </row>
    <row r="15" spans="1:25" s="33" customFormat="1" ht="45" customHeight="1" x14ac:dyDescent="0.25">
      <c r="A15" s="117"/>
      <c r="B15" s="117"/>
      <c r="C15" s="59" t="str">
        <f>IF('Исходные данные'!AI15=0,'Исходные данные'!AC15&amp;" "&amp;'Исходные данные'!AD15&amp;" "&amp;'Исходные данные'!AE15&amp;" х "&amp;'Исходные данные'!AF15&amp;" "&amp;'Исходные данные'!AG15,'Исходные данные'!AC15&amp;" "&amp;'Исходные данные'!AD15&amp;" "&amp;'Исходные данные'!AE15&amp;" х "&amp;'Исходные данные'!AF15&amp;" "&amp;'Исходные данные'!AG15&amp;" х "&amp;'Исходные данные'!AH15&amp;" "&amp;'Исходные данные'!AI15&amp;" х "&amp;'Исходные данные'!AJ15&amp;" "&amp;'Исходные данные'!AK15)&amp;", "&amp;'Исходные данные'!AL15&amp;", "&amp;'Исходные данные'!AM15&amp;", № "&amp;'Исходные данные'!AN15&amp;" "&amp;TEXT('Исходные данные'!AO15," от ДД.ММ.ГГГГ")&amp;" "&amp;"г."</f>
        <v>Труба 21,3 мм х 2,11 мм, ASTM A312/A312M-2015, 304L, № XH—201907J97  от 05.07.2019 г.</v>
      </c>
      <c r="D15" s="60" t="str">
        <f>IF('Исходные данные'!BS15=0,"",'Исходные данные'!BS15&amp;" "&amp;'Исходные данные'!BT15&amp;", "&amp;'Исходные данные'!BU15&amp;", № "&amp;'Исходные данные'!BV15&amp;" "&amp;TEXT('Исходные данные'!BW15," от ДД.ММ.ГГГГ")&amp;" "&amp;"г.")</f>
        <v>WL15 Ø 3,2 мм, ТУ 1853-103-55224353-2011, № НАКС № АЦСМ-8-00667  от 05.06.2018 г.</v>
      </c>
      <c r="E15" s="119"/>
      <c r="F15" s="121"/>
      <c r="G15" s="127"/>
      <c r="H15" s="127"/>
      <c r="I15" s="117"/>
      <c r="J15" s="117"/>
      <c r="K15" s="129"/>
      <c r="L15" s="117"/>
      <c r="M15" s="132"/>
      <c r="N15" s="117"/>
      <c r="O15" s="117"/>
      <c r="P15" s="32"/>
      <c r="Q15" s="117"/>
      <c r="R15" s="133"/>
      <c r="S15" s="117"/>
      <c r="T15" s="117"/>
      <c r="U15" s="117"/>
      <c r="V15" s="117"/>
      <c r="W15" s="117"/>
      <c r="X15" s="59" t="str">
        <f>IF('Исходные данные'!CO15=0,"",'Исходные данные'!CO15)&amp;""&amp;IF('Исходные данные'!CS15=0,"",'Исходные данные'!CS15)</f>
        <v/>
      </c>
      <c r="Y15" s="59"/>
    </row>
    <row r="16" spans="1:25" s="33" customFormat="1" ht="45" customHeight="1" x14ac:dyDescent="0.25">
      <c r="A16" s="116">
        <v>7</v>
      </c>
      <c r="B16" s="116" t="str">
        <f>INDEX('Исходные данные'!$BE$5:$BE$34,ROW(A14)/2)</f>
        <v>WP-13</v>
      </c>
      <c r="C16" s="59" t="str">
        <f>IF('Исходные данные'!R17=0,'Исходные данные'!M17&amp;" "&amp;'Исходные данные'!N17&amp;" "&amp;'Исходные данные'!O17&amp;" х "&amp;'Исходные данные'!P17&amp;" "&amp;'Исходные данные'!Q17,'Исходные данные'!M17&amp;" "&amp;'Исходные данные'!N17&amp;" "&amp;'Исходные данные'!O17&amp;" х "&amp;'Исходные данные'!P17&amp;" "&amp;'Исходные данные'!Q17&amp;" х "&amp;'Исходные данные'!R17&amp;" "&amp;'Исходные данные'!S17&amp;" х "&amp;'Исходные данные'!T17&amp;" "&amp;'Исходные данные'!U17)&amp;", "&amp;'Исходные данные'!V17&amp;", "&amp;'Исходные данные'!W17&amp;", № "&amp;'Исходные данные'!X17&amp;" "&amp;TEXT('Исходные данные'!Y17," от ДД.ММ.ГГГГ")&amp;" "&amp;"г."</f>
        <v>Труба 73 мм х 3,05 мм, ASTM A312/A312M-2015, 304L, № XH—201907J98  от 05.07.2019 г.</v>
      </c>
      <c r="D16" s="45" t="str">
        <f>IF('Исходные данные'!BM17=0,"",'Исходные данные'!BM17&amp;" "&amp;'Исходные данные'!BN17&amp;", "&amp;'Исходные данные'!BO17&amp;", № "&amp;'Исходные данные'!BP17&amp;" "&amp;TEXT('Исходные данные'!BQ17," от ДД.ММ.ГГГГ")&amp;" "&amp;"г.")</f>
        <v/>
      </c>
      <c r="E16" s="118" t="str">
        <f>IF('Исходные данные'!BY17=0,"",'Исходные данные'!BY17&amp;" "&amp;'Исходные данные'!BZ17&amp;", "&amp;'Исходные данные'!CA17&amp;", № "&amp;'Исходные данные'!CB17&amp;" "&amp;TEXT('Исходные данные'!CC17," от ДД.ММ.ГГГГ")&amp;" "&amp;"г.")</f>
        <v>ОК Tigrod Ø 1,6 мм, ТУ 1222-045-55224353-2008, № EC25763456  от 01.10.2019 г.</v>
      </c>
      <c r="F16" s="120" t="s">
        <v>228</v>
      </c>
      <c r="G16" s="127" t="str">
        <f>IF('Исходные данные'!CE17=0,"",'Исходные данные'!CE17&amp;", "&amp;'Исходные данные'!CF17&amp;", № "&amp;'Исходные данные'!CG17&amp;" "&amp;TEXT('Исходные данные'!CH17," от ДД.ММ.ГГГГ")&amp;" "&amp;"г.")</f>
        <v>аргон 99,993%, ГОСТ 10157-2016, № б/н  от 15.03.2020 г.</v>
      </c>
      <c r="H16" s="127" t="str">
        <f>"Журнал № 1, рег. №"&amp;" "&amp;IF('Исходные данные'!BR17=0,"",'Исходные данные'!BR17&amp;", ")&amp;""&amp;IF('Исходные данные'!BX17=0,"",'Исходные данные'!BX17&amp;", ")&amp;""&amp;IF('Исходные данные'!CD17=0,"",'Исходные данные'!CD17&amp;", ")&amp;""&amp;IF('Исходные данные'!CI17=0,"",'Исходные данные'!CI17)</f>
        <v>Журнал № 1, рег. № 4, 62, 58</v>
      </c>
      <c r="I16" s="116"/>
      <c r="J16" s="116" t="str">
        <f>IF('Исходные данные'!BI17=0,"",'Исходные данные'!BI17)</f>
        <v>В1, НП</v>
      </c>
      <c r="K16" s="128">
        <f>IF('Исходные данные'!BD17=0,"",'Исходные данные'!BD17)</f>
        <v>43973</v>
      </c>
      <c r="L16" s="116" t="str">
        <f>IF('Исходные данные'!BH17=0,"",'Исходные данные'!BH17)</f>
        <v>РАД</v>
      </c>
      <c r="M16" s="131" t="str">
        <f>IF('Исходные данные'!BK17=0,"",'Исходные данные'!BK17)</f>
        <v xml:space="preserve"> +15</v>
      </c>
      <c r="N16" s="116" t="str">
        <f>IF('Исходные данные'!BL17=0,"",'Исходные данные'!BL17)</f>
        <v xml:space="preserve"> -</v>
      </c>
      <c r="O16" s="116" t="str">
        <f>IF('Исходные данные'!BG17=0,"",'Исходные данные'!BG17)&amp;", "&amp;IF('Исходные данные'!BF17=0,"",'Исходные данные'!BF17)</f>
        <v>Абдрахманов А.А., 9HL4</v>
      </c>
      <c r="P16" s="31"/>
      <c r="Q16" s="116" t="s">
        <v>228</v>
      </c>
      <c r="R16" s="130" t="str">
        <f>IF('Исходные данные'!CJ17=0,"","годен, № ")&amp;""&amp;IF('Исходные данные'!CK17=0,"",'Исходные данные'!CK17)&amp;""&amp;TEXT('Исходные данные'!CJ17," от ДД.ММ.ГГГГ")&amp;" "&amp;"г."</f>
        <v>годен, № SS-CB1-4/920 от 23.05.2020 г.</v>
      </c>
      <c r="S16" s="116" t="str">
        <f>IF('Исходные данные'!BJ17=0,"",'Исходные данные'!BJ17)</f>
        <v>РК</v>
      </c>
      <c r="T16" s="130" t="str">
        <f>IF('Исходные данные'!CV17=0,'Исходные данные'!CT17&amp;", № "&amp;'Исходные данные'!CR17&amp;""&amp;TEXT('Исходные данные'!CQ17," от ДД.ММ.ГГГГ")&amp;" "&amp;"г.",'Исходные данные'!CW17&amp;", № "&amp;'Исходные данные'!CV17&amp;""&amp;TEXT('Исходные данные'!CU17," от ДД.ММ.ГГГГ")&amp;" "&amp;"г.")</f>
        <v>годен, № 1091-PK от 17.06.2020 г.</v>
      </c>
      <c r="U16" s="116" t="s">
        <v>228</v>
      </c>
      <c r="V16" s="116" t="s">
        <v>228</v>
      </c>
      <c r="W16" s="116" t="s">
        <v>228</v>
      </c>
      <c r="X16" s="59" t="str">
        <f>IF('Исходные данные'!CL17=0,"",'Исходные данные'!CL17)</f>
        <v>Гамбург А.А., II ур., уд. № 0056-0408</v>
      </c>
      <c r="Y16" s="59" t="str">
        <f>IF('Исходные данные'!CX17=0,"",'Исходные данные'!CX17&amp;", "&amp;TEXT('Исходные данные'!CY17,"ДД.ММ.ГГГГ")&amp;" "&amp;"г.")</f>
        <v>Гамбург А.А., 23.05.2020 г.</v>
      </c>
    </row>
    <row r="17" spans="1:25" s="33" customFormat="1" ht="45" customHeight="1" x14ac:dyDescent="0.25">
      <c r="A17" s="117"/>
      <c r="B17" s="117"/>
      <c r="C17" s="59" t="str">
        <f>IF('Исходные данные'!AI17=0,'Исходные данные'!AC17&amp;" "&amp;'Исходные данные'!AD17&amp;" "&amp;'Исходные данные'!AE17&amp;" х "&amp;'Исходные данные'!AF17&amp;" "&amp;'Исходные данные'!AG17,'Исходные данные'!AC17&amp;" "&amp;'Исходные данные'!AD17&amp;" "&amp;'Исходные данные'!AE17&amp;" х "&amp;'Исходные данные'!AF17&amp;" "&amp;'Исходные данные'!AG17&amp;" х "&amp;'Исходные данные'!AH17&amp;" "&amp;'Исходные данные'!AI17&amp;" х "&amp;'Исходные данные'!AJ17&amp;" "&amp;'Исходные данные'!AK17)&amp;", "&amp;'Исходные данные'!AL17&amp;", "&amp;'Исходные данные'!AM17&amp;", № "&amp;'Исходные данные'!AN17&amp;" "&amp;TEXT('Исходные данные'!AO17," от ДД.ММ.ГГГГ")&amp;" "&amp;"г."</f>
        <v>Отвод 75° 65 мм х 3,05 мм, ASME B16/9-2012/OK, 304L, № JDE1019070101  от 01.07.2019 г.</v>
      </c>
      <c r="D17" s="60" t="str">
        <f>IF('Исходные данные'!BS17=0,"",'Исходные данные'!BS17&amp;" "&amp;'Исходные данные'!BT17&amp;", "&amp;'Исходные данные'!BU17&amp;", № "&amp;'Исходные данные'!BV17&amp;" "&amp;TEXT('Исходные данные'!BW17," от ДД.ММ.ГГГГ")&amp;" "&amp;"г.")</f>
        <v>WL15 Ø 3,2 мм, ТУ 1853-103-55224353-2011, № НАКС № АЦСМ-8-00667  от 05.06.2018 г.</v>
      </c>
      <c r="E17" s="119"/>
      <c r="F17" s="121"/>
      <c r="G17" s="127"/>
      <c r="H17" s="127"/>
      <c r="I17" s="117"/>
      <c r="J17" s="117"/>
      <c r="K17" s="129"/>
      <c r="L17" s="117"/>
      <c r="M17" s="132"/>
      <c r="N17" s="117"/>
      <c r="O17" s="117"/>
      <c r="P17" s="32"/>
      <c r="Q17" s="117"/>
      <c r="R17" s="133"/>
      <c r="S17" s="117"/>
      <c r="T17" s="117"/>
      <c r="U17" s="117"/>
      <c r="V17" s="117"/>
      <c r="W17" s="117"/>
      <c r="X17" s="59" t="str">
        <f>IF('Исходные данные'!CO17=0,"",'Исходные данные'!CO17)&amp;""&amp;IF('Исходные данные'!CS17=0,"",'Исходные данные'!CS17)</f>
        <v>Петров П.А., II у., уд. № 0037-6078</v>
      </c>
      <c r="Y17" s="59"/>
    </row>
    <row r="18" spans="1:25" s="33" customFormat="1" ht="45" customHeight="1" x14ac:dyDescent="0.25">
      <c r="A18" s="116">
        <v>8</v>
      </c>
      <c r="B18" s="116" t="str">
        <f>INDEX('Исходные данные'!$BE$5:$BE$34,ROW(A16)/2)</f>
        <v>WP-11</v>
      </c>
      <c r="C18" s="59" t="str">
        <f>IF('Исходные данные'!R19=0,'Исходные данные'!M19&amp;" "&amp;'Исходные данные'!N19&amp;" "&amp;'Исходные данные'!O19&amp;" х "&amp;'Исходные данные'!P19&amp;" "&amp;'Исходные данные'!Q19,'Исходные данные'!M19&amp;" "&amp;'Исходные данные'!N19&amp;" "&amp;'Исходные данные'!O19&amp;" х "&amp;'Исходные данные'!P19&amp;" "&amp;'Исходные данные'!Q19&amp;" х "&amp;'Исходные данные'!R19&amp;" "&amp;'Исходные данные'!S19&amp;" х "&amp;'Исходные данные'!T19&amp;" "&amp;'Исходные данные'!U19)&amp;", "&amp;'Исходные данные'!V19&amp;", "&amp;'Исходные данные'!W19&amp;", № "&amp;'Исходные данные'!X19&amp;" "&amp;TEXT('Исходные данные'!Y19," от ДД.ММ.ГГГГ")&amp;" "&amp;"г."</f>
        <v>Труба 73 мм х 3,05 мм, ASTM A312/A312M-2015, 304L, № XH—201907J98  от 05.07.2019 г.</v>
      </c>
      <c r="D18" s="45" t="str">
        <f>IF('Исходные данные'!BM19=0,"",'Исходные данные'!BM19&amp;" "&amp;'Исходные данные'!BN19&amp;", "&amp;'Исходные данные'!BO19&amp;", № "&amp;'Исходные данные'!BP19&amp;" "&amp;TEXT('Исходные данные'!BQ19," от ДД.ММ.ГГГГ")&amp;" "&amp;"г.")</f>
        <v/>
      </c>
      <c r="E18" s="118" t="str">
        <f>IF('Исходные данные'!BY19=0,"",'Исходные данные'!BY19&amp;" "&amp;'Исходные данные'!BZ19&amp;", "&amp;'Исходные данные'!CA19&amp;", № "&amp;'Исходные данные'!CB19&amp;" "&amp;TEXT('Исходные данные'!CC19," от ДД.ММ.ГГГГ")&amp;" "&amp;"г.")</f>
        <v>ОК Tigrod Ø 1,6 мм, ТУ 1222-045-55224353-2008, № EC25763456  от 01.10.2019 г.</v>
      </c>
      <c r="F18" s="120" t="s">
        <v>228</v>
      </c>
      <c r="G18" s="127" t="str">
        <f>IF('Исходные данные'!CE19=0,"",'Исходные данные'!CE19&amp;", "&amp;'Исходные данные'!CF19&amp;", № "&amp;'Исходные данные'!CG19&amp;" "&amp;TEXT('Исходные данные'!CH19," от ДД.ММ.ГГГГ")&amp;" "&amp;"г.")</f>
        <v>аргон 99,993%, ГОСТ 10157-2016, № б/н  от 15.03.2020 г.</v>
      </c>
      <c r="H18" s="127" t="str">
        <f>"Журнал № 1, рег. №"&amp;" "&amp;IF('Исходные данные'!BR19=0,"",'Исходные данные'!BR19&amp;", ")&amp;""&amp;IF('Исходные данные'!BX19=0,"",'Исходные данные'!BX19&amp;", ")&amp;""&amp;IF('Исходные данные'!CD19=0,"",'Исходные данные'!CD19&amp;", ")&amp;""&amp;IF('Исходные данные'!CI19=0,"",'Исходные данные'!CI19)</f>
        <v>Журнал № 1, рег. № 4, 62, 58</v>
      </c>
      <c r="I18" s="116"/>
      <c r="J18" s="116" t="str">
        <f>IF('Исходные данные'!BI19=0,"",'Исходные данные'!BI19)</f>
        <v>В1, НП</v>
      </c>
      <c r="K18" s="128">
        <f>IF('Исходные данные'!BD19=0,"",'Исходные данные'!BD19)</f>
        <v>43973</v>
      </c>
      <c r="L18" s="116" t="str">
        <f>IF('Исходные данные'!BH19=0,"",'Исходные данные'!BH19)</f>
        <v>РАД</v>
      </c>
      <c r="M18" s="131" t="str">
        <f>IF('Исходные данные'!BK19=0,"",'Исходные данные'!BK19)</f>
        <v xml:space="preserve"> +15</v>
      </c>
      <c r="N18" s="116" t="str">
        <f>IF('Исходные данные'!BL19=0,"",'Исходные данные'!BL19)</f>
        <v xml:space="preserve"> -</v>
      </c>
      <c r="O18" s="116" t="str">
        <f>IF('Исходные данные'!BG19=0,"",'Исходные данные'!BG19)&amp;", "&amp;IF('Исходные данные'!BF19=0,"",'Исходные данные'!BF19)</f>
        <v>Абдрахманов А.А., 9HL4</v>
      </c>
      <c r="P18" s="31"/>
      <c r="Q18" s="116" t="s">
        <v>228</v>
      </c>
      <c r="R18" s="130" t="str">
        <f>IF('Исходные данные'!CJ19=0,"","годен, № ")&amp;""&amp;IF('Исходные данные'!CK19=0,"",'Исходные данные'!CK19)&amp;""&amp;TEXT('Исходные данные'!CJ19," от ДД.ММ.ГГГГ")&amp;" "&amp;"г."</f>
        <v>годен, № SS-CB1-4/920 от 23.05.2020 г.</v>
      </c>
      <c r="S18" s="116" t="str">
        <f>IF('Исходные данные'!BJ19=0,"",'Исходные данные'!BJ19)</f>
        <v>РК</v>
      </c>
      <c r="T18" s="130" t="str">
        <f>IF('Исходные данные'!CV19=0,'Исходные данные'!CT19&amp;", № "&amp;'Исходные данные'!CR19&amp;""&amp;TEXT('Исходные данные'!CQ19," от ДД.ММ.ГГГГ")&amp;" "&amp;"г.",'Исходные данные'!CW19&amp;", № "&amp;'Исходные данные'!CV19&amp;""&amp;TEXT('Исходные данные'!CU19," от ДД.ММ.ГГГГ")&amp;" "&amp;"г.")</f>
        <v>годен, № 1091-PK от 17.06.2020 г.</v>
      </c>
      <c r="U18" s="116" t="s">
        <v>228</v>
      </c>
      <c r="V18" s="116" t="s">
        <v>228</v>
      </c>
      <c r="W18" s="116" t="s">
        <v>228</v>
      </c>
      <c r="X18" s="59" t="str">
        <f>IF('Исходные данные'!CL19=0,"",'Исходные данные'!CL19)</f>
        <v>Гамбург А.А., II ур., уд. № 0056-0408</v>
      </c>
      <c r="Y18" s="59" t="str">
        <f>IF('Исходные данные'!CX19=0,"",'Исходные данные'!CX19&amp;", "&amp;TEXT('Исходные данные'!CY19,"ДД.ММ.ГГГГ")&amp;" "&amp;"г.")</f>
        <v>Гамбург А.А., 23.05.2020 г.</v>
      </c>
    </row>
    <row r="19" spans="1:25" s="33" customFormat="1" ht="45" customHeight="1" x14ac:dyDescent="0.25">
      <c r="A19" s="117"/>
      <c r="B19" s="117"/>
      <c r="C19" s="59" t="str">
        <f>IF('Исходные данные'!AI19=0,'Исходные данные'!AC19&amp;" "&amp;'Исходные данные'!AD19&amp;" "&amp;'Исходные данные'!AE19&amp;" х "&amp;'Исходные данные'!AF19&amp;" "&amp;'Исходные данные'!AG19,'Исходные данные'!AC19&amp;" "&amp;'Исходные данные'!AD19&amp;" "&amp;'Исходные данные'!AE19&amp;" х "&amp;'Исходные данные'!AF19&amp;" "&amp;'Исходные данные'!AG19&amp;" х "&amp;'Исходные данные'!AH19&amp;" "&amp;'Исходные данные'!AI19&amp;" х "&amp;'Исходные данные'!AJ19&amp;" "&amp;'Исходные данные'!AK19)&amp;", "&amp;'Исходные данные'!AL19&amp;", "&amp;'Исходные данные'!AM19&amp;", № "&amp;'Исходные данные'!AN19&amp;" "&amp;TEXT('Исходные данные'!AO19," от ДД.ММ.ГГГГ")&amp;" "&amp;"г."</f>
        <v>Отвод 90° 65 мм х 3,05 мм, ASME B16/9-2012/OK, 304L, № JDE1019070101  от 01.07.2019 г.</v>
      </c>
      <c r="D19" s="60" t="str">
        <f>IF('Исходные данные'!BS19=0,"",'Исходные данные'!BS19&amp;" "&amp;'Исходные данные'!BT19&amp;", "&amp;'Исходные данные'!BU19&amp;", № "&amp;'Исходные данные'!BV19&amp;" "&amp;TEXT('Исходные данные'!BW19," от ДД.ММ.ГГГГ")&amp;" "&amp;"г.")</f>
        <v>WL15 Ø 3,2 мм, ТУ 1853-103-55224353-2011, № НАКС № АЦСМ-8-00667  от 05.06.2018 г.</v>
      </c>
      <c r="E19" s="119"/>
      <c r="F19" s="121"/>
      <c r="G19" s="127"/>
      <c r="H19" s="127"/>
      <c r="I19" s="117"/>
      <c r="J19" s="117"/>
      <c r="K19" s="129"/>
      <c r="L19" s="117"/>
      <c r="M19" s="132"/>
      <c r="N19" s="117"/>
      <c r="O19" s="117"/>
      <c r="P19" s="32"/>
      <c r="Q19" s="117"/>
      <c r="R19" s="133"/>
      <c r="S19" s="117"/>
      <c r="T19" s="117"/>
      <c r="U19" s="117"/>
      <c r="V19" s="117"/>
      <c r="W19" s="117"/>
      <c r="X19" s="59" t="str">
        <f>IF('Исходные данные'!CO19=0,"",'Исходные данные'!CO19)&amp;""&amp;IF('Исходные данные'!CS19=0,"",'Исходные данные'!CS19)</f>
        <v>Петров П.А., II у., уд. № 0037-6078</v>
      </c>
      <c r="Y19" s="59"/>
    </row>
    <row r="20" spans="1:25" s="33" customFormat="1" ht="45" customHeight="1" x14ac:dyDescent="0.25">
      <c r="A20" s="116">
        <v>9</v>
      </c>
      <c r="B20" s="116" t="str">
        <f>INDEX('Исходные данные'!$BE$5:$BE$34,ROW(A18)/2)</f>
        <v>WP-12</v>
      </c>
      <c r="C20" s="59" t="str">
        <f>IF('Исходные данные'!R21=0,'Исходные данные'!M21&amp;" "&amp;'Исходные данные'!N21&amp;" "&amp;'Исходные данные'!O21&amp;" х "&amp;'Исходные данные'!P21&amp;" "&amp;'Исходные данные'!Q21,'Исходные данные'!M21&amp;" "&amp;'Исходные данные'!N21&amp;" "&amp;'Исходные данные'!O21&amp;" х "&amp;'Исходные данные'!P21&amp;" "&amp;'Исходные данные'!Q21&amp;" х "&amp;'Исходные данные'!R21&amp;" "&amp;'Исходные данные'!S21&amp;" х "&amp;'Исходные данные'!T21&amp;" "&amp;'Исходные данные'!U21)&amp;", "&amp;'Исходные данные'!V21&amp;", "&amp;'Исходные данные'!W21&amp;", № "&amp;'Исходные данные'!X21&amp;" "&amp;TEXT('Исходные данные'!Y21," от ДД.ММ.ГГГГ")&amp;" "&amp;"г."</f>
        <v>Отвод 90° 65 мм х 3,05 мм, ASME B16/9-2012/OK, 304L, № JDE1019070101  от 01.07.2019 г.</v>
      </c>
      <c r="D20" s="45" t="str">
        <f>IF('Исходные данные'!BM21=0,"",'Исходные данные'!BM21&amp;" "&amp;'Исходные данные'!BN21&amp;", "&amp;'Исходные данные'!BO21&amp;", № "&amp;'Исходные данные'!BP21&amp;" "&amp;TEXT('Исходные данные'!BQ21," от ДД.ММ.ГГГГ")&amp;" "&amp;"г.")</f>
        <v/>
      </c>
      <c r="E20" s="118" t="str">
        <f>IF('Исходные данные'!BY21=0,"",'Исходные данные'!BY21&amp;" "&amp;'Исходные данные'!BZ21&amp;", "&amp;'Исходные данные'!CA21&amp;", № "&amp;'Исходные данные'!CB21&amp;" "&amp;TEXT('Исходные данные'!CC21," от ДД.ММ.ГГГГ")&amp;" "&amp;"г.")</f>
        <v>ОК Tigrod Ø 1,6 мм, ТУ 1222-045-55224353-2008, № EC25763456  от 01.10.2019 г.</v>
      </c>
      <c r="F20" s="120" t="s">
        <v>228</v>
      </c>
      <c r="G20" s="127" t="str">
        <f>IF('Исходные данные'!CE21=0,"",'Исходные данные'!CE21&amp;", "&amp;'Исходные данные'!CF21&amp;", № "&amp;'Исходные данные'!CG21&amp;" "&amp;TEXT('Исходные данные'!CH21," от ДД.ММ.ГГГГ")&amp;" "&amp;"г.")</f>
        <v>аргон 99,993%, ГОСТ 10157-2016, № б/н  от 15.03.2020 г.</v>
      </c>
      <c r="H20" s="127" t="str">
        <f>"Журнал № 1, рег. №"&amp;" "&amp;IF('Исходные данные'!BR21=0,"",'Исходные данные'!BR21&amp;", ")&amp;""&amp;IF('Исходные данные'!BX21=0,"",'Исходные данные'!BX21&amp;", ")&amp;""&amp;IF('Исходные данные'!CD21=0,"",'Исходные данные'!CD21&amp;", ")&amp;""&amp;IF('Исходные данные'!CI21=0,"",'Исходные данные'!CI21)</f>
        <v>Журнал № 1, рег. № 4, 62, 58</v>
      </c>
      <c r="I20" s="116"/>
      <c r="J20" s="116" t="str">
        <f>IF('Исходные данные'!BI21=0,"",'Исходные данные'!BI21)</f>
        <v>В1, НП</v>
      </c>
      <c r="K20" s="128">
        <f>IF('Исходные данные'!BD21=0,"",'Исходные данные'!BD21)</f>
        <v>43974</v>
      </c>
      <c r="L20" s="116" t="str">
        <f>IF('Исходные данные'!BH21=0,"",'Исходные данные'!BH21)</f>
        <v>РАД</v>
      </c>
      <c r="M20" s="131" t="str">
        <f>IF('Исходные данные'!BK21=0,"",'Исходные данные'!BK21)</f>
        <v xml:space="preserve"> +15</v>
      </c>
      <c r="N20" s="116" t="str">
        <f>IF('Исходные данные'!BL21=0,"",'Исходные данные'!BL21)</f>
        <v xml:space="preserve"> -</v>
      </c>
      <c r="O20" s="116" t="str">
        <f>IF('Исходные данные'!BG21=0,"",'Исходные данные'!BG21)&amp;", "&amp;IF('Исходные данные'!BF21=0,"",'Исходные данные'!BF21)</f>
        <v>Абдрахманов А.А., 9HL4</v>
      </c>
      <c r="P20" s="31"/>
      <c r="Q20" s="116" t="s">
        <v>228</v>
      </c>
      <c r="R20" s="130" t="str">
        <f>IF('Исходные данные'!CJ21=0,"","годен, № ")&amp;""&amp;IF('Исходные данные'!CK21=0,"",'Исходные данные'!CK21)&amp;""&amp;TEXT('Исходные данные'!CJ21," от ДД.ММ.ГГГГ")&amp;" "&amp;"г."</f>
        <v>годен, № SS-CB1-4/920 от 23.05.2020 г.</v>
      </c>
      <c r="S20" s="116" t="str">
        <f>IF('Исходные данные'!BJ21=0,"",'Исходные данные'!BJ21)</f>
        <v>РК</v>
      </c>
      <c r="T20" s="130" t="str">
        <f>IF('Исходные данные'!CV21=0,'Исходные данные'!CT21&amp;", № "&amp;'Исходные данные'!CR21&amp;""&amp;TEXT('Исходные данные'!CQ21," от ДД.ММ.ГГГГ")&amp;" "&amp;"г.",'Исходные данные'!CW21&amp;", № "&amp;'Исходные данные'!CV21&amp;""&amp;TEXT('Исходные данные'!CU21," от ДД.ММ.ГГГГ")&amp;" "&amp;"г.")</f>
        <v>годен, № 1389-PK от 16.07.2020 г.</v>
      </c>
      <c r="U20" s="116" t="s">
        <v>228</v>
      </c>
      <c r="V20" s="116" t="s">
        <v>228</v>
      </c>
      <c r="W20" s="116" t="s">
        <v>228</v>
      </c>
      <c r="X20" s="59" t="str">
        <f>IF('Исходные данные'!CL21=0,"",'Исходные данные'!CL21)</f>
        <v>Гамбург А.А., II ур., уд. № 0056-0408</v>
      </c>
      <c r="Y20" s="59" t="str">
        <f>IF('Исходные данные'!CX21=0,"",'Исходные данные'!CX21&amp;", "&amp;TEXT('Исходные данные'!CY21,"ДД.ММ.ГГГГ")&amp;" "&amp;"г.")</f>
        <v>Гамбург А.А., 24.05.2020 г.</v>
      </c>
    </row>
    <row r="21" spans="1:25" s="33" customFormat="1" ht="45" customHeight="1" x14ac:dyDescent="0.25">
      <c r="A21" s="117"/>
      <c r="B21" s="117"/>
      <c r="C21" s="59" t="str">
        <f>IF('Исходные данные'!AI21=0,'Исходные данные'!AC21&amp;" "&amp;'Исходные данные'!AD21&amp;" "&amp;'Исходные данные'!AE21&amp;" х "&amp;'Исходные данные'!AF21&amp;" "&amp;'Исходные данные'!AG21,'Исходные данные'!AC21&amp;" "&amp;'Исходные данные'!AD21&amp;" "&amp;'Исходные данные'!AE21&amp;" х "&amp;'Исходные данные'!AF21&amp;" "&amp;'Исходные данные'!AG21&amp;" х "&amp;'Исходные данные'!AH21&amp;" "&amp;'Исходные данные'!AI21&amp;" х "&amp;'Исходные данные'!AJ21&amp;" "&amp;'Исходные данные'!AK21)&amp;", "&amp;'Исходные данные'!AL21&amp;", "&amp;'Исходные данные'!AM21&amp;", № "&amp;'Исходные данные'!AN21&amp;" "&amp;TEXT('Исходные данные'!AO21," от ДД.ММ.ГГГГ")&amp;" "&amp;"г."</f>
        <v>Труба 73 мм х 3,05 мм, ASTM A312/A312M-2015, 304L, № XH—201907J98  от 05.07.2019 г.</v>
      </c>
      <c r="D21" s="60" t="str">
        <f>IF('Исходные данные'!BS21=0,"",'Исходные данные'!BS21&amp;" "&amp;'Исходные данные'!BT21&amp;", "&amp;'Исходные данные'!BU21&amp;", № "&amp;'Исходные данные'!BV21&amp;" "&amp;TEXT('Исходные данные'!BW21," от ДД.ММ.ГГГГ")&amp;" "&amp;"г.")</f>
        <v>WL15 Ø 3,2 мм, ТУ 1853-103-55224353-2011, № НАКС № АЦСМ-8-00667  от 05.06.2018 г.</v>
      </c>
      <c r="E21" s="119"/>
      <c r="F21" s="121"/>
      <c r="G21" s="127"/>
      <c r="H21" s="127"/>
      <c r="I21" s="117"/>
      <c r="J21" s="117"/>
      <c r="K21" s="129"/>
      <c r="L21" s="117"/>
      <c r="M21" s="132"/>
      <c r="N21" s="117"/>
      <c r="O21" s="117"/>
      <c r="P21" s="32"/>
      <c r="Q21" s="117"/>
      <c r="R21" s="133"/>
      <c r="S21" s="117"/>
      <c r="T21" s="117"/>
      <c r="U21" s="117"/>
      <c r="V21" s="117"/>
      <c r="W21" s="117"/>
      <c r="X21" s="59" t="str">
        <f>IF('Исходные данные'!CO21=0,"",'Исходные данные'!CO21)&amp;""&amp;IF('Исходные данные'!CS21=0,"",'Исходные данные'!CS21)</f>
        <v>Петров П.А., II у., уд. № 0037-6078</v>
      </c>
      <c r="Y21" s="59"/>
    </row>
    <row r="22" spans="1:25" s="33" customFormat="1" ht="45" customHeight="1" x14ac:dyDescent="0.25">
      <c r="A22" s="116">
        <v>10</v>
      </c>
      <c r="B22" s="116" t="str">
        <f>INDEX('Исходные данные'!$BE$5:$BE$34,ROW(A20)/2)</f>
        <v>WS-15</v>
      </c>
      <c r="C22" s="59" t="str">
        <f>IF('Исходные данные'!R23=0,'Исходные данные'!M23&amp;" "&amp;'Исходные данные'!N23&amp;" "&amp;'Исходные данные'!O23&amp;" х "&amp;'Исходные данные'!P23&amp;" "&amp;'Исходные данные'!Q23,'Исходные данные'!M23&amp;" "&amp;'Исходные данные'!N23&amp;" "&amp;'Исходные данные'!O23&amp;" х "&amp;'Исходные данные'!P23&amp;" "&amp;'Исходные данные'!Q23&amp;" х "&amp;'Исходные данные'!R23&amp;" "&amp;'Исходные данные'!S23&amp;" х "&amp;'Исходные данные'!T23&amp;" "&amp;'Исходные данные'!U23)&amp;", "&amp;'Исходные данные'!V23&amp;", "&amp;'Исходные данные'!W23&amp;", № "&amp;'Исходные данные'!X23&amp;" "&amp;TEXT('Исходные данные'!Y23," от ДД.ММ.ГГГГ")&amp;" "&amp;"г."</f>
        <v>Переход Э 100 мм х 3,05 мм х 65 мм х 3,05 мм, ASME B16.9-2012/OK, 304L, № JDE1019070108  от 01.07.2019 г.</v>
      </c>
      <c r="D22" s="45" t="str">
        <f>IF('Исходные данные'!BM23=0,"",'Исходные данные'!BM23&amp;" "&amp;'Исходные данные'!BN23&amp;", "&amp;'Исходные данные'!BO23&amp;", № "&amp;'Исходные данные'!BP23&amp;" "&amp;TEXT('Исходные данные'!BQ23," от ДД.ММ.ГГГГ")&amp;" "&amp;"г.")</f>
        <v/>
      </c>
      <c r="E22" s="118" t="str">
        <f>IF('Исходные данные'!BY23=0,"",'Исходные данные'!BY23&amp;" "&amp;'Исходные данные'!BZ23&amp;", "&amp;'Исходные данные'!CA23&amp;", № "&amp;'Исходные данные'!CB23&amp;" "&amp;TEXT('Исходные данные'!CC23," от ДД.ММ.ГГГГ")&amp;" "&amp;"г.")</f>
        <v>ОК Tigrod Ø 1,6 мм, ТУ 1222-045-55224353-2008, № EC25763456  от 01.10.2019 г.</v>
      </c>
      <c r="F22" s="120" t="s">
        <v>228</v>
      </c>
      <c r="G22" s="127" t="str">
        <f>IF('Исходные данные'!CE23=0,"",'Исходные данные'!CE23&amp;", "&amp;'Исходные данные'!CF23&amp;", № "&amp;'Исходные данные'!CG23&amp;" "&amp;TEXT('Исходные данные'!CH23," от ДД.ММ.ГГГГ")&amp;" "&amp;"г.")</f>
        <v>аргон 99,993%, ГОСТ 10157-2016, № б/н  от 15.03.2020 г.</v>
      </c>
      <c r="H22" s="127" t="str">
        <f>"Журнал № 1, рег. №"&amp;" "&amp;IF('Исходные данные'!BR23=0,"",'Исходные данные'!BR23&amp;", ")&amp;""&amp;IF('Исходные данные'!BX23=0,"",'Исходные данные'!BX23&amp;", ")&amp;""&amp;IF('Исходные данные'!CD23=0,"",'Исходные данные'!CD23&amp;", ")&amp;""&amp;IF('Исходные данные'!CI23=0,"",'Исходные данные'!CI23)</f>
        <v>Журнал № 1, рег. № 4, 62, 58</v>
      </c>
      <c r="I22" s="116"/>
      <c r="J22" s="116" t="str">
        <f>IF('Исходные данные'!BI23=0,"",'Исходные данные'!BI23)</f>
        <v>В1, НП</v>
      </c>
      <c r="K22" s="128">
        <f>IF('Исходные данные'!BD23=0,"",'Исходные данные'!BD23)</f>
        <v>44021</v>
      </c>
      <c r="L22" s="116" t="str">
        <f>IF('Исходные данные'!BH23=0,"",'Исходные данные'!BH23)</f>
        <v>РАД</v>
      </c>
      <c r="M22" s="131" t="str">
        <f>IF('Исходные данные'!BK23=0,"",'Исходные данные'!BK23)</f>
        <v xml:space="preserve"> +19</v>
      </c>
      <c r="N22" s="116" t="str">
        <f>IF('Исходные данные'!BL23=0,"",'Исходные данные'!BL23)</f>
        <v xml:space="preserve"> -</v>
      </c>
      <c r="O22" s="116" t="str">
        <f>IF('Исходные данные'!BG23=0,"",'Исходные данные'!BG23)&amp;", "&amp;IF('Исходные данные'!BF23=0,"",'Исходные данные'!BF23)</f>
        <v>Утегенов Р.С., 5ZK6</v>
      </c>
      <c r="P22" s="31"/>
      <c r="Q22" s="116" t="s">
        <v>228</v>
      </c>
      <c r="R22" s="130" t="str">
        <f>IF('Исходные данные'!CJ23=0,"","годен, № ")&amp;""&amp;IF('Исходные данные'!CK23=0,"",'Исходные данные'!CK23)&amp;""&amp;TEXT('Исходные данные'!CJ23," от ДД.ММ.ГГГГ")&amp;" "&amp;"г."</f>
        <v>годен, № SS-CB1-4/1337 от 22.07.2020 г.</v>
      </c>
      <c r="S22" s="116" t="str">
        <f>IF('Исходные данные'!BJ23=0,"",'Исходные данные'!BJ23)</f>
        <v>РК</v>
      </c>
      <c r="T22" s="130" t="str">
        <f>IF('Исходные данные'!CV23=0,'Исходные данные'!CT23&amp;", № "&amp;'Исходные данные'!CR23&amp;""&amp;TEXT('Исходные данные'!CQ23," от ДД.ММ.ГГГГ")&amp;" "&amp;"г.",'Исходные данные'!CW23&amp;", № "&amp;'Исходные данные'!CV23&amp;""&amp;TEXT('Исходные данные'!CU23," от ДД.ММ.ГГГГ")&amp;" "&amp;"г.")</f>
        <v>годен, № 1417-PK от 22.07.2020 г.</v>
      </c>
      <c r="U22" s="116" t="s">
        <v>228</v>
      </c>
      <c r="V22" s="116" t="s">
        <v>228</v>
      </c>
      <c r="W22" s="116" t="s">
        <v>228</v>
      </c>
      <c r="X22" s="59" t="str">
        <f>IF('Исходные данные'!CL23=0,"",'Исходные данные'!CL23)</f>
        <v>Гамбург А.А., II ур., уд. № 0056-0408</v>
      </c>
      <c r="Y22" s="59" t="str">
        <f>IF('Исходные данные'!CX23=0,"",'Исходные данные'!CX23&amp;", "&amp;TEXT('Исходные данные'!CY23,"ДД.ММ.ГГГГ")&amp;" "&amp;"г.")</f>
        <v>Гамбург А.А., 10.07.2020 г.</v>
      </c>
    </row>
    <row r="23" spans="1:25" s="33" customFormat="1" ht="45" customHeight="1" x14ac:dyDescent="0.25">
      <c r="A23" s="117"/>
      <c r="B23" s="117"/>
      <c r="C23" s="59" t="str">
        <f>IF('Исходные данные'!AI23=0,'Исходные данные'!AC23&amp;" "&amp;'Исходные данные'!AD23&amp;" "&amp;'Исходные данные'!AE23&amp;" х "&amp;'Исходные данные'!AF23&amp;" "&amp;'Исходные данные'!AG23,'Исходные данные'!AC23&amp;" "&amp;'Исходные данные'!AD23&amp;" "&amp;'Исходные данные'!AE23&amp;" х "&amp;'Исходные данные'!AF23&amp;" "&amp;'Исходные данные'!AG23&amp;" х "&amp;'Исходные данные'!AH23&amp;" "&amp;'Исходные данные'!AI23&amp;" х "&amp;'Исходные данные'!AJ23&amp;" "&amp;'Исходные данные'!AK23)&amp;", "&amp;'Исходные данные'!AL23&amp;", "&amp;'Исходные данные'!AM23&amp;", № "&amp;'Исходные данные'!AN23&amp;" "&amp;TEXT('Исходные данные'!AO23," от ДД.ММ.ГГГГ")&amp;" "&amp;"г."</f>
        <v>Фланец 50 мм х 3,05 мм, 4632042-001 / C.53114 / F32, 316, № 836824.003-1  от 15.06.2019 г.</v>
      </c>
      <c r="D23" s="60" t="str">
        <f>IF('Исходные данные'!BS23=0,"",'Исходные данные'!BS23&amp;" "&amp;'Исходные данные'!BT23&amp;", "&amp;'Исходные данные'!BU23&amp;", № "&amp;'Исходные данные'!BV23&amp;" "&amp;TEXT('Исходные данные'!BW23," от ДД.ММ.ГГГГ")&amp;" "&amp;"г.")</f>
        <v>WL15 Ø 3,2 мм, ТУ 1853-103-55224353-2011, № НАКС № АЦСМ-8-00667  от 05.06.2018 г.</v>
      </c>
      <c r="E23" s="119"/>
      <c r="F23" s="121"/>
      <c r="G23" s="127"/>
      <c r="H23" s="127"/>
      <c r="I23" s="117"/>
      <c r="J23" s="117"/>
      <c r="K23" s="129"/>
      <c r="L23" s="117"/>
      <c r="M23" s="132"/>
      <c r="N23" s="117"/>
      <c r="O23" s="117"/>
      <c r="P23" s="32"/>
      <c r="Q23" s="117"/>
      <c r="R23" s="133"/>
      <c r="S23" s="117"/>
      <c r="T23" s="117"/>
      <c r="U23" s="117"/>
      <c r="V23" s="117"/>
      <c r="W23" s="117"/>
      <c r="X23" s="59" t="str">
        <f>IF('Исходные данные'!CO23=0,"",'Исходные данные'!CO23)&amp;""&amp;IF('Исходные данные'!CS23=0,"",'Исходные данные'!CS23)</f>
        <v>Петров П.А., II у., уд. № 0037-6078</v>
      </c>
      <c r="Y23" s="59"/>
    </row>
    <row r="24" spans="1:25" s="33" customFormat="1" ht="45" customHeight="1" x14ac:dyDescent="0.25">
      <c r="A24" s="116">
        <v>11</v>
      </c>
      <c r="B24" s="116" t="str">
        <f>INDEX('Исходные данные'!$BE$5:$BE$34,ROW(A22)/2)</f>
        <v>WS-16</v>
      </c>
      <c r="C24" s="59" t="str">
        <f>IF('Исходные данные'!R25=0,'Исходные данные'!M25&amp;" "&amp;'Исходные данные'!N25&amp;" "&amp;'Исходные данные'!O25&amp;" х "&amp;'Исходные данные'!P25&amp;" "&amp;'Исходные данные'!Q25,'Исходные данные'!M25&amp;" "&amp;'Исходные данные'!N25&amp;" "&amp;'Исходные данные'!O25&amp;" х "&amp;'Исходные данные'!P25&amp;" "&amp;'Исходные данные'!Q25&amp;" х "&amp;'Исходные данные'!R25&amp;" "&amp;'Исходные данные'!S25&amp;" х "&amp;'Исходные данные'!T25&amp;" "&amp;'Исходные данные'!U25)&amp;", "&amp;'Исходные данные'!V25&amp;", "&amp;'Исходные данные'!W25&amp;", № "&amp;'Исходные данные'!X25&amp;" "&amp;TEXT('Исходные данные'!Y25," от ДД.ММ.ГГГГ")&amp;" "&amp;"г."</f>
        <v>Труба 73 мм х 3,05 мм, ASTM A312/A312M-2015, 304L, № XH—201907J98  от 05.07.2019 г.</v>
      </c>
      <c r="D24" s="45" t="str">
        <f>IF('Исходные данные'!BM25=0,"",'Исходные данные'!BM25&amp;" "&amp;'Исходные данные'!BN25&amp;", "&amp;'Исходные данные'!BO25&amp;", № "&amp;'Исходные данные'!BP25&amp;" "&amp;TEXT('Исходные данные'!BQ25," от ДД.ММ.ГГГГ")&amp;" "&amp;"г.")</f>
        <v/>
      </c>
      <c r="E24" s="118" t="str">
        <f>IF('Исходные данные'!BY25=0,"",'Исходные данные'!BY25&amp;" "&amp;'Исходные данные'!BZ25&amp;", "&amp;'Исходные данные'!CA25&amp;", № "&amp;'Исходные данные'!CB25&amp;" "&amp;TEXT('Исходные данные'!CC25," от ДД.ММ.ГГГГ")&amp;" "&amp;"г.")</f>
        <v>ОК Tigrod Ø 1,6 мм, ТУ 1222-045-55224353-2008, № EC25763456  от 01.10.2019 г.</v>
      </c>
      <c r="F24" s="120" t="s">
        <v>228</v>
      </c>
      <c r="G24" s="127" t="str">
        <f>IF('Исходные данные'!CE25=0,"",'Исходные данные'!CE25&amp;", "&amp;'Исходные данные'!CF25&amp;", № "&amp;'Исходные данные'!CG25&amp;" "&amp;TEXT('Исходные данные'!CH25," от ДД.ММ.ГГГГ")&amp;" "&amp;"г.")</f>
        <v>аргон 99,993%, ГОСТ 10157-2016, № б/н  от 15.03.2020 г.</v>
      </c>
      <c r="H24" s="127" t="str">
        <f>"Журнал № 1, рег. №"&amp;" "&amp;IF('Исходные данные'!BR25=0,"",'Исходные данные'!BR25&amp;", ")&amp;""&amp;IF('Исходные данные'!BX25=0,"",'Исходные данные'!BX25&amp;", ")&amp;""&amp;IF('Исходные данные'!CD25=0,"",'Исходные данные'!CD25&amp;", ")&amp;""&amp;IF('Исходные данные'!CI25=0,"",'Исходные данные'!CI25)</f>
        <v>Журнал № 1, рег. № 4, 62, 58</v>
      </c>
      <c r="I24" s="116"/>
      <c r="J24" s="116" t="str">
        <f>IF('Исходные данные'!BI25=0,"",'Исходные данные'!BI25)</f>
        <v>В1, НП</v>
      </c>
      <c r="K24" s="128">
        <f>IF('Исходные данные'!BD25=0,"",'Исходные данные'!BD25)</f>
        <v>44025</v>
      </c>
      <c r="L24" s="116" t="str">
        <f>IF('Исходные данные'!BH25=0,"",'Исходные данные'!BH25)</f>
        <v>РАД</v>
      </c>
      <c r="M24" s="131" t="str">
        <f>IF('Исходные данные'!BK25=0,"",'Исходные данные'!BK25)</f>
        <v xml:space="preserve"> +24</v>
      </c>
      <c r="N24" s="116" t="str">
        <f>IF('Исходные данные'!BL25=0,"",'Исходные данные'!BL25)</f>
        <v xml:space="preserve"> -</v>
      </c>
      <c r="O24" s="116" t="str">
        <f>IF('Исходные данные'!BG25=0,"",'Исходные данные'!BG25)&amp;", "&amp;IF('Исходные данные'!BF25=0,"",'Исходные данные'!BF25)</f>
        <v>Абдрахманов А.А., 9HL4</v>
      </c>
      <c r="P24" s="31"/>
      <c r="Q24" s="116" t="s">
        <v>228</v>
      </c>
      <c r="R24" s="130" t="str">
        <f>IF('Исходные данные'!CJ25=0,"","годен, № ")&amp;""&amp;IF('Исходные данные'!CK25=0,"",'Исходные данные'!CK25)&amp;""&amp;TEXT('Исходные данные'!CJ25," от ДД.ММ.ГГГГ")&amp;" "&amp;"г."</f>
        <v>годен, № SS-CB1-4/1399 от 14.07.2020 г.</v>
      </c>
      <c r="S24" s="116" t="str">
        <f>IF('Исходные данные'!BJ25=0,"",'Исходные данные'!BJ25)</f>
        <v>РК</v>
      </c>
      <c r="T24" s="130" t="str">
        <f>IF('Исходные данные'!CV25=0,'Исходные данные'!CT25&amp;", № "&amp;'Исходные данные'!CR25&amp;""&amp;TEXT('Исходные данные'!CQ25," от ДД.ММ.ГГГГ")&amp;" "&amp;"г.",'Исходные данные'!CW25&amp;", № "&amp;'Исходные данные'!CV25&amp;""&amp;TEXT('Исходные данные'!CU25," от ДД.ММ.ГГГГ")&amp;" "&amp;"г.")</f>
        <v>годен, № 1389-PK от 16.07.2020 г.</v>
      </c>
      <c r="U24" s="116" t="s">
        <v>228</v>
      </c>
      <c r="V24" s="116" t="s">
        <v>228</v>
      </c>
      <c r="W24" s="116" t="s">
        <v>228</v>
      </c>
      <c r="X24" s="59" t="str">
        <f>IF('Исходные данные'!CL25=0,"",'Исходные данные'!CL25)</f>
        <v>Гамбург А.А., II ур., уд. № 0056-0408</v>
      </c>
      <c r="Y24" s="59" t="str">
        <f>IF('Исходные данные'!CX25=0,"",'Исходные данные'!CX25&amp;", "&amp;TEXT('Исходные данные'!CY25,"ДД.ММ.ГГГГ")&amp;" "&amp;"г.")</f>
        <v>Гамбург А.А., 14.07.2020 г.</v>
      </c>
    </row>
    <row r="25" spans="1:25" s="33" customFormat="1" ht="45" customHeight="1" x14ac:dyDescent="0.25">
      <c r="A25" s="117"/>
      <c r="B25" s="117"/>
      <c r="C25" s="59" t="str">
        <f>IF('Исходные данные'!AI25=0,'Исходные данные'!AC25&amp;" "&amp;'Исходные данные'!AD25&amp;" "&amp;'Исходные данные'!AE25&amp;" х "&amp;'Исходные данные'!AF25&amp;" "&amp;'Исходные данные'!AG25,'Исходные данные'!AC25&amp;" "&amp;'Исходные данные'!AD25&amp;" "&amp;'Исходные данные'!AE25&amp;" х "&amp;'Исходные данные'!AF25&amp;" "&amp;'Исходные данные'!AG25&amp;" х "&amp;'Исходные данные'!AH25&amp;" "&amp;'Исходные данные'!AI25&amp;" х "&amp;'Исходные данные'!AJ25&amp;" "&amp;'Исходные данные'!AK25)&amp;", "&amp;'Исходные данные'!AL25&amp;", "&amp;'Исходные данные'!AM25&amp;", № "&amp;'Исходные данные'!AN25&amp;" "&amp;TEXT('Исходные данные'!AO25," от ДД.ММ.ГГГГ")&amp;" "&amp;"г."</f>
        <v>Труба 73 мм х 3,05 мм, ASTM A312/A312M-2015, 304L, № XH—201907J98  от 05.07.2019 г.</v>
      </c>
      <c r="D25" s="60" t="str">
        <f>IF('Исходные данные'!BS25=0,"",'Исходные данные'!BS25&amp;" "&amp;'Исходные данные'!BT25&amp;", "&amp;'Исходные данные'!BU25&amp;", № "&amp;'Исходные данные'!BV25&amp;" "&amp;TEXT('Исходные данные'!BW25," от ДД.ММ.ГГГГ")&amp;" "&amp;"г.")</f>
        <v>WL15 Ø 3,2 мм, ТУ 1853-103-55224353-2011, № НАКС № АЦСМ-8-00667  от 05.06.2018 г.</v>
      </c>
      <c r="E25" s="119"/>
      <c r="F25" s="121"/>
      <c r="G25" s="127"/>
      <c r="H25" s="127"/>
      <c r="I25" s="117"/>
      <c r="J25" s="117"/>
      <c r="K25" s="129"/>
      <c r="L25" s="117"/>
      <c r="M25" s="132"/>
      <c r="N25" s="117"/>
      <c r="O25" s="117"/>
      <c r="P25" s="32"/>
      <c r="Q25" s="117"/>
      <c r="R25" s="133"/>
      <c r="S25" s="117"/>
      <c r="T25" s="117"/>
      <c r="U25" s="117"/>
      <c r="V25" s="117"/>
      <c r="W25" s="117"/>
      <c r="X25" s="59" t="str">
        <f>IF('Исходные данные'!CO25=0,"",'Исходные данные'!CO25)&amp;""&amp;IF('Исходные данные'!CS25=0,"",'Исходные данные'!CS25)</f>
        <v>Петров П.А., II у., уд. № 0037-6078</v>
      </c>
      <c r="Y25" s="59"/>
    </row>
    <row r="26" spans="1:25" s="33" customFormat="1" ht="45" customHeight="1" x14ac:dyDescent="0.25">
      <c r="A26" s="116">
        <v>12</v>
      </c>
      <c r="B26" s="116" t="str">
        <f>INDEX('Исходные данные'!$BE$5:$BE$34,ROW(A24)/2)</f>
        <v>WS-17</v>
      </c>
      <c r="C26" s="59" t="str">
        <f>IF('Исходные данные'!R27=0,'Исходные данные'!M27&amp;" "&amp;'Исходные данные'!N27&amp;" "&amp;'Исходные данные'!O27&amp;" х "&amp;'Исходные данные'!P27&amp;" "&amp;'Исходные данные'!Q27,'Исходные данные'!M27&amp;" "&amp;'Исходные данные'!N27&amp;" "&amp;'Исходные данные'!O27&amp;" х "&amp;'Исходные данные'!P27&amp;" "&amp;'Исходные данные'!Q27&amp;" х "&amp;'Исходные данные'!R27&amp;" "&amp;'Исходные данные'!S27&amp;" х "&amp;'Исходные данные'!T27&amp;" "&amp;'Исходные данные'!U27)&amp;", "&amp;'Исходные данные'!V27&amp;", "&amp;'Исходные данные'!W27&amp;", № "&amp;'Исходные данные'!X27&amp;" "&amp;TEXT('Исходные данные'!Y27," от ДД.ММ.ГГГГ")&amp;" "&amp;"г."</f>
        <v>Труба 21,3 мм х 3,05 мм, ASTM A312/A312M-2015, 304L, № XH—201907J97  от 05.07.2019 г.</v>
      </c>
      <c r="D26" s="45" t="str">
        <f>IF('Исходные данные'!BM27=0,"",'Исходные данные'!BM27&amp;" "&amp;'Исходные данные'!BN27&amp;", "&amp;'Исходные данные'!BO27&amp;", № "&amp;'Исходные данные'!BP27&amp;" "&amp;TEXT('Исходные данные'!BQ27," от ДД.ММ.ГГГГ")&amp;" "&amp;"г.")</f>
        <v/>
      </c>
      <c r="E26" s="118" t="str">
        <f>IF('Исходные данные'!BY27=0,"",'Исходные данные'!BY27&amp;" "&amp;'Исходные данные'!BZ27&amp;", "&amp;'Исходные данные'!CA27&amp;", № "&amp;'Исходные данные'!CB27&amp;" "&amp;TEXT('Исходные данные'!CC27," от ДД.ММ.ГГГГ")&amp;" "&amp;"г.")</f>
        <v>ОК Tigrod Ø 1,6 мм, ТУ 1222-045-55224353-2008, № EC25763456  от 01.10.2019 г.</v>
      </c>
      <c r="F26" s="120" t="s">
        <v>228</v>
      </c>
      <c r="G26" s="127" t="str">
        <f>IF('Исходные данные'!CE27=0,"",'Исходные данные'!CE27&amp;", "&amp;'Исходные данные'!CF27&amp;", № "&amp;'Исходные данные'!CG27&amp;" "&amp;TEXT('Исходные данные'!CH27," от ДД.ММ.ГГГГ")&amp;" "&amp;"г.")</f>
        <v>аргон 99,993%, ГОСТ 10157-2016, № б/н  от 15.03.2020 г.</v>
      </c>
      <c r="H26" s="127" t="str">
        <f>"Журнал № 1, рег. №"&amp;" "&amp;IF('Исходные данные'!BR27=0,"",'Исходные данные'!BR27&amp;", ")&amp;""&amp;IF('Исходные данные'!BX27=0,"",'Исходные данные'!BX27&amp;", ")&amp;""&amp;IF('Исходные данные'!CD27=0,"",'Исходные данные'!CD27&amp;", ")&amp;""&amp;IF('Исходные данные'!CI27=0,"",'Исходные данные'!CI27)</f>
        <v>Журнал № 1, рег. № 4, 62, 58</v>
      </c>
      <c r="I26" s="116"/>
      <c r="J26" s="116" t="str">
        <f>IF('Исходные данные'!BI27=0,"",'Исходные данные'!BI27)</f>
        <v>В1, НП</v>
      </c>
      <c r="K26" s="128">
        <f>IF('Исходные данные'!BD27=0,"",'Исходные данные'!BD27)</f>
        <v>44025</v>
      </c>
      <c r="L26" s="116" t="str">
        <f>IF('Исходные данные'!BH27=0,"",'Исходные данные'!BH27)</f>
        <v>РАД</v>
      </c>
      <c r="M26" s="131" t="str">
        <f>IF('Исходные данные'!BK27=0,"",'Исходные данные'!BK27)</f>
        <v xml:space="preserve"> +24</v>
      </c>
      <c r="N26" s="116" t="str">
        <f>IF('Исходные данные'!BL27=0,"",'Исходные данные'!BL27)</f>
        <v xml:space="preserve"> -</v>
      </c>
      <c r="O26" s="116" t="str">
        <f>IF('Исходные данные'!BG27=0,"",'Исходные данные'!BG27)&amp;", "&amp;IF('Исходные данные'!BF27=0,"",'Исходные данные'!BF27)</f>
        <v>Абдрахманов А.А., 9HL4</v>
      </c>
      <c r="P26" s="31"/>
      <c r="Q26" s="116" t="s">
        <v>228</v>
      </c>
      <c r="R26" s="130" t="str">
        <f>IF('Исходные данные'!CJ27=0,"","годен, № ")&amp;""&amp;IF('Исходные данные'!CK27=0,"",'Исходные данные'!CK27)&amp;""&amp;TEXT('Исходные данные'!CJ27," от ДД.ММ.ГГГГ")&amp;" "&amp;"г."</f>
        <v>годен, № SS-CB1-4/1398 от 14.07.2020 г.</v>
      </c>
      <c r="S26" s="116" t="str">
        <f>IF('Исходные данные'!BJ27=0,"",'Исходные данные'!BJ27)</f>
        <v>РК</v>
      </c>
      <c r="T26" s="130" t="str">
        <f>IF('Исходные данные'!CV27=0,'Исходные данные'!CT27&amp;", № "&amp;'Исходные данные'!CR27&amp;""&amp;TEXT('Исходные данные'!CQ27," от ДД.ММ.ГГГГ")&amp;" "&amp;"г.",'Исходные данные'!CW27&amp;", № "&amp;'Исходные данные'!CV27&amp;""&amp;TEXT('Исходные данные'!CU27," от ДД.ММ.ГГГГ")&amp;" "&amp;"г.")</f>
        <v>годен, № 1389-PK от 16.07.2020 г.</v>
      </c>
      <c r="U26" s="116" t="s">
        <v>228</v>
      </c>
      <c r="V26" s="116" t="s">
        <v>228</v>
      </c>
      <c r="W26" s="116" t="s">
        <v>228</v>
      </c>
      <c r="X26" s="59" t="str">
        <f>IF('Исходные данные'!CL27=0,"",'Исходные данные'!CL27)</f>
        <v>Гамбург А.А., II ур., уд. № 0056-0408</v>
      </c>
      <c r="Y26" s="59" t="str">
        <f>IF('Исходные данные'!CX27=0,"",'Исходные данные'!CX27&amp;", "&amp;TEXT('Исходные данные'!CY27,"ДД.ММ.ГГГГ")&amp;" "&amp;"г.")</f>
        <v>Гамбург А.А., 14.07.2020 г.</v>
      </c>
    </row>
    <row r="27" spans="1:25" s="33" customFormat="1" ht="45" customHeight="1" x14ac:dyDescent="0.25">
      <c r="A27" s="117"/>
      <c r="B27" s="117"/>
      <c r="C27" s="59" t="str">
        <f>IF('Исходные данные'!AI27=0,'Исходные данные'!AC27&amp;" "&amp;'Исходные данные'!AD27&amp;" "&amp;'Исходные данные'!AE27&amp;" х "&amp;'Исходные данные'!AF27&amp;" "&amp;'Исходные данные'!AG27,'Исходные данные'!AC27&amp;" "&amp;'Исходные данные'!AD27&amp;" "&amp;'Исходные данные'!AE27&amp;" х "&amp;'Исходные данные'!AF27&amp;" "&amp;'Исходные данные'!AG27&amp;" х "&amp;'Исходные данные'!AH27&amp;" "&amp;'Исходные данные'!AI27&amp;" х "&amp;'Исходные данные'!AJ27&amp;" "&amp;'Исходные данные'!AK27)&amp;", "&amp;'Исходные данные'!AL27&amp;", "&amp;'Исходные данные'!AM27&amp;", № "&amp;'Исходные данные'!AN27&amp;" "&amp;TEXT('Исходные данные'!AO27," от ДД.ММ.ГГГГ")&amp;" "&amp;"г."</f>
        <v>Труба 21,3 мм х 2,11 мм, ASTM A312/A312M-2015, 304L, № XH—201907J97  от 05.07.2019 г.</v>
      </c>
      <c r="D27" s="60" t="str">
        <f>IF('Исходные данные'!BS27=0,"",'Исходные данные'!BS27&amp;" "&amp;'Исходные данные'!BT27&amp;", "&amp;'Исходные данные'!BU27&amp;", № "&amp;'Исходные данные'!BV27&amp;" "&amp;TEXT('Исходные данные'!BW27," от ДД.ММ.ГГГГ")&amp;" "&amp;"г.")</f>
        <v>WL15 Ø 3,2 мм, ТУ 1853-103-55224353-2011, № НАКС № АЦСМ-8-00667  от 05.06.2018 г.</v>
      </c>
      <c r="E27" s="119"/>
      <c r="F27" s="121"/>
      <c r="G27" s="127"/>
      <c r="H27" s="127"/>
      <c r="I27" s="117"/>
      <c r="J27" s="117"/>
      <c r="K27" s="129"/>
      <c r="L27" s="117"/>
      <c r="M27" s="132"/>
      <c r="N27" s="117"/>
      <c r="O27" s="117"/>
      <c r="P27" s="32"/>
      <c r="Q27" s="117"/>
      <c r="R27" s="133"/>
      <c r="S27" s="117"/>
      <c r="T27" s="117"/>
      <c r="U27" s="117"/>
      <c r="V27" s="117"/>
      <c r="W27" s="117"/>
      <c r="X27" s="59" t="str">
        <f>IF('Исходные данные'!CO27=0,"",'Исходные данные'!CO27)&amp;""&amp;IF('Исходные данные'!CS27=0,"",'Исходные данные'!CS27)</f>
        <v>Петров П.А., II у., уд. № 0037-6078</v>
      </c>
      <c r="Y27" s="59"/>
    </row>
    <row r="28" spans="1:25" s="33" customFormat="1" ht="45" customHeight="1" x14ac:dyDescent="0.25">
      <c r="A28" s="116">
        <v>13</v>
      </c>
      <c r="B28" s="116" t="str">
        <f>INDEX('Исходные данные'!$BE$5:$BE$34,ROW(A26)/2)</f>
        <v>WS-03</v>
      </c>
      <c r="C28" s="59" t="str">
        <f>IF('Исходные данные'!R29=0,'Исходные данные'!M29&amp;" "&amp;'Исходные данные'!N29&amp;" "&amp;'Исходные данные'!O29&amp;" х "&amp;'Исходные данные'!P29&amp;" "&amp;'Исходные данные'!Q29,'Исходные данные'!M29&amp;" "&amp;'Исходные данные'!N29&amp;" "&amp;'Исходные данные'!O29&amp;" х "&amp;'Исходные данные'!P29&amp;" "&amp;'Исходные данные'!Q29&amp;" х "&amp;'Исходные данные'!R29&amp;" "&amp;'Исходные данные'!S29&amp;" х "&amp;'Исходные данные'!T29&amp;" "&amp;'Исходные данные'!U29)&amp;", "&amp;'Исходные данные'!V29&amp;", "&amp;'Исходные данные'!W29&amp;", № "&amp;'Исходные данные'!X29&amp;" "&amp;TEXT('Исходные данные'!Y29," от ДД.ММ.ГГГГ")&amp;" "&amp;"г."</f>
        <v>Труба 21,3 мм х 2,11 мм, ASTM A312/A312M-2015, 304L, № XH—201907J97  от 05.07.2019 г.</v>
      </c>
      <c r="D28" s="45" t="str">
        <f>IF('Исходные данные'!BM29=0,"",'Исходные данные'!BM29&amp;" "&amp;'Исходные данные'!BN29&amp;", "&amp;'Исходные данные'!BO29&amp;", № "&amp;'Исходные данные'!BP29&amp;" "&amp;TEXT('Исходные данные'!BQ29," от ДД.ММ.ГГГГ")&amp;" "&amp;"г.")</f>
        <v/>
      </c>
      <c r="E28" s="118" t="str">
        <f>IF('Исходные данные'!BY29=0,"",'Исходные данные'!BY29&amp;" "&amp;'Исходные данные'!BZ29&amp;", "&amp;'Исходные данные'!CA29&amp;", № "&amp;'Исходные данные'!CB29&amp;" "&amp;TEXT('Исходные данные'!CC29," от ДД.ММ.ГГГГ")&amp;" "&amp;"г.")</f>
        <v>ОК Tigrod Ø 1,6 мм, ТУ 1222-045-55224353-2008, № EC25763456  от 01.10.2019 г.</v>
      </c>
      <c r="F28" s="120" t="s">
        <v>228</v>
      </c>
      <c r="G28" s="127" t="str">
        <f>IF('Исходные данные'!CE29=0,"",'Исходные данные'!CE29&amp;", "&amp;'Исходные данные'!CF29&amp;", № "&amp;'Исходные данные'!CG29&amp;" "&amp;TEXT('Исходные данные'!CH29," от ДД.ММ.ГГГГ")&amp;" "&amp;"г.")</f>
        <v>аргон 99,993%, ГОСТ 10157-2016, № б/н  от 15.03.2020 г.</v>
      </c>
      <c r="H28" s="127" t="str">
        <f>"Журнал № 1, рег. №"&amp;" "&amp;IF('Исходные данные'!BR29=0,"",'Исходные данные'!BR29&amp;", ")&amp;""&amp;IF('Исходные данные'!BX29=0,"",'Исходные данные'!BX29&amp;", ")&amp;""&amp;IF('Исходные данные'!CD29=0,"",'Исходные данные'!CD29&amp;", ")&amp;""&amp;IF('Исходные данные'!CI29=0,"",'Исходные данные'!CI29)</f>
        <v>Журнал № 1, рег. № 4, 62, 58</v>
      </c>
      <c r="I28" s="116"/>
      <c r="J28" s="116" t="str">
        <f>IF('Исходные данные'!BI29=0,"",'Исходные данные'!BI29)</f>
        <v>В1, НП</v>
      </c>
      <c r="K28" s="128">
        <f>IF('Исходные данные'!BD29=0,"",'Исходные данные'!BD29)</f>
        <v>44025</v>
      </c>
      <c r="L28" s="116" t="str">
        <f>IF('Исходные данные'!BH29=0,"",'Исходные данные'!BH29)</f>
        <v>РАД</v>
      </c>
      <c r="M28" s="131" t="str">
        <f>IF('Исходные данные'!BK29=0,"",'Исходные данные'!BK29)</f>
        <v xml:space="preserve"> +24</v>
      </c>
      <c r="N28" s="116" t="str">
        <f>IF('Исходные данные'!BL29=0,"",'Исходные данные'!BL29)</f>
        <v xml:space="preserve"> -</v>
      </c>
      <c r="O28" s="116" t="str">
        <f>IF('Исходные данные'!BG29=0,"",'Исходные данные'!BG29)&amp;", "&amp;IF('Исходные данные'!BF29=0,"",'Исходные данные'!BF29)</f>
        <v>Абдрахманов А.А., 9HL4</v>
      </c>
      <c r="P28" s="31"/>
      <c r="Q28" s="116" t="s">
        <v>228</v>
      </c>
      <c r="R28" s="130" t="str">
        <f>IF('Исходные данные'!CJ29=0,"","годен, № ")&amp;""&amp;IF('Исходные данные'!CK29=0,"",'Исходные данные'!CK29)&amp;""&amp;TEXT('Исходные данные'!CJ29," от ДД.ММ.ГГГГ")&amp;" "&amp;"г."</f>
        <v>годен, № SS-CB1-4/1398 от 14.07.2020 г.</v>
      </c>
      <c r="S28" s="116" t="str">
        <f>IF('Исходные данные'!BJ29=0,"",'Исходные данные'!BJ29)</f>
        <v>РК</v>
      </c>
      <c r="T28" s="130" t="str">
        <f>IF('Исходные данные'!CV29=0,'Исходные данные'!CT29&amp;", № "&amp;'Исходные данные'!CR29&amp;""&amp;TEXT('Исходные данные'!CQ29," от ДД.ММ.ГГГГ")&amp;" "&amp;"г.",'Исходные данные'!CW29&amp;", № "&amp;'Исходные данные'!CV29&amp;""&amp;TEXT('Исходные данные'!CU29," от ДД.ММ.ГГГГ")&amp;" "&amp;"г.")</f>
        <v>годен, № 1389-PK от 16.07.2020 г.</v>
      </c>
      <c r="U28" s="116" t="s">
        <v>228</v>
      </c>
      <c r="V28" s="116" t="s">
        <v>228</v>
      </c>
      <c r="W28" s="116" t="s">
        <v>228</v>
      </c>
      <c r="X28" s="59" t="str">
        <f>IF('Исходные данные'!CL29=0,"",'Исходные данные'!CL29)</f>
        <v>Гамбург А.А., II ур., уд. № 0056-0408</v>
      </c>
      <c r="Y28" s="59" t="str">
        <f>IF('Исходные данные'!CX29=0,"",'Исходные данные'!CX29&amp;", "&amp;TEXT('Исходные данные'!CY29,"ДД.ММ.ГГГГ")&amp;" "&amp;"г.")</f>
        <v>Гамбург А.А., 14.07.2020 г.</v>
      </c>
    </row>
    <row r="29" spans="1:25" s="33" customFormat="1" ht="45" customHeight="1" x14ac:dyDescent="0.25">
      <c r="A29" s="117"/>
      <c r="B29" s="117"/>
      <c r="C29" s="59" t="str">
        <f>IF('Исходные данные'!AI29=0,'Исходные данные'!AC29&amp;" "&amp;'Исходные данные'!AD29&amp;" "&amp;'Исходные данные'!AE29&amp;" х "&amp;'Исходные данные'!AF29&amp;" "&amp;'Исходные данные'!AG29,'Исходные данные'!AC29&amp;" "&amp;'Исходные данные'!AD29&amp;" "&amp;'Исходные данные'!AE29&amp;" х "&amp;'Исходные данные'!AF29&amp;" "&amp;'Исходные данные'!AG29&amp;" х "&amp;'Исходные данные'!AH29&amp;" "&amp;'Исходные данные'!AI29&amp;" х "&amp;'Исходные данные'!AJ29&amp;" "&amp;'Исходные данные'!AK29)&amp;", "&amp;'Исходные данные'!AL29&amp;", "&amp;'Исходные данные'!AM29&amp;", № "&amp;'Исходные данные'!AN29&amp;" "&amp;TEXT('Исходные данные'!AO29," от ДД.ММ.ГГГГ")&amp;" "&amp;"г."</f>
        <v>Отвод 90° 15 мм х 2,11 мм, ASME B16/9-2012/OK, 304L, № JDE1019070101  от 01.07.2019 г.</v>
      </c>
      <c r="D29" s="60" t="str">
        <f>IF('Исходные данные'!BS29=0,"",'Исходные данные'!BS29&amp;" "&amp;'Исходные данные'!BT29&amp;", "&amp;'Исходные данные'!BU29&amp;", № "&amp;'Исходные данные'!BV29&amp;" "&amp;TEXT('Исходные данные'!BW29," от ДД.ММ.ГГГГ")&amp;" "&amp;"г.")</f>
        <v>WL15 Ø 3,2 мм, ТУ 1853-103-55224353-2011, № НАКС № АЦСМ-8-00667  от 05.06.2018 г.</v>
      </c>
      <c r="E29" s="119"/>
      <c r="F29" s="121"/>
      <c r="G29" s="127"/>
      <c r="H29" s="127"/>
      <c r="I29" s="117"/>
      <c r="J29" s="117"/>
      <c r="K29" s="129"/>
      <c r="L29" s="117"/>
      <c r="M29" s="132"/>
      <c r="N29" s="117"/>
      <c r="O29" s="117"/>
      <c r="P29" s="32"/>
      <c r="Q29" s="117"/>
      <c r="R29" s="133"/>
      <c r="S29" s="117"/>
      <c r="T29" s="117"/>
      <c r="U29" s="117"/>
      <c r="V29" s="117"/>
      <c r="W29" s="117"/>
      <c r="X29" s="59" t="str">
        <f>IF('Исходные данные'!CO29=0,"",'Исходные данные'!CO29)&amp;""&amp;IF('Исходные данные'!CS29=0,"",'Исходные данные'!CS29)</f>
        <v>Петров П.А., II у., уд. № 0037-6078</v>
      </c>
      <c r="Y29" s="59"/>
    </row>
    <row r="30" spans="1:25" s="33" customFormat="1" ht="45" customHeight="1" x14ac:dyDescent="0.25">
      <c r="A30" s="116">
        <v>14</v>
      </c>
      <c r="B30" s="116" t="str">
        <f>INDEX('Исходные данные'!$BE$5:$BE$34,ROW(A28)/2)</f>
        <v>WP-28</v>
      </c>
      <c r="C30" s="59" t="str">
        <f>IF('Исходные данные'!R31=0,'Исходные данные'!M31&amp;" "&amp;'Исходные данные'!N31&amp;" "&amp;'Исходные данные'!O31&amp;" х "&amp;'Исходные данные'!P31&amp;" "&amp;'Исходные данные'!Q31,'Исходные данные'!M31&amp;" "&amp;'Исходные данные'!N31&amp;" "&amp;'Исходные данные'!O31&amp;" х "&amp;'Исходные данные'!P31&amp;" "&amp;'Исходные данные'!Q31&amp;" х "&amp;'Исходные данные'!R31&amp;" "&amp;'Исходные данные'!S31&amp;" х "&amp;'Исходные данные'!T31&amp;" "&amp;'Исходные данные'!U31)&amp;", "&amp;'Исходные данные'!V31&amp;", "&amp;'Исходные данные'!W31&amp;", № "&amp;'Исходные данные'!X31&amp;" "&amp;TEXT('Исходные данные'!Y31," от ДД.ММ.ГГГГ")&amp;" "&amp;"г."</f>
        <v>Втулка 21,3 мм х 2,11 мм, , , №   от 00.01.1900 г.</v>
      </c>
      <c r="D30" s="45" t="str">
        <f>IF('Исходные данные'!BM31=0,"",'Исходные данные'!BM31&amp;" "&amp;'Исходные данные'!BN31&amp;", "&amp;'Исходные данные'!BO31&amp;", № "&amp;'Исходные данные'!BP31&amp;" "&amp;TEXT('Исходные данные'!BQ31," от ДД.ММ.ГГГГ")&amp;" "&amp;"г.")</f>
        <v/>
      </c>
      <c r="E30" s="118" t="str">
        <f>IF('Исходные данные'!BY31=0,"",'Исходные данные'!BY31&amp;" "&amp;'Исходные данные'!BZ31&amp;", "&amp;'Исходные данные'!CA31&amp;", № "&amp;'Исходные данные'!CB31&amp;" "&amp;TEXT('Исходные данные'!CC31," от ДД.ММ.ГГГГ")&amp;" "&amp;"г.")</f>
        <v>ОК Tigrod Ø 1,6 мм, ТУ 1222-045-55224353-2008, № EC25763456  от 01.10.2019 г.</v>
      </c>
      <c r="F30" s="120" t="s">
        <v>228</v>
      </c>
      <c r="G30" s="127" t="str">
        <f>IF('Исходные данные'!CE31=0,"",'Исходные данные'!CE31&amp;", "&amp;'Исходные данные'!CF31&amp;", № "&amp;'Исходные данные'!CG31&amp;" "&amp;TEXT('Исходные данные'!CH31," от ДД.ММ.ГГГГ")&amp;" "&amp;"г.")</f>
        <v>аргон 99,993%, ГОСТ 10157-2016, № б/н  от 15.03.2020 г.</v>
      </c>
      <c r="H30" s="127" t="str">
        <f>"Журнал № 1, рег. №"&amp;" "&amp;IF('Исходные данные'!BR31=0,"",'Исходные данные'!BR31&amp;", ")&amp;""&amp;IF('Исходные данные'!BX31=0,"",'Исходные данные'!BX31&amp;", ")&amp;""&amp;IF('Исходные данные'!CD31=0,"",'Исходные данные'!CD31&amp;", ")&amp;""&amp;IF('Исходные данные'!CI31=0,"",'Исходные данные'!CI31)</f>
        <v>Журнал № 1, рег. № 4, 62, 58</v>
      </c>
      <c r="I30" s="116"/>
      <c r="J30" s="116" t="str">
        <f>IF('Исходные данные'!BI31=0,"",'Исходные данные'!BI31)</f>
        <v>В1, НП</v>
      </c>
      <c r="K30" s="128">
        <f>IF('Исходные данные'!BD31=0,"",'Исходные данные'!BD31)</f>
        <v>44027</v>
      </c>
      <c r="L30" s="116" t="str">
        <f>IF('Исходные данные'!BH31=0,"",'Исходные данные'!BH31)</f>
        <v>РАД</v>
      </c>
      <c r="M30" s="131" t="str">
        <f>IF('Исходные данные'!BK31=0,"",'Исходные данные'!BK31)</f>
        <v xml:space="preserve"> +25</v>
      </c>
      <c r="N30" s="116" t="str">
        <f>IF('Исходные данные'!BL31=0,"",'Исходные данные'!BL31)</f>
        <v xml:space="preserve"> -</v>
      </c>
      <c r="O30" s="116" t="str">
        <f>IF('Исходные данные'!BG31=0,"",'Исходные данные'!BG31)&amp;", "&amp;IF('Исходные данные'!BF31=0,"",'Исходные данные'!BF31)</f>
        <v>Ерменгалиев С.А., 8KCT</v>
      </c>
      <c r="P30" s="31"/>
      <c r="Q30" s="116" t="s">
        <v>228</v>
      </c>
      <c r="R30" s="130" t="str">
        <f>IF('Исходные данные'!CJ31=0,"","годен, № ")&amp;""&amp;IF('Исходные данные'!CK31=0,"",'Исходные данные'!CK31)&amp;""&amp;TEXT('Исходные данные'!CJ31," от ДД.ММ.ГГГГ")&amp;" "&amp;"г."</f>
        <v>годен, № SS-CB1-4/1381 от 27.07.2020 г.</v>
      </c>
      <c r="S30" s="116" t="str">
        <f>IF('Исходные данные'!BJ31=0,"",'Исходные данные'!BJ31)</f>
        <v>РК</v>
      </c>
      <c r="T30" s="130" t="str">
        <f>IF('Исходные данные'!CV31=0,'Исходные данные'!CT31&amp;", № "&amp;'Исходные данные'!CR31&amp;""&amp;TEXT('Исходные данные'!CQ31," от ДД.ММ.ГГГГ")&amp;" "&amp;"г.",'Исходные данные'!CW31&amp;", № "&amp;'Исходные данные'!CV31&amp;""&amp;TEXT('Исходные данные'!CU31," от ДД.ММ.ГГГГ")&amp;" "&amp;"г.")</f>
        <v>годен, № 1443-PK от 27.07.2020 г.</v>
      </c>
      <c r="U30" s="116" t="s">
        <v>228</v>
      </c>
      <c r="V30" s="116" t="s">
        <v>228</v>
      </c>
      <c r="W30" s="116" t="s">
        <v>228</v>
      </c>
      <c r="X30" s="59" t="str">
        <f>IF('Исходные данные'!CL31=0,"",'Исходные данные'!CL31)</f>
        <v>Гамбург А.А., II ур., уд. № 0056-0408</v>
      </c>
      <c r="Y30" s="59" t="str">
        <f>IF('Исходные данные'!CX31=0,"",'Исходные данные'!CX31&amp;", "&amp;TEXT('Исходные данные'!CY31,"ДД.ММ.ГГГГ")&amp;" "&amp;"г.")</f>
        <v>Гамбург А.А., 16.07.2020 г.</v>
      </c>
    </row>
    <row r="31" spans="1:25" s="33" customFormat="1" ht="45" customHeight="1" x14ac:dyDescent="0.25">
      <c r="A31" s="117"/>
      <c r="B31" s="117"/>
      <c r="C31" s="59" t="str">
        <f>IF('Исходные данные'!AI31=0,'Исходные данные'!AC31&amp;" "&amp;'Исходные данные'!AD31&amp;" "&amp;'Исходные данные'!AE31&amp;" х "&amp;'Исходные данные'!AF31&amp;" "&amp;'Исходные данные'!AG31,'Исходные данные'!AC31&amp;" "&amp;'Исходные данные'!AD31&amp;" "&amp;'Исходные данные'!AE31&amp;" х "&amp;'Исходные данные'!AF31&amp;" "&amp;'Исходные данные'!AG31&amp;" х "&amp;'Исходные данные'!AH31&amp;" "&amp;'Исходные данные'!AI31&amp;" х "&amp;'Исходные данные'!AJ31&amp;" "&amp;'Исходные данные'!AK31)&amp;", "&amp;'Исходные данные'!AL31&amp;", "&amp;'Исходные данные'!AM31&amp;", № "&amp;'Исходные данные'!AN31&amp;" "&amp;TEXT('Исходные данные'!AO31," от ДД.ММ.ГГГГ")&amp;" "&amp;"г."</f>
        <v>Труба 21,3 мм х 2,11 мм, ASTM A312/A312M-2015, 304L, № XH—201907J97  от 05.07.2019 г.</v>
      </c>
      <c r="D31" s="60" t="str">
        <f>IF('Исходные данные'!BS31=0,"",'Исходные данные'!BS31&amp;" "&amp;'Исходные данные'!BT31&amp;", "&amp;'Исходные данные'!BU31&amp;", № "&amp;'Исходные данные'!BV31&amp;" "&amp;TEXT('Исходные данные'!BW31," от ДД.ММ.ГГГГ")&amp;" "&amp;"г.")</f>
        <v>WL15 Ø 3,2 мм, ТУ 1853-103-55224353-2011, № НАКС № АЦСМ-8-00667  от 05.06.2018 г.</v>
      </c>
      <c r="E31" s="119"/>
      <c r="F31" s="121"/>
      <c r="G31" s="127"/>
      <c r="H31" s="127"/>
      <c r="I31" s="117"/>
      <c r="J31" s="117"/>
      <c r="K31" s="129"/>
      <c r="L31" s="117"/>
      <c r="M31" s="132"/>
      <c r="N31" s="117"/>
      <c r="O31" s="117"/>
      <c r="P31" s="32"/>
      <c r="Q31" s="117"/>
      <c r="R31" s="133"/>
      <c r="S31" s="117"/>
      <c r="T31" s="117"/>
      <c r="U31" s="117"/>
      <c r="V31" s="117"/>
      <c r="W31" s="117"/>
      <c r="X31" s="59" t="str">
        <f>IF('Исходные данные'!CO31=0,"",'Исходные данные'!CO31)&amp;""&amp;IF('Исходные данные'!CS31=0,"",'Исходные данные'!CS31)</f>
        <v>Петров П.А., II у., уд. № 0037-6078</v>
      </c>
      <c r="Y31" s="59"/>
    </row>
    <row r="32" spans="1:25" s="33" customFormat="1" ht="45" customHeight="1" x14ac:dyDescent="0.25">
      <c r="A32" s="116">
        <v>15</v>
      </c>
      <c r="B32" s="116" t="str">
        <f>INDEX('Исходные данные'!$BE$5:$BE$34,ROW(A30)/2)</f>
        <v>WS-05</v>
      </c>
      <c r="C32" s="59" t="str">
        <f>IF('Исходные данные'!R33=0,'Исходные данные'!M33&amp;" "&amp;'Исходные данные'!N33&amp;" "&amp;'Исходные данные'!O33&amp;" х "&amp;'Исходные данные'!P33&amp;" "&amp;'Исходные данные'!Q33,'Исходные данные'!M33&amp;" "&amp;'Исходные данные'!N33&amp;" "&amp;'Исходные данные'!O33&amp;" х "&amp;'Исходные данные'!P33&amp;" "&amp;'Исходные данные'!Q33&amp;" х "&amp;'Исходные данные'!R33&amp;" "&amp;'Исходные данные'!S33&amp;" х "&amp;'Исходные данные'!T33&amp;" "&amp;'Исходные данные'!U33)&amp;", "&amp;'Исходные данные'!V33&amp;", "&amp;'Исходные данные'!W33&amp;", № "&amp;'Исходные данные'!X33&amp;" "&amp;TEXT('Исходные данные'!Y33," от ДД.ММ.ГГГГ")&amp;" "&amp;"г."</f>
        <v>Отвод 70° 15 мм х 2,11 мм, ASME B16/9-2012/OK, 304L, № JDE1019070101  от 01.07.2019 г.</v>
      </c>
      <c r="D32" s="45" t="str">
        <f>IF('Исходные данные'!BM33=0,"",'Исходные данные'!BM33&amp;" "&amp;'Исходные данные'!BN33&amp;", "&amp;'Исходные данные'!BO33&amp;", № "&amp;'Исходные данные'!BP33&amp;" "&amp;TEXT('Исходные данные'!BQ33," от ДД.ММ.ГГГГ")&amp;" "&amp;"г.")</f>
        <v/>
      </c>
      <c r="E32" s="118" t="str">
        <f>IF('Исходные данные'!BY33=0,"",'Исходные данные'!BY33&amp;" "&amp;'Исходные данные'!BZ33&amp;", "&amp;'Исходные данные'!CA33&amp;", № "&amp;'Исходные данные'!CB33&amp;" "&amp;TEXT('Исходные данные'!CC33," от ДД.ММ.ГГГГ")&amp;" "&amp;"г.")</f>
        <v>ОК Tigrod Ø 1,6 мм, ТУ 1222-045-55224353-2008, № EC25763456  от 01.10.2019 г.</v>
      </c>
      <c r="F32" s="120" t="s">
        <v>228</v>
      </c>
      <c r="G32" s="127" t="str">
        <f>IF('Исходные данные'!CE33=0,"",'Исходные данные'!CE33&amp;", "&amp;'Исходные данные'!CF33&amp;", № "&amp;'Исходные данные'!CG33&amp;" "&amp;TEXT('Исходные данные'!CH33," от ДД.ММ.ГГГГ")&amp;" "&amp;"г.")</f>
        <v>аргон 99,993%, ГОСТ 10157-2016, № б/н  от 15.03.2020 г.</v>
      </c>
      <c r="H32" s="127" t="str">
        <f>"Журнал № 1, рег. №"&amp;" "&amp;IF('Исходные данные'!BR33=0,"",'Исходные данные'!BR33&amp;", ")&amp;""&amp;IF('Исходные данные'!BX33=0,"",'Исходные данные'!BX33&amp;", ")&amp;""&amp;IF('Исходные данные'!CD33=0,"",'Исходные данные'!CD33&amp;", ")&amp;""&amp;IF('Исходные данные'!CI33=0,"",'Исходные данные'!CI33)</f>
        <v>Журнал № 1, рег. № 4, 62, 58</v>
      </c>
      <c r="I32" s="116"/>
      <c r="J32" s="116" t="str">
        <f>IF('Исходные данные'!BI33=0,"",'Исходные данные'!BI33)</f>
        <v>Н45, НП</v>
      </c>
      <c r="K32" s="128">
        <f>IF('Исходные данные'!BD33=0,"",'Исходные данные'!BD33)</f>
        <v>44028</v>
      </c>
      <c r="L32" s="116" t="str">
        <f>IF('Исходные данные'!BH33=0,"",'Исходные данные'!BH33)</f>
        <v>РАД</v>
      </c>
      <c r="M32" s="131" t="str">
        <f>IF('Исходные данные'!BK33=0,"",'Исходные данные'!BK33)</f>
        <v xml:space="preserve"> +26</v>
      </c>
      <c r="N32" s="116" t="str">
        <f>IF('Исходные данные'!BL33=0,"",'Исходные данные'!BL33)</f>
        <v xml:space="preserve"> -</v>
      </c>
      <c r="O32" s="116" t="str">
        <f>IF('Исходные данные'!BG33=0,"",'Исходные данные'!BG33)&amp;", "&amp;IF('Исходные данные'!BF33=0,"",'Исходные данные'!BF33)</f>
        <v>Абдрахманов А.А., 9HL4</v>
      </c>
      <c r="P32" s="31"/>
      <c r="Q32" s="116" t="s">
        <v>228</v>
      </c>
      <c r="R32" s="130" t="str">
        <f>IF('Исходные данные'!CJ33=0,"","годен, № ")&amp;""&amp;IF('Исходные данные'!CK33=0,"",'Исходные данные'!CK33)&amp;""&amp;TEXT('Исходные данные'!CJ33," от ДД.ММ.ГГГГ")&amp;" "&amp;"г."</f>
        <v>годен, № SS-CB1-4/1395 от 17.07.2020 г.</v>
      </c>
      <c r="S32" s="116" t="str">
        <f>IF('Исходные данные'!BJ33=0,"",'Исходные данные'!BJ33)</f>
        <v xml:space="preserve"> -</v>
      </c>
      <c r="T32" s="130" t="str">
        <f>IF('Исходные данные'!CV33=0,'Исходные данные'!CT33&amp;", № "&amp;'Исходные данные'!CR33&amp;""&amp;TEXT('Исходные данные'!CQ33," от ДД.ММ.ГГГГ")&amp;" "&amp;"г.",'Исходные данные'!CW33&amp;", № "&amp;'Исходные данные'!CV33&amp;""&amp;TEXT('Исходные данные'!CU33," от ДД.ММ.ГГГГ")&amp;" "&amp;"г.")</f>
        <v>, №  от 00.01.1900 г.</v>
      </c>
      <c r="U32" s="116" t="s">
        <v>228</v>
      </c>
      <c r="V32" s="116" t="s">
        <v>228</v>
      </c>
      <c r="W32" s="116" t="s">
        <v>228</v>
      </c>
      <c r="X32" s="59" t="str">
        <f>IF('Исходные данные'!CL33=0,"",'Исходные данные'!CL33)</f>
        <v>Гамбург А.А., II ур., уд. № 0056-0408</v>
      </c>
      <c r="Y32" s="59" t="str">
        <f>IF('Исходные данные'!CX33=0,"",'Исходные данные'!CX33&amp;", "&amp;TEXT('Исходные данные'!CY33,"ДД.ММ.ГГГГ")&amp;" "&amp;"г.")</f>
        <v>Гамбург А.А., 17.07.2020 г.</v>
      </c>
    </row>
    <row r="33" spans="1:25" s="33" customFormat="1" ht="45" customHeight="1" x14ac:dyDescent="0.25">
      <c r="A33" s="117"/>
      <c r="B33" s="117"/>
      <c r="C33" s="59" t="str">
        <f>IF('Исходные данные'!AI33=0,'Исходные данные'!AC33&amp;" "&amp;'Исходные данные'!AD33&amp;" "&amp;'Исходные данные'!AE33&amp;" х "&amp;'Исходные данные'!AF33&amp;" "&amp;'Исходные данные'!AG33,'Исходные данные'!AC33&amp;" "&amp;'Исходные данные'!AD33&amp;" "&amp;'Исходные данные'!AE33&amp;" х "&amp;'Исходные данные'!AF33&amp;" "&amp;'Исходные данные'!AG33&amp;" х "&amp;'Исходные данные'!AH33&amp;" "&amp;'Исходные данные'!AI33&amp;" х "&amp;'Исходные данные'!AJ33&amp;" "&amp;'Исходные данные'!AK33)&amp;", "&amp;'Исходные данные'!AL33&amp;", "&amp;'Исходные данные'!AM33&amp;", № "&amp;'Исходные данные'!AN33&amp;" "&amp;TEXT('Исходные данные'!AO33," от ДД.ММ.ГГГГ")&amp;" "&amp;"г."</f>
        <v>Вентиль 32 мм х 2,11 мм, ГОСТ 54808-2011, 304L, № 83817-60-1 to/к 118  от 01.11.2019 г.</v>
      </c>
      <c r="D33" s="60" t="str">
        <f>IF('Исходные данные'!BS33=0,"",'Исходные данные'!BS33&amp;" "&amp;'Исходные данные'!BT33&amp;", "&amp;'Исходные данные'!BU33&amp;", № "&amp;'Исходные данные'!BV33&amp;" "&amp;TEXT('Исходные данные'!BW33," от ДД.ММ.ГГГГ")&amp;" "&amp;"г.")</f>
        <v>WL15 Ø 3,2 мм, ТУ 1853-103-55224353-2011, № НАКС № АЦСМ-8-00667  от 05.06.2018 г.</v>
      </c>
      <c r="E33" s="119"/>
      <c r="F33" s="121"/>
      <c r="G33" s="127"/>
      <c r="H33" s="127"/>
      <c r="I33" s="117"/>
      <c r="J33" s="117"/>
      <c r="K33" s="129"/>
      <c r="L33" s="117"/>
      <c r="M33" s="132"/>
      <c r="N33" s="117"/>
      <c r="O33" s="117"/>
      <c r="P33" s="32"/>
      <c r="Q33" s="117"/>
      <c r="R33" s="133"/>
      <c r="S33" s="117"/>
      <c r="T33" s="117"/>
      <c r="U33" s="117"/>
      <c r="V33" s="117"/>
      <c r="W33" s="117"/>
      <c r="X33" s="59" t="str">
        <f>IF('Исходные данные'!CO33=0,"",'Исходные данные'!CO33)&amp;""&amp;IF('Исходные данные'!CS33=0,"",'Исходные данные'!CS33)</f>
        <v/>
      </c>
      <c r="Y33" s="59"/>
    </row>
    <row r="34" spans="1:25" s="33" customFormat="1" ht="45" customHeight="1" x14ac:dyDescent="0.25">
      <c r="A34" s="116">
        <v>16</v>
      </c>
      <c r="B34" s="116" t="str">
        <f>INDEX('Исходные данные'!$BE$5:$BE$34,ROW(A32)/2)</f>
        <v>WS-07</v>
      </c>
      <c r="C34" s="59" t="str">
        <f>IF('Исходные данные'!R35=0,'Исходные данные'!M35&amp;" "&amp;'Исходные данные'!N35&amp;" "&amp;'Исходные данные'!O35&amp;" х "&amp;'Исходные данные'!P35&amp;" "&amp;'Исходные данные'!Q35,'Исходные данные'!M35&amp;" "&amp;'Исходные данные'!N35&amp;" "&amp;'Исходные данные'!O35&amp;" х "&amp;'Исходные данные'!P35&amp;" "&amp;'Исходные данные'!Q35&amp;" х "&amp;'Исходные данные'!R35&amp;" "&amp;'Исходные данные'!S35&amp;" х "&amp;'Исходные данные'!T35&amp;" "&amp;'Исходные данные'!U35)&amp;", "&amp;'Исходные данные'!V35&amp;", "&amp;'Исходные данные'!W35&amp;", № "&amp;'Исходные данные'!X35&amp;" "&amp;TEXT('Исходные данные'!Y35," от ДД.ММ.ГГГГ")&amp;" "&amp;"г."</f>
        <v xml:space="preserve">   х  , , , №   от 00.01.1900 г.</v>
      </c>
      <c r="D34" s="45" t="str">
        <f>IF('Исходные данные'!BM35=0,"",'Исходные данные'!BM35&amp;" "&amp;'Исходные данные'!BN35&amp;", "&amp;'Исходные данные'!BO35&amp;", № "&amp;'Исходные данные'!BP35&amp;" "&amp;TEXT('Исходные данные'!BQ35," от ДД.ММ.ГГГГ")&amp;" "&amp;"г.")</f>
        <v/>
      </c>
      <c r="E34" s="118" t="str">
        <f>IF('Исходные данные'!BY35=0,"",'Исходные данные'!BY35&amp;" "&amp;'Исходные данные'!BZ35&amp;", "&amp;'Исходные данные'!CA35&amp;", № "&amp;'Исходные данные'!CB35&amp;" "&amp;TEXT('Исходные данные'!CC35," от ДД.ММ.ГГГГ")&amp;" "&amp;"г.")</f>
        <v/>
      </c>
      <c r="F34" s="120" t="s">
        <v>228</v>
      </c>
      <c r="G34" s="127" t="str">
        <f>IF('Исходные данные'!CE35=0,"",'Исходные данные'!CE35&amp;", "&amp;'Исходные данные'!CF35&amp;", № "&amp;'Исходные данные'!CG35&amp;" "&amp;TEXT('Исходные данные'!CH35," от ДД.ММ.ГГГГ")&amp;" "&amp;"г.")</f>
        <v/>
      </c>
      <c r="H34" s="127" t="str">
        <f>"Журнал № 1, рег. №"&amp;" "&amp;IF('Исходные данные'!BR35=0,"",'Исходные данные'!BR35&amp;", ")&amp;""&amp;IF('Исходные данные'!BX35=0,"",'Исходные данные'!BX35&amp;", ")&amp;""&amp;IF('Исходные данные'!CD35=0,"",'Исходные данные'!CD35&amp;", ")&amp;""&amp;IF('Исходные данные'!CI35=0,"",'Исходные данные'!CI35)</f>
        <v xml:space="preserve">Журнал № 1, рег. № </v>
      </c>
      <c r="I34" s="116"/>
      <c r="J34" s="116" t="str">
        <f>IF('Исходные данные'!BI35=0,"",'Исходные данные'!BI35)</f>
        <v/>
      </c>
      <c r="K34" s="128" t="str">
        <f>IF('Исходные данные'!BD35=0,"",'Исходные данные'!BD35)</f>
        <v/>
      </c>
      <c r="L34" s="116" t="str">
        <f>IF('Исходные данные'!BH35=0,"",'Исходные данные'!BH35)</f>
        <v/>
      </c>
      <c r="M34" s="131" t="str">
        <f>IF('Исходные данные'!BK35=0,"",'Исходные данные'!BK35)</f>
        <v/>
      </c>
      <c r="N34" s="116" t="str">
        <f>IF('Исходные данные'!BL35=0,"",'Исходные данные'!BL35)</f>
        <v/>
      </c>
      <c r="O34" s="116" t="str">
        <f>IF('Исходные данные'!BG35=0,"",'Исходные данные'!BG35)&amp;", "&amp;IF('Исходные данные'!BF35=0,"",'Исходные данные'!BF35)</f>
        <v xml:space="preserve">, </v>
      </c>
      <c r="P34" s="31"/>
      <c r="Q34" s="116" t="s">
        <v>228</v>
      </c>
      <c r="R34" s="130" t="str">
        <f>IF('Исходные данные'!CJ35=0,"","годен, № ")&amp;""&amp;IF('Исходные данные'!CK35=0,"",'Исходные данные'!CK35)&amp;""&amp;TEXT('Исходные данные'!CJ35," от ДД.ММ.ГГГГ")&amp;" "&amp;"г."</f>
        <v xml:space="preserve"> от 00.01.1900 г.</v>
      </c>
      <c r="S34" s="116" t="str">
        <f>IF('Исходные данные'!BJ35=0,"",'Исходные данные'!BJ35)</f>
        <v/>
      </c>
      <c r="T34" s="130" t="str">
        <f>IF('Исходные данные'!CV35=0,'Исходные данные'!CT35&amp;", № "&amp;'Исходные данные'!CR35&amp;""&amp;TEXT('Исходные данные'!CQ35," от ДД.ММ.ГГГГ")&amp;" "&amp;"г.",'Исходные данные'!CW35&amp;", № "&amp;'Исходные данные'!CV35&amp;""&amp;TEXT('Исходные данные'!CU35," от ДД.ММ.ГГГГ")&amp;" "&amp;"г.")</f>
        <v>, №  от 00.01.1900 г.</v>
      </c>
      <c r="U34" s="116" t="s">
        <v>228</v>
      </c>
      <c r="V34" s="116" t="s">
        <v>228</v>
      </c>
      <c r="W34" s="116" t="s">
        <v>228</v>
      </c>
      <c r="X34" s="59" t="str">
        <f>IF('Исходные данные'!CL35=0,"",'Исходные данные'!CL35)</f>
        <v/>
      </c>
      <c r="Y34" s="59" t="str">
        <f>IF('Исходные данные'!CX35=0,"",'Исходные данные'!CX35&amp;", "&amp;TEXT('Исходные данные'!CY35,"ДД.ММ.ГГГГ")&amp;" "&amp;"г.")</f>
        <v/>
      </c>
    </row>
    <row r="35" spans="1:25" s="33" customFormat="1" ht="45" customHeight="1" x14ac:dyDescent="0.25">
      <c r="A35" s="117"/>
      <c r="B35" s="117"/>
      <c r="C35" s="59" t="str">
        <f>IF('Исходные данные'!AI35=0,'Исходные данные'!AC35&amp;" "&amp;'Исходные данные'!AD35&amp;" "&amp;'Исходные данные'!AE35&amp;" х "&amp;'Исходные данные'!AF35&amp;" "&amp;'Исходные данные'!AG35,'Исходные данные'!AC35&amp;" "&amp;'Исходные данные'!AD35&amp;" "&amp;'Исходные данные'!AE35&amp;" х "&amp;'Исходные данные'!AF35&amp;" "&amp;'Исходные данные'!AG35&amp;" х "&amp;'Исходные данные'!AH35&amp;" "&amp;'Исходные данные'!AI35&amp;" х "&amp;'Исходные данные'!AJ35&amp;" "&amp;'Исходные данные'!AK35)&amp;", "&amp;'Исходные данные'!AL35&amp;", "&amp;'Исходные данные'!AM35&amp;", № "&amp;'Исходные данные'!AN35&amp;" "&amp;TEXT('Исходные данные'!AO35," от ДД.ММ.ГГГГ")&amp;" "&amp;"г."</f>
        <v xml:space="preserve">   х  , , , №   от 00.01.1900 г.</v>
      </c>
      <c r="D35" s="60" t="str">
        <f>IF('Исходные данные'!BS35=0,"",'Исходные данные'!BS35&amp;" "&amp;'Исходные данные'!BT35&amp;", "&amp;'Исходные данные'!BU35&amp;", № "&amp;'Исходные данные'!BV35&amp;" "&amp;TEXT('Исходные данные'!BW35," от ДД.ММ.ГГГГ")&amp;" "&amp;"г.")</f>
        <v/>
      </c>
      <c r="E35" s="119"/>
      <c r="F35" s="121"/>
      <c r="G35" s="127"/>
      <c r="H35" s="127"/>
      <c r="I35" s="117"/>
      <c r="J35" s="117"/>
      <c r="K35" s="129"/>
      <c r="L35" s="117"/>
      <c r="M35" s="132"/>
      <c r="N35" s="117"/>
      <c r="O35" s="117"/>
      <c r="P35" s="32"/>
      <c r="Q35" s="117"/>
      <c r="R35" s="133"/>
      <c r="S35" s="117"/>
      <c r="T35" s="117"/>
      <c r="U35" s="117"/>
      <c r="V35" s="117"/>
      <c r="W35" s="117"/>
      <c r="X35" s="59" t="str">
        <f>IF('Исходные данные'!CO35=0,"",'Исходные данные'!CO35)&amp;""&amp;IF('Исходные данные'!CS35=0,"",'Исходные данные'!CS35)</f>
        <v/>
      </c>
      <c r="Y35" s="59"/>
    </row>
    <row r="36" spans="1:25" s="33" customFormat="1" ht="45" customHeight="1" x14ac:dyDescent="0.25">
      <c r="A36" s="116">
        <v>17</v>
      </c>
      <c r="B36" s="116" t="str">
        <f>INDEX('Исходные данные'!$BE$5:$BE$34,ROW(A34)/2)</f>
        <v>WS-10</v>
      </c>
      <c r="C36" s="59" t="str">
        <f>IF('Исходные данные'!R37=0,'Исходные данные'!M37&amp;" "&amp;'Исходные данные'!N37&amp;" "&amp;'Исходные данные'!O37&amp;" х "&amp;'Исходные данные'!P37&amp;" "&amp;'Исходные данные'!Q37,'Исходные данные'!M37&amp;" "&amp;'Исходные данные'!N37&amp;" "&amp;'Исходные данные'!O37&amp;" х "&amp;'Исходные данные'!P37&amp;" "&amp;'Исходные данные'!Q37&amp;" х "&amp;'Исходные данные'!R37&amp;" "&amp;'Исходные данные'!S37&amp;" х "&amp;'Исходные данные'!T37&amp;" "&amp;'Исходные данные'!U37)&amp;", "&amp;'Исходные данные'!V37&amp;", "&amp;'Исходные данные'!W37&amp;", № "&amp;'Исходные данные'!X37&amp;" "&amp;TEXT('Исходные данные'!Y37," от ДД.ММ.ГГГГ")&amp;" "&amp;"г."</f>
        <v xml:space="preserve">   х  , , , №   от 00.01.1900 г.</v>
      </c>
      <c r="D36" s="45" t="str">
        <f>IF('Исходные данные'!BM37=0,"",'Исходные данные'!BM37&amp;" "&amp;'Исходные данные'!BN37&amp;", "&amp;'Исходные данные'!BO37&amp;", № "&amp;'Исходные данные'!BP37&amp;" "&amp;TEXT('Исходные данные'!BQ37," от ДД.ММ.ГГГГ")&amp;" "&amp;"г.")</f>
        <v/>
      </c>
      <c r="E36" s="118" t="str">
        <f>IF('Исходные данные'!BY37=0,"",'Исходные данные'!BY37&amp;" "&amp;'Исходные данные'!BZ37&amp;", "&amp;'Исходные данные'!CA37&amp;", № "&amp;'Исходные данные'!CB37&amp;" "&amp;TEXT('Исходные данные'!CC37," от ДД.ММ.ГГГГ")&amp;" "&amp;"г.")</f>
        <v/>
      </c>
      <c r="F36" s="120" t="s">
        <v>228</v>
      </c>
      <c r="G36" s="127" t="str">
        <f>IF('Исходные данные'!CE37=0,"",'Исходные данные'!CE37&amp;", "&amp;'Исходные данные'!CF37&amp;", № "&amp;'Исходные данные'!CG37&amp;" "&amp;TEXT('Исходные данные'!CH37," от ДД.ММ.ГГГГ")&amp;" "&amp;"г.")</f>
        <v/>
      </c>
      <c r="H36" s="127" t="str">
        <f>"Журнал № 1, рег. №"&amp;" "&amp;IF('Исходные данные'!BR37=0,"",'Исходные данные'!BR37&amp;", ")&amp;""&amp;IF('Исходные данные'!BX37=0,"",'Исходные данные'!BX37&amp;", ")&amp;""&amp;IF('Исходные данные'!CD37=0,"",'Исходные данные'!CD37&amp;", ")&amp;""&amp;IF('Исходные данные'!CI37=0,"",'Исходные данные'!CI37)</f>
        <v xml:space="preserve">Журнал № 1, рег. № </v>
      </c>
      <c r="I36" s="116"/>
      <c r="J36" s="116" t="str">
        <f>IF('Исходные данные'!BI37=0,"",'Исходные данные'!BI37)</f>
        <v/>
      </c>
      <c r="K36" s="128" t="str">
        <f>IF('Исходные данные'!BD37=0,"",'Исходные данные'!BD37)</f>
        <v/>
      </c>
      <c r="L36" s="116" t="str">
        <f>IF('Исходные данные'!BH37=0,"",'Исходные данные'!BH37)</f>
        <v/>
      </c>
      <c r="M36" s="131" t="str">
        <f>IF('Исходные данные'!BK37=0,"",'Исходные данные'!BK37)</f>
        <v/>
      </c>
      <c r="N36" s="116" t="str">
        <f>IF('Исходные данные'!BL37=0,"",'Исходные данные'!BL37)</f>
        <v/>
      </c>
      <c r="O36" s="116" t="str">
        <f>IF('Исходные данные'!BG37=0,"",'Исходные данные'!BG37)&amp;", "&amp;IF('Исходные данные'!BF37=0,"",'Исходные данные'!BF37)</f>
        <v xml:space="preserve">, </v>
      </c>
      <c r="P36" s="31"/>
      <c r="Q36" s="116" t="s">
        <v>228</v>
      </c>
      <c r="R36" s="130" t="str">
        <f>IF('Исходные данные'!CJ37=0,"","годен, № ")&amp;""&amp;IF('Исходные данные'!CK37=0,"",'Исходные данные'!CK37)&amp;""&amp;TEXT('Исходные данные'!CJ37," от ДД.ММ.ГГГГ")&amp;" "&amp;"г."</f>
        <v xml:space="preserve"> от 00.01.1900 г.</v>
      </c>
      <c r="S36" s="116" t="str">
        <f>IF('Исходные данные'!BJ37=0,"",'Исходные данные'!BJ37)</f>
        <v/>
      </c>
      <c r="T36" s="130" t="str">
        <f>IF('Исходные данные'!CV37=0,'Исходные данные'!CT37&amp;", № "&amp;'Исходные данные'!CR37&amp;""&amp;TEXT('Исходные данные'!CQ37," от ДД.ММ.ГГГГ")&amp;" "&amp;"г.",'Исходные данные'!CW37&amp;", № "&amp;'Исходные данные'!CV37&amp;""&amp;TEXT('Исходные данные'!CU37," от ДД.ММ.ГГГГ")&amp;" "&amp;"г.")</f>
        <v>, №  от 00.01.1900 г.</v>
      </c>
      <c r="U36" s="116" t="s">
        <v>228</v>
      </c>
      <c r="V36" s="116" t="s">
        <v>228</v>
      </c>
      <c r="W36" s="116" t="s">
        <v>228</v>
      </c>
      <c r="X36" s="59" t="str">
        <f>IF('Исходные данные'!CL37=0,"",'Исходные данные'!CL37)</f>
        <v/>
      </c>
      <c r="Y36" s="59" t="str">
        <f>IF('Исходные данные'!CX37=0,"",'Исходные данные'!CX37&amp;", "&amp;TEXT('Исходные данные'!CY37,"ДД.ММ.ГГГГ")&amp;" "&amp;"г.")</f>
        <v/>
      </c>
    </row>
    <row r="37" spans="1:25" s="33" customFormat="1" ht="45" customHeight="1" x14ac:dyDescent="0.25">
      <c r="A37" s="117"/>
      <c r="B37" s="117"/>
      <c r="C37" s="59" t="str">
        <f>IF('Исходные данные'!AI37=0,'Исходные данные'!AC37&amp;" "&amp;'Исходные данные'!AD37&amp;" "&amp;'Исходные данные'!AE37&amp;" х "&amp;'Исходные данные'!AF37&amp;" "&amp;'Исходные данные'!AG37,'Исходные данные'!AC37&amp;" "&amp;'Исходные данные'!AD37&amp;" "&amp;'Исходные данные'!AE37&amp;" х "&amp;'Исходные данные'!AF37&amp;" "&amp;'Исходные данные'!AG37&amp;" х "&amp;'Исходные данные'!AH37&amp;" "&amp;'Исходные данные'!AI37&amp;" х "&amp;'Исходные данные'!AJ37&amp;" "&amp;'Исходные данные'!AK37)&amp;", "&amp;'Исходные данные'!AL37&amp;", "&amp;'Исходные данные'!AM37&amp;", № "&amp;'Исходные данные'!AN37&amp;" "&amp;TEXT('Исходные данные'!AO37," от ДД.ММ.ГГГГ")&amp;" "&amp;"г."</f>
        <v xml:space="preserve">   х  , , , №   от 00.01.1900 г.</v>
      </c>
      <c r="D37" s="60" t="str">
        <f>IF('Исходные данные'!BS37=0,"",'Исходные данные'!BS37&amp;" "&amp;'Исходные данные'!BT37&amp;", "&amp;'Исходные данные'!BU37&amp;", № "&amp;'Исходные данные'!BV37&amp;" "&amp;TEXT('Исходные данные'!BW37," от ДД.ММ.ГГГГ")&amp;" "&amp;"г.")</f>
        <v/>
      </c>
      <c r="E37" s="119"/>
      <c r="F37" s="121"/>
      <c r="G37" s="127"/>
      <c r="H37" s="127"/>
      <c r="I37" s="117"/>
      <c r="J37" s="117"/>
      <c r="K37" s="129"/>
      <c r="L37" s="117"/>
      <c r="M37" s="132"/>
      <c r="N37" s="117"/>
      <c r="O37" s="117"/>
      <c r="P37" s="32"/>
      <c r="Q37" s="117"/>
      <c r="R37" s="133"/>
      <c r="S37" s="117"/>
      <c r="T37" s="117"/>
      <c r="U37" s="117"/>
      <c r="V37" s="117"/>
      <c r="W37" s="117"/>
      <c r="X37" s="59" t="str">
        <f>IF('Исходные данные'!CO37=0,"",'Исходные данные'!CO37)&amp;""&amp;IF('Исходные данные'!CS37=0,"",'Исходные данные'!CS37)</f>
        <v/>
      </c>
      <c r="Y37" s="59"/>
    </row>
    <row r="38" spans="1:25" s="33" customFormat="1" ht="45" customHeight="1" x14ac:dyDescent="0.25">
      <c r="A38" s="116">
        <v>18</v>
      </c>
      <c r="B38" s="116" t="str">
        <f>INDEX('Исходные данные'!$BE$5:$BE$34,ROW(A36)/2)</f>
        <v>WS-23</v>
      </c>
      <c r="C38" s="59" t="str">
        <f>IF('Исходные данные'!R39=0,'Исходные данные'!M39&amp;" "&amp;'Исходные данные'!N39&amp;" "&amp;'Исходные данные'!O39&amp;" х "&amp;'Исходные данные'!P39&amp;" "&amp;'Исходные данные'!Q39,'Исходные данные'!M39&amp;" "&amp;'Исходные данные'!N39&amp;" "&amp;'Исходные данные'!O39&amp;" х "&amp;'Исходные данные'!P39&amp;" "&amp;'Исходные данные'!Q39&amp;" х "&amp;'Исходные данные'!R39&amp;" "&amp;'Исходные данные'!S39&amp;" х "&amp;'Исходные данные'!T39&amp;" "&amp;'Исходные данные'!U39)&amp;", "&amp;'Исходные данные'!V39&amp;", "&amp;'Исходные данные'!W39&amp;", № "&amp;'Исходные данные'!X39&amp;" "&amp;TEXT('Исходные данные'!Y39," от ДД.ММ.ГГГГ")&amp;" "&amp;"г."</f>
        <v xml:space="preserve">   х  , , , №   от 00.01.1900 г.</v>
      </c>
      <c r="D38" s="45" t="str">
        <f>IF('Исходные данные'!BM39=0,"",'Исходные данные'!BM39&amp;" "&amp;'Исходные данные'!BN39&amp;", "&amp;'Исходные данные'!BO39&amp;", № "&amp;'Исходные данные'!BP39&amp;" "&amp;TEXT('Исходные данные'!BQ39," от ДД.ММ.ГГГГ")&amp;" "&amp;"г.")</f>
        <v/>
      </c>
      <c r="E38" s="118" t="str">
        <f>IF('Исходные данные'!BY39=0,"",'Исходные данные'!BY39&amp;" "&amp;'Исходные данные'!BZ39&amp;", "&amp;'Исходные данные'!CA39&amp;", № "&amp;'Исходные данные'!CB39&amp;" "&amp;TEXT('Исходные данные'!CC39," от ДД.ММ.ГГГГ")&amp;" "&amp;"г.")</f>
        <v/>
      </c>
      <c r="F38" s="120" t="s">
        <v>228</v>
      </c>
      <c r="G38" s="127" t="str">
        <f>IF('Исходные данные'!CE39=0,"",'Исходные данные'!CE39&amp;", "&amp;'Исходные данные'!CF39&amp;", № "&amp;'Исходные данные'!CG39&amp;" "&amp;TEXT('Исходные данные'!CH39," от ДД.ММ.ГГГГ")&amp;" "&amp;"г.")</f>
        <v/>
      </c>
      <c r="H38" s="127" t="str">
        <f>"Журнал № 1, рег. №"&amp;" "&amp;IF('Исходные данные'!BR39=0,"",'Исходные данные'!BR39&amp;", ")&amp;""&amp;IF('Исходные данные'!BX39=0,"",'Исходные данные'!BX39&amp;", ")&amp;""&amp;IF('Исходные данные'!CD39=0,"",'Исходные данные'!CD39&amp;", ")&amp;""&amp;IF('Исходные данные'!CI39=0,"",'Исходные данные'!CI39)</f>
        <v xml:space="preserve">Журнал № 1, рег. № </v>
      </c>
      <c r="I38" s="116"/>
      <c r="J38" s="116" t="str">
        <f>IF('Исходные данные'!BI39=0,"",'Исходные данные'!BI39)</f>
        <v/>
      </c>
      <c r="K38" s="128" t="str">
        <f>IF('Исходные данные'!BD39=0,"",'Исходные данные'!BD39)</f>
        <v/>
      </c>
      <c r="L38" s="116" t="str">
        <f>IF('Исходные данные'!BH39=0,"",'Исходные данные'!BH39)</f>
        <v/>
      </c>
      <c r="M38" s="131" t="str">
        <f>IF('Исходные данные'!BK39=0,"",'Исходные данные'!BK39)</f>
        <v/>
      </c>
      <c r="N38" s="116" t="str">
        <f>IF('Исходные данные'!BL39=0,"",'Исходные данные'!BL39)</f>
        <v/>
      </c>
      <c r="O38" s="116" t="str">
        <f>IF('Исходные данные'!BG39=0,"",'Исходные данные'!BG39)&amp;", "&amp;IF('Исходные данные'!BF39=0,"",'Исходные данные'!BF39)</f>
        <v xml:space="preserve">, </v>
      </c>
      <c r="P38" s="31"/>
      <c r="Q38" s="116" t="s">
        <v>228</v>
      </c>
      <c r="R38" s="130" t="str">
        <f>IF('Исходные данные'!CJ39=0,"","годен, № ")&amp;""&amp;IF('Исходные данные'!CK39=0,"",'Исходные данные'!CK39)&amp;""&amp;TEXT('Исходные данные'!CJ39," от ДД.ММ.ГГГГ")&amp;" "&amp;"г."</f>
        <v xml:space="preserve"> от 00.01.1900 г.</v>
      </c>
      <c r="S38" s="116" t="str">
        <f>IF('Исходные данные'!BJ39=0,"",'Исходные данные'!BJ39)</f>
        <v/>
      </c>
      <c r="T38" s="130" t="str">
        <f>IF('Исходные данные'!CV39=0,'Исходные данные'!CT39&amp;", № "&amp;'Исходные данные'!CR39&amp;""&amp;TEXT('Исходные данные'!CQ39," от ДД.ММ.ГГГГ")&amp;" "&amp;"г.",'Исходные данные'!CW39&amp;", № "&amp;'Исходные данные'!CV39&amp;""&amp;TEXT('Исходные данные'!CU39," от ДД.ММ.ГГГГ")&amp;" "&amp;"г.")</f>
        <v>, №  от 00.01.1900 г.</v>
      </c>
      <c r="U38" s="116" t="s">
        <v>228</v>
      </c>
      <c r="V38" s="116" t="s">
        <v>228</v>
      </c>
      <c r="W38" s="116" t="s">
        <v>228</v>
      </c>
      <c r="X38" s="59" t="str">
        <f>IF('Исходные данные'!CL39=0,"",'Исходные данные'!CL39)</f>
        <v/>
      </c>
      <c r="Y38" s="59" t="str">
        <f>IF('Исходные данные'!CX39=0,"",'Исходные данные'!CX39&amp;", "&amp;TEXT('Исходные данные'!CY39,"ДД.ММ.ГГГГ")&amp;" "&amp;"г.")</f>
        <v/>
      </c>
    </row>
    <row r="39" spans="1:25" s="33" customFormat="1" ht="45" customHeight="1" x14ac:dyDescent="0.25">
      <c r="A39" s="117"/>
      <c r="B39" s="117"/>
      <c r="C39" s="59" t="str">
        <f>IF('Исходные данные'!AI39=0,'Исходные данные'!AC39&amp;" "&amp;'Исходные данные'!AD39&amp;" "&amp;'Исходные данные'!AE39&amp;" х "&amp;'Исходные данные'!AF39&amp;" "&amp;'Исходные данные'!AG39,'Исходные данные'!AC39&amp;" "&amp;'Исходные данные'!AD39&amp;" "&amp;'Исходные данные'!AE39&amp;" х "&amp;'Исходные данные'!AF39&amp;" "&amp;'Исходные данные'!AG39&amp;" х "&amp;'Исходные данные'!AH39&amp;" "&amp;'Исходные данные'!AI39&amp;" х "&amp;'Исходные данные'!AJ39&amp;" "&amp;'Исходные данные'!AK39)&amp;", "&amp;'Исходные данные'!AL39&amp;", "&amp;'Исходные данные'!AM39&amp;", № "&amp;'Исходные данные'!AN39&amp;" "&amp;TEXT('Исходные данные'!AO39," от ДД.ММ.ГГГГ")&amp;" "&amp;"г."</f>
        <v xml:space="preserve">   х  , , , №   от 00.01.1900 г.</v>
      </c>
      <c r="D39" s="60" t="str">
        <f>IF('Исходные данные'!BS39=0,"",'Исходные данные'!BS39&amp;" "&amp;'Исходные данные'!BT39&amp;", "&amp;'Исходные данные'!BU39&amp;", № "&amp;'Исходные данные'!BV39&amp;" "&amp;TEXT('Исходные данные'!BW39," от ДД.ММ.ГГГГ")&amp;" "&amp;"г.")</f>
        <v/>
      </c>
      <c r="E39" s="119"/>
      <c r="F39" s="121"/>
      <c r="G39" s="127"/>
      <c r="H39" s="127"/>
      <c r="I39" s="117"/>
      <c r="J39" s="117"/>
      <c r="K39" s="129"/>
      <c r="L39" s="117"/>
      <c r="M39" s="132"/>
      <c r="N39" s="117"/>
      <c r="O39" s="117"/>
      <c r="P39" s="32"/>
      <c r="Q39" s="117"/>
      <c r="R39" s="133"/>
      <c r="S39" s="117"/>
      <c r="T39" s="117"/>
      <c r="U39" s="117"/>
      <c r="V39" s="117"/>
      <c r="W39" s="117"/>
      <c r="X39" s="59" t="str">
        <f>IF('Исходные данные'!CO39=0,"",'Исходные данные'!CO39)&amp;""&amp;IF('Исходные данные'!CS39=0,"",'Исходные данные'!CS39)</f>
        <v/>
      </c>
      <c r="Y39" s="59"/>
    </row>
    <row r="40" spans="1:25" s="33" customFormat="1" ht="45" customHeight="1" x14ac:dyDescent="0.25">
      <c r="A40" s="116">
        <v>19</v>
      </c>
      <c r="B40" s="116" t="str">
        <f>INDEX('Исходные данные'!$BE$5:$BE$34,ROW(A38)/2)</f>
        <v>WS-19</v>
      </c>
      <c r="C40" s="59" t="str">
        <f>IF('Исходные данные'!R41=0,'Исходные данные'!M41&amp;" "&amp;'Исходные данные'!N41&amp;" "&amp;'Исходные данные'!O41&amp;" х "&amp;'Исходные данные'!P41&amp;" "&amp;'Исходные данные'!Q41,'Исходные данные'!M41&amp;" "&amp;'Исходные данные'!N41&amp;" "&amp;'Исходные данные'!O41&amp;" х "&amp;'Исходные данные'!P41&amp;" "&amp;'Исходные данные'!Q41&amp;" х "&amp;'Исходные данные'!R41&amp;" "&amp;'Исходные данные'!S41&amp;" х "&amp;'Исходные данные'!T41&amp;" "&amp;'Исходные данные'!U41)&amp;", "&amp;'Исходные данные'!V41&amp;", "&amp;'Исходные данные'!W41&amp;", № "&amp;'Исходные данные'!X41&amp;" "&amp;TEXT('Исходные данные'!Y41," от ДД.ММ.ГГГГ")&amp;" "&amp;"г."</f>
        <v xml:space="preserve">   х  , , , №   от 00.01.1900 г.</v>
      </c>
      <c r="D40" s="45" t="str">
        <f>IF('Исходные данные'!BM41=0,"",'Исходные данные'!BM41&amp;" "&amp;'Исходные данные'!BN41&amp;", "&amp;'Исходные данные'!BO41&amp;", № "&amp;'Исходные данные'!BP41&amp;" "&amp;TEXT('Исходные данные'!BQ41," от ДД.ММ.ГГГГ")&amp;" "&amp;"г.")</f>
        <v/>
      </c>
      <c r="E40" s="118" t="str">
        <f>IF('Исходные данные'!BY41=0,"",'Исходные данные'!BY41&amp;" "&amp;'Исходные данные'!BZ41&amp;", "&amp;'Исходные данные'!CA41&amp;", № "&amp;'Исходные данные'!CB41&amp;" "&amp;TEXT('Исходные данные'!CC41," от ДД.ММ.ГГГГ")&amp;" "&amp;"г.")</f>
        <v/>
      </c>
      <c r="F40" s="120" t="s">
        <v>228</v>
      </c>
      <c r="G40" s="127" t="str">
        <f>IF('Исходные данные'!CE41=0,"",'Исходные данные'!CE41&amp;", "&amp;'Исходные данные'!CF41&amp;", № "&amp;'Исходные данные'!CG41&amp;" "&amp;TEXT('Исходные данные'!CH41," от ДД.ММ.ГГГГ")&amp;" "&amp;"г.")</f>
        <v/>
      </c>
      <c r="H40" s="127" t="str">
        <f>"Журнал № 1, рег. №"&amp;" "&amp;IF('Исходные данные'!BR41=0,"",'Исходные данные'!BR41&amp;", ")&amp;""&amp;IF('Исходные данные'!BX41=0,"",'Исходные данные'!BX41&amp;", ")&amp;""&amp;IF('Исходные данные'!CD41=0,"",'Исходные данные'!CD41&amp;", ")&amp;""&amp;IF('Исходные данные'!CI41=0,"",'Исходные данные'!CI41)</f>
        <v xml:space="preserve">Журнал № 1, рег. № </v>
      </c>
      <c r="I40" s="116"/>
      <c r="J40" s="116" t="str">
        <f>IF('Исходные данные'!BI41=0,"",'Исходные данные'!BI41)</f>
        <v/>
      </c>
      <c r="K40" s="128" t="str">
        <f>IF('Исходные данные'!BD41=0,"",'Исходные данные'!BD41)</f>
        <v/>
      </c>
      <c r="L40" s="116" t="str">
        <f>IF('Исходные данные'!BH41=0,"",'Исходные данные'!BH41)</f>
        <v/>
      </c>
      <c r="M40" s="131" t="str">
        <f>IF('Исходные данные'!BK41=0,"",'Исходные данные'!BK41)</f>
        <v/>
      </c>
      <c r="N40" s="116" t="str">
        <f>IF('Исходные данные'!BL41=0,"",'Исходные данные'!BL41)</f>
        <v/>
      </c>
      <c r="O40" s="116" t="str">
        <f>IF('Исходные данные'!BG41=0,"",'Исходные данные'!BG41)&amp;", "&amp;IF('Исходные данные'!BF41=0,"",'Исходные данные'!BF41)</f>
        <v xml:space="preserve">, </v>
      </c>
      <c r="P40" s="31"/>
      <c r="Q40" s="116" t="s">
        <v>228</v>
      </c>
      <c r="R40" s="130" t="str">
        <f>IF('Исходные данные'!CJ41=0,"","годен, № ")&amp;""&amp;IF('Исходные данные'!CK41=0,"",'Исходные данные'!CK41)&amp;""&amp;TEXT('Исходные данные'!CJ41," от ДД.ММ.ГГГГ")&amp;" "&amp;"г."</f>
        <v xml:space="preserve"> от 00.01.1900 г.</v>
      </c>
      <c r="S40" s="116" t="str">
        <f>IF('Исходные данные'!BJ41=0,"",'Исходные данные'!BJ41)</f>
        <v/>
      </c>
      <c r="T40" s="130" t="str">
        <f>IF('Исходные данные'!CV41=0,'Исходные данные'!CT41&amp;", № "&amp;'Исходные данные'!CR41&amp;""&amp;TEXT('Исходные данные'!CQ41," от ДД.ММ.ГГГГ")&amp;" "&amp;"г.",'Исходные данные'!CW41&amp;", № "&amp;'Исходные данные'!CV41&amp;""&amp;TEXT('Исходные данные'!CU41," от ДД.ММ.ГГГГ")&amp;" "&amp;"г.")</f>
        <v>, №  от 00.01.1900 г.</v>
      </c>
      <c r="U40" s="116" t="s">
        <v>228</v>
      </c>
      <c r="V40" s="116" t="s">
        <v>228</v>
      </c>
      <c r="W40" s="116" t="s">
        <v>228</v>
      </c>
      <c r="X40" s="59" t="str">
        <f>IF('Исходные данные'!CL41=0,"",'Исходные данные'!CL41)</f>
        <v/>
      </c>
      <c r="Y40" s="59" t="str">
        <f>IF('Исходные данные'!CX41=0,"",'Исходные данные'!CX41&amp;", "&amp;TEXT('Исходные данные'!CY41,"ДД.ММ.ГГГГ")&amp;" "&amp;"г.")</f>
        <v/>
      </c>
    </row>
    <row r="41" spans="1:25" s="33" customFormat="1" ht="45" customHeight="1" x14ac:dyDescent="0.25">
      <c r="A41" s="117"/>
      <c r="B41" s="117"/>
      <c r="C41" s="59" t="str">
        <f>IF('Исходные данные'!AI41=0,'Исходные данные'!AC41&amp;" "&amp;'Исходные данные'!AD41&amp;" "&amp;'Исходные данные'!AE41&amp;" х "&amp;'Исходные данные'!AF41&amp;" "&amp;'Исходные данные'!AG41,'Исходные данные'!AC41&amp;" "&amp;'Исходные данные'!AD41&amp;" "&amp;'Исходные данные'!AE41&amp;" х "&amp;'Исходные данные'!AF41&amp;" "&amp;'Исходные данные'!AG41&amp;" х "&amp;'Исходные данные'!AH41&amp;" "&amp;'Исходные данные'!AI41&amp;" х "&amp;'Исходные данные'!AJ41&amp;" "&amp;'Исходные данные'!AK41)&amp;", "&amp;'Исходные данные'!AL41&amp;", "&amp;'Исходные данные'!AM41&amp;", № "&amp;'Исходные данные'!AN41&amp;" "&amp;TEXT('Исходные данные'!AO41," от ДД.ММ.ГГГГ")&amp;" "&amp;"г."</f>
        <v xml:space="preserve">   х  , , , №   от 00.01.1900 г.</v>
      </c>
      <c r="D41" s="60" t="str">
        <f>IF('Исходные данные'!BS41=0,"",'Исходные данные'!BS41&amp;" "&amp;'Исходные данные'!BT41&amp;", "&amp;'Исходные данные'!BU41&amp;", № "&amp;'Исходные данные'!BV41&amp;" "&amp;TEXT('Исходные данные'!BW41," от ДД.ММ.ГГГГ")&amp;" "&amp;"г.")</f>
        <v/>
      </c>
      <c r="E41" s="119"/>
      <c r="F41" s="121"/>
      <c r="G41" s="127"/>
      <c r="H41" s="127"/>
      <c r="I41" s="117"/>
      <c r="J41" s="117"/>
      <c r="K41" s="129"/>
      <c r="L41" s="117"/>
      <c r="M41" s="132"/>
      <c r="N41" s="117"/>
      <c r="O41" s="117"/>
      <c r="P41" s="32"/>
      <c r="Q41" s="117"/>
      <c r="R41" s="133"/>
      <c r="S41" s="117"/>
      <c r="T41" s="117"/>
      <c r="U41" s="117"/>
      <c r="V41" s="117"/>
      <c r="W41" s="117"/>
      <c r="X41" s="59" t="str">
        <f>IF('Исходные данные'!CO41=0,"",'Исходные данные'!CO41)&amp;""&amp;IF('Исходные данные'!CS41=0,"",'Исходные данные'!CS41)</f>
        <v/>
      </c>
      <c r="Y41" s="59"/>
    </row>
    <row r="42" spans="1:25" s="33" customFormat="1" ht="45" customHeight="1" x14ac:dyDescent="0.25">
      <c r="A42" s="116">
        <v>20</v>
      </c>
      <c r="B42" s="116" t="str">
        <f>INDEX('Исходные данные'!$BE$5:$BE$34,ROW(A40)/2)</f>
        <v>WS-24</v>
      </c>
      <c r="C42" s="59" t="str">
        <f>IF('Исходные данные'!R43=0,'Исходные данные'!M43&amp;" "&amp;'Исходные данные'!N43&amp;" "&amp;'Исходные данные'!O43&amp;" х "&amp;'Исходные данные'!P43&amp;" "&amp;'Исходные данные'!Q43,'Исходные данные'!M43&amp;" "&amp;'Исходные данные'!N43&amp;" "&amp;'Исходные данные'!O43&amp;" х "&amp;'Исходные данные'!P43&amp;" "&amp;'Исходные данные'!Q43&amp;" х "&amp;'Исходные данные'!R43&amp;" "&amp;'Исходные данные'!S43&amp;" х "&amp;'Исходные данные'!T43&amp;" "&amp;'Исходные данные'!U43)&amp;", "&amp;'Исходные данные'!V43&amp;", "&amp;'Исходные данные'!W43&amp;", № "&amp;'Исходные данные'!X43&amp;" "&amp;TEXT('Исходные данные'!Y43," от ДД.ММ.ГГГГ")&amp;" "&amp;"г."</f>
        <v xml:space="preserve">   х  , , , №   от 00.01.1900 г.</v>
      </c>
      <c r="D42" s="45" t="str">
        <f>IF('Исходные данные'!BM43=0,"",'Исходные данные'!BM43&amp;" "&amp;'Исходные данные'!BN43&amp;", "&amp;'Исходные данные'!BO43&amp;", № "&amp;'Исходные данные'!BP43&amp;" "&amp;TEXT('Исходные данные'!BQ43," от ДД.ММ.ГГГГ")&amp;" "&amp;"г.")</f>
        <v/>
      </c>
      <c r="E42" s="118" t="str">
        <f>IF('Исходные данные'!BY43=0,"",'Исходные данные'!BY43&amp;" "&amp;'Исходные данные'!BZ43&amp;", "&amp;'Исходные данные'!CA43&amp;", № "&amp;'Исходные данные'!CB43&amp;" "&amp;TEXT('Исходные данные'!CC43," от ДД.ММ.ГГГГ")&amp;" "&amp;"г.")</f>
        <v/>
      </c>
      <c r="F42" s="120" t="s">
        <v>228</v>
      </c>
      <c r="G42" s="127" t="str">
        <f>IF('Исходные данные'!CE43=0,"",'Исходные данные'!CE43&amp;", "&amp;'Исходные данные'!CF43&amp;", № "&amp;'Исходные данные'!CG43&amp;" "&amp;TEXT('Исходные данные'!CH43," от ДД.ММ.ГГГГ")&amp;" "&amp;"г.")</f>
        <v/>
      </c>
      <c r="H42" s="127" t="str">
        <f>"Журнал № 1, рег. №"&amp;" "&amp;IF('Исходные данные'!BR43=0,"",'Исходные данные'!BR43&amp;", ")&amp;""&amp;IF('Исходные данные'!BX43=0,"",'Исходные данные'!BX43&amp;", ")&amp;""&amp;IF('Исходные данные'!CD43=0,"",'Исходные данные'!CD43&amp;", ")&amp;""&amp;IF('Исходные данные'!CI43=0,"",'Исходные данные'!CI43)</f>
        <v xml:space="preserve">Журнал № 1, рег. № </v>
      </c>
      <c r="I42" s="116"/>
      <c r="J42" s="116" t="str">
        <f>IF('Исходные данные'!BI43=0,"",'Исходные данные'!BI43)</f>
        <v/>
      </c>
      <c r="K42" s="128" t="str">
        <f>IF('Исходные данные'!BD43=0,"",'Исходные данные'!BD43)</f>
        <v/>
      </c>
      <c r="L42" s="116" t="str">
        <f>IF('Исходные данные'!BH43=0,"",'Исходные данные'!BH43)</f>
        <v/>
      </c>
      <c r="M42" s="131" t="str">
        <f>IF('Исходные данные'!BK43=0,"",'Исходные данные'!BK43)</f>
        <v/>
      </c>
      <c r="N42" s="116" t="str">
        <f>IF('Исходные данные'!BL43=0,"",'Исходные данные'!BL43)</f>
        <v/>
      </c>
      <c r="O42" s="116" t="str">
        <f>IF('Исходные данные'!BG43=0,"",'Исходные данные'!BG43)&amp;", "&amp;IF('Исходные данные'!BF43=0,"",'Исходные данные'!BF43)</f>
        <v xml:space="preserve">, </v>
      </c>
      <c r="P42" s="31"/>
      <c r="Q42" s="116" t="s">
        <v>228</v>
      </c>
      <c r="R42" s="130" t="str">
        <f>IF('Исходные данные'!CJ43=0,"","годен, № ")&amp;""&amp;IF('Исходные данные'!CK43=0,"",'Исходные данные'!CK43)&amp;""&amp;TEXT('Исходные данные'!CJ43," от ДД.ММ.ГГГГ")&amp;" "&amp;"г."</f>
        <v xml:space="preserve"> от 00.01.1900 г.</v>
      </c>
      <c r="S42" s="116" t="str">
        <f>IF('Исходные данные'!BJ43=0,"",'Исходные данные'!BJ43)</f>
        <v/>
      </c>
      <c r="T42" s="130" t="str">
        <f>IF('Исходные данные'!CV43=0,'Исходные данные'!CT43&amp;", № "&amp;'Исходные данные'!CR43&amp;""&amp;TEXT('Исходные данные'!CQ43," от ДД.ММ.ГГГГ")&amp;" "&amp;"г.",'Исходные данные'!CW43&amp;", № "&amp;'Исходные данные'!CV43&amp;""&amp;TEXT('Исходные данные'!CU43," от ДД.ММ.ГГГГ")&amp;" "&amp;"г.")</f>
        <v>, №  от 00.01.1900 г.</v>
      </c>
      <c r="U42" s="116" t="s">
        <v>228</v>
      </c>
      <c r="V42" s="116" t="s">
        <v>228</v>
      </c>
      <c r="W42" s="116" t="s">
        <v>228</v>
      </c>
      <c r="X42" s="59" t="str">
        <f>IF('Исходные данные'!CL43=0,"",'Исходные данные'!CL43)</f>
        <v/>
      </c>
      <c r="Y42" s="59" t="str">
        <f>IF('Исходные данные'!CX43=0,"",'Исходные данные'!CX43&amp;", "&amp;TEXT('Исходные данные'!CY43,"ДД.ММ.ГГГГ")&amp;" "&amp;"г.")</f>
        <v/>
      </c>
    </row>
    <row r="43" spans="1:25" s="33" customFormat="1" ht="45" customHeight="1" x14ac:dyDescent="0.25">
      <c r="A43" s="117"/>
      <c r="B43" s="117"/>
      <c r="C43" s="59" t="str">
        <f>IF('Исходные данные'!AI43=0,'Исходные данные'!AC43&amp;" "&amp;'Исходные данные'!AD43&amp;" "&amp;'Исходные данные'!AE43&amp;" х "&amp;'Исходные данные'!AF43&amp;" "&amp;'Исходные данные'!AG43,'Исходные данные'!AC43&amp;" "&amp;'Исходные данные'!AD43&amp;" "&amp;'Исходные данные'!AE43&amp;" х "&amp;'Исходные данные'!AF43&amp;" "&amp;'Исходные данные'!AG43&amp;" х "&amp;'Исходные данные'!AH43&amp;" "&amp;'Исходные данные'!AI43&amp;" х "&amp;'Исходные данные'!AJ43&amp;" "&amp;'Исходные данные'!AK43)&amp;", "&amp;'Исходные данные'!AL43&amp;", "&amp;'Исходные данные'!AM43&amp;", № "&amp;'Исходные данные'!AN43&amp;" "&amp;TEXT('Исходные данные'!AO43," от ДД.ММ.ГГГГ")&amp;" "&amp;"г."</f>
        <v xml:space="preserve">   х  , , , №   от 00.01.1900 г.</v>
      </c>
      <c r="D43" s="60" t="str">
        <f>IF('Исходные данные'!BS43=0,"",'Исходные данные'!BS43&amp;" "&amp;'Исходные данные'!BT43&amp;", "&amp;'Исходные данные'!BU43&amp;", № "&amp;'Исходные данные'!BV43&amp;" "&amp;TEXT('Исходные данные'!BW43," от ДД.ММ.ГГГГ")&amp;" "&amp;"г.")</f>
        <v/>
      </c>
      <c r="E43" s="119"/>
      <c r="F43" s="121"/>
      <c r="G43" s="127"/>
      <c r="H43" s="127"/>
      <c r="I43" s="117"/>
      <c r="J43" s="117"/>
      <c r="K43" s="129"/>
      <c r="L43" s="117"/>
      <c r="M43" s="132"/>
      <c r="N43" s="117"/>
      <c r="O43" s="117"/>
      <c r="P43" s="32"/>
      <c r="Q43" s="117"/>
      <c r="R43" s="133"/>
      <c r="S43" s="117"/>
      <c r="T43" s="117"/>
      <c r="U43" s="117"/>
      <c r="V43" s="117"/>
      <c r="W43" s="117"/>
      <c r="X43" s="59" t="str">
        <f>IF('Исходные данные'!CO43=0,"",'Исходные данные'!CO43)&amp;""&amp;IF('Исходные данные'!CS43=0,"",'Исходные данные'!CS43)</f>
        <v/>
      </c>
      <c r="Y43" s="59"/>
    </row>
    <row r="44" spans="1:25" s="33" customFormat="1" ht="45" customHeight="1" x14ac:dyDescent="0.25">
      <c r="A44" s="116">
        <v>21</v>
      </c>
      <c r="B44" s="116" t="str">
        <f>INDEX('Исходные данные'!$BE$5:$BE$34,ROW(A42)/2)</f>
        <v>WS-29</v>
      </c>
      <c r="C44" s="59" t="str">
        <f>IF('Исходные данные'!R45=0,'Исходные данные'!M45&amp;" "&amp;'Исходные данные'!N45&amp;" "&amp;'Исходные данные'!O45&amp;" х "&amp;'Исходные данные'!P45&amp;" "&amp;'Исходные данные'!Q45,'Исходные данные'!M45&amp;" "&amp;'Исходные данные'!N45&amp;" "&amp;'Исходные данные'!O45&amp;" х "&amp;'Исходные данные'!P45&amp;" "&amp;'Исходные данные'!Q45&amp;" х "&amp;'Исходные данные'!R45&amp;" "&amp;'Исходные данные'!S45&amp;" х "&amp;'Исходные данные'!T45&amp;" "&amp;'Исходные данные'!U45)&amp;", "&amp;'Исходные данные'!V45&amp;", "&amp;'Исходные данные'!W45&amp;", № "&amp;'Исходные данные'!X45&amp;" "&amp;TEXT('Исходные данные'!Y45," от ДД.ММ.ГГГГ")&amp;" "&amp;"г."</f>
        <v xml:space="preserve">   х  , , , №   от 00.01.1900 г.</v>
      </c>
      <c r="D44" s="45" t="str">
        <f>IF('Исходные данные'!BM45=0,"",'Исходные данные'!BM45&amp;" "&amp;'Исходные данные'!BN45&amp;", "&amp;'Исходные данные'!BO45&amp;", № "&amp;'Исходные данные'!BP45&amp;" "&amp;TEXT('Исходные данные'!BQ45," от ДД.ММ.ГГГГ")&amp;" "&amp;"г.")</f>
        <v/>
      </c>
      <c r="E44" s="118" t="str">
        <f>IF('Исходные данные'!BY45=0,"",'Исходные данные'!BY45&amp;" "&amp;'Исходные данные'!BZ45&amp;", "&amp;'Исходные данные'!CA45&amp;", № "&amp;'Исходные данные'!CB45&amp;" "&amp;TEXT('Исходные данные'!CC45," от ДД.ММ.ГГГГ")&amp;" "&amp;"г.")</f>
        <v/>
      </c>
      <c r="F44" s="120" t="s">
        <v>228</v>
      </c>
      <c r="G44" s="127" t="str">
        <f>IF('Исходные данные'!CE45=0,"",'Исходные данные'!CE45&amp;", "&amp;'Исходные данные'!CF45&amp;", № "&amp;'Исходные данные'!CG45&amp;" "&amp;TEXT('Исходные данные'!CH45," от ДД.ММ.ГГГГ")&amp;" "&amp;"г.")</f>
        <v/>
      </c>
      <c r="H44" s="127" t="str">
        <f>"Журнал № 1, рег. №"&amp;" "&amp;IF('Исходные данные'!BR45=0,"",'Исходные данные'!BR45&amp;", ")&amp;""&amp;IF('Исходные данные'!BX45=0,"",'Исходные данные'!BX45&amp;", ")&amp;""&amp;IF('Исходные данные'!CD45=0,"",'Исходные данные'!CD45&amp;", ")&amp;""&amp;IF('Исходные данные'!CI45=0,"",'Исходные данные'!CI45)</f>
        <v xml:space="preserve">Журнал № 1, рег. № </v>
      </c>
      <c r="I44" s="116"/>
      <c r="J44" s="116" t="str">
        <f>IF('Исходные данные'!BI45=0,"",'Исходные данные'!BI45)</f>
        <v/>
      </c>
      <c r="K44" s="128" t="str">
        <f>IF('Исходные данные'!BD45=0,"",'Исходные данные'!BD45)</f>
        <v/>
      </c>
      <c r="L44" s="116" t="str">
        <f>IF('Исходные данные'!BH45=0,"",'Исходные данные'!BH45)</f>
        <v/>
      </c>
      <c r="M44" s="131" t="str">
        <f>IF('Исходные данные'!BK45=0,"",'Исходные данные'!BK45)</f>
        <v/>
      </c>
      <c r="N44" s="116" t="str">
        <f>IF('Исходные данные'!BL45=0,"",'Исходные данные'!BL45)</f>
        <v/>
      </c>
      <c r="O44" s="116" t="str">
        <f>IF('Исходные данные'!BG45=0,"",'Исходные данные'!BG45)&amp;", "&amp;IF('Исходные данные'!BF45=0,"",'Исходные данные'!BF45)</f>
        <v xml:space="preserve">, </v>
      </c>
      <c r="P44" s="31"/>
      <c r="Q44" s="116" t="s">
        <v>228</v>
      </c>
      <c r="R44" s="130" t="str">
        <f>IF('Исходные данные'!CJ45=0,"","годен, № ")&amp;""&amp;IF('Исходные данные'!CK45=0,"",'Исходные данные'!CK45)&amp;""&amp;TEXT('Исходные данные'!CJ45," от ДД.ММ.ГГГГ")&amp;" "&amp;"г."</f>
        <v xml:space="preserve"> от 00.01.1900 г.</v>
      </c>
      <c r="S44" s="116" t="str">
        <f>IF('Исходные данные'!BJ45=0,"",'Исходные данные'!BJ45)</f>
        <v/>
      </c>
      <c r="T44" s="130" t="str">
        <f>IF('Исходные данные'!CV45=0,'Исходные данные'!CT45&amp;", № "&amp;'Исходные данные'!CR45&amp;""&amp;TEXT('Исходные данные'!CQ45," от ДД.ММ.ГГГГ")&amp;" "&amp;"г.",'Исходные данные'!CW45&amp;", № "&amp;'Исходные данные'!CV45&amp;""&amp;TEXT('Исходные данные'!CU45," от ДД.ММ.ГГГГ")&amp;" "&amp;"г.")</f>
        <v>, №  от 00.01.1900 г.</v>
      </c>
      <c r="U44" s="116" t="s">
        <v>228</v>
      </c>
      <c r="V44" s="116" t="s">
        <v>228</v>
      </c>
      <c r="W44" s="116" t="s">
        <v>228</v>
      </c>
      <c r="X44" s="59" t="str">
        <f>IF('Исходные данные'!CL45=0,"",'Исходные данные'!CL45)</f>
        <v/>
      </c>
      <c r="Y44" s="59" t="str">
        <f>IF('Исходные данные'!CX45=0,"",'Исходные данные'!CX45&amp;", "&amp;TEXT('Исходные данные'!CY45,"ДД.ММ.ГГГГ")&amp;" "&amp;"г.")</f>
        <v/>
      </c>
    </row>
    <row r="45" spans="1:25" s="33" customFormat="1" ht="45" customHeight="1" x14ac:dyDescent="0.25">
      <c r="A45" s="117"/>
      <c r="B45" s="117"/>
      <c r="C45" s="59" t="str">
        <f>IF('Исходные данные'!AI45=0,'Исходные данные'!AC45&amp;" "&amp;'Исходные данные'!AD45&amp;" "&amp;'Исходные данные'!AE45&amp;" х "&amp;'Исходные данные'!AF45&amp;" "&amp;'Исходные данные'!AG45,'Исходные данные'!AC45&amp;" "&amp;'Исходные данные'!AD45&amp;" "&amp;'Исходные данные'!AE45&amp;" х "&amp;'Исходные данные'!AF45&amp;" "&amp;'Исходные данные'!AG45&amp;" х "&amp;'Исходные данные'!AH45&amp;" "&amp;'Исходные данные'!AI45&amp;" х "&amp;'Исходные данные'!AJ45&amp;" "&amp;'Исходные данные'!AK45)&amp;", "&amp;'Исходные данные'!AL45&amp;", "&amp;'Исходные данные'!AM45&amp;", № "&amp;'Исходные данные'!AN45&amp;" "&amp;TEXT('Исходные данные'!AO45," от ДД.ММ.ГГГГ")&amp;" "&amp;"г."</f>
        <v xml:space="preserve">   х  , , , №   от 00.01.1900 г.</v>
      </c>
      <c r="D45" s="60" t="str">
        <f>IF('Исходные данные'!BS45=0,"",'Исходные данные'!BS45&amp;" "&amp;'Исходные данные'!BT45&amp;", "&amp;'Исходные данные'!BU45&amp;", № "&amp;'Исходные данные'!BV45&amp;" "&amp;TEXT('Исходные данные'!BW45," от ДД.ММ.ГГГГ")&amp;" "&amp;"г.")</f>
        <v/>
      </c>
      <c r="E45" s="119"/>
      <c r="F45" s="121"/>
      <c r="G45" s="127"/>
      <c r="H45" s="127"/>
      <c r="I45" s="117"/>
      <c r="J45" s="117"/>
      <c r="K45" s="129"/>
      <c r="L45" s="117"/>
      <c r="M45" s="132"/>
      <c r="N45" s="117"/>
      <c r="O45" s="117"/>
      <c r="P45" s="32"/>
      <c r="Q45" s="117"/>
      <c r="R45" s="133"/>
      <c r="S45" s="117"/>
      <c r="T45" s="117"/>
      <c r="U45" s="117"/>
      <c r="V45" s="117"/>
      <c r="W45" s="117"/>
      <c r="X45" s="59" t="str">
        <f>IF('Исходные данные'!CO45=0,"",'Исходные данные'!CO45)&amp;""&amp;IF('Исходные данные'!CS45=0,"",'Исходные данные'!CS45)</f>
        <v/>
      </c>
      <c r="Y45" s="59"/>
    </row>
    <row r="46" spans="1:25" s="33" customFormat="1" ht="45" customHeight="1" x14ac:dyDescent="0.25">
      <c r="A46" s="116">
        <v>22</v>
      </c>
      <c r="B46" s="116" t="str">
        <f>INDEX('Исходные данные'!$BE$5:$BE$34,ROW(A44)/2)</f>
        <v>WS-14</v>
      </c>
      <c r="C46" s="59" t="str">
        <f>IF('Исходные данные'!R47=0,'Исходные данные'!M47&amp;" "&amp;'Исходные данные'!N47&amp;" "&amp;'Исходные данные'!O47&amp;" х "&amp;'Исходные данные'!P47&amp;" "&amp;'Исходные данные'!Q47,'Исходные данные'!M47&amp;" "&amp;'Исходные данные'!N47&amp;" "&amp;'Исходные данные'!O47&amp;" х "&amp;'Исходные данные'!P47&amp;" "&amp;'Исходные данные'!Q47&amp;" х "&amp;'Исходные данные'!R47&amp;" "&amp;'Исходные данные'!S47&amp;" х "&amp;'Исходные данные'!T47&amp;" "&amp;'Исходные данные'!U47)&amp;", "&amp;'Исходные данные'!V47&amp;", "&amp;'Исходные данные'!W47&amp;", № "&amp;'Исходные данные'!X47&amp;" "&amp;TEXT('Исходные данные'!Y47," от ДД.ММ.ГГГГ")&amp;" "&amp;"г."</f>
        <v xml:space="preserve">   х  , , , №   от 00.01.1900 г.</v>
      </c>
      <c r="D46" s="45" t="str">
        <f>IF('Исходные данные'!BM47=0,"",'Исходные данные'!BM47&amp;" "&amp;'Исходные данные'!BN47&amp;", "&amp;'Исходные данные'!BO47&amp;", № "&amp;'Исходные данные'!BP47&amp;" "&amp;TEXT('Исходные данные'!BQ47," от ДД.ММ.ГГГГ")&amp;" "&amp;"г.")</f>
        <v/>
      </c>
      <c r="E46" s="118" t="str">
        <f>IF('Исходные данные'!BY47=0,"",'Исходные данные'!BY47&amp;" "&amp;'Исходные данные'!BZ47&amp;", "&amp;'Исходные данные'!CA47&amp;", № "&amp;'Исходные данные'!CB47&amp;" "&amp;TEXT('Исходные данные'!CC47," от ДД.ММ.ГГГГ")&amp;" "&amp;"г.")</f>
        <v/>
      </c>
      <c r="F46" s="120" t="s">
        <v>228</v>
      </c>
      <c r="G46" s="127" t="str">
        <f>IF('Исходные данные'!CE47=0,"",'Исходные данные'!CE47&amp;", "&amp;'Исходные данные'!CF47&amp;", № "&amp;'Исходные данные'!CG47&amp;" "&amp;TEXT('Исходные данные'!CH47," от ДД.ММ.ГГГГ")&amp;" "&amp;"г.")</f>
        <v/>
      </c>
      <c r="H46" s="127" t="str">
        <f>"Журнал № 1, рег. №"&amp;" "&amp;IF('Исходные данные'!BR47=0,"",'Исходные данные'!BR47&amp;", ")&amp;""&amp;IF('Исходные данные'!BX47=0,"",'Исходные данные'!BX47&amp;", ")&amp;""&amp;IF('Исходные данные'!CD47=0,"",'Исходные данные'!CD47&amp;", ")&amp;""&amp;IF('Исходные данные'!CI47=0,"",'Исходные данные'!CI47)</f>
        <v xml:space="preserve">Журнал № 1, рег. № </v>
      </c>
      <c r="I46" s="116"/>
      <c r="J46" s="116" t="str">
        <f>IF('Исходные данные'!BI47=0,"",'Исходные данные'!BI47)</f>
        <v/>
      </c>
      <c r="K46" s="128" t="str">
        <f>IF('Исходные данные'!BD47=0,"",'Исходные данные'!BD47)</f>
        <v/>
      </c>
      <c r="L46" s="116" t="str">
        <f>IF('Исходные данные'!BH47=0,"",'Исходные данные'!BH47)</f>
        <v/>
      </c>
      <c r="M46" s="131" t="str">
        <f>IF('Исходные данные'!BK47=0,"",'Исходные данные'!BK47)</f>
        <v/>
      </c>
      <c r="N46" s="116" t="str">
        <f>IF('Исходные данные'!BL47=0,"",'Исходные данные'!BL47)</f>
        <v/>
      </c>
      <c r="O46" s="116" t="str">
        <f>IF('Исходные данные'!BG47=0,"",'Исходные данные'!BG47)&amp;", "&amp;IF('Исходные данные'!BF47=0,"",'Исходные данные'!BF47)</f>
        <v xml:space="preserve">, </v>
      </c>
      <c r="P46" s="31"/>
      <c r="Q46" s="116" t="s">
        <v>228</v>
      </c>
      <c r="R46" s="130" t="str">
        <f>IF('Исходные данные'!CJ47=0,"","годен, № ")&amp;""&amp;IF('Исходные данные'!CK47=0,"",'Исходные данные'!CK47)&amp;""&amp;TEXT('Исходные данные'!CJ47," от ДД.ММ.ГГГГ")&amp;" "&amp;"г."</f>
        <v xml:space="preserve"> от 00.01.1900 г.</v>
      </c>
      <c r="S46" s="116" t="str">
        <f>IF('Исходные данные'!BJ47=0,"",'Исходные данные'!BJ47)</f>
        <v/>
      </c>
      <c r="T46" s="130" t="str">
        <f>IF('Исходные данные'!CV47=0,'Исходные данные'!CT47&amp;", № "&amp;'Исходные данные'!CR47&amp;""&amp;TEXT('Исходные данные'!CQ47," от ДД.ММ.ГГГГ")&amp;" "&amp;"г.",'Исходные данные'!CW47&amp;", № "&amp;'Исходные данные'!CV47&amp;""&amp;TEXT('Исходные данные'!CU47," от ДД.ММ.ГГГГ")&amp;" "&amp;"г.")</f>
        <v>, №  от 00.01.1900 г.</v>
      </c>
      <c r="U46" s="116" t="s">
        <v>228</v>
      </c>
      <c r="V46" s="116" t="s">
        <v>228</v>
      </c>
      <c r="W46" s="116" t="s">
        <v>228</v>
      </c>
      <c r="X46" s="59" t="str">
        <f>IF('Исходные данные'!CL47=0,"",'Исходные данные'!CL47)</f>
        <v/>
      </c>
      <c r="Y46" s="59" t="str">
        <f>IF('Исходные данные'!CX47=0,"",'Исходные данные'!CX47&amp;", "&amp;TEXT('Исходные данные'!CY47,"ДД.ММ.ГГГГ")&amp;" "&amp;"г.")</f>
        <v/>
      </c>
    </row>
    <row r="47" spans="1:25" s="33" customFormat="1" ht="45" customHeight="1" x14ac:dyDescent="0.25">
      <c r="A47" s="117"/>
      <c r="B47" s="117"/>
      <c r="C47" s="59" t="str">
        <f>IF('Исходные данные'!AI47=0,'Исходные данные'!AC47&amp;" "&amp;'Исходные данные'!AD47&amp;" "&amp;'Исходные данные'!AE47&amp;" х "&amp;'Исходные данные'!AF47&amp;" "&amp;'Исходные данные'!AG47,'Исходные данные'!AC47&amp;" "&amp;'Исходные данные'!AD47&amp;" "&amp;'Исходные данные'!AE47&amp;" х "&amp;'Исходные данные'!AF47&amp;" "&amp;'Исходные данные'!AG47&amp;" х "&amp;'Исходные данные'!AH47&amp;" "&amp;'Исходные данные'!AI47&amp;" х "&amp;'Исходные данные'!AJ47&amp;" "&amp;'Исходные данные'!AK47)&amp;", "&amp;'Исходные данные'!AL47&amp;", "&amp;'Исходные данные'!AM47&amp;", № "&amp;'Исходные данные'!AN47&amp;" "&amp;TEXT('Исходные данные'!AO47," от ДД.ММ.ГГГГ")&amp;" "&amp;"г."</f>
        <v xml:space="preserve">   х  , , , №   от 00.01.1900 г.</v>
      </c>
      <c r="D47" s="60" t="str">
        <f>IF('Исходные данные'!BS47=0,"",'Исходные данные'!BS47&amp;" "&amp;'Исходные данные'!BT47&amp;", "&amp;'Исходные данные'!BU47&amp;", № "&amp;'Исходные данные'!BV47&amp;" "&amp;TEXT('Исходные данные'!BW47," от ДД.ММ.ГГГГ")&amp;" "&amp;"г.")</f>
        <v/>
      </c>
      <c r="E47" s="119"/>
      <c r="F47" s="121"/>
      <c r="G47" s="127"/>
      <c r="H47" s="127"/>
      <c r="I47" s="117"/>
      <c r="J47" s="117"/>
      <c r="K47" s="129"/>
      <c r="L47" s="117"/>
      <c r="M47" s="132"/>
      <c r="N47" s="117"/>
      <c r="O47" s="117"/>
      <c r="P47" s="32"/>
      <c r="Q47" s="117"/>
      <c r="R47" s="133"/>
      <c r="S47" s="117"/>
      <c r="T47" s="117"/>
      <c r="U47" s="117"/>
      <c r="V47" s="117"/>
      <c r="W47" s="117"/>
      <c r="X47" s="59" t="str">
        <f>IF('Исходные данные'!CO47=0,"",'Исходные данные'!CO47)&amp;""&amp;IF('Исходные данные'!CS47=0,"",'Исходные данные'!CS47)</f>
        <v/>
      </c>
      <c r="Y47" s="59"/>
    </row>
    <row r="48" spans="1:25" s="33" customFormat="1" ht="45" customHeight="1" x14ac:dyDescent="0.25">
      <c r="A48" s="116">
        <v>23</v>
      </c>
      <c r="B48" s="116" t="str">
        <f>INDEX('Исходные данные'!$BE$5:$BE$34,ROW(A46)/2)</f>
        <v>WS-30</v>
      </c>
      <c r="C48" s="59" t="str">
        <f>IF('Исходные данные'!R49=0,'Исходные данные'!M49&amp;" "&amp;'Исходные данные'!N49&amp;" "&amp;'Исходные данные'!O49&amp;" х "&amp;'Исходные данные'!P49&amp;" "&amp;'Исходные данные'!Q49,'Исходные данные'!M49&amp;" "&amp;'Исходные данные'!N49&amp;" "&amp;'Исходные данные'!O49&amp;" х "&amp;'Исходные данные'!P49&amp;" "&amp;'Исходные данные'!Q49&amp;" х "&amp;'Исходные данные'!R49&amp;" "&amp;'Исходные данные'!S49&amp;" х "&amp;'Исходные данные'!T49&amp;" "&amp;'Исходные данные'!U49)&amp;", "&amp;'Исходные данные'!V49&amp;", "&amp;'Исходные данные'!W49&amp;", № "&amp;'Исходные данные'!X49&amp;" "&amp;TEXT('Исходные данные'!Y49," от ДД.ММ.ГГГГ")&amp;" "&amp;"г."</f>
        <v xml:space="preserve">   х  , , , №   от 00.01.1900 г.</v>
      </c>
      <c r="D48" s="45" t="str">
        <f>IF('Исходные данные'!BM49=0,"",'Исходные данные'!BM49&amp;" "&amp;'Исходные данные'!BN49&amp;", "&amp;'Исходные данные'!BO49&amp;", № "&amp;'Исходные данные'!BP49&amp;" "&amp;TEXT('Исходные данные'!BQ49," от ДД.ММ.ГГГГ")&amp;" "&amp;"г.")</f>
        <v/>
      </c>
      <c r="E48" s="118" t="str">
        <f>IF('Исходные данные'!BY49=0,"",'Исходные данные'!BY49&amp;" "&amp;'Исходные данные'!BZ49&amp;", "&amp;'Исходные данные'!CA49&amp;", № "&amp;'Исходные данные'!CB49&amp;" "&amp;TEXT('Исходные данные'!CC49," от ДД.ММ.ГГГГ")&amp;" "&amp;"г.")</f>
        <v/>
      </c>
      <c r="F48" s="120" t="s">
        <v>228</v>
      </c>
      <c r="G48" s="127" t="str">
        <f>IF('Исходные данные'!CE49=0,"",'Исходные данные'!CE49&amp;", "&amp;'Исходные данные'!CF49&amp;", № "&amp;'Исходные данные'!CG49&amp;" "&amp;TEXT('Исходные данные'!CH49," от ДД.ММ.ГГГГ")&amp;" "&amp;"г.")</f>
        <v/>
      </c>
      <c r="H48" s="127" t="str">
        <f>"Журнал № 1, рег. №"&amp;" "&amp;IF('Исходные данные'!BR49=0,"",'Исходные данные'!BR49&amp;", ")&amp;""&amp;IF('Исходные данные'!BX49=0,"",'Исходные данные'!BX49&amp;", ")&amp;""&amp;IF('Исходные данные'!CD49=0,"",'Исходные данные'!CD49&amp;", ")&amp;""&amp;IF('Исходные данные'!CI49=0,"",'Исходные данные'!CI49)</f>
        <v xml:space="preserve">Журнал № 1, рег. № </v>
      </c>
      <c r="I48" s="116"/>
      <c r="J48" s="116" t="str">
        <f>IF('Исходные данные'!BI49=0,"",'Исходные данные'!BI49)</f>
        <v/>
      </c>
      <c r="K48" s="128" t="str">
        <f>IF('Исходные данные'!BD49=0,"",'Исходные данные'!BD49)</f>
        <v/>
      </c>
      <c r="L48" s="116" t="str">
        <f>IF('Исходные данные'!BH49=0,"",'Исходные данные'!BH49)</f>
        <v/>
      </c>
      <c r="M48" s="131" t="str">
        <f>IF('Исходные данные'!BK49=0,"",'Исходные данные'!BK49)</f>
        <v/>
      </c>
      <c r="N48" s="116" t="str">
        <f>IF('Исходные данные'!BL49=0,"",'Исходные данные'!BL49)</f>
        <v/>
      </c>
      <c r="O48" s="116" t="str">
        <f>IF('Исходные данные'!BG49=0,"",'Исходные данные'!BG49)&amp;", "&amp;IF('Исходные данные'!BF49=0,"",'Исходные данные'!BF49)</f>
        <v xml:space="preserve">, </v>
      </c>
      <c r="P48" s="31"/>
      <c r="Q48" s="116" t="s">
        <v>228</v>
      </c>
      <c r="R48" s="130" t="str">
        <f>IF('Исходные данные'!CJ49=0,"","годен, № ")&amp;""&amp;IF('Исходные данные'!CK49=0,"",'Исходные данные'!CK49)&amp;""&amp;TEXT('Исходные данные'!CJ49," от ДД.ММ.ГГГГ")&amp;" "&amp;"г."</f>
        <v xml:space="preserve"> от 00.01.1900 г.</v>
      </c>
      <c r="S48" s="116" t="str">
        <f>IF('Исходные данные'!BJ49=0,"",'Исходные данные'!BJ49)</f>
        <v/>
      </c>
      <c r="T48" s="130" t="str">
        <f>IF('Исходные данные'!CV49=0,'Исходные данные'!CT49&amp;", № "&amp;'Исходные данные'!CR49&amp;""&amp;TEXT('Исходные данные'!CQ49," от ДД.ММ.ГГГГ")&amp;" "&amp;"г.",'Исходные данные'!CW49&amp;", № "&amp;'Исходные данные'!CV49&amp;""&amp;TEXT('Исходные данные'!CU49," от ДД.ММ.ГГГГ")&amp;" "&amp;"г.")</f>
        <v>, №  от 00.01.1900 г.</v>
      </c>
      <c r="U48" s="116" t="s">
        <v>228</v>
      </c>
      <c r="V48" s="116" t="s">
        <v>228</v>
      </c>
      <c r="W48" s="116" t="s">
        <v>228</v>
      </c>
      <c r="X48" s="59" t="str">
        <f>IF('Исходные данные'!CL49=0,"",'Исходные данные'!CL49)</f>
        <v/>
      </c>
      <c r="Y48" s="59" t="str">
        <f>IF('Исходные данные'!CX49=0,"",'Исходные данные'!CX49&amp;", "&amp;TEXT('Исходные данные'!CY49,"ДД.ММ.ГГГГ")&amp;" "&amp;"г.")</f>
        <v/>
      </c>
    </row>
    <row r="49" spans="1:25" s="33" customFormat="1" ht="45" customHeight="1" x14ac:dyDescent="0.25">
      <c r="A49" s="117"/>
      <c r="B49" s="117"/>
      <c r="C49" s="59" t="str">
        <f>IF('Исходные данные'!AI49=0,'Исходные данные'!AC49&amp;" "&amp;'Исходные данные'!AD49&amp;" "&amp;'Исходные данные'!AE49&amp;" х "&amp;'Исходные данные'!AF49&amp;" "&amp;'Исходные данные'!AG49,'Исходные данные'!AC49&amp;" "&amp;'Исходные данные'!AD49&amp;" "&amp;'Исходные данные'!AE49&amp;" х "&amp;'Исходные данные'!AF49&amp;" "&amp;'Исходные данные'!AG49&amp;" х "&amp;'Исходные данные'!AH49&amp;" "&amp;'Исходные данные'!AI49&amp;" х "&amp;'Исходные данные'!AJ49&amp;" "&amp;'Исходные данные'!AK49)&amp;", "&amp;'Исходные данные'!AL49&amp;", "&amp;'Исходные данные'!AM49&amp;", № "&amp;'Исходные данные'!AN49&amp;" "&amp;TEXT('Исходные данные'!AO49," от ДД.ММ.ГГГГ")&amp;" "&amp;"г."</f>
        <v xml:space="preserve">   х  , , , №   от 00.01.1900 г.</v>
      </c>
      <c r="D49" s="60" t="str">
        <f>IF('Исходные данные'!BS49=0,"",'Исходные данные'!BS49&amp;" "&amp;'Исходные данные'!BT49&amp;", "&amp;'Исходные данные'!BU49&amp;", № "&amp;'Исходные данные'!BV49&amp;" "&amp;TEXT('Исходные данные'!BW49," от ДД.ММ.ГГГГ")&amp;" "&amp;"г.")</f>
        <v/>
      </c>
      <c r="E49" s="119"/>
      <c r="F49" s="121"/>
      <c r="G49" s="127"/>
      <c r="H49" s="127"/>
      <c r="I49" s="117"/>
      <c r="J49" s="117"/>
      <c r="K49" s="129"/>
      <c r="L49" s="117"/>
      <c r="M49" s="132"/>
      <c r="N49" s="117"/>
      <c r="O49" s="117"/>
      <c r="P49" s="32"/>
      <c r="Q49" s="117"/>
      <c r="R49" s="133"/>
      <c r="S49" s="117"/>
      <c r="T49" s="117"/>
      <c r="U49" s="117"/>
      <c r="V49" s="117"/>
      <c r="W49" s="117"/>
      <c r="X49" s="59" t="str">
        <f>IF('Исходные данные'!CO49=0,"",'Исходные данные'!CO49)&amp;""&amp;IF('Исходные данные'!CS49=0,"",'Исходные данные'!CS49)</f>
        <v/>
      </c>
      <c r="Y49" s="59"/>
    </row>
    <row r="50" spans="1:25" s="33" customFormat="1" ht="45" customHeight="1" x14ac:dyDescent="0.25">
      <c r="A50" s="116">
        <v>24</v>
      </c>
      <c r="B50" s="116" t="str">
        <f>INDEX('Исходные данные'!$BE$5:$BE$34,ROW(A48)/2)</f>
        <v>WS-20</v>
      </c>
      <c r="C50" s="59" t="str">
        <f>IF('Исходные данные'!R51=0,'Исходные данные'!M51&amp;" "&amp;'Исходные данные'!N51&amp;" "&amp;'Исходные данные'!O51&amp;" х "&amp;'Исходные данные'!P51&amp;" "&amp;'Исходные данные'!Q51,'Исходные данные'!M51&amp;" "&amp;'Исходные данные'!N51&amp;" "&amp;'Исходные данные'!O51&amp;" х "&amp;'Исходные данные'!P51&amp;" "&amp;'Исходные данные'!Q51&amp;" х "&amp;'Исходные данные'!R51&amp;" "&amp;'Исходные данные'!S51&amp;" х "&amp;'Исходные данные'!T51&amp;" "&amp;'Исходные данные'!U51)&amp;", "&amp;'Исходные данные'!V51&amp;", "&amp;'Исходные данные'!W51&amp;", № "&amp;'Исходные данные'!X51&amp;" "&amp;TEXT('Исходные данные'!Y51," от ДД.ММ.ГГГГ")&amp;" "&amp;"г."</f>
        <v xml:space="preserve">   х  , , , №   от 00.01.1900 г.</v>
      </c>
      <c r="D50" s="45" t="str">
        <f>IF('Исходные данные'!BM51=0,"",'Исходные данные'!BM51&amp;" "&amp;'Исходные данные'!BN51&amp;", "&amp;'Исходные данные'!BO51&amp;", № "&amp;'Исходные данные'!BP51&amp;" "&amp;TEXT('Исходные данные'!BQ51," от ДД.ММ.ГГГГ")&amp;" "&amp;"г.")</f>
        <v/>
      </c>
      <c r="E50" s="118" t="str">
        <f>IF('Исходные данные'!BY51=0,"",'Исходные данные'!BY51&amp;" "&amp;'Исходные данные'!BZ51&amp;", "&amp;'Исходные данные'!CA51&amp;", № "&amp;'Исходные данные'!CB51&amp;" "&amp;TEXT('Исходные данные'!CC51," от ДД.ММ.ГГГГ")&amp;" "&amp;"г.")</f>
        <v/>
      </c>
      <c r="F50" s="120" t="s">
        <v>228</v>
      </c>
      <c r="G50" s="127" t="str">
        <f>IF('Исходные данные'!CE51=0,"",'Исходные данные'!CE51&amp;", "&amp;'Исходные данные'!CF51&amp;", № "&amp;'Исходные данные'!CG51&amp;" "&amp;TEXT('Исходные данные'!CH51," от ДД.ММ.ГГГГ")&amp;" "&amp;"г.")</f>
        <v/>
      </c>
      <c r="H50" s="127" t="str">
        <f>"Журнал № 1, рег. №"&amp;" "&amp;IF('Исходные данные'!BR51=0,"",'Исходные данные'!BR51&amp;", ")&amp;""&amp;IF('Исходные данные'!BX51=0,"",'Исходные данные'!BX51&amp;", ")&amp;""&amp;IF('Исходные данные'!CD51=0,"",'Исходные данные'!CD51&amp;", ")&amp;""&amp;IF('Исходные данные'!CI51=0,"",'Исходные данные'!CI51)</f>
        <v xml:space="preserve">Журнал № 1, рег. № </v>
      </c>
      <c r="I50" s="116"/>
      <c r="J50" s="116" t="str">
        <f>IF('Исходные данные'!BI51=0,"",'Исходные данные'!BI51)</f>
        <v/>
      </c>
      <c r="K50" s="128" t="str">
        <f>IF('Исходные данные'!BD51=0,"",'Исходные данные'!BD51)</f>
        <v/>
      </c>
      <c r="L50" s="116" t="str">
        <f>IF('Исходные данные'!BH51=0,"",'Исходные данные'!BH51)</f>
        <v/>
      </c>
      <c r="M50" s="131" t="str">
        <f>IF('Исходные данные'!BK51=0,"",'Исходные данные'!BK51)</f>
        <v/>
      </c>
      <c r="N50" s="116" t="str">
        <f>IF('Исходные данные'!BL51=0,"",'Исходные данные'!BL51)</f>
        <v/>
      </c>
      <c r="O50" s="116" t="str">
        <f>IF('Исходные данные'!BG51=0,"",'Исходные данные'!BG51)&amp;", "&amp;IF('Исходные данные'!BF51=0,"",'Исходные данные'!BF51)</f>
        <v xml:space="preserve">, </v>
      </c>
      <c r="P50" s="31"/>
      <c r="Q50" s="116" t="s">
        <v>228</v>
      </c>
      <c r="R50" s="130" t="str">
        <f>IF('Исходные данные'!CJ51=0,"","годен, № ")&amp;""&amp;IF('Исходные данные'!CK51=0,"",'Исходные данные'!CK51)&amp;""&amp;TEXT('Исходные данные'!CJ51," от ДД.ММ.ГГГГ")&amp;" "&amp;"г."</f>
        <v xml:space="preserve"> от 00.01.1900 г.</v>
      </c>
      <c r="S50" s="116" t="str">
        <f>IF('Исходные данные'!BJ51=0,"",'Исходные данные'!BJ51)</f>
        <v/>
      </c>
      <c r="T50" s="130" t="str">
        <f>IF('Исходные данные'!CV51=0,'Исходные данные'!CT51&amp;", № "&amp;'Исходные данные'!CR51&amp;""&amp;TEXT('Исходные данные'!CQ51," от ДД.ММ.ГГГГ")&amp;" "&amp;"г.",'Исходные данные'!CW51&amp;", № "&amp;'Исходные данные'!CV51&amp;""&amp;TEXT('Исходные данные'!CU51," от ДД.ММ.ГГГГ")&amp;" "&amp;"г.")</f>
        <v>, №  от 00.01.1900 г.</v>
      </c>
      <c r="U50" s="116" t="s">
        <v>228</v>
      </c>
      <c r="V50" s="116" t="s">
        <v>228</v>
      </c>
      <c r="W50" s="116" t="s">
        <v>228</v>
      </c>
      <c r="X50" s="59" t="str">
        <f>IF('Исходные данные'!CL51=0,"",'Исходные данные'!CL51)</f>
        <v/>
      </c>
      <c r="Y50" s="59" t="str">
        <f>IF('Исходные данные'!CX51=0,"",'Исходные данные'!CX51&amp;", "&amp;TEXT('Исходные данные'!CY51,"ДД.ММ.ГГГГ")&amp;" "&amp;"г.")</f>
        <v/>
      </c>
    </row>
    <row r="51" spans="1:25" s="33" customFormat="1" ht="45" customHeight="1" x14ac:dyDescent="0.25">
      <c r="A51" s="117"/>
      <c r="B51" s="117"/>
      <c r="C51" s="59" t="str">
        <f>IF('Исходные данные'!AI51=0,'Исходные данные'!AC51&amp;" "&amp;'Исходные данные'!AD51&amp;" "&amp;'Исходные данные'!AE51&amp;" х "&amp;'Исходные данные'!AF51&amp;" "&amp;'Исходные данные'!AG51,'Исходные данные'!AC51&amp;" "&amp;'Исходные данные'!AD51&amp;" "&amp;'Исходные данные'!AE51&amp;" х "&amp;'Исходные данные'!AF51&amp;" "&amp;'Исходные данные'!AG51&amp;" х "&amp;'Исходные данные'!AH51&amp;" "&amp;'Исходные данные'!AI51&amp;" х "&amp;'Исходные данные'!AJ51&amp;" "&amp;'Исходные данные'!AK51)&amp;", "&amp;'Исходные данные'!AL51&amp;", "&amp;'Исходные данные'!AM51&amp;", № "&amp;'Исходные данные'!AN51&amp;" "&amp;TEXT('Исходные данные'!AO51," от ДД.ММ.ГГГГ")&amp;" "&amp;"г."</f>
        <v xml:space="preserve">   х  , , , №   от 00.01.1900 г.</v>
      </c>
      <c r="D51" s="60" t="str">
        <f>IF('Исходные данные'!BS51=0,"",'Исходные данные'!BS51&amp;" "&amp;'Исходные данные'!BT51&amp;", "&amp;'Исходные данные'!BU51&amp;", № "&amp;'Исходные данные'!BV51&amp;" "&amp;TEXT('Исходные данные'!BW51," от ДД.ММ.ГГГГ")&amp;" "&amp;"г.")</f>
        <v/>
      </c>
      <c r="E51" s="119"/>
      <c r="F51" s="121"/>
      <c r="G51" s="127"/>
      <c r="H51" s="127"/>
      <c r="I51" s="117"/>
      <c r="J51" s="117"/>
      <c r="K51" s="129"/>
      <c r="L51" s="117"/>
      <c r="M51" s="132"/>
      <c r="N51" s="117"/>
      <c r="O51" s="117"/>
      <c r="P51" s="32"/>
      <c r="Q51" s="117"/>
      <c r="R51" s="133"/>
      <c r="S51" s="117"/>
      <c r="T51" s="117"/>
      <c r="U51" s="117"/>
      <c r="V51" s="117"/>
      <c r="W51" s="117"/>
      <c r="X51" s="59" t="str">
        <f>IF('Исходные данные'!CO51=0,"",'Исходные данные'!CO51)&amp;""&amp;IF('Исходные данные'!CS51=0,"",'Исходные данные'!CS51)</f>
        <v/>
      </c>
      <c r="Y51" s="59"/>
    </row>
    <row r="52" spans="1:25" s="33" customFormat="1" ht="45" customHeight="1" x14ac:dyDescent="0.25">
      <c r="A52" s="116">
        <v>25</v>
      </c>
      <c r="B52" s="116" t="str">
        <f>INDEX('Исходные данные'!$BE$5:$BE$34,ROW(A50)/2)</f>
        <v>WS-21</v>
      </c>
      <c r="C52" s="59" t="str">
        <f>IF('Исходные данные'!R53=0,'Исходные данные'!M53&amp;" "&amp;'Исходные данные'!N53&amp;" "&amp;'Исходные данные'!O53&amp;" х "&amp;'Исходные данные'!P53&amp;" "&amp;'Исходные данные'!Q53,'Исходные данные'!M53&amp;" "&amp;'Исходные данные'!N53&amp;" "&amp;'Исходные данные'!O53&amp;" х "&amp;'Исходные данные'!P53&amp;" "&amp;'Исходные данные'!Q53&amp;" х "&amp;'Исходные данные'!R53&amp;" "&amp;'Исходные данные'!S53&amp;" х "&amp;'Исходные данные'!T53&amp;" "&amp;'Исходные данные'!U53)&amp;", "&amp;'Исходные данные'!V53&amp;", "&amp;'Исходные данные'!W53&amp;", № "&amp;'Исходные данные'!X53&amp;" "&amp;TEXT('Исходные данные'!Y53," от ДД.ММ.ГГГГ")&amp;" "&amp;"г."</f>
        <v xml:space="preserve">   х  , , , №   от 00.01.1900 г.</v>
      </c>
      <c r="D52" s="45" t="str">
        <f>IF('Исходные данные'!BM53=0,"",'Исходные данные'!BM53&amp;" "&amp;'Исходные данные'!BN53&amp;", "&amp;'Исходные данные'!BO53&amp;", № "&amp;'Исходные данные'!BP53&amp;" "&amp;TEXT('Исходные данные'!BQ53," от ДД.ММ.ГГГГ")&amp;" "&amp;"г.")</f>
        <v/>
      </c>
      <c r="E52" s="118" t="str">
        <f>IF('Исходные данные'!BY53=0,"",'Исходные данные'!BY53&amp;" "&amp;'Исходные данные'!BZ53&amp;", "&amp;'Исходные данные'!CA53&amp;", № "&amp;'Исходные данные'!CB53&amp;" "&amp;TEXT('Исходные данные'!CC53," от ДД.ММ.ГГГГ")&amp;" "&amp;"г.")</f>
        <v/>
      </c>
      <c r="F52" s="120" t="s">
        <v>228</v>
      </c>
      <c r="G52" s="127" t="str">
        <f>IF('Исходные данные'!CE53=0,"",'Исходные данные'!CE53&amp;", "&amp;'Исходные данные'!CF53&amp;", № "&amp;'Исходные данные'!CG53&amp;" "&amp;TEXT('Исходные данные'!CH53," от ДД.ММ.ГГГГ")&amp;" "&amp;"г.")</f>
        <v/>
      </c>
      <c r="H52" s="127" t="str">
        <f>"Журнал № 1, рег. №"&amp;" "&amp;IF('Исходные данные'!BR53=0,"",'Исходные данные'!BR53&amp;", ")&amp;""&amp;IF('Исходные данные'!BX53=0,"",'Исходные данные'!BX53&amp;", ")&amp;""&amp;IF('Исходные данные'!CD53=0,"",'Исходные данные'!CD53&amp;", ")&amp;""&amp;IF('Исходные данные'!CI53=0,"",'Исходные данные'!CI53)</f>
        <v xml:space="preserve">Журнал № 1, рег. № </v>
      </c>
      <c r="I52" s="116"/>
      <c r="J52" s="116" t="str">
        <f>IF('Исходные данные'!BI53=0,"",'Исходные данные'!BI53)</f>
        <v/>
      </c>
      <c r="K52" s="128" t="str">
        <f>IF('Исходные данные'!BD53=0,"",'Исходные данные'!BD53)</f>
        <v/>
      </c>
      <c r="L52" s="116" t="str">
        <f>IF('Исходные данные'!BH53=0,"",'Исходные данные'!BH53)</f>
        <v/>
      </c>
      <c r="M52" s="131" t="str">
        <f>IF('Исходные данные'!BK53=0,"",'Исходные данные'!BK53)</f>
        <v/>
      </c>
      <c r="N52" s="116" t="str">
        <f>IF('Исходные данные'!BL53=0,"",'Исходные данные'!BL53)</f>
        <v/>
      </c>
      <c r="O52" s="116" t="str">
        <f>IF('Исходные данные'!BG53=0,"",'Исходные данные'!BG53)&amp;", "&amp;IF('Исходные данные'!BF53=0,"",'Исходные данные'!BF53)</f>
        <v xml:space="preserve">, </v>
      </c>
      <c r="P52" s="31"/>
      <c r="Q52" s="116" t="s">
        <v>228</v>
      </c>
      <c r="R52" s="130" t="str">
        <f>IF('Исходные данные'!CJ53=0,"","годен, № ")&amp;""&amp;IF('Исходные данные'!CK53=0,"",'Исходные данные'!CK53)&amp;""&amp;TEXT('Исходные данные'!CJ53," от ДД.ММ.ГГГГ")&amp;" "&amp;"г."</f>
        <v xml:space="preserve"> от 00.01.1900 г.</v>
      </c>
      <c r="S52" s="116" t="str">
        <f>IF('Исходные данные'!BJ53=0,"",'Исходные данные'!BJ53)</f>
        <v/>
      </c>
      <c r="T52" s="130" t="str">
        <f>IF('Исходные данные'!CV53=0,'Исходные данные'!CT53&amp;", № "&amp;'Исходные данные'!CR53&amp;""&amp;TEXT('Исходные данные'!CQ53," от ДД.ММ.ГГГГ")&amp;" "&amp;"г.",'Исходные данные'!CW53&amp;", № "&amp;'Исходные данные'!CV53&amp;""&amp;TEXT('Исходные данные'!CU53," от ДД.ММ.ГГГГ")&amp;" "&amp;"г.")</f>
        <v>, №  от 00.01.1900 г.</v>
      </c>
      <c r="U52" s="116" t="s">
        <v>228</v>
      </c>
      <c r="V52" s="116" t="s">
        <v>228</v>
      </c>
      <c r="W52" s="116" t="s">
        <v>228</v>
      </c>
      <c r="X52" s="59" t="str">
        <f>IF('Исходные данные'!CL53=0,"",'Исходные данные'!CL53)</f>
        <v/>
      </c>
      <c r="Y52" s="59" t="str">
        <f>IF('Исходные данные'!CX53=0,"",'Исходные данные'!CX53&amp;", "&amp;TEXT('Исходные данные'!CY53,"ДД.ММ.ГГГГ")&amp;" "&amp;"г.")</f>
        <v/>
      </c>
    </row>
    <row r="53" spans="1:25" s="33" customFormat="1" ht="45" customHeight="1" x14ac:dyDescent="0.25">
      <c r="A53" s="117"/>
      <c r="B53" s="117"/>
      <c r="C53" s="59" t="str">
        <f>IF('Исходные данные'!AI53=0,'Исходные данные'!AC53&amp;" "&amp;'Исходные данные'!AD53&amp;" "&amp;'Исходные данные'!AE53&amp;" х "&amp;'Исходные данные'!AF53&amp;" "&amp;'Исходные данные'!AG53,'Исходные данные'!AC53&amp;" "&amp;'Исходные данные'!AD53&amp;" "&amp;'Исходные данные'!AE53&amp;" х "&amp;'Исходные данные'!AF53&amp;" "&amp;'Исходные данные'!AG53&amp;" х "&amp;'Исходные данные'!AH53&amp;" "&amp;'Исходные данные'!AI53&amp;" х "&amp;'Исходные данные'!AJ53&amp;" "&amp;'Исходные данные'!AK53)&amp;", "&amp;'Исходные данные'!AL53&amp;", "&amp;'Исходные данные'!AM53&amp;", № "&amp;'Исходные данные'!AN53&amp;" "&amp;TEXT('Исходные данные'!AO53," от ДД.ММ.ГГГГ")&amp;" "&amp;"г."</f>
        <v xml:space="preserve">   х  , , , №   от 00.01.1900 г.</v>
      </c>
      <c r="D53" s="60" t="str">
        <f>IF('Исходные данные'!BS53=0,"",'Исходные данные'!BS53&amp;" "&amp;'Исходные данные'!BT53&amp;", "&amp;'Исходные данные'!BU53&amp;", № "&amp;'Исходные данные'!BV53&amp;" "&amp;TEXT('Исходные данные'!BW53," от ДД.ММ.ГГГГ")&amp;" "&amp;"г.")</f>
        <v/>
      </c>
      <c r="E53" s="119"/>
      <c r="F53" s="121"/>
      <c r="G53" s="127"/>
      <c r="H53" s="127"/>
      <c r="I53" s="117"/>
      <c r="J53" s="117"/>
      <c r="K53" s="129"/>
      <c r="L53" s="117"/>
      <c r="M53" s="132"/>
      <c r="N53" s="117"/>
      <c r="O53" s="117"/>
      <c r="P53" s="32"/>
      <c r="Q53" s="117"/>
      <c r="R53" s="133"/>
      <c r="S53" s="117"/>
      <c r="T53" s="117"/>
      <c r="U53" s="117"/>
      <c r="V53" s="117"/>
      <c r="W53" s="117"/>
      <c r="X53" s="59" t="str">
        <f>IF('Исходные данные'!CO53=0,"",'Исходные данные'!CO53)&amp;""&amp;IF('Исходные данные'!CS53=0,"",'Исходные данные'!CS53)</f>
        <v/>
      </c>
      <c r="Y53" s="59"/>
    </row>
    <row r="54" spans="1:25" s="33" customFormat="1" ht="45" customHeight="1" x14ac:dyDescent="0.25">
      <c r="A54" s="116">
        <v>26</v>
      </c>
      <c r="B54" s="116" t="str">
        <f>INDEX('Исходные данные'!$BE$5:$BE$34,ROW(A52)/2)</f>
        <v>WS-22</v>
      </c>
      <c r="C54" s="59" t="str">
        <f>IF('Исходные данные'!R55=0,'Исходные данные'!M55&amp;" "&amp;'Исходные данные'!N55&amp;" "&amp;'Исходные данные'!O55&amp;" х "&amp;'Исходные данные'!P55&amp;" "&amp;'Исходные данные'!Q55,'Исходные данные'!M55&amp;" "&amp;'Исходные данные'!N55&amp;" "&amp;'Исходные данные'!O55&amp;" х "&amp;'Исходные данные'!P55&amp;" "&amp;'Исходные данные'!Q55&amp;" х "&amp;'Исходные данные'!R55&amp;" "&amp;'Исходные данные'!S55&amp;" х "&amp;'Исходные данные'!T55&amp;" "&amp;'Исходные данные'!U55)&amp;", "&amp;'Исходные данные'!V55&amp;", "&amp;'Исходные данные'!W55&amp;", № "&amp;'Исходные данные'!X55&amp;" "&amp;TEXT('Исходные данные'!Y55," от ДД.ММ.ГГГГ")&amp;" "&amp;"г."</f>
        <v xml:space="preserve">   х  , , , №   от 00.01.1900 г.</v>
      </c>
      <c r="D54" s="45" t="str">
        <f>IF('Исходные данные'!BM55=0,"",'Исходные данные'!BM55&amp;" "&amp;'Исходные данные'!BN55&amp;", "&amp;'Исходные данные'!BO55&amp;", № "&amp;'Исходные данные'!BP55&amp;" "&amp;TEXT('Исходные данные'!BQ55," от ДД.ММ.ГГГГ")&amp;" "&amp;"г.")</f>
        <v/>
      </c>
      <c r="E54" s="118" t="str">
        <f>IF('Исходные данные'!BY55=0,"",'Исходные данные'!BY55&amp;" "&amp;'Исходные данные'!BZ55&amp;", "&amp;'Исходные данные'!CA55&amp;", № "&amp;'Исходные данные'!CB55&amp;" "&amp;TEXT('Исходные данные'!CC55," от ДД.ММ.ГГГГ")&amp;" "&amp;"г.")</f>
        <v/>
      </c>
      <c r="F54" s="120" t="s">
        <v>228</v>
      </c>
      <c r="G54" s="127" t="str">
        <f>IF('Исходные данные'!CE55=0,"",'Исходные данные'!CE55&amp;", "&amp;'Исходные данные'!CF55&amp;", № "&amp;'Исходные данные'!CG55&amp;" "&amp;TEXT('Исходные данные'!CH55," от ДД.ММ.ГГГГ")&amp;" "&amp;"г.")</f>
        <v/>
      </c>
      <c r="H54" s="127" t="str">
        <f>"Журнал № 1, рег. №"&amp;" "&amp;IF('Исходные данные'!BR55=0,"",'Исходные данные'!BR55&amp;", ")&amp;""&amp;IF('Исходные данные'!BX55=0,"",'Исходные данные'!BX55&amp;", ")&amp;""&amp;IF('Исходные данные'!CD55=0,"",'Исходные данные'!CD55&amp;", ")&amp;""&amp;IF('Исходные данные'!CI55=0,"",'Исходные данные'!CI55)</f>
        <v xml:space="preserve">Журнал № 1, рег. № </v>
      </c>
      <c r="I54" s="116"/>
      <c r="J54" s="116" t="str">
        <f>IF('Исходные данные'!BI55=0,"",'Исходные данные'!BI55)</f>
        <v/>
      </c>
      <c r="K54" s="128" t="str">
        <f>IF('Исходные данные'!BD55=0,"",'Исходные данные'!BD55)</f>
        <v/>
      </c>
      <c r="L54" s="116" t="str">
        <f>IF('Исходные данные'!BH55=0,"",'Исходные данные'!BH55)</f>
        <v/>
      </c>
      <c r="M54" s="131" t="str">
        <f>IF('Исходные данные'!BK55=0,"",'Исходные данные'!BK55)</f>
        <v/>
      </c>
      <c r="N54" s="116" t="str">
        <f>IF('Исходные данные'!BL55=0,"",'Исходные данные'!BL55)</f>
        <v/>
      </c>
      <c r="O54" s="116" t="str">
        <f>IF('Исходные данные'!BG55=0,"",'Исходные данные'!BG55)&amp;", "&amp;IF('Исходные данные'!BF55=0,"",'Исходные данные'!BF55)</f>
        <v xml:space="preserve">, </v>
      </c>
      <c r="P54" s="31"/>
      <c r="Q54" s="116" t="s">
        <v>228</v>
      </c>
      <c r="R54" s="130" t="str">
        <f>IF('Исходные данные'!CJ55=0,"","годен, № ")&amp;""&amp;IF('Исходные данные'!CK55=0,"",'Исходные данные'!CK55)&amp;""&amp;TEXT('Исходные данные'!CJ55," от ДД.ММ.ГГГГ")&amp;" "&amp;"г."</f>
        <v xml:space="preserve"> от 00.01.1900 г.</v>
      </c>
      <c r="S54" s="116" t="str">
        <f>IF('Исходные данные'!BJ55=0,"",'Исходные данные'!BJ55)</f>
        <v/>
      </c>
      <c r="T54" s="130" t="str">
        <f>IF('Исходные данные'!CV55=0,'Исходные данные'!CT55&amp;", № "&amp;'Исходные данные'!CR55&amp;""&amp;TEXT('Исходные данные'!CQ55," от ДД.ММ.ГГГГ")&amp;" "&amp;"г.",'Исходные данные'!CW55&amp;", № "&amp;'Исходные данные'!CV55&amp;""&amp;TEXT('Исходные данные'!CU55," от ДД.ММ.ГГГГ")&amp;" "&amp;"г.")</f>
        <v>, №  от 00.01.1900 г.</v>
      </c>
      <c r="U54" s="116" t="s">
        <v>228</v>
      </c>
      <c r="V54" s="116" t="s">
        <v>228</v>
      </c>
      <c r="W54" s="116" t="s">
        <v>228</v>
      </c>
      <c r="X54" s="59" t="str">
        <f>IF('Исходные данные'!CL55=0,"",'Исходные данные'!CL55)</f>
        <v/>
      </c>
      <c r="Y54" s="59" t="str">
        <f>IF('Исходные данные'!CX55=0,"",'Исходные данные'!CX55&amp;", "&amp;TEXT('Исходные данные'!CY55,"ДД.ММ.ГГГГ")&amp;" "&amp;"г.")</f>
        <v/>
      </c>
    </row>
    <row r="55" spans="1:25" s="33" customFormat="1" ht="45" customHeight="1" x14ac:dyDescent="0.25">
      <c r="A55" s="117"/>
      <c r="B55" s="117"/>
      <c r="C55" s="59" t="str">
        <f>IF('Исходные данные'!AI55=0,'Исходные данные'!AC55&amp;" "&amp;'Исходные данные'!AD55&amp;" "&amp;'Исходные данные'!AE55&amp;" х "&amp;'Исходные данные'!AF55&amp;" "&amp;'Исходные данные'!AG55,'Исходные данные'!AC55&amp;" "&amp;'Исходные данные'!AD55&amp;" "&amp;'Исходные данные'!AE55&amp;" х "&amp;'Исходные данные'!AF55&amp;" "&amp;'Исходные данные'!AG55&amp;" х "&amp;'Исходные данные'!AH55&amp;" "&amp;'Исходные данные'!AI55&amp;" х "&amp;'Исходные данные'!AJ55&amp;" "&amp;'Исходные данные'!AK55)&amp;", "&amp;'Исходные данные'!AL55&amp;", "&amp;'Исходные данные'!AM55&amp;", № "&amp;'Исходные данные'!AN55&amp;" "&amp;TEXT('Исходные данные'!AO55," от ДД.ММ.ГГГГ")&amp;" "&amp;"г."</f>
        <v xml:space="preserve">   х  , , , №   от 00.01.1900 г.</v>
      </c>
      <c r="D55" s="60" t="str">
        <f>IF('Исходные данные'!BS55=0,"",'Исходные данные'!BS55&amp;" "&amp;'Исходные данные'!BT55&amp;", "&amp;'Исходные данные'!BU55&amp;", № "&amp;'Исходные данные'!BV55&amp;" "&amp;TEXT('Исходные данные'!BW55," от ДД.ММ.ГГГГ")&amp;" "&amp;"г.")</f>
        <v/>
      </c>
      <c r="E55" s="119"/>
      <c r="F55" s="121"/>
      <c r="G55" s="127"/>
      <c r="H55" s="127"/>
      <c r="I55" s="117"/>
      <c r="J55" s="117"/>
      <c r="K55" s="129"/>
      <c r="L55" s="117"/>
      <c r="M55" s="132"/>
      <c r="N55" s="117"/>
      <c r="O55" s="117"/>
      <c r="P55" s="32"/>
      <c r="Q55" s="117"/>
      <c r="R55" s="133"/>
      <c r="S55" s="117"/>
      <c r="T55" s="117"/>
      <c r="U55" s="117"/>
      <c r="V55" s="117"/>
      <c r="W55" s="117"/>
      <c r="X55" s="59" t="str">
        <f>IF('Исходные данные'!CO55=0,"",'Исходные данные'!CO55)&amp;""&amp;IF('Исходные данные'!CS55=0,"",'Исходные данные'!CS55)</f>
        <v/>
      </c>
      <c r="Y55" s="59"/>
    </row>
    <row r="56" spans="1:25" s="33" customFormat="1" ht="45" customHeight="1" x14ac:dyDescent="0.25">
      <c r="A56" s="116">
        <v>27</v>
      </c>
      <c r="B56" s="116" t="str">
        <f>INDEX('Исходные данные'!$BE$5:$BE$34,ROW(A54)/2)</f>
        <v>WS-25</v>
      </c>
      <c r="C56" s="59" t="str">
        <f>IF('Исходные данные'!R57=0,'Исходные данные'!M57&amp;" "&amp;'Исходные данные'!N57&amp;" "&amp;'Исходные данные'!O57&amp;" х "&amp;'Исходные данные'!P57&amp;" "&amp;'Исходные данные'!Q57,'Исходные данные'!M57&amp;" "&amp;'Исходные данные'!N57&amp;" "&amp;'Исходные данные'!O57&amp;" х "&amp;'Исходные данные'!P57&amp;" "&amp;'Исходные данные'!Q57&amp;" х "&amp;'Исходные данные'!R57&amp;" "&amp;'Исходные данные'!S57&amp;" х "&amp;'Исходные данные'!T57&amp;" "&amp;'Исходные данные'!U57)&amp;", "&amp;'Исходные данные'!V57&amp;", "&amp;'Исходные данные'!W57&amp;", № "&amp;'Исходные данные'!X57&amp;" "&amp;TEXT('Исходные данные'!Y57," от ДД.ММ.ГГГГ")&amp;" "&amp;"г."</f>
        <v xml:space="preserve">   х  , , , №   от 00.01.1900 г.</v>
      </c>
      <c r="D56" s="45" t="str">
        <f>IF('Исходные данные'!BM57=0,"",'Исходные данные'!BM57&amp;" "&amp;'Исходные данные'!BN57&amp;", "&amp;'Исходные данные'!BO57&amp;", № "&amp;'Исходные данные'!BP57&amp;" "&amp;TEXT('Исходные данные'!BQ57," от ДД.ММ.ГГГГ")&amp;" "&amp;"г.")</f>
        <v/>
      </c>
      <c r="E56" s="118" t="str">
        <f>IF('Исходные данные'!BY57=0,"",'Исходные данные'!BY57&amp;" "&amp;'Исходные данные'!BZ57&amp;", "&amp;'Исходные данные'!CA57&amp;", № "&amp;'Исходные данные'!CB57&amp;" "&amp;TEXT('Исходные данные'!CC57," от ДД.ММ.ГГГГ")&amp;" "&amp;"г.")</f>
        <v/>
      </c>
      <c r="F56" s="120" t="s">
        <v>228</v>
      </c>
      <c r="G56" s="127" t="str">
        <f>IF('Исходные данные'!CE57=0,"",'Исходные данные'!CE57&amp;", "&amp;'Исходные данные'!CF57&amp;", № "&amp;'Исходные данные'!CG57&amp;" "&amp;TEXT('Исходные данные'!CH57," от ДД.ММ.ГГГГ")&amp;" "&amp;"г.")</f>
        <v/>
      </c>
      <c r="H56" s="127" t="str">
        <f>"Журнал № 1, рег. №"&amp;" "&amp;IF('Исходные данные'!BR57=0,"",'Исходные данные'!BR57&amp;", ")&amp;""&amp;IF('Исходные данные'!BX57=0,"",'Исходные данные'!BX57&amp;", ")&amp;""&amp;IF('Исходные данные'!CD57=0,"",'Исходные данные'!CD57&amp;", ")&amp;""&amp;IF('Исходные данные'!CI57=0,"",'Исходные данные'!CI57)</f>
        <v xml:space="preserve">Журнал № 1, рег. № </v>
      </c>
      <c r="I56" s="116"/>
      <c r="J56" s="116" t="str">
        <f>IF('Исходные данные'!BI57=0,"",'Исходные данные'!BI57)</f>
        <v/>
      </c>
      <c r="K56" s="128" t="str">
        <f>IF('Исходные данные'!BD57=0,"",'Исходные данные'!BD57)</f>
        <v/>
      </c>
      <c r="L56" s="116" t="str">
        <f>IF('Исходные данные'!BH57=0,"",'Исходные данные'!BH57)</f>
        <v/>
      </c>
      <c r="M56" s="131" t="str">
        <f>IF('Исходные данные'!BK57=0,"",'Исходные данные'!BK57)</f>
        <v/>
      </c>
      <c r="N56" s="116" t="str">
        <f>IF('Исходные данные'!BL57=0,"",'Исходные данные'!BL57)</f>
        <v/>
      </c>
      <c r="O56" s="116" t="str">
        <f>IF('Исходные данные'!BG57=0,"",'Исходные данные'!BG57)&amp;", "&amp;IF('Исходные данные'!BF57=0,"",'Исходные данные'!BF57)</f>
        <v xml:space="preserve">, </v>
      </c>
      <c r="P56" s="31"/>
      <c r="Q56" s="116" t="s">
        <v>228</v>
      </c>
      <c r="R56" s="130" t="str">
        <f>IF('Исходные данные'!CJ57=0,"","годен, № ")&amp;""&amp;IF('Исходные данные'!CK57=0,"",'Исходные данные'!CK57)&amp;""&amp;TEXT('Исходные данные'!CJ57," от ДД.ММ.ГГГГ")&amp;" "&amp;"г."</f>
        <v xml:space="preserve"> от 00.01.1900 г.</v>
      </c>
      <c r="S56" s="116" t="str">
        <f>IF('Исходные данные'!BJ57=0,"",'Исходные данные'!BJ57)</f>
        <v/>
      </c>
      <c r="T56" s="130" t="str">
        <f>IF('Исходные данные'!CV57=0,'Исходные данные'!CT57&amp;", № "&amp;'Исходные данные'!CR57&amp;""&amp;TEXT('Исходные данные'!CQ57," от ДД.ММ.ГГГГ")&amp;" "&amp;"г.",'Исходные данные'!CW57&amp;", № "&amp;'Исходные данные'!CV57&amp;""&amp;TEXT('Исходные данные'!CU57," от ДД.ММ.ГГГГ")&amp;" "&amp;"г.")</f>
        <v>, №  от 00.01.1900 г.</v>
      </c>
      <c r="U56" s="116" t="s">
        <v>228</v>
      </c>
      <c r="V56" s="116" t="s">
        <v>228</v>
      </c>
      <c r="W56" s="116" t="s">
        <v>228</v>
      </c>
      <c r="X56" s="59" t="str">
        <f>IF('Исходные данные'!CL57=0,"",'Исходные данные'!CL57)</f>
        <v/>
      </c>
      <c r="Y56" s="59" t="str">
        <f>IF('Исходные данные'!CX57=0,"",'Исходные данные'!CX57&amp;", "&amp;TEXT('Исходные данные'!CY57,"ДД.ММ.ГГГГ")&amp;" "&amp;"г.")</f>
        <v/>
      </c>
    </row>
    <row r="57" spans="1:25" s="33" customFormat="1" ht="45" customHeight="1" x14ac:dyDescent="0.25">
      <c r="A57" s="117"/>
      <c r="B57" s="117"/>
      <c r="C57" s="59" t="str">
        <f>IF('Исходные данные'!AI57=0,'Исходные данные'!AC57&amp;" "&amp;'Исходные данные'!AD57&amp;" "&amp;'Исходные данные'!AE57&amp;" х "&amp;'Исходные данные'!AF57&amp;" "&amp;'Исходные данные'!AG57,'Исходные данные'!AC57&amp;" "&amp;'Исходные данные'!AD57&amp;" "&amp;'Исходные данные'!AE57&amp;" х "&amp;'Исходные данные'!AF57&amp;" "&amp;'Исходные данные'!AG57&amp;" х "&amp;'Исходные данные'!AH57&amp;" "&amp;'Исходные данные'!AI57&amp;" х "&amp;'Исходные данные'!AJ57&amp;" "&amp;'Исходные данные'!AK57)&amp;", "&amp;'Исходные данные'!AL57&amp;", "&amp;'Исходные данные'!AM57&amp;", № "&amp;'Исходные данные'!AN57&amp;" "&amp;TEXT('Исходные данные'!AO57," от ДД.ММ.ГГГГ")&amp;" "&amp;"г."</f>
        <v xml:space="preserve">   х  , , , №   от 00.01.1900 г.</v>
      </c>
      <c r="D57" s="60" t="str">
        <f>IF('Исходные данные'!BS57=0,"",'Исходные данные'!BS57&amp;" "&amp;'Исходные данные'!BT57&amp;", "&amp;'Исходные данные'!BU57&amp;", № "&amp;'Исходные данные'!BV57&amp;" "&amp;TEXT('Исходные данные'!BW57," от ДД.ММ.ГГГГ")&amp;" "&amp;"г.")</f>
        <v/>
      </c>
      <c r="E57" s="119"/>
      <c r="F57" s="121"/>
      <c r="G57" s="127"/>
      <c r="H57" s="127"/>
      <c r="I57" s="117"/>
      <c r="J57" s="117"/>
      <c r="K57" s="129"/>
      <c r="L57" s="117"/>
      <c r="M57" s="132"/>
      <c r="N57" s="117"/>
      <c r="O57" s="117"/>
      <c r="P57" s="32"/>
      <c r="Q57" s="117"/>
      <c r="R57" s="133"/>
      <c r="S57" s="117"/>
      <c r="T57" s="117"/>
      <c r="U57" s="117"/>
      <c r="V57" s="117"/>
      <c r="W57" s="117"/>
      <c r="X57" s="59" t="str">
        <f>IF('Исходные данные'!CO57=0,"",'Исходные данные'!CO57)&amp;""&amp;IF('Исходные данные'!CS57=0,"",'Исходные данные'!CS57)</f>
        <v/>
      </c>
      <c r="Y57" s="59"/>
    </row>
    <row r="58" spans="1:25" s="33" customFormat="1" ht="45" customHeight="1" x14ac:dyDescent="0.25">
      <c r="A58" s="116">
        <v>28</v>
      </c>
      <c r="B58" s="116" t="str">
        <f>INDEX('Исходные данные'!$BE$5:$BE$34,ROW(A56)/2)</f>
        <v>WS-26</v>
      </c>
      <c r="C58" s="59" t="str">
        <f>IF('Исходные данные'!R59=0,'Исходные данные'!M59&amp;" "&amp;'Исходные данные'!N59&amp;" "&amp;'Исходные данные'!O59&amp;" х "&amp;'Исходные данные'!P59&amp;" "&amp;'Исходные данные'!Q59,'Исходные данные'!M59&amp;" "&amp;'Исходные данные'!N59&amp;" "&amp;'Исходные данные'!O59&amp;" х "&amp;'Исходные данные'!P59&amp;" "&amp;'Исходные данные'!Q59&amp;" х "&amp;'Исходные данные'!R59&amp;" "&amp;'Исходные данные'!S59&amp;" х "&amp;'Исходные данные'!T59&amp;" "&amp;'Исходные данные'!U59)&amp;", "&amp;'Исходные данные'!V59&amp;", "&amp;'Исходные данные'!W59&amp;", № "&amp;'Исходные данные'!X59&amp;" "&amp;TEXT('Исходные данные'!Y59," от ДД.ММ.ГГГГ")&amp;" "&amp;"г."</f>
        <v xml:space="preserve">   х  , , , №   от 00.01.1900 г.</v>
      </c>
      <c r="D58" s="45" t="str">
        <f>IF('Исходные данные'!BM59=0,"",'Исходные данные'!BM59&amp;" "&amp;'Исходные данные'!BN59&amp;", "&amp;'Исходные данные'!BO59&amp;", № "&amp;'Исходные данные'!BP59&amp;" "&amp;TEXT('Исходные данные'!BQ59," от ДД.ММ.ГГГГ")&amp;" "&amp;"г.")</f>
        <v/>
      </c>
      <c r="E58" s="118" t="str">
        <f>IF('Исходные данные'!BY59=0,"",'Исходные данные'!BY59&amp;" "&amp;'Исходные данные'!BZ59&amp;", "&amp;'Исходные данные'!CA59&amp;", № "&amp;'Исходные данные'!CB59&amp;" "&amp;TEXT('Исходные данные'!CC59," от ДД.ММ.ГГГГ")&amp;" "&amp;"г.")</f>
        <v/>
      </c>
      <c r="F58" s="120" t="s">
        <v>228</v>
      </c>
      <c r="G58" s="127" t="str">
        <f>IF('Исходные данные'!CE59=0,"",'Исходные данные'!CE59&amp;", "&amp;'Исходные данные'!CF59&amp;", № "&amp;'Исходные данные'!CG59&amp;" "&amp;TEXT('Исходные данные'!CH59," от ДД.ММ.ГГГГ")&amp;" "&amp;"г.")</f>
        <v/>
      </c>
      <c r="H58" s="127" t="str">
        <f>"Журнал № 1, рег. №"&amp;" "&amp;IF('Исходные данные'!BR59=0,"",'Исходные данные'!BR59&amp;", ")&amp;""&amp;IF('Исходные данные'!BX59=0,"",'Исходные данные'!BX59&amp;", ")&amp;""&amp;IF('Исходные данные'!CD59=0,"",'Исходные данные'!CD59&amp;", ")&amp;""&amp;IF('Исходные данные'!CI59=0,"",'Исходные данные'!CI59)</f>
        <v xml:space="preserve">Журнал № 1, рег. № </v>
      </c>
      <c r="I58" s="116"/>
      <c r="J58" s="116" t="str">
        <f>IF('Исходные данные'!BI59=0,"",'Исходные данные'!BI59)</f>
        <v/>
      </c>
      <c r="K58" s="128" t="str">
        <f>IF('Исходные данные'!BD59=0,"",'Исходные данные'!BD59)</f>
        <v/>
      </c>
      <c r="L58" s="116" t="str">
        <f>IF('Исходные данные'!BH59=0,"",'Исходные данные'!BH59)</f>
        <v/>
      </c>
      <c r="M58" s="131" t="str">
        <f>IF('Исходные данные'!BK59=0,"",'Исходные данные'!BK59)</f>
        <v/>
      </c>
      <c r="N58" s="116" t="str">
        <f>IF('Исходные данные'!BL59=0,"",'Исходные данные'!BL59)</f>
        <v/>
      </c>
      <c r="O58" s="116" t="str">
        <f>IF('Исходные данные'!BG59=0,"",'Исходные данные'!BG59)&amp;", "&amp;IF('Исходные данные'!BF59=0,"",'Исходные данные'!BF59)</f>
        <v xml:space="preserve">, </v>
      </c>
      <c r="P58" s="31"/>
      <c r="Q58" s="116" t="s">
        <v>228</v>
      </c>
      <c r="R58" s="130" t="str">
        <f>IF('Исходные данные'!CJ59=0,"","годен, № ")&amp;""&amp;IF('Исходные данные'!CK59=0,"",'Исходные данные'!CK59)&amp;""&amp;TEXT('Исходные данные'!CJ59," от ДД.ММ.ГГГГ")&amp;" "&amp;"г."</f>
        <v xml:space="preserve"> от 00.01.1900 г.</v>
      </c>
      <c r="S58" s="116" t="str">
        <f>IF('Исходные данные'!BJ59=0,"",'Исходные данные'!BJ59)</f>
        <v/>
      </c>
      <c r="T58" s="130" t="str">
        <f>IF('Исходные данные'!CV59=0,'Исходные данные'!CT59&amp;", № "&amp;'Исходные данные'!CR59&amp;""&amp;TEXT('Исходные данные'!CQ59," от ДД.ММ.ГГГГ")&amp;" "&amp;"г.",'Исходные данные'!CW59&amp;", № "&amp;'Исходные данные'!CV59&amp;""&amp;TEXT('Исходные данные'!CU59," от ДД.ММ.ГГГГ")&amp;" "&amp;"г.")</f>
        <v>, №  от 00.01.1900 г.</v>
      </c>
      <c r="U58" s="116" t="s">
        <v>228</v>
      </c>
      <c r="V58" s="116" t="s">
        <v>228</v>
      </c>
      <c r="W58" s="116" t="s">
        <v>228</v>
      </c>
      <c r="X58" s="59" t="str">
        <f>IF('Исходные данные'!CL59=0,"",'Исходные данные'!CL59)</f>
        <v/>
      </c>
      <c r="Y58" s="59" t="str">
        <f>IF('Исходные данные'!CX59=0,"",'Исходные данные'!CX59&amp;", "&amp;TEXT('Исходные данные'!CY59,"ДД.ММ.ГГГГ")&amp;" "&amp;"г.")</f>
        <v/>
      </c>
    </row>
    <row r="59" spans="1:25" s="33" customFormat="1" ht="45" customHeight="1" x14ac:dyDescent="0.25">
      <c r="A59" s="117"/>
      <c r="B59" s="117"/>
      <c r="C59" s="59" t="str">
        <f>IF('Исходные данные'!AI59=0,'Исходные данные'!AC59&amp;" "&amp;'Исходные данные'!AD59&amp;" "&amp;'Исходные данные'!AE59&amp;" х "&amp;'Исходные данные'!AF59&amp;" "&amp;'Исходные данные'!AG59,'Исходные данные'!AC59&amp;" "&amp;'Исходные данные'!AD59&amp;" "&amp;'Исходные данные'!AE59&amp;" х "&amp;'Исходные данные'!AF59&amp;" "&amp;'Исходные данные'!AG59&amp;" х "&amp;'Исходные данные'!AH59&amp;" "&amp;'Исходные данные'!AI59&amp;" х "&amp;'Исходные данные'!AJ59&amp;" "&amp;'Исходные данные'!AK59)&amp;", "&amp;'Исходные данные'!AL59&amp;", "&amp;'Исходные данные'!AM59&amp;", № "&amp;'Исходные данные'!AN59&amp;" "&amp;TEXT('Исходные данные'!AO59," от ДД.ММ.ГГГГ")&amp;" "&amp;"г."</f>
        <v xml:space="preserve">   х  , , , №   от 00.01.1900 г.</v>
      </c>
      <c r="D59" s="60" t="str">
        <f>IF('Исходные данные'!BS59=0,"",'Исходные данные'!BS59&amp;" "&amp;'Исходные данные'!BT59&amp;", "&amp;'Исходные данные'!BU59&amp;", № "&amp;'Исходные данные'!BV59&amp;" "&amp;TEXT('Исходные данные'!BW59," от ДД.ММ.ГГГГ")&amp;" "&amp;"г.")</f>
        <v/>
      </c>
      <c r="E59" s="119"/>
      <c r="F59" s="121"/>
      <c r="G59" s="127"/>
      <c r="H59" s="127"/>
      <c r="I59" s="117"/>
      <c r="J59" s="117"/>
      <c r="K59" s="129"/>
      <c r="L59" s="117"/>
      <c r="M59" s="132"/>
      <c r="N59" s="117"/>
      <c r="O59" s="117"/>
      <c r="P59" s="32"/>
      <c r="Q59" s="117"/>
      <c r="R59" s="133"/>
      <c r="S59" s="117"/>
      <c r="T59" s="117"/>
      <c r="U59" s="117"/>
      <c r="V59" s="117"/>
      <c r="W59" s="117"/>
      <c r="X59" s="59" t="str">
        <f>IF('Исходные данные'!CO59=0,"",'Исходные данные'!CO59)&amp;""&amp;IF('Исходные данные'!CS59=0,"",'Исходные данные'!CS59)</f>
        <v/>
      </c>
      <c r="Y59" s="59"/>
    </row>
    <row r="60" spans="1:25" s="33" customFormat="1" ht="45" customHeight="1" x14ac:dyDescent="0.25">
      <c r="A60" s="116">
        <v>29</v>
      </c>
      <c r="B60" s="116" t="str">
        <f>INDEX('Исходные данные'!$BE$5:$BE$34,ROW(A58)/2)</f>
        <v>WS-27</v>
      </c>
      <c r="C60" s="59" t="str">
        <f>IF('Исходные данные'!R61=0,'Исходные данные'!M61&amp;" "&amp;'Исходные данные'!N61&amp;" "&amp;'Исходные данные'!O61&amp;" х "&amp;'Исходные данные'!P61&amp;" "&amp;'Исходные данные'!Q61,'Исходные данные'!M61&amp;" "&amp;'Исходные данные'!N61&amp;" "&amp;'Исходные данные'!O61&amp;" х "&amp;'Исходные данные'!P61&amp;" "&amp;'Исходные данные'!Q61&amp;" х "&amp;'Исходные данные'!R61&amp;" "&amp;'Исходные данные'!S61&amp;" х "&amp;'Исходные данные'!T61&amp;" "&amp;'Исходные данные'!U61)&amp;", "&amp;'Исходные данные'!V61&amp;", "&amp;'Исходные данные'!W61&amp;", № "&amp;'Исходные данные'!X61&amp;" "&amp;TEXT('Исходные данные'!Y61," от ДД.ММ.ГГГГ")&amp;" "&amp;"г."</f>
        <v xml:space="preserve">   х  , , , №   от 00.01.1900 г.</v>
      </c>
      <c r="D60" s="45" t="str">
        <f>IF('Исходные данные'!BM61=0,"",'Исходные данные'!BM61&amp;" "&amp;'Исходные данные'!BN61&amp;", "&amp;'Исходные данные'!BO61&amp;", № "&amp;'Исходные данные'!BP61&amp;" "&amp;TEXT('Исходные данные'!BQ61," от ДД.ММ.ГГГГ")&amp;" "&amp;"г.")</f>
        <v/>
      </c>
      <c r="E60" s="118" t="str">
        <f>IF('Исходные данные'!BY61=0,"",'Исходные данные'!BY61&amp;" "&amp;'Исходные данные'!BZ61&amp;", "&amp;'Исходные данные'!CA61&amp;", № "&amp;'Исходные данные'!CB61&amp;" "&amp;TEXT('Исходные данные'!CC61," от ДД.ММ.ГГГГ")&amp;" "&amp;"г.")</f>
        <v/>
      </c>
      <c r="F60" s="120" t="s">
        <v>228</v>
      </c>
      <c r="G60" s="127" t="str">
        <f>IF('Исходные данные'!CE61=0,"",'Исходные данные'!CE61&amp;", "&amp;'Исходные данные'!CF61&amp;", № "&amp;'Исходные данные'!CG61&amp;" "&amp;TEXT('Исходные данные'!CH61," от ДД.ММ.ГГГГ")&amp;" "&amp;"г.")</f>
        <v/>
      </c>
      <c r="H60" s="127" t="str">
        <f>"Журнал № 1, рег. №"&amp;" "&amp;IF('Исходные данные'!BR61=0,"",'Исходные данные'!BR61&amp;", ")&amp;""&amp;IF('Исходные данные'!BX61=0,"",'Исходные данные'!BX61&amp;", ")&amp;""&amp;IF('Исходные данные'!CD61=0,"",'Исходные данные'!CD61&amp;", ")&amp;""&amp;IF('Исходные данные'!CI61=0,"",'Исходные данные'!CI61)</f>
        <v xml:space="preserve">Журнал № 1, рег. № </v>
      </c>
      <c r="I60" s="116"/>
      <c r="J60" s="116" t="str">
        <f>IF('Исходные данные'!BI61=0,"",'Исходные данные'!BI61)</f>
        <v/>
      </c>
      <c r="K60" s="128" t="str">
        <f>IF('Исходные данные'!BD61=0,"",'Исходные данные'!BD61)</f>
        <v/>
      </c>
      <c r="L60" s="116" t="str">
        <f>IF('Исходные данные'!BH61=0,"",'Исходные данные'!BH61)</f>
        <v/>
      </c>
      <c r="M60" s="131" t="str">
        <f>IF('Исходные данные'!BK61=0,"",'Исходные данные'!BK61)</f>
        <v/>
      </c>
      <c r="N60" s="116" t="str">
        <f>IF('Исходные данные'!BL61=0,"",'Исходные данные'!BL61)</f>
        <v/>
      </c>
      <c r="O60" s="116" t="str">
        <f>IF('Исходные данные'!BG61=0,"",'Исходные данные'!BG61)&amp;", "&amp;IF('Исходные данные'!BF61=0,"",'Исходные данные'!BF61)</f>
        <v xml:space="preserve">, </v>
      </c>
      <c r="P60" s="31"/>
      <c r="Q60" s="116" t="s">
        <v>228</v>
      </c>
      <c r="R60" s="130" t="str">
        <f>IF('Исходные данные'!CJ61=0,"","годен, № ")&amp;""&amp;IF('Исходные данные'!CK61=0,"",'Исходные данные'!CK61)&amp;""&amp;TEXT('Исходные данные'!CJ61," от ДД.ММ.ГГГГ")&amp;" "&amp;"г."</f>
        <v xml:space="preserve"> от 00.01.1900 г.</v>
      </c>
      <c r="S60" s="116" t="str">
        <f>IF('Исходные данные'!BJ61=0,"",'Исходные данные'!BJ61)</f>
        <v/>
      </c>
      <c r="T60" s="130" t="str">
        <f>IF('Исходные данные'!CV61=0,'Исходные данные'!CT61&amp;", № "&amp;'Исходные данные'!CR61&amp;""&amp;TEXT('Исходные данные'!CQ61," от ДД.ММ.ГГГГ")&amp;" "&amp;"г.",'Исходные данные'!CW61&amp;", № "&amp;'Исходные данные'!CV61&amp;""&amp;TEXT('Исходные данные'!CU61," от ДД.ММ.ГГГГ")&amp;" "&amp;"г.")</f>
        <v>, №  от 00.01.1900 г.</v>
      </c>
      <c r="U60" s="116" t="s">
        <v>228</v>
      </c>
      <c r="V60" s="116" t="s">
        <v>228</v>
      </c>
      <c r="W60" s="116" t="s">
        <v>228</v>
      </c>
      <c r="X60" s="59" t="str">
        <f>IF('Исходные данные'!CL61=0,"",'Исходные данные'!CL61)</f>
        <v/>
      </c>
      <c r="Y60" s="59" t="str">
        <f>IF('Исходные данные'!CX61=0,"",'Исходные данные'!CX61&amp;", "&amp;TEXT('Исходные данные'!CY61,"ДД.ММ.ГГГГ")&amp;" "&amp;"г.")</f>
        <v/>
      </c>
    </row>
    <row r="61" spans="1:25" s="33" customFormat="1" ht="45" customHeight="1" x14ac:dyDescent="0.25">
      <c r="A61" s="117"/>
      <c r="B61" s="117"/>
      <c r="C61" s="59" t="str">
        <f>IF('Исходные данные'!AI61=0,'Исходные данные'!AC61&amp;" "&amp;'Исходные данные'!AD61&amp;" "&amp;'Исходные данные'!AE61&amp;" х "&amp;'Исходные данные'!AF61&amp;" "&amp;'Исходные данные'!AG61,'Исходные данные'!AC61&amp;" "&amp;'Исходные данные'!AD61&amp;" "&amp;'Исходные данные'!AE61&amp;" х "&amp;'Исходные данные'!AF61&amp;" "&amp;'Исходные данные'!AG61&amp;" х "&amp;'Исходные данные'!AH61&amp;" "&amp;'Исходные данные'!AI61&amp;" х "&amp;'Исходные данные'!AJ61&amp;" "&amp;'Исходные данные'!AK61)&amp;", "&amp;'Исходные данные'!AL61&amp;", "&amp;'Исходные данные'!AM61&amp;", № "&amp;'Исходные данные'!AN61&amp;" "&amp;TEXT('Исходные данные'!AO61," от ДД.ММ.ГГГГ")&amp;" "&amp;"г."</f>
        <v xml:space="preserve">   х  , , , №   от 00.01.1900 г.</v>
      </c>
      <c r="D61" s="60" t="str">
        <f>IF('Исходные данные'!BS61=0,"",'Исходные данные'!BS61&amp;" "&amp;'Исходные данные'!BT61&amp;", "&amp;'Исходные данные'!BU61&amp;", № "&amp;'Исходные данные'!BV61&amp;" "&amp;TEXT('Исходные данные'!BW61," от ДД.ММ.ГГГГ")&amp;" "&amp;"г.")</f>
        <v/>
      </c>
      <c r="E61" s="119"/>
      <c r="F61" s="121"/>
      <c r="G61" s="127"/>
      <c r="H61" s="127"/>
      <c r="I61" s="117"/>
      <c r="J61" s="117"/>
      <c r="K61" s="129"/>
      <c r="L61" s="117"/>
      <c r="M61" s="132"/>
      <c r="N61" s="117"/>
      <c r="O61" s="117"/>
      <c r="P61" s="32"/>
      <c r="Q61" s="117"/>
      <c r="R61" s="133"/>
      <c r="S61" s="117"/>
      <c r="T61" s="117"/>
      <c r="U61" s="117"/>
      <c r="V61" s="117"/>
      <c r="W61" s="117"/>
      <c r="X61" s="59" t="str">
        <f>IF('Исходные данные'!CO61=0,"",'Исходные данные'!CO61)&amp;""&amp;IF('Исходные данные'!CS61=0,"",'Исходные данные'!CS61)</f>
        <v/>
      </c>
      <c r="Y61" s="59"/>
    </row>
    <row r="64" spans="1:25" ht="20.25" x14ac:dyDescent="0.3">
      <c r="C64" s="34" t="s">
        <v>229</v>
      </c>
      <c r="D64" s="35"/>
      <c r="E64" s="35"/>
      <c r="F64" s="35"/>
      <c r="G64" s="35"/>
      <c r="H64" s="35"/>
      <c r="I64" s="36" t="s">
        <v>230</v>
      </c>
      <c r="K64" s="37"/>
      <c r="L64" s="37"/>
      <c r="M64" s="37"/>
      <c r="N64" s="37"/>
      <c r="P64" s="37"/>
      <c r="Q64" s="38" t="s">
        <v>231</v>
      </c>
      <c r="R64" s="35"/>
      <c r="S64" s="35"/>
      <c r="T64" s="35"/>
      <c r="U64" s="36" t="s">
        <v>230</v>
      </c>
      <c r="V64" s="37"/>
      <c r="Y64" s="37"/>
    </row>
    <row r="65" spans="3:25" x14ac:dyDescent="0.25">
      <c r="C65" s="37"/>
      <c r="D65" s="134" t="s">
        <v>232</v>
      </c>
      <c r="E65" s="134"/>
      <c r="F65" s="134"/>
      <c r="G65" s="134"/>
      <c r="H65" s="134"/>
      <c r="I65" s="39"/>
      <c r="J65" s="37"/>
      <c r="K65" s="37"/>
      <c r="L65" s="37"/>
      <c r="M65" s="37"/>
      <c r="N65" s="37"/>
      <c r="O65" s="37"/>
      <c r="P65" s="37"/>
      <c r="Q65" s="37"/>
      <c r="R65" s="134" t="s">
        <v>232</v>
      </c>
      <c r="S65" s="134"/>
      <c r="T65" s="134"/>
      <c r="U65" s="39"/>
      <c r="V65" s="39"/>
      <c r="W65" s="39"/>
      <c r="X65" s="37"/>
      <c r="Y65" s="37"/>
    </row>
  </sheetData>
  <autoFilter ref="A3:Y3" xr:uid="{4F9DEDE1-E238-4B55-8C75-11A939A7CDA1}"/>
  <mergeCells count="604">
    <mergeCell ref="D65:H65"/>
    <mergeCell ref="R65:T65"/>
    <mergeCell ref="T60:T61"/>
    <mergeCell ref="U60:U61"/>
    <mergeCell ref="V60:V61"/>
    <mergeCell ref="W60:W61"/>
    <mergeCell ref="M60:M61"/>
    <mergeCell ref="N60:N61"/>
    <mergeCell ref="O60:O61"/>
    <mergeCell ref="Q60:Q61"/>
    <mergeCell ref="R60:R61"/>
    <mergeCell ref="S60:S61"/>
    <mergeCell ref="G60:G61"/>
    <mergeCell ref="H60:H61"/>
    <mergeCell ref="I60:I61"/>
    <mergeCell ref="J60:J61"/>
    <mergeCell ref="K60:K61"/>
    <mergeCell ref="L60:L61"/>
    <mergeCell ref="W58:W59"/>
    <mergeCell ref="M58:M59"/>
    <mergeCell ref="N58:N59"/>
    <mergeCell ref="O58:O59"/>
    <mergeCell ref="Q58:Q59"/>
    <mergeCell ref="R58:R59"/>
    <mergeCell ref="S58:S59"/>
    <mergeCell ref="A60:A61"/>
    <mergeCell ref="B60:B61"/>
    <mergeCell ref="E60:E61"/>
    <mergeCell ref="F60:F61"/>
    <mergeCell ref="T58:T59"/>
    <mergeCell ref="U58:U59"/>
    <mergeCell ref="V58:V59"/>
    <mergeCell ref="G58:G59"/>
    <mergeCell ref="H58:H59"/>
    <mergeCell ref="I58:I59"/>
    <mergeCell ref="J58:J59"/>
    <mergeCell ref="K58:K59"/>
    <mergeCell ref="L58:L59"/>
    <mergeCell ref="A58:A59"/>
    <mergeCell ref="B58:B59"/>
    <mergeCell ref="E58:E59"/>
    <mergeCell ref="F58:F59"/>
    <mergeCell ref="T56:T57"/>
    <mergeCell ref="U56:U57"/>
    <mergeCell ref="V56:V57"/>
    <mergeCell ref="W56:W57"/>
    <mergeCell ref="M56:M57"/>
    <mergeCell ref="N56:N57"/>
    <mergeCell ref="O56:O57"/>
    <mergeCell ref="Q56:Q57"/>
    <mergeCell ref="R56:R57"/>
    <mergeCell ref="S56:S57"/>
    <mergeCell ref="G56:G57"/>
    <mergeCell ref="H56:H57"/>
    <mergeCell ref="I56:I57"/>
    <mergeCell ref="J56:J57"/>
    <mergeCell ref="K56:K57"/>
    <mergeCell ref="L56:L57"/>
    <mergeCell ref="A56:A57"/>
    <mergeCell ref="B56:B57"/>
    <mergeCell ref="E56:E57"/>
    <mergeCell ref="F56:F57"/>
    <mergeCell ref="T54:T55"/>
    <mergeCell ref="U54:U55"/>
    <mergeCell ref="V54:V55"/>
    <mergeCell ref="W54:W55"/>
    <mergeCell ref="M54:M55"/>
    <mergeCell ref="N54:N55"/>
    <mergeCell ref="O54:O55"/>
    <mergeCell ref="Q54:Q55"/>
    <mergeCell ref="R54:R55"/>
    <mergeCell ref="S54:S55"/>
    <mergeCell ref="G54:G55"/>
    <mergeCell ref="H54:H55"/>
    <mergeCell ref="I54:I55"/>
    <mergeCell ref="J54:J55"/>
    <mergeCell ref="K54:K55"/>
    <mergeCell ref="L54:L55"/>
    <mergeCell ref="A54:A55"/>
    <mergeCell ref="B54:B55"/>
    <mergeCell ref="E54:E55"/>
    <mergeCell ref="F54:F55"/>
    <mergeCell ref="T52:T53"/>
    <mergeCell ref="U52:U53"/>
    <mergeCell ref="V52:V53"/>
    <mergeCell ref="W52:W53"/>
    <mergeCell ref="M52:M53"/>
    <mergeCell ref="N52:N53"/>
    <mergeCell ref="O52:O53"/>
    <mergeCell ref="Q52:Q53"/>
    <mergeCell ref="R52:R53"/>
    <mergeCell ref="S52:S53"/>
    <mergeCell ref="G52:G53"/>
    <mergeCell ref="H52:H53"/>
    <mergeCell ref="I52:I53"/>
    <mergeCell ref="J52:J53"/>
    <mergeCell ref="K52:K53"/>
    <mergeCell ref="L52:L53"/>
    <mergeCell ref="A52:A53"/>
    <mergeCell ref="B52:B53"/>
    <mergeCell ref="E52:E53"/>
    <mergeCell ref="F52:F53"/>
    <mergeCell ref="T50:T51"/>
    <mergeCell ref="U50:U51"/>
    <mergeCell ref="V50:V51"/>
    <mergeCell ref="W50:W51"/>
    <mergeCell ref="M50:M51"/>
    <mergeCell ref="N50:N51"/>
    <mergeCell ref="O50:O51"/>
    <mergeCell ref="Q50:Q51"/>
    <mergeCell ref="R50:R51"/>
    <mergeCell ref="S50:S51"/>
    <mergeCell ref="G50:G51"/>
    <mergeCell ref="H50:H51"/>
    <mergeCell ref="I50:I51"/>
    <mergeCell ref="J50:J51"/>
    <mergeCell ref="K50:K51"/>
    <mergeCell ref="L50:L51"/>
    <mergeCell ref="A50:A51"/>
    <mergeCell ref="B50:B51"/>
    <mergeCell ref="E50:E51"/>
    <mergeCell ref="F50:F51"/>
    <mergeCell ref="T48:T49"/>
    <mergeCell ref="U48:U49"/>
    <mergeCell ref="V48:V49"/>
    <mergeCell ref="W48:W49"/>
    <mergeCell ref="M48:M49"/>
    <mergeCell ref="N48:N49"/>
    <mergeCell ref="O48:O49"/>
    <mergeCell ref="Q48:Q49"/>
    <mergeCell ref="R48:R49"/>
    <mergeCell ref="S48:S49"/>
    <mergeCell ref="G48:G49"/>
    <mergeCell ref="H48:H49"/>
    <mergeCell ref="I48:I49"/>
    <mergeCell ref="J48:J49"/>
    <mergeCell ref="K48:K49"/>
    <mergeCell ref="L48:L49"/>
    <mergeCell ref="A48:A49"/>
    <mergeCell ref="B48:B49"/>
    <mergeCell ref="E48:E49"/>
    <mergeCell ref="F48:F49"/>
    <mergeCell ref="T46:T47"/>
    <mergeCell ref="U46:U47"/>
    <mergeCell ref="V46:V47"/>
    <mergeCell ref="W46:W47"/>
    <mergeCell ref="M46:M47"/>
    <mergeCell ref="N46:N47"/>
    <mergeCell ref="O46:O47"/>
    <mergeCell ref="Q46:Q47"/>
    <mergeCell ref="R46:R47"/>
    <mergeCell ref="S46:S47"/>
    <mergeCell ref="G46:G47"/>
    <mergeCell ref="H46:H47"/>
    <mergeCell ref="I46:I47"/>
    <mergeCell ref="J46:J47"/>
    <mergeCell ref="K46:K47"/>
    <mergeCell ref="L46:L47"/>
    <mergeCell ref="A46:A47"/>
    <mergeCell ref="B46:B47"/>
    <mergeCell ref="E46:E47"/>
    <mergeCell ref="F46:F47"/>
    <mergeCell ref="T44:T45"/>
    <mergeCell ref="U44:U45"/>
    <mergeCell ref="V44:V45"/>
    <mergeCell ref="W44:W45"/>
    <mergeCell ref="M44:M45"/>
    <mergeCell ref="N44:N45"/>
    <mergeCell ref="O44:O45"/>
    <mergeCell ref="Q44:Q45"/>
    <mergeCell ref="R44:R45"/>
    <mergeCell ref="S44:S45"/>
    <mergeCell ref="G44:G45"/>
    <mergeCell ref="H44:H45"/>
    <mergeCell ref="I44:I45"/>
    <mergeCell ref="J44:J45"/>
    <mergeCell ref="K44:K45"/>
    <mergeCell ref="L44:L45"/>
    <mergeCell ref="A44:A45"/>
    <mergeCell ref="B44:B45"/>
    <mergeCell ref="E44:E45"/>
    <mergeCell ref="F44:F45"/>
    <mergeCell ref="T42:T43"/>
    <mergeCell ref="U42:U43"/>
    <mergeCell ref="V42:V43"/>
    <mergeCell ref="W42:W43"/>
    <mergeCell ref="M42:M43"/>
    <mergeCell ref="N42:N43"/>
    <mergeCell ref="O42:O43"/>
    <mergeCell ref="Q42:Q43"/>
    <mergeCell ref="R42:R43"/>
    <mergeCell ref="S42:S43"/>
    <mergeCell ref="G42:G43"/>
    <mergeCell ref="H42:H43"/>
    <mergeCell ref="I42:I43"/>
    <mergeCell ref="J42:J43"/>
    <mergeCell ref="K42:K43"/>
    <mergeCell ref="L42:L43"/>
    <mergeCell ref="A42:A43"/>
    <mergeCell ref="B42:B43"/>
    <mergeCell ref="E42:E43"/>
    <mergeCell ref="F42:F43"/>
    <mergeCell ref="T40:T41"/>
    <mergeCell ref="U40:U41"/>
    <mergeCell ref="V40:V41"/>
    <mergeCell ref="W40:W41"/>
    <mergeCell ref="M40:M41"/>
    <mergeCell ref="N40:N41"/>
    <mergeCell ref="O40:O41"/>
    <mergeCell ref="Q40:Q41"/>
    <mergeCell ref="R40:R41"/>
    <mergeCell ref="S40:S41"/>
    <mergeCell ref="G40:G41"/>
    <mergeCell ref="H40:H41"/>
    <mergeCell ref="I40:I41"/>
    <mergeCell ref="J40:J41"/>
    <mergeCell ref="K40:K41"/>
    <mergeCell ref="L40:L41"/>
    <mergeCell ref="A40:A41"/>
    <mergeCell ref="B40:B41"/>
    <mergeCell ref="E40:E41"/>
    <mergeCell ref="F40:F41"/>
    <mergeCell ref="T38:T39"/>
    <mergeCell ref="U38:U39"/>
    <mergeCell ref="V38:V39"/>
    <mergeCell ref="W38:W39"/>
    <mergeCell ref="M38:M39"/>
    <mergeCell ref="N38:N39"/>
    <mergeCell ref="O38:O39"/>
    <mergeCell ref="Q38:Q39"/>
    <mergeCell ref="R38:R39"/>
    <mergeCell ref="S38:S39"/>
    <mergeCell ref="G38:G39"/>
    <mergeCell ref="H38:H39"/>
    <mergeCell ref="I38:I39"/>
    <mergeCell ref="J38:J39"/>
    <mergeCell ref="K38:K39"/>
    <mergeCell ref="L38:L39"/>
    <mergeCell ref="A38:A39"/>
    <mergeCell ref="B38:B39"/>
    <mergeCell ref="E38:E39"/>
    <mergeCell ref="F38:F39"/>
    <mergeCell ref="T36:T37"/>
    <mergeCell ref="U36:U37"/>
    <mergeCell ref="V36:V37"/>
    <mergeCell ref="W36:W37"/>
    <mergeCell ref="M36:M37"/>
    <mergeCell ref="N36:N37"/>
    <mergeCell ref="O36:O37"/>
    <mergeCell ref="Q36:Q37"/>
    <mergeCell ref="R36:R37"/>
    <mergeCell ref="S36:S37"/>
    <mergeCell ref="G36:G37"/>
    <mergeCell ref="H36:H37"/>
    <mergeCell ref="I36:I37"/>
    <mergeCell ref="J36:J37"/>
    <mergeCell ref="K36:K37"/>
    <mergeCell ref="L36:L37"/>
    <mergeCell ref="A36:A37"/>
    <mergeCell ref="B36:B37"/>
    <mergeCell ref="E36:E37"/>
    <mergeCell ref="F36:F37"/>
    <mergeCell ref="T34:T35"/>
    <mergeCell ref="U34:U35"/>
    <mergeCell ref="V34:V35"/>
    <mergeCell ref="W34:W35"/>
    <mergeCell ref="M34:M35"/>
    <mergeCell ref="N34:N35"/>
    <mergeCell ref="O34:O35"/>
    <mergeCell ref="Q34:Q35"/>
    <mergeCell ref="R34:R35"/>
    <mergeCell ref="S34:S35"/>
    <mergeCell ref="G34:G35"/>
    <mergeCell ref="H34:H35"/>
    <mergeCell ref="I34:I35"/>
    <mergeCell ref="J34:J35"/>
    <mergeCell ref="K34:K35"/>
    <mergeCell ref="L34:L35"/>
    <mergeCell ref="A34:A35"/>
    <mergeCell ref="B34:B35"/>
    <mergeCell ref="E34:E35"/>
    <mergeCell ref="F34:F35"/>
    <mergeCell ref="T32:T33"/>
    <mergeCell ref="U32:U33"/>
    <mergeCell ref="V32:V33"/>
    <mergeCell ref="W32:W33"/>
    <mergeCell ref="M32:M33"/>
    <mergeCell ref="N32:N33"/>
    <mergeCell ref="O32:O33"/>
    <mergeCell ref="Q32:Q33"/>
    <mergeCell ref="R32:R33"/>
    <mergeCell ref="S32:S33"/>
    <mergeCell ref="G32:G33"/>
    <mergeCell ref="H32:H33"/>
    <mergeCell ref="I32:I33"/>
    <mergeCell ref="J32:J33"/>
    <mergeCell ref="K32:K33"/>
    <mergeCell ref="L32:L33"/>
    <mergeCell ref="A32:A33"/>
    <mergeCell ref="B32:B33"/>
    <mergeCell ref="E32:E33"/>
    <mergeCell ref="F32:F33"/>
    <mergeCell ref="T30:T31"/>
    <mergeCell ref="U30:U31"/>
    <mergeCell ref="V30:V31"/>
    <mergeCell ref="W30:W31"/>
    <mergeCell ref="M30:M31"/>
    <mergeCell ref="N30:N31"/>
    <mergeCell ref="O30:O31"/>
    <mergeCell ref="Q30:Q31"/>
    <mergeCell ref="R30:R31"/>
    <mergeCell ref="S30:S31"/>
    <mergeCell ref="G30:G31"/>
    <mergeCell ref="H30:H31"/>
    <mergeCell ref="I30:I31"/>
    <mergeCell ref="J30:J31"/>
    <mergeCell ref="K30:K31"/>
    <mergeCell ref="L30:L31"/>
    <mergeCell ref="A30:A31"/>
    <mergeCell ref="B30:B31"/>
    <mergeCell ref="E30:E31"/>
    <mergeCell ref="F30:F31"/>
    <mergeCell ref="T28:T29"/>
    <mergeCell ref="U28:U29"/>
    <mergeCell ref="V28:V29"/>
    <mergeCell ref="W28:W29"/>
    <mergeCell ref="M28:M29"/>
    <mergeCell ref="N28:N29"/>
    <mergeCell ref="O28:O29"/>
    <mergeCell ref="Q28:Q29"/>
    <mergeCell ref="R28:R29"/>
    <mergeCell ref="S28:S29"/>
    <mergeCell ref="G28:G29"/>
    <mergeCell ref="H28:H29"/>
    <mergeCell ref="I28:I29"/>
    <mergeCell ref="J28:J29"/>
    <mergeCell ref="K28:K29"/>
    <mergeCell ref="L28:L29"/>
    <mergeCell ref="A28:A29"/>
    <mergeCell ref="B28:B29"/>
    <mergeCell ref="E28:E29"/>
    <mergeCell ref="F28:F29"/>
    <mergeCell ref="T26:T27"/>
    <mergeCell ref="U26:U27"/>
    <mergeCell ref="V26:V27"/>
    <mergeCell ref="W26:W27"/>
    <mergeCell ref="M26:M27"/>
    <mergeCell ref="N26:N27"/>
    <mergeCell ref="O26:O27"/>
    <mergeCell ref="Q26:Q27"/>
    <mergeCell ref="R26:R27"/>
    <mergeCell ref="S26:S27"/>
    <mergeCell ref="G26:G27"/>
    <mergeCell ref="H26:H27"/>
    <mergeCell ref="I26:I27"/>
    <mergeCell ref="J26:J27"/>
    <mergeCell ref="K26:K27"/>
    <mergeCell ref="L26:L27"/>
    <mergeCell ref="A26:A27"/>
    <mergeCell ref="B26:B27"/>
    <mergeCell ref="E26:E27"/>
    <mergeCell ref="F26:F27"/>
    <mergeCell ref="T24:T25"/>
    <mergeCell ref="U24:U25"/>
    <mergeCell ref="V24:V25"/>
    <mergeCell ref="W24:W25"/>
    <mergeCell ref="M24:M25"/>
    <mergeCell ref="N24:N25"/>
    <mergeCell ref="O24:O25"/>
    <mergeCell ref="Q24:Q25"/>
    <mergeCell ref="R24:R25"/>
    <mergeCell ref="S24:S25"/>
    <mergeCell ref="G24:G25"/>
    <mergeCell ref="H24:H25"/>
    <mergeCell ref="I24:I25"/>
    <mergeCell ref="J24:J25"/>
    <mergeCell ref="K24:K25"/>
    <mergeCell ref="L24:L25"/>
    <mergeCell ref="A24:A25"/>
    <mergeCell ref="B24:B25"/>
    <mergeCell ref="E24:E25"/>
    <mergeCell ref="F24:F25"/>
    <mergeCell ref="T22:T23"/>
    <mergeCell ref="U22:U23"/>
    <mergeCell ref="V22:V23"/>
    <mergeCell ref="W22:W23"/>
    <mergeCell ref="M22:M23"/>
    <mergeCell ref="N22:N23"/>
    <mergeCell ref="O22:O23"/>
    <mergeCell ref="Q22:Q23"/>
    <mergeCell ref="R22:R23"/>
    <mergeCell ref="S22:S23"/>
    <mergeCell ref="G22:G23"/>
    <mergeCell ref="H22:H23"/>
    <mergeCell ref="I22:I23"/>
    <mergeCell ref="J22:J23"/>
    <mergeCell ref="K22:K23"/>
    <mergeCell ref="L22:L23"/>
    <mergeCell ref="A22:A23"/>
    <mergeCell ref="B22:B23"/>
    <mergeCell ref="E22:E23"/>
    <mergeCell ref="F22:F23"/>
    <mergeCell ref="T20:T21"/>
    <mergeCell ref="U20:U21"/>
    <mergeCell ref="V20:V21"/>
    <mergeCell ref="W20:W21"/>
    <mergeCell ref="M20:M21"/>
    <mergeCell ref="N20:N21"/>
    <mergeCell ref="O20:O21"/>
    <mergeCell ref="Q20:Q21"/>
    <mergeCell ref="R20:R21"/>
    <mergeCell ref="S20:S21"/>
    <mergeCell ref="G20:G21"/>
    <mergeCell ref="H20:H21"/>
    <mergeCell ref="I20:I21"/>
    <mergeCell ref="J20:J21"/>
    <mergeCell ref="K20:K21"/>
    <mergeCell ref="L20:L21"/>
    <mergeCell ref="A20:A21"/>
    <mergeCell ref="B20:B21"/>
    <mergeCell ref="E20:E21"/>
    <mergeCell ref="F20:F21"/>
    <mergeCell ref="T18:T19"/>
    <mergeCell ref="U18:U19"/>
    <mergeCell ref="V18:V19"/>
    <mergeCell ref="W18:W19"/>
    <mergeCell ref="M18:M19"/>
    <mergeCell ref="N18:N19"/>
    <mergeCell ref="O18:O19"/>
    <mergeCell ref="Q18:Q19"/>
    <mergeCell ref="R18:R19"/>
    <mergeCell ref="S18:S19"/>
    <mergeCell ref="G18:G19"/>
    <mergeCell ref="H18:H19"/>
    <mergeCell ref="I18:I19"/>
    <mergeCell ref="J18:J19"/>
    <mergeCell ref="K18:K19"/>
    <mergeCell ref="L18:L19"/>
    <mergeCell ref="A18:A19"/>
    <mergeCell ref="B18:B19"/>
    <mergeCell ref="E18:E19"/>
    <mergeCell ref="F18:F19"/>
    <mergeCell ref="T16:T17"/>
    <mergeCell ref="U16:U17"/>
    <mergeCell ref="V16:V17"/>
    <mergeCell ref="W16:W17"/>
    <mergeCell ref="M16:M17"/>
    <mergeCell ref="N16:N17"/>
    <mergeCell ref="O16:O17"/>
    <mergeCell ref="Q16:Q17"/>
    <mergeCell ref="R16:R17"/>
    <mergeCell ref="S16:S17"/>
    <mergeCell ref="G16:G17"/>
    <mergeCell ref="H16:H17"/>
    <mergeCell ref="I16:I17"/>
    <mergeCell ref="J16:J17"/>
    <mergeCell ref="K16:K17"/>
    <mergeCell ref="L16:L17"/>
    <mergeCell ref="A16:A17"/>
    <mergeCell ref="B16:B17"/>
    <mergeCell ref="E16:E17"/>
    <mergeCell ref="F16:F17"/>
    <mergeCell ref="T14:T15"/>
    <mergeCell ref="U14:U15"/>
    <mergeCell ref="V14:V15"/>
    <mergeCell ref="W14:W15"/>
    <mergeCell ref="M14:M15"/>
    <mergeCell ref="N14:N15"/>
    <mergeCell ref="O14:O15"/>
    <mergeCell ref="Q14:Q15"/>
    <mergeCell ref="R14:R15"/>
    <mergeCell ref="S14:S15"/>
    <mergeCell ref="G14:G15"/>
    <mergeCell ref="H14:H15"/>
    <mergeCell ref="I14:I15"/>
    <mergeCell ref="J14:J15"/>
    <mergeCell ref="K14:K15"/>
    <mergeCell ref="L14:L15"/>
    <mergeCell ref="A14:A15"/>
    <mergeCell ref="B14:B15"/>
    <mergeCell ref="E14:E15"/>
    <mergeCell ref="F14:F15"/>
    <mergeCell ref="T12:T13"/>
    <mergeCell ref="U12:U13"/>
    <mergeCell ref="V12:V13"/>
    <mergeCell ref="W12:W13"/>
    <mergeCell ref="M12:M13"/>
    <mergeCell ref="N12:N13"/>
    <mergeCell ref="O12:O13"/>
    <mergeCell ref="Q12:Q13"/>
    <mergeCell ref="R12:R13"/>
    <mergeCell ref="S12:S13"/>
    <mergeCell ref="G12:G13"/>
    <mergeCell ref="H12:H13"/>
    <mergeCell ref="I12:I13"/>
    <mergeCell ref="J12:J13"/>
    <mergeCell ref="K12:K13"/>
    <mergeCell ref="L12:L13"/>
    <mergeCell ref="A12:A13"/>
    <mergeCell ref="B12:B13"/>
    <mergeCell ref="E12:E13"/>
    <mergeCell ref="F12:F13"/>
    <mergeCell ref="T10:T11"/>
    <mergeCell ref="U10:U11"/>
    <mergeCell ref="V10:V11"/>
    <mergeCell ref="W10:W11"/>
    <mergeCell ref="M10:M11"/>
    <mergeCell ref="N10:N11"/>
    <mergeCell ref="O10:O11"/>
    <mergeCell ref="Q10:Q11"/>
    <mergeCell ref="R10:R11"/>
    <mergeCell ref="S10:S11"/>
    <mergeCell ref="G10:G11"/>
    <mergeCell ref="H10:H11"/>
    <mergeCell ref="I10:I11"/>
    <mergeCell ref="J10:J11"/>
    <mergeCell ref="K10:K11"/>
    <mergeCell ref="L10:L11"/>
    <mergeCell ref="A10:A11"/>
    <mergeCell ref="B10:B11"/>
    <mergeCell ref="E10:E11"/>
    <mergeCell ref="F10:F11"/>
    <mergeCell ref="T8:T9"/>
    <mergeCell ref="U8:U9"/>
    <mergeCell ref="V8:V9"/>
    <mergeCell ref="W8:W9"/>
    <mergeCell ref="M8:M9"/>
    <mergeCell ref="N8:N9"/>
    <mergeCell ref="O8:O9"/>
    <mergeCell ref="Q8:Q9"/>
    <mergeCell ref="R8:R9"/>
    <mergeCell ref="S8:S9"/>
    <mergeCell ref="G8:G9"/>
    <mergeCell ref="H8:H9"/>
    <mergeCell ref="I8:I9"/>
    <mergeCell ref="J8:J9"/>
    <mergeCell ref="K8:K9"/>
    <mergeCell ref="L8:L9"/>
    <mergeCell ref="A8:A9"/>
    <mergeCell ref="B8:B9"/>
    <mergeCell ref="E8:E9"/>
    <mergeCell ref="F8:F9"/>
    <mergeCell ref="T6:T7"/>
    <mergeCell ref="U6:U7"/>
    <mergeCell ref="V6:V7"/>
    <mergeCell ref="W6:W7"/>
    <mergeCell ref="M6:M7"/>
    <mergeCell ref="N6:N7"/>
    <mergeCell ref="O6:O7"/>
    <mergeCell ref="Q6:Q7"/>
    <mergeCell ref="R6:R7"/>
    <mergeCell ref="S6:S7"/>
    <mergeCell ref="G6:G7"/>
    <mergeCell ref="H6:H7"/>
    <mergeCell ref="I6:I7"/>
    <mergeCell ref="J6:J7"/>
    <mergeCell ref="K6:K7"/>
    <mergeCell ref="L6:L7"/>
    <mergeCell ref="A6:A7"/>
    <mergeCell ref="B6:B7"/>
    <mergeCell ref="E6:E7"/>
    <mergeCell ref="F6:F7"/>
    <mergeCell ref="H4:H5"/>
    <mergeCell ref="I4:I5"/>
    <mergeCell ref="J4:J5"/>
    <mergeCell ref="K4:K5"/>
    <mergeCell ref="L4:L5"/>
    <mergeCell ref="V1:V2"/>
    <mergeCell ref="W1:W2"/>
    <mergeCell ref="X1:X2"/>
    <mergeCell ref="T4:T5"/>
    <mergeCell ref="U4:U5"/>
    <mergeCell ref="V4:V5"/>
    <mergeCell ref="W4:W5"/>
    <mergeCell ref="M4:M5"/>
    <mergeCell ref="N4:N5"/>
    <mergeCell ref="O4:O5"/>
    <mergeCell ref="Q4:Q5"/>
    <mergeCell ref="R4:R5"/>
    <mergeCell ref="S4:S5"/>
    <mergeCell ref="Y1:Y2"/>
    <mergeCell ref="A4:A5"/>
    <mergeCell ref="B4:B5"/>
    <mergeCell ref="E4:E5"/>
    <mergeCell ref="F4:F5"/>
    <mergeCell ref="P1:P2"/>
    <mergeCell ref="Q1:Q2"/>
    <mergeCell ref="R1:R2"/>
    <mergeCell ref="S1:S2"/>
    <mergeCell ref="T1:T2"/>
    <mergeCell ref="U1:U2"/>
    <mergeCell ref="J1:J2"/>
    <mergeCell ref="K1:K2"/>
    <mergeCell ref="L1:L2"/>
    <mergeCell ref="M1:M2"/>
    <mergeCell ref="N1:N2"/>
    <mergeCell ref="O1:O2"/>
    <mergeCell ref="A1:A2"/>
    <mergeCell ref="B1:B2"/>
    <mergeCell ref="C1:C2"/>
    <mergeCell ref="D1:G1"/>
    <mergeCell ref="H1:H2"/>
    <mergeCell ref="I1:I2"/>
    <mergeCell ref="G4:G5"/>
  </mergeCells>
  <printOptions horizontalCentered="1"/>
  <pageMargins left="0.47244094488188981" right="0.55118110236220474" top="0.19685039370078741" bottom="0.19685039370078741" header="0.31496062992125984" footer="0.31496062992125984"/>
  <pageSetup paperSize="9" scale="80" pageOrder="overThenDown" orientation="landscape" r:id="rId1"/>
  <rowBreaks count="4" manualBreakCount="4">
    <brk id="15" max="24" man="1"/>
    <brk id="27" max="24" man="1"/>
    <brk id="39" max="24" man="1"/>
    <brk id="51" max="24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Исходные данные</vt:lpstr>
      <vt:lpstr>Титульный лист ЖСР</vt:lpstr>
      <vt:lpstr>ЖСР</vt:lpstr>
      <vt:lpstr>ЖСР!Заголовки_для_печати</vt:lpstr>
      <vt:lpstr>ЖСР!Область_печати</vt:lpstr>
      <vt:lpstr>'Титульный лист ЖСР'!Область_печати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Веденеев</dc:creator>
  <cp:lastModifiedBy>Elena</cp:lastModifiedBy>
  <cp:lastPrinted>2020-08-23T11:06:21Z</cp:lastPrinted>
  <dcterms:created xsi:type="dcterms:W3CDTF">2020-08-23T04:35:19Z</dcterms:created>
  <dcterms:modified xsi:type="dcterms:W3CDTF">2020-08-25T04:53:20Z</dcterms:modified>
</cp:coreProperties>
</file>