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2"/>
  <workbookPr filterPrivacy="1" defaultThemeVersion="124226"/>
  <xr:revisionPtr revIDLastSave="293" documentId="11_4205B8C071E6242FC7735DC6D9D8F0D3C6D390D8" xr6:coauthVersionLast="45" xr6:coauthVersionMax="45" xr10:uidLastSave="{0F2286B8-3CFA-4D85-9A03-384CCDAEDC83}"/>
  <bookViews>
    <workbookView xWindow="240" yWindow="110" windowWidth="14810" windowHeight="8010" firstSheet="1" activeTab="1" xr2:uid="{00000000-000D-0000-FFFF-FFFF00000000}"/>
  </bookViews>
  <sheets>
    <sheet name="Лист1" sheetId="1" r:id="rId1"/>
    <sheet name="Лист2" sheetId="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 a="1"/>
  <c r="I4" i="2" s="1"/>
  <c r="I3" i="2" a="1"/>
  <c r="I3" i="2" s="1"/>
  <c r="G9" i="2" a="1"/>
  <c r="G9" i="2"/>
  <c r="G10" i="2" a="1"/>
  <c r="G10" i="2"/>
  <c r="G11" i="2" a="1"/>
  <c r="G11" i="2"/>
  <c r="G12" i="2" a="1"/>
  <c r="G12" i="2"/>
  <c r="G3" i="2" a="1"/>
  <c r="G3" i="2" s="1"/>
  <c r="K6" i="2" l="1" a="1"/>
  <c r="K6" i="2" s="1"/>
  <c r="K5" i="2" a="1"/>
  <c r="K5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E7" i="2" a="1"/>
  <c r="E7" i="2"/>
  <c r="E9" i="2" a="1"/>
  <c r="E9" i="2"/>
  <c r="E10" i="2" a="1"/>
  <c r="E10" i="2"/>
  <c r="E11" i="2" a="1"/>
  <c r="E11" i="2"/>
  <c r="E12" i="2" a="1"/>
  <c r="E12" i="2"/>
  <c r="E3" i="2" a="1"/>
  <c r="E3" i="2"/>
  <c r="F7" i="1"/>
  <c r="C12" i="2"/>
  <c r="C11" i="2"/>
  <c r="C10" i="2"/>
  <c r="C9" i="2"/>
  <c r="C8" i="2"/>
  <c r="C7" i="2"/>
  <c r="C6" i="2"/>
  <c r="C5" i="2"/>
  <c r="C4" i="2"/>
  <c r="C3" i="2"/>
  <c r="L3" i="1" a="1"/>
  <c r="L3" i="1"/>
  <c r="K4" i="2" l="1" a="1"/>
  <c r="K4" i="2" s="1"/>
  <c r="K3" i="2" a="1"/>
  <c r="K3" i="2" s="1"/>
  <c r="K12" i="2" a="1"/>
  <c r="K12" i="2" s="1"/>
  <c r="K11" i="2" a="1"/>
  <c r="K11" i="2" s="1"/>
  <c r="K10" i="2" a="1"/>
  <c r="K10" i="2" s="1"/>
  <c r="K9" i="2" a="1"/>
  <c r="K9" i="2" s="1"/>
  <c r="K8" i="2" a="1"/>
  <c r="K8" i="2" s="1"/>
  <c r="K7" i="2" a="1"/>
  <c r="K7" i="2" s="1"/>
  <c r="E8" i="2" a="1"/>
  <c r="E8" i="2" s="1"/>
  <c r="E4" i="2" a="1"/>
  <c r="E4" i="2" s="1"/>
  <c r="E5" i="2" a="1"/>
  <c r="E5" i="2" s="1"/>
  <c r="E6" i="2" a="1"/>
  <c r="E6" i="2" s="1"/>
  <c r="H3" i="1"/>
  <c r="H4" i="1"/>
  <c r="H5" i="1"/>
  <c r="H6" i="1"/>
  <c r="H7" i="1"/>
  <c r="H8" i="1"/>
  <c r="H9" i="1"/>
  <c r="H10" i="1"/>
  <c r="H11" i="1"/>
  <c r="H12" i="1"/>
  <c r="C4" i="1" l="1"/>
  <c r="D4" i="1" s="1"/>
  <c r="C5" i="1"/>
  <c r="D5" i="1" s="1"/>
  <c r="C6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D6" i="1"/>
  <c r="C3" i="1"/>
  <c r="I12" i="1" l="1"/>
  <c r="I11" i="1"/>
  <c r="I10" i="1"/>
  <c r="I9" i="1"/>
  <c r="I8" i="1"/>
  <c r="I7" i="1"/>
  <c r="I6" i="1"/>
  <c r="I5" i="1"/>
  <c r="I4" i="1"/>
  <c r="I3" i="1"/>
  <c r="J7" i="1"/>
  <c r="E3" i="1"/>
  <c r="D3" i="1"/>
  <c r="E12" i="1"/>
  <c r="E11" i="1"/>
  <c r="E7" i="1"/>
  <c r="E4" i="1"/>
  <c r="J4" i="1" s="1"/>
  <c r="E9" i="1"/>
  <c r="J9" i="1" s="1"/>
  <c r="E6" i="1"/>
  <c r="J6" i="1" s="1"/>
  <c r="E5" i="1"/>
  <c r="J5" i="1" s="1"/>
  <c r="E10" i="1"/>
  <c r="J10" i="1" s="1"/>
  <c r="E8" i="1"/>
  <c r="J8" i="1" s="1"/>
  <c r="J11" i="1" l="1"/>
  <c r="J12" i="1"/>
  <c r="J3" i="1"/>
  <c r="E2" i="1"/>
  <c r="J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<sst xmlns="http://schemas.openxmlformats.org/spreadsheetml/2006/main" count="22" uniqueCount="19">
  <si>
    <t>Точка</t>
  </si>
  <si>
    <t>Продажи</t>
  </si>
  <si>
    <t>Выплаты Эталон</t>
  </si>
  <si>
    <t>% Эталон</t>
  </si>
  <si>
    <t>Доля ЗП в общей сумме ФОТ</t>
  </si>
  <si>
    <t>Редакция Суммы</t>
  </si>
  <si>
    <t>Редакция %</t>
  </si>
  <si>
    <t>Расчет НЕ ТРОГАЙТЕ!!!</t>
  </si>
  <si>
    <t>Итого</t>
  </si>
  <si>
    <t>початкова</t>
  </si>
  <si>
    <t>кор.1</t>
  </si>
  <si>
    <t>Ред.1</t>
  </si>
  <si>
    <t>Итого 1</t>
  </si>
  <si>
    <t>Ред.2</t>
  </si>
  <si>
    <t>Итого 2</t>
  </si>
  <si>
    <t>Ред.3</t>
  </si>
  <si>
    <t>Итого 3</t>
  </si>
  <si>
    <t>Ред.4</t>
  </si>
  <si>
    <t>Итого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</si>
</sst>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9" fontId="0" fillId="0" borderId="0" xfId="0" applyNumberFormat="1"/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2" borderId="0" xfId="0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164" fontId="0" fillId="0" borderId="0" xfId="1" applyNumberFormat="1" applyFont="1"/>
    <xf numFmtId="0" fontId="0" fillId="0" borderId="0" xfId="0" applyNumberFormat="1"/>
    <xf numFmtId="9" fontId="0" fillId="0" borderId="0" xfId="1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  <xf numFmtId="4" fontId="0" fillId="0" borderId="1" xfId="0" applyNumberFormat="1" applyBorder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4" fontId="0" fillId="0" borderId="3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/>
  </sheetViews>
  <sheetFormatPr defaultRowHeight="14.45"/>
  <cols>
    <col min="2" max="2" width="11.140625" bestFit="1" customWidth="1"/>
    <col min="3" max="3" width="15.140625" bestFit="1" customWidth="1"/>
    <col min="4" max="4" width="8.85546875" bestFit="1" customWidth="1"/>
    <col min="5" max="5" width="9.7109375" bestFit="1" customWidth="1"/>
    <col min="6" max="6" width="16.5703125" bestFit="1" customWidth="1"/>
    <col min="7" max="7" width="10.85546875" bestFit="1" customWidth="1"/>
    <col min="8" max="8" width="10.85546875" customWidth="1"/>
    <col min="9" max="9" width="8.7109375" style="3"/>
    <col min="10" max="10" width="10.42578125" style="1" customWidth="1"/>
    <col min="12" max="12" width="9.28515625" bestFit="1" customWidth="1"/>
  </cols>
  <sheetData>
    <row r="1" spans="1:14" ht="57.9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11" t="s">
        <v>7</v>
      </c>
      <c r="I1" s="11"/>
      <c r="J1" s="8" t="s">
        <v>8</v>
      </c>
      <c r="K1" s="6"/>
      <c r="L1" t="s">
        <v>9</v>
      </c>
      <c r="M1" t="s">
        <v>10</v>
      </c>
    </row>
    <row r="2" spans="1:14">
      <c r="C2" s="2">
        <v>0.05</v>
      </c>
      <c r="D2" s="2"/>
      <c r="E2" s="2">
        <f>C2*SUM($E$3:$E$12)</f>
        <v>0.05</v>
      </c>
      <c r="F2" s="2"/>
      <c r="G2" s="2"/>
      <c r="H2" s="2"/>
      <c r="J2" s="3">
        <f>SUM(J3:J12)/SUM($B$3:$B$12)</f>
        <v>5.000000000000001E-2</v>
      </c>
    </row>
    <row r="3" spans="1:14">
      <c r="A3">
        <v>1</v>
      </c>
      <c r="B3" s="1">
        <v>1400897</v>
      </c>
      <c r="C3">
        <f>B3*$C$2</f>
        <v>70044.850000000006</v>
      </c>
      <c r="D3" s="3">
        <f>C3/B3</f>
        <v>0.05</v>
      </c>
      <c r="E3" s="3">
        <f t="shared" ref="E3:E12" si="0">C3/SUM($C$3:$C$12)</f>
        <v>0.12778272821497755</v>
      </c>
      <c r="G3" s="9"/>
      <c r="H3" s="1">
        <f>IF(ISBLANK(F3),G3*B3,F3)</f>
        <v>0</v>
      </c>
      <c r="I3" s="9">
        <f>IF(ISBLANK(H3),"",H3/SUM($C$3:$C$12))</f>
        <v>0</v>
      </c>
      <c r="J3" s="1">
        <f>IF(AND(ISBLANK(F3),ISBLANK(G3)),E3/(1-SUMIFS($E$3:$E$12,$I$3:$I$12,"&gt;0"))*(100%-SUM($I$3:$I$12))*SUM($C$3:$C$12),H3)</f>
        <v>72199.215758965642</v>
      </c>
      <c r="K3" s="3"/>
      <c r="L3" s="10" cm="1">
        <f t="array" ref="L3">SUM(IFERROR(INDEX(B3:B12,SMALL(IF($G$3:$G$12&lt;&gt;"",ROW($G$3:$G$12)-2,""),ROW(A1:A5))),0))</f>
        <v>635304</v>
      </c>
      <c r="M3" s="10"/>
      <c r="N3" s="10"/>
    </row>
    <row r="4" spans="1:14">
      <c r="A4">
        <v>2</v>
      </c>
      <c r="B4" s="1">
        <v>779292</v>
      </c>
      <c r="C4">
        <f t="shared" ref="C4:C12" si="1">B4*$C$2</f>
        <v>38964.6</v>
      </c>
      <c r="D4" s="3">
        <f t="shared" ref="D4:D12" si="2">C4/B4</f>
        <v>4.9999999999999996E-2</v>
      </c>
      <c r="E4" s="3">
        <f t="shared" si="0"/>
        <v>7.1083068802421781E-2</v>
      </c>
      <c r="G4" s="9"/>
      <c r="H4" s="1">
        <f t="shared" ref="H4:H12" si="3">IF(ISBLANK(F4),G4*B4,F4)</f>
        <v>0</v>
      </c>
      <c r="I4" s="9">
        <f t="shared" ref="I4:I12" si="4">IF(ISBLANK(H4),"",H4/SUM($C$3:$C$12))</f>
        <v>0</v>
      </c>
      <c r="J4" s="1">
        <f t="shared" ref="J4:J12" si="5">IF(AND(ISBLANK(F4),ISBLANK(G4)),E4/(1-SUMIFS($E$3:$E$12,$I$3:$I$12,"&gt;0"))*(100%-SUM($I$3:$I$12))*SUM($C$3:$C$12),H4)</f>
        <v>40163.032148142105</v>
      </c>
      <c r="K4" s="3"/>
      <c r="L4" s="10"/>
      <c r="M4" s="10"/>
      <c r="N4" s="10"/>
    </row>
    <row r="5" spans="1:14">
      <c r="A5">
        <v>3</v>
      </c>
      <c r="B5" s="1">
        <v>979712</v>
      </c>
      <c r="C5">
        <f t="shared" si="1"/>
        <v>48985.600000000006</v>
      </c>
      <c r="D5" s="3">
        <f t="shared" si="2"/>
        <v>0.05</v>
      </c>
      <c r="E5" s="3">
        <f t="shared" si="0"/>
        <v>8.9364365991898106E-2</v>
      </c>
      <c r="G5" s="9"/>
      <c r="H5" s="1">
        <f t="shared" si="3"/>
        <v>0</v>
      </c>
      <c r="I5" s="9">
        <f t="shared" si="4"/>
        <v>0</v>
      </c>
      <c r="J5" s="1">
        <f t="shared" si="5"/>
        <v>50492.247516875075</v>
      </c>
      <c r="K5" s="3"/>
      <c r="L5" s="10"/>
      <c r="M5" s="10"/>
      <c r="N5" s="10"/>
    </row>
    <row r="6" spans="1:14">
      <c r="A6">
        <v>4</v>
      </c>
      <c r="B6" s="1">
        <v>1500250</v>
      </c>
      <c r="C6">
        <f t="shared" si="1"/>
        <v>75012.5</v>
      </c>
      <c r="D6" s="3">
        <f t="shared" si="2"/>
        <v>0.05</v>
      </c>
      <c r="E6" s="3">
        <f t="shared" si="0"/>
        <v>0.13684520561077654</v>
      </c>
      <c r="G6" s="9"/>
      <c r="H6" s="1">
        <f t="shared" si="3"/>
        <v>0</v>
      </c>
      <c r="I6" s="9">
        <f t="shared" si="4"/>
        <v>0</v>
      </c>
      <c r="J6" s="1">
        <f t="shared" si="5"/>
        <v>77319.655508140975</v>
      </c>
      <c r="K6" s="3"/>
      <c r="L6" s="10"/>
      <c r="M6" s="10"/>
      <c r="N6" s="10"/>
    </row>
    <row r="7" spans="1:14">
      <c r="A7">
        <v>5</v>
      </c>
      <c r="B7" s="1">
        <v>635304</v>
      </c>
      <c r="C7">
        <f t="shared" si="1"/>
        <v>31765.200000000001</v>
      </c>
      <c r="D7" s="3">
        <f t="shared" si="2"/>
        <v>0.05</v>
      </c>
      <c r="E7" s="3">
        <f t="shared" si="0"/>
        <v>5.7949212801432282E-2</v>
      </c>
      <c r="F7">
        <f>B7*0.025</f>
        <v>15882.6</v>
      </c>
      <c r="G7" s="9">
        <v>2.5000000000000001E-2</v>
      </c>
      <c r="H7" s="1">
        <f t="shared" si="3"/>
        <v>15882.6</v>
      </c>
      <c r="I7" s="9">
        <f t="shared" si="4"/>
        <v>2.8974606400716141E-2</v>
      </c>
      <c r="J7" s="1">
        <f t="shared" si="5"/>
        <v>15882.6</v>
      </c>
      <c r="K7" s="3"/>
      <c r="L7" s="10"/>
      <c r="M7" s="10">
        <v>2.5000000000000001E-2</v>
      </c>
      <c r="N7" s="10"/>
    </row>
    <row r="8" spans="1:14">
      <c r="A8">
        <v>6</v>
      </c>
      <c r="B8" s="1">
        <v>779118</v>
      </c>
      <c r="C8">
        <f t="shared" si="1"/>
        <v>38955.9</v>
      </c>
      <c r="D8" s="3">
        <f t="shared" si="2"/>
        <v>0.05</v>
      </c>
      <c r="E8" s="3">
        <f t="shared" si="0"/>
        <v>7.106719740380403E-2</v>
      </c>
      <c r="G8" s="9"/>
      <c r="H8" s="1">
        <f t="shared" si="3"/>
        <v>0</v>
      </c>
      <c r="I8" s="9">
        <f t="shared" si="4"/>
        <v>0</v>
      </c>
      <c r="J8" s="1">
        <f t="shared" si="5"/>
        <v>40154.064562700732</v>
      </c>
      <c r="K8" s="3"/>
      <c r="L8" s="10"/>
      <c r="M8" s="10"/>
      <c r="N8" s="10"/>
    </row>
    <row r="9" spans="1:14">
      <c r="A9">
        <v>7</v>
      </c>
      <c r="B9" s="1">
        <v>1642301</v>
      </c>
      <c r="C9">
        <f t="shared" si="1"/>
        <v>82115.05</v>
      </c>
      <c r="D9" s="3">
        <f t="shared" si="2"/>
        <v>0.05</v>
      </c>
      <c r="E9" s="3">
        <f t="shared" si="0"/>
        <v>0.14980237828347537</v>
      </c>
      <c r="G9" s="9"/>
      <c r="H9" s="1">
        <f t="shared" si="3"/>
        <v>0</v>
      </c>
      <c r="I9" s="9">
        <f t="shared" si="4"/>
        <v>0</v>
      </c>
      <c r="J9" s="1">
        <f t="shared" si="5"/>
        <v>84640.658264072932</v>
      </c>
      <c r="K9" s="3"/>
      <c r="L9" s="10"/>
      <c r="M9" s="10"/>
      <c r="N9" s="10"/>
    </row>
    <row r="10" spans="1:14">
      <c r="A10">
        <v>8</v>
      </c>
      <c r="B10" s="1">
        <v>890032</v>
      </c>
      <c r="C10">
        <f t="shared" si="1"/>
        <v>44501.600000000006</v>
      </c>
      <c r="D10" s="3">
        <f t="shared" si="2"/>
        <v>5.000000000000001E-2</v>
      </c>
      <c r="E10" s="3">
        <f t="shared" si="0"/>
        <v>8.1184210658337405E-2</v>
      </c>
      <c r="G10" s="9"/>
      <c r="H10" s="1">
        <f t="shared" si="3"/>
        <v>0</v>
      </c>
      <c r="I10" s="9">
        <f t="shared" si="4"/>
        <v>0</v>
      </c>
      <c r="J10" s="1">
        <f t="shared" si="5"/>
        <v>45870.333365253617</v>
      </c>
      <c r="K10" s="3"/>
      <c r="L10" s="10"/>
      <c r="M10" s="10"/>
      <c r="N10" s="10"/>
    </row>
    <row r="11" spans="1:14">
      <c r="A11">
        <v>9</v>
      </c>
      <c r="B11" s="1">
        <v>1584121</v>
      </c>
      <c r="C11">
        <f t="shared" si="1"/>
        <v>79206.05</v>
      </c>
      <c r="D11" s="3">
        <f t="shared" si="2"/>
        <v>0.05</v>
      </c>
      <c r="E11" s="3">
        <f t="shared" si="0"/>
        <v>0.14449549338933443</v>
      </c>
      <c r="G11" s="9"/>
      <c r="H11" s="1">
        <f t="shared" si="3"/>
        <v>0</v>
      </c>
      <c r="I11" s="9">
        <f t="shared" si="4"/>
        <v>0</v>
      </c>
      <c r="J11" s="1">
        <f t="shared" si="5"/>
        <v>81642.186304423813</v>
      </c>
      <c r="K11" s="3"/>
      <c r="L11" s="10"/>
      <c r="M11" s="10"/>
      <c r="N11" s="10"/>
    </row>
    <row r="12" spans="1:14">
      <c r="A12">
        <v>10</v>
      </c>
      <c r="B12" s="1">
        <v>772090</v>
      </c>
      <c r="C12">
        <f t="shared" si="1"/>
        <v>38604.5</v>
      </c>
      <c r="D12" s="3">
        <f t="shared" si="2"/>
        <v>0.05</v>
      </c>
      <c r="E12" s="3">
        <f t="shared" si="0"/>
        <v>7.0426138843542388E-2</v>
      </c>
      <c r="G12" s="9"/>
      <c r="H12" s="1">
        <f t="shared" si="3"/>
        <v>0</v>
      </c>
      <c r="I12" s="9">
        <f t="shared" si="4"/>
        <v>0</v>
      </c>
      <c r="J12" s="1">
        <f t="shared" si="5"/>
        <v>39791.856571425138</v>
      </c>
      <c r="K12" s="3"/>
      <c r="L12" s="10"/>
      <c r="M12" s="10"/>
      <c r="N12" s="10"/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46EF-52D3-4F9A-955F-696F79E34775}">
  <dimension ref="A1:M16"/>
  <sheetViews>
    <sheetView tabSelected="1" workbookViewId="0">
      <selection activeCell="K2" sqref="K2"/>
    </sheetView>
  </sheetViews>
  <sheetFormatPr defaultRowHeight="15"/>
  <cols>
    <col min="2" max="2" width="13.42578125" customWidth="1"/>
    <col min="3" max="3" width="15.140625" bestFit="1" customWidth="1"/>
    <col min="4" max="4" width="8.7109375" customWidth="1"/>
    <col min="5" max="5" width="11.7109375" style="1" customWidth="1"/>
    <col min="6" max="6" width="8.7109375" customWidth="1"/>
    <col min="7" max="7" width="11.7109375" customWidth="1"/>
    <col min="9" max="9" width="11.7109375" customWidth="1"/>
    <col min="11" max="11" width="11.7109375" customWidth="1"/>
    <col min="12" max="12" width="11.42578125" customWidth="1"/>
    <col min="13" max="13" width="11.5703125" customWidth="1"/>
  </cols>
  <sheetData>
    <row r="1" spans="1:13" ht="57.75" customHeight="1">
      <c r="A1" s="12" t="s">
        <v>0</v>
      </c>
      <c r="B1" s="12" t="s">
        <v>1</v>
      </c>
      <c r="C1" s="12" t="s">
        <v>2</v>
      </c>
      <c r="D1" s="13" t="s">
        <v>11</v>
      </c>
      <c r="E1" s="14" t="s">
        <v>12</v>
      </c>
      <c r="F1" s="13" t="s">
        <v>13</v>
      </c>
      <c r="G1" s="14" t="s">
        <v>14</v>
      </c>
      <c r="H1" s="13" t="s">
        <v>15</v>
      </c>
      <c r="I1" s="14" t="s">
        <v>16</v>
      </c>
      <c r="J1" s="13" t="s">
        <v>17</v>
      </c>
      <c r="K1" s="14" t="s">
        <v>18</v>
      </c>
    </row>
    <row r="2" spans="1:13">
      <c r="A2" s="15"/>
      <c r="B2" s="15"/>
      <c r="C2" s="16">
        <v>0.05</v>
      </c>
      <c r="D2" s="16"/>
      <c r="E2" s="17"/>
      <c r="F2" s="15"/>
      <c r="G2" s="15"/>
      <c r="H2" s="15"/>
      <c r="I2" s="15"/>
      <c r="J2" s="15"/>
      <c r="K2" s="15"/>
    </row>
    <row r="3" spans="1:13">
      <c r="A3" s="15">
        <v>1</v>
      </c>
      <c r="B3" s="18">
        <v>1400897</v>
      </c>
      <c r="C3" s="18">
        <f>B3*$C$2</f>
        <v>70044.850000000006</v>
      </c>
      <c r="D3" s="19"/>
      <c r="E3" s="18" cm="1">
        <f t="array" ref="E3">IF(ISBLANK(D3),(SUM($B$3:$B$12)*0.05-SUM(IFERROR(INDEX($E$3:$E$12,SMALL(IF($D$3:$D$12&lt;&gt;"",ROW($D$3:$D$12)-2,""),ROW($A$1:$A$5))),0)))/(SUM($B$3:$B$12)-SUM(IFERROR(INDEX($B$3:$B$12,SMALL(IF($D$3:$D$12&lt;&gt;"",ROW($D$3:$D$12)-2,""),ROW($A$1:$A$5))),0)))*B3,B3*D3)</f>
        <v>72199.215758965627</v>
      </c>
      <c r="F3" s="19"/>
      <c r="G3" s="18" cm="1">
        <f t="array" ref="G3">IF(ISBLANK(F3),ROUND(E3+(SUM(IFERROR(INDEX(E$3:E$12,SMALL(IF(F$3:F$12&lt;&gt;"",ROW(F$3:F$12)-2,""),ROW($A$1:$A$5))),0))-SUM(IFERROR(INDEX(G$3:G$12,SMALL(IF(F$3:F$12&lt;&gt;"",ROW(F$3:F$12)-2,""),ROW($A$1:$A$5))),0)))*($B3/(SUM($B$3:$B$12)-SUM(IFERROR(INDEX($B$3:$B$12,SMALL(IF(F$3:F$12&lt;&gt;"",ROW(F$3:F$12)-2,""),ROW($A$1:$A$5))),0)))),2),E3+($B3*(F3-0.05)))</f>
        <v>74667.56</v>
      </c>
      <c r="H3" s="19"/>
      <c r="I3" s="18" cm="1">
        <f t="array" ref="I3">IF(ISBLANK(H3),ROUND(G3+(SUM(IFERROR(INDEX(G$3:G$12,SMALL(IF(H$3:H$12&lt;&gt;"",ROW(H$3:H$12)-2,""),ROW($A$1:$A$5))),0))-SUM(IFERROR(INDEX(I$3:I$12,SMALL(IF(H$3:H$12&lt;&gt;"",ROW(H$3:H$12)-2,""),ROW($A$1:$A$5))),0)))*($B3/(SUM($B$3:$B$12)-SUM(IFERROR(INDEX($B$3:$B$12,SMALL(IF(H$3:H$12&lt;&gt;"",ROW(H$3:H$12)-2,""),ROW($A$1:$A$5))),0)))),2),G3+($B3*(H3-0.05)))</f>
        <v>78419.570000000007</v>
      </c>
      <c r="J3" s="19"/>
      <c r="K3" s="18" cm="1">
        <f t="array" ref="K3">IF(ISBLANK(J3),ROUND(I3+(SUM(IFERROR(INDEX(I$3:I$12,SMALL(IF(J$3:J$12&lt;&gt;"",ROW(J$3:J$12)-2,""),ROW($A$1:$A$5))),0))-SUM(IFERROR(INDEX(K$3:K$12,SMALL(IF(J$3:J$12&lt;&gt;"",ROW(J$3:J$12)-2,""),ROW($A$1:$A$5))),0)))*($B3/(SUM($B$3:$B$12)-SUM(IFERROR(INDEX($B$3:$B$12,SMALL(IF(J$3:J$12&lt;&gt;"",ROW(J$3:J$12)-2,""),ROW($A$1:$A$5))),0)))),2),I3+($B3*(J3-0.05)))</f>
        <v>73977.58</v>
      </c>
      <c r="L3" s="1"/>
      <c r="M3" s="1"/>
    </row>
    <row r="4" spans="1:13">
      <c r="A4" s="15">
        <v>2</v>
      </c>
      <c r="B4" s="18">
        <v>779292</v>
      </c>
      <c r="C4" s="18">
        <f t="shared" ref="C4:C12" si="0">B4*$C$2</f>
        <v>38964.6</v>
      </c>
      <c r="D4" s="19"/>
      <c r="E4" s="18" cm="1">
        <f t="array" ref="E4">IF(ISBLANK(D4),(SUM($B$3:$B$12)*0.05-SUM(IFERROR(INDEX($E$3:$E$12,SMALL(IF($D$3:$D$12&lt;&gt;"",ROW($D$3:$D$12)-2,""),ROW($A$1:$A$5))),0)))/(SUM($B$3:$B$12)-SUM(IFERROR(INDEX($B$3:$B$12,SMALL(IF($D$3:$D$12&lt;&gt;"",ROW($D$3:$D$12)-2,""),ROW($A$1:$A$5))),0)))*B4,B4*D4)</f>
        <v>40163.032148142112</v>
      </c>
      <c r="F4" s="19"/>
      <c r="G4" s="18" cm="1">
        <f t="array" ref="G4">IF(ISBLANK(F4),ROUND(E4+(SUM(IFERROR(INDEX(E$3:E$12,SMALL(IF(F$3:F$12&lt;&gt;"",ROW(F$3:F$12)-2,""),ROW($A$1:$A$5))),0))-SUM(IFERROR(INDEX(G$3:G$12,SMALL(IF(F$3:F$12&lt;&gt;"",ROW(F$3:F$12)-2,""),ROW($A$1:$A$5))),0)))*($B4/(SUM($B$3:$B$12)-SUM(IFERROR(INDEX($B$3:$B$12,SMALL(IF(F$3:F$12&lt;&gt;"",ROW(F$3:F$12)-2,""),ROW($A$1:$A$5))),0)))),2),E4+($B4*(F4-0.05)))</f>
        <v>41536.120000000003</v>
      </c>
      <c r="H4" s="19">
        <v>1.4999999999999999E-2</v>
      </c>
      <c r="I4" s="18" cm="1">
        <f t="array" ref="I4">IF(ISBLANK(H4),ROUND(G4+(SUM(IFERROR(INDEX(G$3:G$12,SMALL(IF(H$3:H$12&lt;&gt;"",ROW(H$3:H$12)-2,""),ROW($A$1:$A$5))),0))-SUM(IFERROR(INDEX(I$3:I$12,SMALL(IF(H$3:H$12&lt;&gt;"",ROW(H$3:H$12)-2,""),ROW($A$1:$A$5))),0)))*($B4/(SUM($B$3:$B$12)-SUM(IFERROR(INDEX($B$3:$B$12,SMALL(IF(H$3:H$12&lt;&gt;"",ROW(H$3:H$12)-2,""),ROW($A$1:$A$5))),0)))),2),G4+($B4*(H4-0.05)))</f>
        <v>14260.900000000001</v>
      </c>
      <c r="J4" s="19"/>
      <c r="K4" s="18" cm="1">
        <f t="array" ref="K4">IF(ISBLANK(J4),ROUND(I4+(SUM(IFERROR(INDEX(I$3:I$12,SMALL(IF(J$3:J$12&lt;&gt;"",ROW(J$3:J$12)-2,""),ROW($A$1:$A$5))),0))-SUM(IFERROR(INDEX(K$3:K$12,SMALL(IF(J$3:J$12&lt;&gt;"",ROW(J$3:J$12)-2,""),ROW($A$1:$A$5))),0)))*($B4/(SUM($B$3:$B$12)-SUM(IFERROR(INDEX($B$3:$B$12,SMALL(IF(J$3:J$12&lt;&gt;"",ROW(J$3:J$12)-2,""),ROW($A$1:$A$5))),0)))),2),I4+($B4*(J4-0.05)))</f>
        <v>11789.91</v>
      </c>
      <c r="L4" s="1"/>
      <c r="M4" s="1"/>
    </row>
    <row r="5" spans="1:13">
      <c r="A5" s="15">
        <v>3</v>
      </c>
      <c r="B5" s="18">
        <v>979712</v>
      </c>
      <c r="C5" s="18">
        <f t="shared" si="0"/>
        <v>48985.600000000006</v>
      </c>
      <c r="D5" s="19"/>
      <c r="E5" s="18" cm="1">
        <f t="array" ref="E5">IF(ISBLANK(D5),(SUM($B$3:$B$12)*0.05-SUM(IFERROR(INDEX($E$3:$E$12,SMALL(IF($D$3:$D$12&lt;&gt;"",ROW($D$3:$D$12)-2,""),ROW($A$1:$A$5))),0)))/(SUM($B$3:$B$12)-SUM(IFERROR(INDEX($B$3:$B$12,SMALL(IF($D$3:$D$12&lt;&gt;"",ROW($D$3:$D$12)-2,""),ROW($A$1:$A$5))),0)))*B5,B5*D5)</f>
        <v>50492.247516875061</v>
      </c>
      <c r="F5" s="19"/>
      <c r="G5" s="18" cm="1">
        <f t="array" ref="G5">IF(ISBLANK(F5),ROUND(E5+(SUM(IFERROR(INDEX(E$3:E$12,SMALL(IF(F$3:F$12&lt;&gt;"",ROW(F$3:F$12)-2,""),ROW($A$1:$A$5))),0))-SUM(IFERROR(INDEX(G$3:G$12,SMALL(IF(F$3:F$12&lt;&gt;"",ROW(F$3:F$12)-2,""),ROW($A$1:$A$5))),0)))*($B5/(SUM($B$3:$B$12)-SUM(IFERROR(INDEX($B$3:$B$12,SMALL(IF(F$3:F$12&lt;&gt;"",ROW(F$3:F$12)-2,""),ROW($A$1:$A$5))),0)))),2),E5+($B5*(F5-0.05)))</f>
        <v>52218.47</v>
      </c>
      <c r="H5" s="19"/>
      <c r="I5" s="18" cm="1">
        <f t="array" ref="I5">IF(ISBLANK(H5),ROUND(G5+(SUM(IFERROR(INDEX(G$3:G$12,SMALL(IF(H$3:H$12&lt;&gt;"",ROW(H$3:H$12)-2,""),ROW($A$1:$A$5))),0))-SUM(IFERROR(INDEX(I$3:I$12,SMALL(IF(H$3:H$12&lt;&gt;"",ROW(H$3:H$12)-2,""),ROW($A$1:$A$5))),0)))*($B5/(SUM($B$3:$B$12)-SUM(IFERROR(INDEX($B$3:$B$12,SMALL(IF(H$3:H$12&lt;&gt;"",ROW(H$3:H$12)-2,""),ROW($A$1:$A$5))),0)))),2),G5+($B5*(H5-0.05)))</f>
        <v>54842.42</v>
      </c>
      <c r="J5" s="19"/>
      <c r="K5" s="18" cm="1">
        <f t="array" ref="K5">IF(ISBLANK(J5),ROUND(I5+(SUM(IFERROR(INDEX(I$3:I$12,SMALL(IF(J$3:J$12&lt;&gt;"",ROW(J$3:J$12)-2,""),ROW($A$1:$A$5))),0))-SUM(IFERROR(INDEX(K$3:K$12,SMALL(IF(J$3:J$12&lt;&gt;"",ROW(J$3:J$12)-2,""),ROW($A$1:$A$5))),0)))*($B5/(SUM($B$3:$B$12)-SUM(IFERROR(INDEX($B$3:$B$12,SMALL(IF(J$3:J$12&lt;&gt;"",ROW(J$3:J$12)-2,""),ROW($A$1:$A$5))),0)))),2),I5+($B5*(J5-0.05)))</f>
        <v>51735.93</v>
      </c>
      <c r="L5" s="1"/>
      <c r="M5" s="1"/>
    </row>
    <row r="6" spans="1:13">
      <c r="A6" s="15">
        <v>4</v>
      </c>
      <c r="B6" s="18">
        <v>1500250</v>
      </c>
      <c r="C6" s="18">
        <f t="shared" si="0"/>
        <v>75012.5</v>
      </c>
      <c r="D6" s="19"/>
      <c r="E6" s="18" cm="1">
        <f t="array" ref="E6">IF(ISBLANK(D6),(SUM($B$3:$B$12)*0.05-SUM(IFERROR(INDEX($E$3:$E$12,SMALL(IF($D$3:$D$12&lt;&gt;"",ROW($D$3:$D$12)-2,""),ROW($A$1:$A$5))),0)))/(SUM($B$3:$B$12)-SUM(IFERROR(INDEX($B$3:$B$12,SMALL(IF($D$3:$D$12&lt;&gt;"",ROW($D$3:$D$12)-2,""),ROW($A$1:$A$5))),0)))*B6,B6*D6)</f>
        <v>77319.655508140975</v>
      </c>
      <c r="F6" s="19"/>
      <c r="G6" s="18" cm="1">
        <f t="array" ref="G6">IF(ISBLANK(F6),ROUND(E6+(SUM(IFERROR(INDEX(E$3:E$12,SMALL(IF(F$3:F$12&lt;&gt;"",ROW(F$3:F$12)-2,""),ROW($A$1:$A$5))),0))-SUM(IFERROR(INDEX(G$3:G$12,SMALL(IF(F$3:F$12&lt;&gt;"",ROW(F$3:F$12)-2,""),ROW($A$1:$A$5))),0)))*($B6/(SUM($B$3:$B$12)-SUM(IFERROR(INDEX($B$3:$B$12,SMALL(IF(F$3:F$12&lt;&gt;"",ROW(F$3:F$12)-2,""),ROW($A$1:$A$5))),0)))),2),E6+($B6*(F6-0.05)))</f>
        <v>79963.05</v>
      </c>
      <c r="H6" s="19"/>
      <c r="I6" s="18" cm="1">
        <f t="array" ref="I6">IF(ISBLANK(H6),ROUND(G6+(SUM(IFERROR(INDEX(G$3:G$12,SMALL(IF(H$3:H$12&lt;&gt;"",ROW(H$3:H$12)-2,""),ROW($A$1:$A$5))),0))-SUM(IFERROR(INDEX(I$3:I$12,SMALL(IF(H$3:H$12&lt;&gt;"",ROW(H$3:H$12)-2,""),ROW($A$1:$A$5))),0)))*($B6/(SUM($B$3:$B$12)-SUM(IFERROR(INDEX($B$3:$B$12,SMALL(IF(H$3:H$12&lt;&gt;"",ROW(H$3:H$12)-2,""),ROW($A$1:$A$5))),0)))),2),G6+($B6*(H6-0.05)))</f>
        <v>83981.15</v>
      </c>
      <c r="J6" s="19">
        <v>7.0000000000000007E-2</v>
      </c>
      <c r="K6" s="18" cm="1">
        <f t="array" ref="K6">IF(ISBLANK(J6),ROUND(I6+(SUM(IFERROR(INDEX(I$3:I$12,SMALL(IF(J$3:J$12&lt;&gt;"",ROW(J$3:J$12)-2,""),ROW($A$1:$A$5))),0))-SUM(IFERROR(INDEX(K$3:K$12,SMALL(IF(J$3:J$12&lt;&gt;"",ROW(J$3:J$12)-2,""),ROW($A$1:$A$5))),0)))*($B6/(SUM($B$3:$B$12)-SUM(IFERROR(INDEX($B$3:$B$12,SMALL(IF(J$3:J$12&lt;&gt;"",ROW(J$3:J$12)-2,""),ROW($A$1:$A$5))),0)))),2),I6+($B6*(J6-0.05)))</f>
        <v>113986.15</v>
      </c>
      <c r="L6" s="1"/>
      <c r="M6" s="1"/>
    </row>
    <row r="7" spans="1:13">
      <c r="A7" s="15">
        <v>5</v>
      </c>
      <c r="B7" s="18">
        <v>635304</v>
      </c>
      <c r="C7" s="18">
        <f t="shared" si="0"/>
        <v>31765.200000000001</v>
      </c>
      <c r="D7" s="19">
        <v>2.5000000000000001E-2</v>
      </c>
      <c r="E7" s="18" cm="1">
        <f t="array" ref="E7">IF(ISBLANK(D7),(SUM($B$3:$B$12)*0.05-SUM(IFERROR(INDEX($E$3:$E$12,SMALL(IF($D$3:$D$12&lt;&gt;"",ROW($D$3:$D$12)-2,""),ROW($A$1:$A$5))),0)))/(SUM($B$3:$B$12)-SUM(IFERROR(INDEX($B$3:$B$12,SMALL(IF($D$3:$D$12&lt;&gt;"",ROW($D$3:$D$12)-2,""),ROW($A$1:$A$5))),0)))*B7,B7*D7)</f>
        <v>15882.6</v>
      </c>
      <c r="F7" s="19"/>
      <c r="G7" s="18" cm="1">
        <f t="array" ref="G7">IF(ISBLANK(F7),ROUND(E7+(SUM(IFERROR(INDEX(E$3:E$12,SMALL(IF(F$3:F$12&lt;&gt;"",ROW(F$3:F$12)-2,""),ROW($A$1:$A$5))),0))-SUM(IFERROR(INDEX(G$3:G$12,SMALL(IF(F$3:F$12&lt;&gt;"",ROW(F$3:F$12)-2,""),ROW($A$1:$A$5))),0)))*($B7/(SUM($B$3:$B$12)-SUM(IFERROR(INDEX($B$3:$B$12,SMALL(IF(F$3:F$12&lt;&gt;"",ROW(F$3:F$12)-2,""),ROW($A$1:$A$5))),0)))),2),E7+($B7*(F7-0.05)))</f>
        <v>17001.990000000002</v>
      </c>
      <c r="H7" s="19"/>
      <c r="I7" s="18" cm="1">
        <f t="array" ref="I7">IF(ISBLANK(H7),ROUND(G7+(SUM(IFERROR(INDEX(G$3:G$12,SMALL(IF(H$3:H$12&lt;&gt;"",ROW(H$3:H$12)-2,""),ROW($A$1:$A$5))),0))-SUM(IFERROR(INDEX(I$3:I$12,SMALL(IF(H$3:H$12&lt;&gt;"",ROW(H$3:H$12)-2,""),ROW($A$1:$A$5))),0)))*($B7/(SUM($B$3:$B$12)-SUM(IFERROR(INDEX($B$3:$B$12,SMALL(IF(H$3:H$12&lt;&gt;"",ROW(H$3:H$12)-2,""),ROW($A$1:$A$5))),0)))),2),G7+($B7*(H7-0.05)))</f>
        <v>18703.52</v>
      </c>
      <c r="J7" s="19"/>
      <c r="K7" s="18" cm="1">
        <f t="array" ref="K7">IF(ISBLANK(J7),ROUND(I7+(SUM(IFERROR(INDEX(I$3:I$12,SMALL(IF(J$3:J$12&lt;&gt;"",ROW(J$3:J$12)-2,""),ROW($A$1:$A$5))),0))-SUM(IFERROR(INDEX(K$3:K$12,SMALL(IF(J$3:J$12&lt;&gt;"",ROW(J$3:J$12)-2,""),ROW($A$1:$A$5))),0)))*($B7/(SUM($B$3:$B$12)-SUM(IFERROR(INDEX($B$3:$B$12,SMALL(IF(J$3:J$12&lt;&gt;"",ROW(J$3:J$12)-2,""),ROW($A$1:$A$5))),0)))),2),I7+($B7*(J7-0.05)))</f>
        <v>16689.09</v>
      </c>
      <c r="L7" s="1"/>
      <c r="M7" s="1"/>
    </row>
    <row r="8" spans="1:13">
      <c r="A8" s="15">
        <v>6</v>
      </c>
      <c r="B8" s="18">
        <v>779118</v>
      </c>
      <c r="C8" s="18">
        <f t="shared" si="0"/>
        <v>38955.9</v>
      </c>
      <c r="D8" s="19"/>
      <c r="E8" s="18" cm="1">
        <f t="array" ref="E8">IF(ISBLANK(D8),(SUM($B$3:$B$12)*0.05-SUM(IFERROR(INDEX($E$3:$E$12,SMALL(IF($D$3:$D$12&lt;&gt;"",ROW($D$3:$D$12)-2,""),ROW($A$1:$A$5))),0)))/(SUM($B$3:$B$12)-SUM(IFERROR(INDEX($B$3:$B$12,SMALL(IF($D$3:$D$12&lt;&gt;"",ROW($D$3:$D$12)-2,""),ROW($A$1:$A$5))),0)))*B8,B8*D8)</f>
        <v>40154.06456270074</v>
      </c>
      <c r="F8" s="19"/>
      <c r="G8" s="18" cm="1">
        <f t="array" ref="G8">IF(ISBLANK(F8),ROUND(E8+(SUM(IFERROR(INDEX(E$3:E$12,SMALL(IF(F$3:F$12&lt;&gt;"",ROW(F$3:F$12)-2,""),ROW($A$1:$A$5))),0))-SUM(IFERROR(INDEX(G$3:G$12,SMALL(IF(F$3:F$12&lt;&gt;"",ROW(F$3:F$12)-2,""),ROW($A$1:$A$5))),0)))*($B8/(SUM($B$3:$B$12)-SUM(IFERROR(INDEX($B$3:$B$12,SMALL(IF(F$3:F$12&lt;&gt;"",ROW(F$3:F$12)-2,""),ROW($A$1:$A$5))),0)))),2),E8+($B8*(F8-0.05)))</f>
        <v>41526.85</v>
      </c>
      <c r="H8" s="19"/>
      <c r="I8" s="18" cm="1">
        <f t="array" ref="I8">IF(ISBLANK(H8),ROUND(G8+(SUM(IFERROR(INDEX(G$3:G$12,SMALL(IF(H$3:H$12&lt;&gt;"",ROW(H$3:H$12)-2,""),ROW($A$1:$A$5))),0))-SUM(IFERROR(INDEX(I$3:I$12,SMALL(IF(H$3:H$12&lt;&gt;"",ROW(H$3:H$12)-2,""),ROW($A$1:$A$5))),0)))*($B8/(SUM($B$3:$B$12)-SUM(IFERROR(INDEX($B$3:$B$12,SMALL(IF(H$3:H$12&lt;&gt;"",ROW(H$3:H$12)-2,""),ROW($A$1:$A$5))),0)))),2),G8+($B8*(H8-0.05)))</f>
        <v>43613.55</v>
      </c>
      <c r="J8" s="19"/>
      <c r="K8" s="18" cm="1">
        <f t="array" ref="K8">IF(ISBLANK(J8),ROUND(I8+(SUM(IFERROR(INDEX(I$3:I$12,SMALL(IF(J$3:J$12&lt;&gt;"",ROW(J$3:J$12)-2,""),ROW($A$1:$A$5))),0))-SUM(IFERROR(INDEX(K$3:K$12,SMALL(IF(J$3:J$12&lt;&gt;"",ROW(J$3:J$12)-2,""),ROW($A$1:$A$5))),0)))*($B8/(SUM($B$3:$B$12)-SUM(IFERROR(INDEX($B$3:$B$12,SMALL(IF(J$3:J$12&lt;&gt;"",ROW(J$3:J$12)-2,""),ROW($A$1:$A$5))),0)))),2),I8+($B8*(J8-0.05)))</f>
        <v>41143.11</v>
      </c>
      <c r="L8" s="1"/>
      <c r="M8" s="1"/>
    </row>
    <row r="9" spans="1:13">
      <c r="A9" s="15">
        <v>7</v>
      </c>
      <c r="B9" s="18">
        <v>1642301</v>
      </c>
      <c r="C9" s="18">
        <f t="shared" si="0"/>
        <v>82115.05</v>
      </c>
      <c r="D9" s="19"/>
      <c r="E9" s="18" cm="1">
        <f t="array" ref="E9">IF(ISBLANK(D9),(SUM($B$3:$B$12)*0.05-SUM(IFERROR(INDEX($E$3:$E$12,SMALL(IF($D$3:$D$12&lt;&gt;"",ROW($D$3:$D$12)-2,""),ROW($A$1:$A$5))),0)))/(SUM($B$3:$B$12)-SUM(IFERROR(INDEX($B$3:$B$12,SMALL(IF($D$3:$D$12&lt;&gt;"",ROW($D$3:$D$12)-2,""),ROW($A$1:$A$5))),0)))*B9,B9*D9)</f>
        <v>84640.658264072947</v>
      </c>
      <c r="F9" s="19">
        <v>0.04</v>
      </c>
      <c r="G9" s="18" cm="1">
        <f t="array" ref="G9">IF(ISBLANK(F9),ROUND(E9+(SUM(IFERROR(INDEX(E$3:E$12,SMALL(IF(F$3:F$12&lt;&gt;"",ROW(F$3:F$12)-2,""),ROW($A$1:$A$5))),0))-SUM(IFERROR(INDEX(G$3:G$12,SMALL(IF(F$3:F$12&lt;&gt;"",ROW(F$3:F$12)-2,""),ROW($A$1:$A$5))),0)))*($B9/(SUM($B$3:$B$12)-SUM(IFERROR(INDEX($B$3:$B$12,SMALL(IF(F$3:F$12&lt;&gt;"",ROW(F$3:F$12)-2,""),ROW($A$1:$A$5))),0)))),2),E9+($B9*(F9-0.05)))</f>
        <v>68217.648264072952</v>
      </c>
      <c r="H9" s="19"/>
      <c r="I9" s="18" cm="1">
        <f t="array" ref="I9">IF(ISBLANK(H9),ROUND(G9+(SUM(IFERROR(INDEX(G$3:G$12,SMALL(IF(H$3:H$12&lt;&gt;"",ROW(H$3:H$12)-2,""),ROW($A$1:$A$5))),0))-SUM(IFERROR(INDEX(I$3:I$12,SMALL(IF(H$3:H$12&lt;&gt;"",ROW(H$3:H$12)-2,""),ROW($A$1:$A$5))),0)))*($B9/(SUM($B$3:$B$12)-SUM(IFERROR(INDEX($B$3:$B$12,SMALL(IF(H$3:H$12&lt;&gt;"",ROW(H$3:H$12)-2,""),ROW($A$1:$A$5))),0)))),2),G9+($B9*(H9-0.05)))</f>
        <v>72616.2</v>
      </c>
      <c r="J9" s="19"/>
      <c r="K9" s="18" cm="1">
        <f t="array" ref="K9">IF(ISBLANK(J9),ROUND(I9+(SUM(IFERROR(INDEX(I$3:I$12,SMALL(IF(J$3:J$12&lt;&gt;"",ROW(J$3:J$12)-2,""),ROW($A$1:$A$5))),0))-SUM(IFERROR(INDEX(K$3:K$12,SMALL(IF(J$3:J$12&lt;&gt;"",ROW(J$3:J$12)-2,""),ROW($A$1:$A$5))),0)))*($B9/(SUM($B$3:$B$12)-SUM(IFERROR(INDEX($B$3:$B$12,SMALL(IF(J$3:J$12&lt;&gt;"",ROW(J$3:J$12)-2,""),ROW($A$1:$A$5))),0)))),2),I9+($B9*(J9-0.05)))</f>
        <v>67408.77</v>
      </c>
      <c r="L9" s="1"/>
      <c r="M9" s="1"/>
    </row>
    <row r="10" spans="1:13">
      <c r="A10" s="15">
        <v>8</v>
      </c>
      <c r="B10" s="18">
        <v>890032</v>
      </c>
      <c r="C10" s="18">
        <f t="shared" si="0"/>
        <v>44501.600000000006</v>
      </c>
      <c r="D10" s="19"/>
      <c r="E10" s="18" cm="1">
        <f t="array" ref="E10">IF(ISBLANK(D10),(SUM($B$3:$B$12)*0.05-SUM(IFERROR(INDEX($E$3:$E$12,SMALL(IF($D$3:$D$12&lt;&gt;"",ROW($D$3:$D$12)-2,""),ROW($A$1:$A$5))),0)))/(SUM($B$3:$B$12)-SUM(IFERROR(INDEX($B$3:$B$12,SMALL(IF($D$3:$D$12&lt;&gt;"",ROW($D$3:$D$12)-2,""),ROW($A$1:$A$5))),0)))*B10,B10*D10)</f>
        <v>45870.333365253609</v>
      </c>
      <c r="F10" s="19"/>
      <c r="G10" s="18" cm="1">
        <f t="array" ref="G10">IF(ISBLANK(F10),ROUND(E10+(SUM(IFERROR(INDEX(E$3:E$12,SMALL(IF(F$3:F$12&lt;&gt;"",ROW(F$3:F$12)-2,""),ROW($A$1:$A$5))),0))-SUM(IFERROR(INDEX(G$3:G$12,SMALL(IF(F$3:F$12&lt;&gt;"",ROW(F$3:F$12)-2,""),ROW($A$1:$A$5))),0)))*($B10/(SUM($B$3:$B$12)-SUM(IFERROR(INDEX($B$3:$B$12,SMALL(IF(F$3:F$12&lt;&gt;"",ROW(F$3:F$12)-2,""),ROW($A$1:$A$5))),0)))),2),E10+($B10*(F10-0.05)))</f>
        <v>47438.54</v>
      </c>
      <c r="H10" s="19"/>
      <c r="I10" s="18" cm="1">
        <f t="array" ref="I10">IF(ISBLANK(H10),ROUND(G10+(SUM(IFERROR(INDEX(G$3:G$12,SMALL(IF(H$3:H$12&lt;&gt;"",ROW(H$3:H$12)-2,""),ROW($A$1:$A$5))),0))-SUM(IFERROR(INDEX(I$3:I$12,SMALL(IF(H$3:H$12&lt;&gt;"",ROW(H$3:H$12)-2,""),ROW($A$1:$A$5))),0)))*($B10/(SUM($B$3:$B$12)-SUM(IFERROR(INDEX($B$3:$B$12,SMALL(IF(H$3:H$12&lt;&gt;"",ROW(H$3:H$12)-2,""),ROW($A$1:$A$5))),0)))),2),G10+($B10*(H10-0.05)))</f>
        <v>49822.3</v>
      </c>
      <c r="J10" s="19"/>
      <c r="K10" s="18" cm="1">
        <f t="array" ref="K10">IF(ISBLANK(J10),ROUND(I10+(SUM(IFERROR(INDEX(I$3:I$12,SMALL(IF(J$3:J$12&lt;&gt;"",ROW(J$3:J$12)-2,""),ROW($A$1:$A$5))),0))-SUM(IFERROR(INDEX(K$3:K$12,SMALL(IF(J$3:J$12&lt;&gt;"",ROW(J$3:J$12)-2,""),ROW($A$1:$A$5))),0)))*($B10/(SUM($B$3:$B$12)-SUM(IFERROR(INDEX($B$3:$B$12,SMALL(IF(J$3:J$12&lt;&gt;"",ROW(J$3:J$12)-2,""),ROW($A$1:$A$5))),0)))),2),I10+($B10*(J10-0.05)))</f>
        <v>47000.17</v>
      </c>
      <c r="L10" s="1"/>
      <c r="M10" s="1"/>
    </row>
    <row r="11" spans="1:13">
      <c r="A11" s="15">
        <v>9</v>
      </c>
      <c r="B11" s="18">
        <v>1584121</v>
      </c>
      <c r="C11" s="18">
        <f t="shared" si="0"/>
        <v>79206.05</v>
      </c>
      <c r="D11" s="19"/>
      <c r="E11" s="18" cm="1">
        <f t="array" ref="E11">IF(ISBLANK(D11),(SUM($B$3:$B$12)*0.05-SUM(IFERROR(INDEX($E$3:$E$12,SMALL(IF($D$3:$D$12&lt;&gt;"",ROW($D$3:$D$12)-2,""),ROW($A$1:$A$5))),0)))/(SUM($B$3:$B$12)-SUM(IFERROR(INDEX($B$3:$B$12,SMALL(IF($D$3:$D$12&lt;&gt;"",ROW($D$3:$D$12)-2,""),ROW($A$1:$A$5))),0)))*B11,B11*D11)</f>
        <v>81642.186304423798</v>
      </c>
      <c r="F11" s="19"/>
      <c r="G11" s="18" cm="1">
        <f t="array" ref="G11">IF(ISBLANK(F11),ROUND(E11+(SUM(IFERROR(INDEX(E$3:E$12,SMALL(IF(F$3:F$12&lt;&gt;"",ROW(F$3:F$12)-2,""),ROW($A$1:$A$5))),0))-SUM(IFERROR(INDEX(G$3:G$12,SMALL(IF(F$3:F$12&lt;&gt;"",ROW(F$3:F$12)-2,""),ROW($A$1:$A$5))),0)))*($B11/(SUM($B$3:$B$12)-SUM(IFERROR(INDEX($B$3:$B$12,SMALL(IF(F$3:F$12&lt;&gt;"",ROW(F$3:F$12)-2,""),ROW($A$1:$A$5))),0)))),2),E11+($B11*(F11-0.05)))</f>
        <v>84433.36</v>
      </c>
      <c r="H11" s="19"/>
      <c r="I11" s="18" cm="1">
        <f t="array" ref="I11">IF(ISBLANK(H11),ROUND(G11+(SUM(IFERROR(INDEX(G$3:G$12,SMALL(IF(H$3:H$12&lt;&gt;"",ROW(H$3:H$12)-2,""),ROW($A$1:$A$5))),0))-SUM(IFERROR(INDEX(I$3:I$12,SMALL(IF(H$3:H$12&lt;&gt;"",ROW(H$3:H$12)-2,""),ROW($A$1:$A$5))),0)))*($B11/(SUM($B$3:$B$12)-SUM(IFERROR(INDEX($B$3:$B$12,SMALL(IF(H$3:H$12&lt;&gt;"",ROW(H$3:H$12)-2,""),ROW($A$1:$A$5))),0)))),2),G11+($B11*(H11-0.05)))</f>
        <v>88676.09</v>
      </c>
      <c r="J11" s="19"/>
      <c r="K11" s="18" cm="1">
        <f t="array" ref="K11">IF(ISBLANK(J11),ROUND(I11+(SUM(IFERROR(INDEX(I$3:I$12,SMALL(IF(J$3:J$12&lt;&gt;"",ROW(J$3:J$12)-2,""),ROW($A$1:$A$5))),0))-SUM(IFERROR(INDEX(K$3:K$12,SMALL(IF(J$3:J$12&lt;&gt;"",ROW(J$3:J$12)-2,""),ROW($A$1:$A$5))),0)))*($B11/(SUM($B$3:$B$12)-SUM(IFERROR(INDEX($B$3:$B$12,SMALL(IF(J$3:J$12&lt;&gt;"",ROW(J$3:J$12)-2,""),ROW($A$1:$A$5))),0)))),2),I11+($B11*(J11-0.05)))</f>
        <v>83653.14</v>
      </c>
      <c r="L11" s="1"/>
      <c r="M11" s="1"/>
    </row>
    <row r="12" spans="1:13">
      <c r="A12" s="15">
        <v>10</v>
      </c>
      <c r="B12" s="18">
        <v>772090</v>
      </c>
      <c r="C12" s="18">
        <f t="shared" si="0"/>
        <v>38604.5</v>
      </c>
      <c r="D12" s="19"/>
      <c r="E12" s="18" cm="1">
        <f t="array" ref="E12">IF(ISBLANK(D12),(SUM($B$3:$B$12)*0.05-SUM(IFERROR(INDEX($E$3:$E$12,SMALL(IF($D$3:$D$12&lt;&gt;"",ROW($D$3:$D$12)-2,""),ROW($A$1:$A$5))),0)))/(SUM($B$3:$B$12)-SUM(IFERROR(INDEX($B$3:$B$12,SMALL(IF($D$3:$D$12&lt;&gt;"",ROW($D$3:$D$12)-2,""),ROW($A$1:$A$5))),0)))*B12,B12*D12)</f>
        <v>39791.856571425138</v>
      </c>
      <c r="F12" s="19"/>
      <c r="G12" s="18" cm="1">
        <f t="array" ref="G12">IF(ISBLANK(F12),ROUND(E12+(SUM(IFERROR(INDEX(E$3:E$12,SMALL(IF(F$3:F$12&lt;&gt;"",ROW(F$3:F$12)-2,""),ROW($A$1:$A$5))),0))-SUM(IFERROR(INDEX(G$3:G$12,SMALL(IF(F$3:F$12&lt;&gt;"",ROW(F$3:F$12)-2,""),ROW($A$1:$A$5))),0)))*($B12/(SUM($B$3:$B$12)-SUM(IFERROR(INDEX($B$3:$B$12,SMALL(IF(F$3:F$12&lt;&gt;"",ROW(F$3:F$12)-2,""),ROW($A$1:$A$5))),0)))),2),E12+($B12*(F12-0.05)))</f>
        <v>41152.26</v>
      </c>
      <c r="H12" s="19"/>
      <c r="I12" s="18" cm="1">
        <f t="array" ref="I12">IF(ISBLANK(H12),ROUND(G12+(SUM(IFERROR(INDEX(G$3:G$12,SMALL(IF(H$3:H$12&lt;&gt;"",ROW(H$3:H$12)-2,""),ROW($A$1:$A$5))),0))-SUM(IFERROR(INDEX(I$3:I$12,SMALL(IF(H$3:H$12&lt;&gt;"",ROW(H$3:H$12)-2,""),ROW($A$1:$A$5))),0)))*($B12/(SUM($B$3:$B$12)-SUM(IFERROR(INDEX($B$3:$B$12,SMALL(IF(H$3:H$12&lt;&gt;"",ROW(H$3:H$12)-2,""),ROW($A$1:$A$5))),0)))),2),G12+($B12*(H12-0.05)))</f>
        <v>43220.14</v>
      </c>
      <c r="J12" s="19"/>
      <c r="K12" s="18" cm="1">
        <f t="array" ref="K12">IF(ISBLANK(J12),ROUND(I12+(SUM(IFERROR(INDEX(I$3:I$12,SMALL(IF(J$3:J$12&lt;&gt;"",ROW(J$3:J$12)-2,""),ROW($A$1:$A$5))),0))-SUM(IFERROR(INDEX(K$3:K$12,SMALL(IF(J$3:J$12&lt;&gt;"",ROW(J$3:J$12)-2,""),ROW($A$1:$A$5))),0)))*($B12/(SUM($B$3:$B$12)-SUM(IFERROR(INDEX($B$3:$B$12,SMALL(IF(J$3:J$12&lt;&gt;"",ROW(J$3:J$12)-2,""),ROW($A$1:$A$5))),0)))),2),I12+($B12*(J12-0.05)))</f>
        <v>40771.99</v>
      </c>
      <c r="L12" s="1"/>
      <c r="M12" s="1"/>
    </row>
    <row r="13" spans="1:13">
      <c r="A13" s="20"/>
      <c r="B13" s="21"/>
      <c r="C13" s="21"/>
      <c r="D13" s="21"/>
      <c r="E13" s="22"/>
      <c r="F13" s="21"/>
      <c r="G13" s="22"/>
      <c r="H13" s="21"/>
      <c r="I13" s="22"/>
      <c r="J13" s="21"/>
      <c r="K13" s="22"/>
      <c r="L13" s="1"/>
      <c r="M13" s="1"/>
    </row>
    <row r="14" spans="1:13">
      <c r="L14" s="1"/>
    </row>
    <row r="15" spans="1:13">
      <c r="L15" s="1"/>
    </row>
    <row r="16" spans="1:13">
      <c r="L16" s="1"/>
      <c r="M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Гость</cp:lastModifiedBy>
  <cp:revision/>
  <dcterms:created xsi:type="dcterms:W3CDTF">2006-09-16T00:00:00Z</dcterms:created>
  <dcterms:modified xsi:type="dcterms:W3CDTF">2020-09-29T07:10:17Z</dcterms:modified>
  <cp:category/>
  <cp:contentStatus/>
</cp:coreProperties>
</file>