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lt\Desktop\робота\"/>
    </mc:Choice>
  </mc:AlternateContent>
  <bookViews>
    <workbookView xWindow="0" yWindow="0" windowWidth="23040" windowHeight="9336"/>
  </bookViews>
  <sheets>
    <sheet name="Грфик" sheetId="3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E11" i="3"/>
  <c r="D3" i="3"/>
  <c r="C15" i="3"/>
  <c r="C19" i="3" s="1"/>
  <c r="C77" i="3"/>
  <c r="G77" i="3" s="1"/>
  <c r="C76" i="3"/>
  <c r="G76" i="3" s="1"/>
  <c r="J77" i="3" l="1"/>
  <c r="J76" i="3"/>
  <c r="F77" i="3"/>
  <c r="C44" i="3"/>
  <c r="C18" i="3"/>
  <c r="C16" i="3"/>
  <c r="C17" i="3"/>
  <c r="C21" i="3"/>
  <c r="C22" i="3"/>
  <c r="C23" i="3"/>
  <c r="C35" i="3"/>
  <c r="C24" i="3"/>
  <c r="C25" i="3"/>
  <c r="C26" i="3"/>
  <c r="C27" i="3"/>
  <c r="C28" i="3"/>
  <c r="C29" i="3"/>
  <c r="C30" i="3"/>
  <c r="C31" i="3"/>
  <c r="C32" i="3"/>
  <c r="C33" i="3"/>
  <c r="C37" i="3"/>
  <c r="C38" i="3"/>
  <c r="C39" i="3"/>
  <c r="C40" i="3"/>
  <c r="C41" i="3"/>
  <c r="C42" i="3"/>
  <c r="C43" i="3"/>
  <c r="C74" i="3"/>
  <c r="C70" i="3"/>
  <c r="C66" i="3"/>
  <c r="C73" i="3"/>
  <c r="C69" i="3"/>
  <c r="C65" i="3"/>
  <c r="C61" i="3"/>
  <c r="C75" i="3"/>
  <c r="C71" i="3"/>
  <c r="C67" i="3"/>
  <c r="C63" i="3"/>
  <c r="C58" i="3"/>
  <c r="C54" i="3"/>
  <c r="C52" i="3"/>
  <c r="C50" i="3"/>
  <c r="C49" i="3"/>
  <c r="C48" i="3"/>
  <c r="C47" i="3"/>
  <c r="C46" i="3"/>
  <c r="C45" i="3"/>
  <c r="C72" i="3"/>
  <c r="C68" i="3"/>
  <c r="C57" i="3"/>
  <c r="C64" i="3"/>
  <c r="C62" i="3"/>
  <c r="C60" i="3"/>
  <c r="C56" i="3"/>
  <c r="C53" i="3"/>
  <c r="C51" i="3"/>
  <c r="C59" i="3"/>
  <c r="C55" i="3"/>
  <c r="C34" i="3"/>
  <c r="C36" i="3"/>
  <c r="C20" i="3"/>
  <c r="E76" i="3"/>
  <c r="H76" i="3"/>
  <c r="D76" i="3"/>
  <c r="F76" i="3"/>
  <c r="I77" i="3"/>
  <c r="E77" i="3"/>
  <c r="H77" i="3"/>
  <c r="D77" i="3"/>
  <c r="D19" i="3" l="1"/>
  <c r="D16" i="3"/>
  <c r="D17" i="3"/>
  <c r="D18" i="3"/>
  <c r="D44" i="3"/>
  <c r="D20" i="3"/>
  <c r="D55" i="3"/>
  <c r="D56" i="3"/>
  <c r="D57" i="3"/>
  <c r="D46" i="3"/>
  <c r="D50" i="3"/>
  <c r="D63" i="3"/>
  <c r="D61" i="3"/>
  <c r="D66" i="3"/>
  <c r="D40" i="3"/>
  <c r="D33" i="3"/>
  <c r="D29" i="3"/>
  <c r="D25" i="3"/>
  <c r="D22" i="3"/>
  <c r="D59" i="3"/>
  <c r="D60" i="3"/>
  <c r="D68" i="3"/>
  <c r="D47" i="3"/>
  <c r="D52" i="3"/>
  <c r="D67" i="3"/>
  <c r="D65" i="3"/>
  <c r="D70" i="3"/>
  <c r="D43" i="3"/>
  <c r="D39" i="3"/>
  <c r="D32" i="3"/>
  <c r="D28" i="3"/>
  <c r="D24" i="3"/>
  <c r="D21" i="3"/>
  <c r="D36" i="3"/>
  <c r="D51" i="3"/>
  <c r="D62" i="3"/>
  <c r="D72" i="3"/>
  <c r="D48" i="3"/>
  <c r="D54" i="3"/>
  <c r="D71" i="3"/>
  <c r="D69" i="3"/>
  <c r="D74" i="3"/>
  <c r="D42" i="3"/>
  <c r="D38" i="3"/>
  <c r="D31" i="3"/>
  <c r="D27" i="3"/>
  <c r="D35" i="3"/>
  <c r="D34" i="3"/>
  <c r="D53" i="3"/>
  <c r="D64" i="3"/>
  <c r="D45" i="3"/>
  <c r="D49" i="3"/>
  <c r="D58" i="3"/>
  <c r="D75" i="3"/>
  <c r="D73" i="3"/>
  <c r="D41" i="3"/>
  <c r="D37" i="3"/>
  <c r="D30" i="3"/>
  <c r="D26" i="3"/>
  <c r="D23" i="3"/>
  <c r="D15" i="3" l="1"/>
  <c r="E10" i="3" l="1"/>
  <c r="J15" i="3"/>
  <c r="G16" i="3" s="1"/>
  <c r="E9" i="3"/>
  <c r="E8" i="3"/>
  <c r="H64" i="3" l="1"/>
  <c r="H58" i="3"/>
  <c r="H75" i="3"/>
  <c r="H73" i="3"/>
  <c r="H55" i="3"/>
  <c r="H56" i="3"/>
  <c r="H57" i="3"/>
  <c r="H63" i="3"/>
  <c r="H61" i="3"/>
  <c r="H66" i="3"/>
  <c r="H52" i="3"/>
  <c r="H53" i="3"/>
  <c r="H59" i="3"/>
  <c r="H60" i="3"/>
  <c r="H68" i="3"/>
  <c r="H67" i="3"/>
  <c r="H65" i="3"/>
  <c r="H70" i="3"/>
  <c r="H62" i="3"/>
  <c r="H72" i="3"/>
  <c r="H54" i="3"/>
  <c r="H71" i="3"/>
  <c r="H69" i="3"/>
  <c r="H74" i="3"/>
  <c r="H16" i="3"/>
  <c r="H17" i="3"/>
  <c r="H18" i="3"/>
  <c r="H19" i="3"/>
  <c r="H26" i="3"/>
  <c r="H25" i="3"/>
  <c r="H22" i="3"/>
  <c r="H20" i="3"/>
  <c r="H24" i="3"/>
  <c r="H21" i="3"/>
  <c r="H27" i="3"/>
  <c r="H23" i="3"/>
  <c r="H44" i="3"/>
  <c r="H29" i="3"/>
  <c r="H47" i="3"/>
  <c r="H43" i="3"/>
  <c r="H39" i="3"/>
  <c r="H51" i="3"/>
  <c r="H48" i="3"/>
  <c r="H42" i="3"/>
  <c r="H38" i="3"/>
  <c r="H35" i="3"/>
  <c r="H34" i="3"/>
  <c r="H45" i="3"/>
  <c r="H49" i="3"/>
  <c r="H41" i="3"/>
  <c r="H37" i="3"/>
  <c r="H30" i="3"/>
  <c r="H46" i="3"/>
  <c r="H50" i="3"/>
  <c r="H40" i="3"/>
  <c r="H33" i="3"/>
  <c r="H32" i="3"/>
  <c r="H28" i="3"/>
  <c r="H36" i="3"/>
  <c r="H31" i="3"/>
  <c r="H15" i="3" l="1"/>
  <c r="F16" i="3"/>
  <c r="E16" i="3" l="1"/>
  <c r="J16" i="3"/>
  <c r="G17" i="3" s="1"/>
  <c r="F17" i="3" l="1"/>
  <c r="J17" i="3" s="1"/>
  <c r="E17" i="3" l="1"/>
  <c r="G18" i="3"/>
  <c r="F18" i="3" l="1"/>
  <c r="J18" i="3" s="1"/>
  <c r="E18" i="3" l="1"/>
  <c r="G19" i="3"/>
  <c r="F19" i="3" l="1"/>
  <c r="J19" i="3" s="1"/>
  <c r="E19" i="3" l="1"/>
  <c r="G20" i="3"/>
  <c r="F20" i="3" l="1"/>
  <c r="J20" i="3" s="1"/>
  <c r="E20" i="3" l="1"/>
  <c r="G21" i="3"/>
  <c r="F21" i="3" l="1"/>
  <c r="J21" i="3" s="1"/>
  <c r="E21" i="3" l="1"/>
  <c r="G22" i="3"/>
  <c r="F22" i="3" l="1"/>
  <c r="J22" i="3" s="1"/>
  <c r="E22" i="3" l="1"/>
  <c r="G23" i="3"/>
  <c r="F23" i="3" l="1"/>
  <c r="J23" i="3" s="1"/>
  <c r="E23" i="3" l="1"/>
  <c r="G24" i="3"/>
  <c r="F24" i="3" l="1"/>
  <c r="J24" i="3" s="1"/>
  <c r="E24" i="3" l="1"/>
  <c r="G25" i="3"/>
  <c r="F25" i="3" l="1"/>
  <c r="J25" i="3" s="1"/>
  <c r="E25" i="3" l="1"/>
  <c r="G26" i="3"/>
  <c r="F26" i="3" l="1"/>
  <c r="J26" i="3" s="1"/>
  <c r="E26" i="3" l="1"/>
  <c r="G27" i="3"/>
  <c r="F27" i="3" l="1"/>
  <c r="J27" i="3" s="1"/>
  <c r="E27" i="3" l="1"/>
  <c r="G28" i="3"/>
  <c r="F28" i="3" l="1"/>
  <c r="J28" i="3" s="1"/>
  <c r="E28" i="3" l="1"/>
  <c r="G29" i="3"/>
  <c r="F29" i="3" l="1"/>
  <c r="J29" i="3" s="1"/>
  <c r="E29" i="3" l="1"/>
  <c r="G30" i="3"/>
  <c r="F30" i="3" l="1"/>
  <c r="J30" i="3" s="1"/>
  <c r="E30" i="3" l="1"/>
  <c r="G31" i="3"/>
  <c r="F31" i="3" l="1"/>
  <c r="J31" i="3" s="1"/>
  <c r="E31" i="3" l="1"/>
  <c r="G32" i="3"/>
  <c r="F32" i="3" l="1"/>
  <c r="J32" i="3" s="1"/>
  <c r="E32" i="3" l="1"/>
  <c r="G33" i="3"/>
  <c r="F33" i="3" l="1"/>
  <c r="J33" i="3" s="1"/>
  <c r="E33" i="3" l="1"/>
  <c r="G34" i="3"/>
  <c r="F34" i="3" l="1"/>
  <c r="J34" i="3" s="1"/>
  <c r="E34" i="3" l="1"/>
  <c r="G35" i="3"/>
  <c r="F35" i="3" l="1"/>
  <c r="J35" i="3" s="1"/>
  <c r="E35" i="3" l="1"/>
  <c r="G36" i="3"/>
  <c r="F36" i="3" l="1"/>
  <c r="J36" i="3" s="1"/>
  <c r="E36" i="3" l="1"/>
  <c r="G37" i="3"/>
  <c r="F37" i="3" l="1"/>
  <c r="J37" i="3" s="1"/>
  <c r="E37" i="3" l="1"/>
  <c r="G38" i="3"/>
  <c r="F38" i="3" l="1"/>
  <c r="J38" i="3" s="1"/>
  <c r="E38" i="3" l="1"/>
  <c r="G39" i="3"/>
  <c r="F39" i="3" l="1"/>
  <c r="J39" i="3" s="1"/>
  <c r="E39" i="3" l="1"/>
  <c r="G40" i="3"/>
  <c r="F40" i="3" l="1"/>
  <c r="J40" i="3" s="1"/>
  <c r="E40" i="3" l="1"/>
  <c r="G41" i="3"/>
  <c r="F41" i="3" l="1"/>
  <c r="J41" i="3" s="1"/>
  <c r="E41" i="3" l="1"/>
  <c r="G42" i="3"/>
  <c r="F42" i="3" l="1"/>
  <c r="J42" i="3" s="1"/>
  <c r="E42" i="3" l="1"/>
  <c r="G43" i="3"/>
  <c r="F43" i="3" l="1"/>
  <c r="J43" i="3" s="1"/>
  <c r="E43" i="3" l="1"/>
  <c r="G44" i="3"/>
  <c r="F44" i="3" l="1"/>
  <c r="J44" i="3" s="1"/>
  <c r="E44" i="3" l="1"/>
  <c r="G45" i="3"/>
  <c r="F45" i="3" l="1"/>
  <c r="J45" i="3" s="1"/>
  <c r="E45" i="3" l="1"/>
  <c r="G46" i="3"/>
  <c r="F46" i="3" l="1"/>
  <c r="J46" i="3" s="1"/>
  <c r="E46" i="3" l="1"/>
  <c r="G47" i="3"/>
  <c r="F47" i="3" l="1"/>
  <c r="J47" i="3" s="1"/>
  <c r="E47" i="3" l="1"/>
  <c r="G48" i="3"/>
  <c r="F48" i="3" l="1"/>
  <c r="J48" i="3" s="1"/>
  <c r="E48" i="3" l="1"/>
  <c r="G49" i="3"/>
  <c r="F49" i="3" l="1"/>
  <c r="J49" i="3" s="1"/>
  <c r="E49" i="3" l="1"/>
  <c r="G50" i="3"/>
  <c r="F50" i="3" l="1"/>
  <c r="J50" i="3" s="1"/>
  <c r="E50" i="3" l="1"/>
  <c r="G51" i="3"/>
  <c r="F51" i="3" l="1"/>
  <c r="J51" i="3" s="1"/>
  <c r="E51" i="3" l="1"/>
  <c r="G52" i="3"/>
  <c r="F52" i="3" l="1"/>
  <c r="J52" i="3" s="1"/>
  <c r="E52" i="3" l="1"/>
  <c r="G53" i="3"/>
  <c r="F53" i="3" l="1"/>
  <c r="J53" i="3" s="1"/>
  <c r="E53" i="3" l="1"/>
  <c r="G54" i="3"/>
  <c r="F54" i="3" l="1"/>
  <c r="J54" i="3" s="1"/>
  <c r="E54" i="3" l="1"/>
  <c r="G55" i="3"/>
  <c r="F55" i="3" l="1"/>
  <c r="J55" i="3" s="1"/>
  <c r="E55" i="3" l="1"/>
  <c r="G56" i="3"/>
  <c r="F56" i="3" l="1"/>
  <c r="J56" i="3" s="1"/>
  <c r="E56" i="3" l="1"/>
  <c r="G57" i="3"/>
  <c r="F57" i="3" l="1"/>
  <c r="J57" i="3" s="1"/>
  <c r="E57" i="3" l="1"/>
  <c r="G58" i="3"/>
  <c r="F58" i="3" l="1"/>
  <c r="J58" i="3" s="1"/>
  <c r="E58" i="3" l="1"/>
  <c r="G59" i="3"/>
  <c r="F59" i="3" l="1"/>
  <c r="J59" i="3" s="1"/>
  <c r="E59" i="3" l="1"/>
  <c r="G60" i="3"/>
  <c r="F60" i="3" l="1"/>
  <c r="J60" i="3" s="1"/>
  <c r="E60" i="3" l="1"/>
  <c r="G61" i="3"/>
  <c r="F61" i="3" l="1"/>
  <c r="J61" i="3" s="1"/>
  <c r="E61" i="3" l="1"/>
  <c r="G62" i="3"/>
  <c r="F62" i="3" l="1"/>
  <c r="J62" i="3" s="1"/>
  <c r="E62" i="3" l="1"/>
  <c r="G63" i="3"/>
  <c r="F63" i="3" l="1"/>
  <c r="J63" i="3" s="1"/>
  <c r="E63" i="3" l="1"/>
  <c r="G64" i="3"/>
  <c r="F64" i="3" l="1"/>
  <c r="J64" i="3" s="1"/>
  <c r="E64" i="3" l="1"/>
  <c r="G65" i="3"/>
  <c r="F65" i="3" l="1"/>
  <c r="J65" i="3" s="1"/>
  <c r="E65" i="3" l="1"/>
  <c r="G66" i="3"/>
  <c r="F66" i="3" l="1"/>
  <c r="J66" i="3" s="1"/>
  <c r="E66" i="3" l="1"/>
  <c r="G67" i="3"/>
  <c r="F67" i="3" l="1"/>
  <c r="J67" i="3" s="1"/>
  <c r="E67" i="3" l="1"/>
  <c r="G68" i="3"/>
  <c r="F68" i="3" l="1"/>
  <c r="J68" i="3" s="1"/>
  <c r="E68" i="3" l="1"/>
  <c r="G69" i="3"/>
  <c r="F69" i="3" l="1"/>
  <c r="J69" i="3" s="1"/>
  <c r="E69" i="3" l="1"/>
  <c r="G70" i="3"/>
  <c r="F70" i="3" l="1"/>
  <c r="J70" i="3" s="1"/>
  <c r="E70" i="3" l="1"/>
  <c r="G71" i="3"/>
  <c r="F71" i="3" l="1"/>
  <c r="J71" i="3" s="1"/>
  <c r="E71" i="3" l="1"/>
  <c r="G72" i="3"/>
  <c r="F72" i="3" l="1"/>
  <c r="J72" i="3" s="1"/>
  <c r="E72" i="3" l="1"/>
  <c r="G73" i="3"/>
  <c r="F73" i="3" l="1"/>
  <c r="J73" i="3" s="1"/>
  <c r="E73" i="3" l="1"/>
  <c r="G74" i="3"/>
  <c r="F74" i="3" l="1"/>
  <c r="J74" i="3" s="1"/>
  <c r="E74" i="3" l="1"/>
  <c r="G75" i="3"/>
  <c r="F75" i="3" l="1"/>
  <c r="J75" i="3" s="1"/>
  <c r="G15" i="3"/>
  <c r="E75" i="3" l="1"/>
  <c r="F15" i="3"/>
  <c r="E15" i="3" l="1"/>
</calcChain>
</file>

<file path=xl/sharedStrings.xml><?xml version="1.0" encoding="utf-8"?>
<sst xmlns="http://schemas.openxmlformats.org/spreadsheetml/2006/main" count="22" uniqueCount="22">
  <si>
    <t>`</t>
  </si>
  <si>
    <t>Классика</t>
  </si>
  <si>
    <t>Период</t>
  </si>
  <si>
    <t>Дата платежа</t>
  </si>
  <si>
    <t>К-во дней</t>
  </si>
  <si>
    <t>Ан.платеж (без ежем.ком)</t>
  </si>
  <si>
    <t>Тело</t>
  </si>
  <si>
    <t>% ставка</t>
  </si>
  <si>
    <t>Ежем.ком</t>
  </si>
  <si>
    <t>Общий ануит.платеж</t>
  </si>
  <si>
    <t>Остаток тела</t>
  </si>
  <si>
    <t>Запрашиваемая сумма</t>
  </si>
  <si>
    <t>Общая сумма кредита</t>
  </si>
  <si>
    <t>Срок кредита</t>
  </si>
  <si>
    <t>Годовая ставка</t>
  </si>
  <si>
    <t>Ежем.ком в 1-м периоде</t>
  </si>
  <si>
    <t>Ежем.ком во 2-м периоде</t>
  </si>
  <si>
    <t>Ежем.ком в 3-м периоде</t>
  </si>
  <si>
    <t>Разовая комиссия</t>
  </si>
  <si>
    <t>Конец 1-го периода</t>
  </si>
  <si>
    <t>Конец 2-го периода</t>
  </si>
  <si>
    <t>Параметры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</si>
</sst>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грн.-422]_-;\-* #,##0.00\ [$грн.-422]_-;_-* &quot;-&quot;??\ [$грн.-422]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0" tint="-0.249977111117893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color theme="0" tint="-0.14999847407452621"/>
      <name val="Calibri"/>
      <family val="2"/>
      <charset val="204"/>
      <scheme val="minor"/>
    </font>
    <font>
      <sz val="12"/>
      <color theme="0" tint="-0.34998626667073579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4" fillId="0" borderId="0"/>
  </cellStyleXfs>
  <cellXfs count="41">
    <xf numFmtId="0" fontId="0" fillId="0" borderId="0" xfId="0"/>
    <xf numFmtId="0" fontId="7" fillId="0" borderId="0" xfId="1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10" fontId="4" fillId="0" borderId="0" xfId="4" applyNumberFormat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4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4" fontId="0" fillId="0" borderId="12" xfId="0" applyNumberFormat="1" applyBorder="1"/>
    <xf numFmtId="0" fontId="8" fillId="0" borderId="1" xfId="3" applyFont="1" applyFill="1" applyBorder="1" applyAlignment="1" applyProtection="1">
      <alignment horizontal="left" vertical="center" indent="1"/>
      <protection locked="0"/>
    </xf>
    <xf numFmtId="0" fontId="10" fillId="0" borderId="5" xfId="3" applyFont="1" applyFill="1" applyBorder="1" applyAlignment="1" applyProtection="1">
      <alignment horizontal="right" vertical="center" wrapText="1" indent="1"/>
      <protection locked="0"/>
    </xf>
    <xf numFmtId="4" fontId="6" fillId="0" borderId="5" xfId="3" applyNumberFormat="1" applyFont="1" applyFill="1" applyBorder="1" applyAlignment="1" applyProtection="1">
      <alignment horizontal="right" vertical="center" wrapText="1" indent="1"/>
      <protection locked="0"/>
    </xf>
    <xf numFmtId="1" fontId="6" fillId="0" borderId="7" xfId="3" applyNumberFormat="1" applyFont="1" applyFill="1" applyBorder="1" applyAlignment="1" applyProtection="1">
      <alignment horizontal="right" vertical="center" wrapText="1"/>
      <protection locked="0"/>
    </xf>
    <xf numFmtId="1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0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0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3" applyFont="1" applyFill="1" applyBorder="1" applyAlignment="1" applyProtection="1">
      <alignment horizontal="left" vertical="center" indent="1"/>
      <protection locked="0"/>
    </xf>
    <xf numFmtId="0" fontId="6" fillId="0" borderId="0" xfId="3" applyFont="1" applyFill="1" applyBorder="1" applyAlignment="1" applyProtection="1">
      <alignment horizontal="left" vertical="center" indent="1"/>
      <protection locked="0"/>
    </xf>
    <xf numFmtId="0" fontId="6" fillId="0" borderId="2" xfId="3" applyFont="1" applyFill="1" applyBorder="1" applyAlignment="1" applyProtection="1">
      <alignment horizontal="left" vertical="center" indent="1"/>
      <protection locked="0"/>
    </xf>
    <xf numFmtId="0" fontId="6" fillId="0" borderId="3" xfId="3" applyFont="1" applyFill="1" applyBorder="1" applyAlignment="1" applyProtection="1">
      <alignment horizontal="left" vertical="center" indent="1"/>
      <protection locked="0"/>
    </xf>
    <xf numFmtId="0" fontId="6" fillId="0" borderId="4" xfId="3" applyFont="1" applyFill="1" applyBorder="1" applyAlignment="1" applyProtection="1">
      <alignment horizontal="left" vertical="center" indent="1"/>
      <protection locked="0"/>
    </xf>
    <xf numFmtId="0" fontId="6" fillId="0" borderId="9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4" fontId="6" fillId="0" borderId="6" xfId="3" applyNumberFormat="1" applyFont="1" applyFill="1" applyBorder="1" applyAlignment="1" applyProtection="1">
      <alignment horizontal="right" vertical="center" wrapText="1" indent="1"/>
    </xf>
    <xf numFmtId="0" fontId="6" fillId="0" borderId="7" xfId="3" applyFont="1" applyFill="1" applyBorder="1" applyAlignment="1" applyProtection="1">
      <alignment horizontal="left" vertical="center" indent="1"/>
      <protection locked="0"/>
    </xf>
    <xf numFmtId="0" fontId="6" fillId="0" borderId="5" xfId="3" applyFont="1" applyFill="1" applyBorder="1" applyAlignment="1" applyProtection="1">
      <alignment horizontal="left" vertical="center" indent="1"/>
      <protection locked="0"/>
    </xf>
    <xf numFmtId="0" fontId="6" fillId="0" borderId="5" xfId="3" applyFont="1" applyFill="1" applyBorder="1" applyAlignment="1" applyProtection="1">
      <alignment horizontal="right" vertical="center" wrapText="1" indent="1"/>
      <protection locked="0"/>
    </xf>
    <xf numFmtId="164" fontId="6" fillId="0" borderId="7" xfId="3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" xfId="3" applyNumberFormat="1" applyFont="1" applyFill="1" applyBorder="1" applyAlignment="1" applyProtection="1">
      <alignment horizontal="right" vertical="center" wrapText="1" indent="1"/>
      <protection locked="0"/>
    </xf>
    <xf numFmtId="10" fontId="6" fillId="0" borderId="5" xfId="4" applyNumberFormat="1" applyFont="1" applyFill="1" applyBorder="1" applyAlignment="1" applyProtection="1">
      <alignment horizontal="right" vertical="center" wrapText="1" indent="1"/>
    </xf>
    <xf numFmtId="0" fontId="6" fillId="0" borderId="5" xfId="3" applyFont="1" applyFill="1" applyBorder="1" applyAlignment="1" applyProtection="1">
      <alignment horizontal="right" vertical="center" wrapText="1" indent="1"/>
    </xf>
    <xf numFmtId="2" fontId="6" fillId="0" borderId="5" xfId="3" applyNumberFormat="1" applyFont="1" applyFill="1" applyBorder="1" applyAlignment="1" applyProtection="1">
      <alignment horizontal="right" vertical="center" wrapText="1" indent="1"/>
    </xf>
    <xf numFmtId="0" fontId="6" fillId="0" borderId="0" xfId="2" applyFont="1" applyAlignment="1" applyProtection="1">
      <alignment horizontal="left" vertical="center"/>
      <protection locked="0"/>
    </xf>
  </cellXfs>
  <cellStyles count="8">
    <cellStyle name="Normal 3" xfId="7"/>
    <cellStyle name="Percent 2" xfId="6"/>
    <cellStyle name="Обычный" xfId="0" builtinId="0"/>
    <cellStyle name="Обычный 19" xfId="2"/>
    <cellStyle name="Обычный 2" xfId="1"/>
    <cellStyle name="Обычный 2 2" xfId="5"/>
    <cellStyle name="Обычный 6" xfId="3"/>
    <cellStyle name="Процентный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abSelected="1" zoomScale="70" zoomScaleNormal="70" workbookViewId="0">
      <selection activeCell="I17" sqref="I17"/>
    </sheetView>
  </sheetViews>
  <sheetFormatPr defaultColWidth="8.6640625" defaultRowHeight="15.6" x14ac:dyDescent="0.3"/>
  <cols>
    <col min="1" max="1" width="4.44140625" style="6" customWidth="1"/>
    <col min="2" max="2" width="13" style="6" customWidth="1"/>
    <col min="3" max="3" width="13" style="6" bestFit="1" customWidth="1"/>
    <col min="4" max="4" width="12.44140625" style="6" bestFit="1" customWidth="1"/>
    <col min="5" max="6" width="15.77734375" style="6" bestFit="1" customWidth="1"/>
    <col min="7" max="7" width="16.109375" style="6" bestFit="1" customWidth="1"/>
    <col min="8" max="9" width="13.33203125" style="6" bestFit="1" customWidth="1"/>
    <col min="10" max="10" width="13.5546875" style="6" bestFit="1" customWidth="1"/>
    <col min="11" max="12" width="20.44140625" style="6" customWidth="1"/>
    <col min="13" max="13" width="24.109375" style="6" customWidth="1"/>
    <col min="14" max="16" width="19.33203125" style="6" customWidth="1"/>
    <col min="17" max="17" width="19.44140625" style="6" customWidth="1"/>
    <col min="18" max="16384" width="8.6640625" style="6"/>
  </cols>
  <sheetData>
    <row r="1" spans="1:17" s="2" customFormat="1" x14ac:dyDescent="0.3">
      <c r="A1" s="1"/>
      <c r="B1" s="24" t="s">
        <v>21</v>
      </c>
      <c r="C1" s="25"/>
      <c r="D1" s="26"/>
      <c r="E1" s="17"/>
      <c r="F1" s="1"/>
      <c r="G1"/>
      <c r="H1"/>
      <c r="I1"/>
      <c r="J1"/>
      <c r="K1"/>
      <c r="L1"/>
      <c r="M1"/>
      <c r="N1"/>
      <c r="O1"/>
      <c r="P1"/>
      <c r="Q1"/>
    </row>
    <row r="2" spans="1:17" s="2" customFormat="1" x14ac:dyDescent="0.3">
      <c r="A2" s="1"/>
      <c r="B2" s="27" t="s">
        <v>11</v>
      </c>
      <c r="C2" s="28"/>
      <c r="D2" s="19">
        <v>50000</v>
      </c>
      <c r="E2" s="18"/>
      <c r="F2" s="1"/>
      <c r="G2"/>
      <c r="H2"/>
      <c r="I2"/>
      <c r="J2"/>
      <c r="K2"/>
      <c r="L2"/>
      <c r="M2"/>
      <c r="N2"/>
      <c r="O2"/>
      <c r="P2"/>
      <c r="Q2"/>
    </row>
    <row r="3" spans="1:17" s="2" customFormat="1" ht="15.75" customHeight="1" x14ac:dyDescent="0.3">
      <c r="A3" s="1"/>
      <c r="B3" s="29" t="s">
        <v>12</v>
      </c>
      <c r="C3" s="30"/>
      <c r="D3" s="31">
        <f>D2+E11</f>
        <v>50000</v>
      </c>
      <c r="E3" s="34"/>
      <c r="F3" s="1"/>
      <c r="G3"/>
      <c r="H3"/>
      <c r="I3"/>
      <c r="J3"/>
      <c r="K3"/>
      <c r="L3"/>
      <c r="M3"/>
      <c r="N3"/>
      <c r="O3"/>
      <c r="P3"/>
      <c r="Q3"/>
    </row>
    <row r="4" spans="1:17" s="2" customFormat="1" x14ac:dyDescent="0.3">
      <c r="A4" s="1"/>
      <c r="B4" s="32" t="s">
        <v>13</v>
      </c>
      <c r="C4" s="32"/>
      <c r="D4" s="20">
        <v>60</v>
      </c>
      <c r="E4" s="35"/>
      <c r="F4" s="1"/>
      <c r="G4"/>
      <c r="H4"/>
      <c r="I4"/>
      <c r="J4"/>
      <c r="K4"/>
      <c r="L4"/>
      <c r="M4"/>
      <c r="N4"/>
      <c r="O4"/>
      <c r="P4"/>
      <c r="Q4"/>
    </row>
    <row r="5" spans="1:17" s="2" customFormat="1" ht="15.75" customHeight="1" x14ac:dyDescent="0.3">
      <c r="A5" s="1"/>
      <c r="B5" s="33" t="s">
        <v>19</v>
      </c>
      <c r="C5" s="33"/>
      <c r="D5" s="21">
        <v>12</v>
      </c>
      <c r="E5" s="36"/>
      <c r="F5" s="1"/>
      <c r="G5"/>
      <c r="H5"/>
      <c r="I5"/>
      <c r="J5"/>
      <c r="K5"/>
      <c r="L5"/>
      <c r="M5"/>
      <c r="N5"/>
      <c r="O5"/>
      <c r="P5"/>
      <c r="Q5"/>
    </row>
    <row r="6" spans="1:17" s="2" customFormat="1" ht="15.75" customHeight="1" x14ac:dyDescent="0.3">
      <c r="A6" s="1"/>
      <c r="B6" s="33" t="s">
        <v>20</v>
      </c>
      <c r="C6" s="33"/>
      <c r="D6" s="21">
        <v>36</v>
      </c>
      <c r="E6" s="36"/>
      <c r="F6" s="1"/>
      <c r="G6"/>
      <c r="H6"/>
      <c r="I6"/>
      <c r="J6"/>
      <c r="K6"/>
      <c r="L6"/>
      <c r="M6"/>
      <c r="N6"/>
      <c r="O6"/>
      <c r="P6"/>
      <c r="Q6"/>
    </row>
    <row r="7" spans="1:17" s="2" customFormat="1" x14ac:dyDescent="0.3">
      <c r="A7" s="1"/>
      <c r="B7" s="33" t="s">
        <v>14</v>
      </c>
      <c r="C7" s="33"/>
      <c r="D7" s="22">
        <v>0.19989999999999999</v>
      </c>
      <c r="E7" s="37"/>
      <c r="F7" s="1"/>
      <c r="G7"/>
      <c r="H7"/>
      <c r="I7"/>
      <c r="J7"/>
      <c r="K7"/>
      <c r="L7"/>
      <c r="M7"/>
      <c r="N7"/>
      <c r="O7"/>
      <c r="P7"/>
      <c r="Q7"/>
    </row>
    <row r="8" spans="1:17" s="2" customFormat="1" x14ac:dyDescent="0.3">
      <c r="A8" s="1"/>
      <c r="B8" s="33" t="s">
        <v>15</v>
      </c>
      <c r="C8" s="33"/>
      <c r="D8" s="23">
        <v>1.4999999999999999E-2</v>
      </c>
      <c r="E8" s="38">
        <f>D8*D3</f>
        <v>750</v>
      </c>
      <c r="F8" s="1"/>
      <c r="G8"/>
      <c r="H8"/>
      <c r="I8"/>
      <c r="J8"/>
      <c r="K8"/>
      <c r="L8"/>
      <c r="M8"/>
      <c r="N8"/>
      <c r="O8"/>
      <c r="P8"/>
      <c r="Q8"/>
    </row>
    <row r="9" spans="1:17" s="2" customFormat="1" x14ac:dyDescent="0.3">
      <c r="A9" s="1"/>
      <c r="B9" s="33" t="s">
        <v>16</v>
      </c>
      <c r="C9" s="33"/>
      <c r="D9" s="23">
        <v>0.01</v>
      </c>
      <c r="E9" s="38">
        <f>D9*D3</f>
        <v>500</v>
      </c>
      <c r="F9" s="1"/>
      <c r="G9"/>
      <c r="H9"/>
      <c r="I9"/>
      <c r="J9"/>
      <c r="K9"/>
      <c r="L9"/>
      <c r="M9"/>
      <c r="N9"/>
      <c r="O9"/>
      <c r="P9"/>
      <c r="Q9"/>
    </row>
    <row r="10" spans="1:17" s="2" customFormat="1" x14ac:dyDescent="0.3">
      <c r="A10" s="1"/>
      <c r="B10" s="33" t="s">
        <v>17</v>
      </c>
      <c r="C10" s="33"/>
      <c r="D10" s="23">
        <v>5.0000000000000001E-3</v>
      </c>
      <c r="E10" s="38">
        <f>D10*D3</f>
        <v>250</v>
      </c>
      <c r="F10" s="1"/>
      <c r="G10"/>
      <c r="H10"/>
      <c r="I10"/>
      <c r="J10"/>
      <c r="K10"/>
      <c r="L10"/>
      <c r="M10"/>
      <c r="N10"/>
      <c r="O10"/>
      <c r="P10"/>
      <c r="Q10"/>
    </row>
    <row r="11" spans="1:17" s="2" customFormat="1" ht="15.6" customHeight="1" x14ac:dyDescent="0.3">
      <c r="A11" s="9" t="s">
        <v>1</v>
      </c>
      <c r="B11" s="27" t="s">
        <v>18</v>
      </c>
      <c r="C11" s="28"/>
      <c r="D11" s="22">
        <v>0</v>
      </c>
      <c r="E11" s="39">
        <f>D11*(D2)</f>
        <v>0</v>
      </c>
      <c r="F11" s="8">
        <v>2</v>
      </c>
      <c r="G11"/>
      <c r="H11"/>
      <c r="I11"/>
      <c r="J11"/>
      <c r="K11"/>
      <c r="L11"/>
      <c r="M11"/>
      <c r="N11"/>
      <c r="O11"/>
      <c r="P11"/>
      <c r="Q11"/>
    </row>
    <row r="12" spans="1:17" s="2" customFormat="1" ht="18" customHeight="1" x14ac:dyDescent="0.3">
      <c r="A12" s="1"/>
      <c r="B12"/>
      <c r="C12"/>
      <c r="D12"/>
      <c r="E12" s="40"/>
      <c r="G12"/>
      <c r="H12"/>
      <c r="I12"/>
      <c r="J12"/>
      <c r="K12"/>
      <c r="L12"/>
      <c r="M12"/>
      <c r="N12"/>
      <c r="O12"/>
      <c r="P12"/>
      <c r="Q12"/>
    </row>
    <row r="13" spans="1:17" s="2" customFormat="1" ht="18" customHeight="1" thickBot="1" x14ac:dyDescent="0.35">
      <c r="A13" s="1"/>
      <c r="B13"/>
      <c r="C13"/>
      <c r="D13"/>
      <c r="E13"/>
      <c r="F13"/>
      <c r="G13"/>
      <c r="H13" s="2" t="s">
        <v>0</v>
      </c>
      <c r="P13"/>
      <c r="Q13"/>
    </row>
    <row r="14" spans="1:17" s="2" customFormat="1" ht="29.4" thickBot="1" x14ac:dyDescent="0.35">
      <c r="A14" s="1"/>
      <c r="B14" s="13" t="s">
        <v>2</v>
      </c>
      <c r="C14" s="13" t="s">
        <v>3</v>
      </c>
      <c r="D14" s="14" t="s">
        <v>4</v>
      </c>
      <c r="E14" s="13" t="s">
        <v>5</v>
      </c>
      <c r="F14" s="14" t="s">
        <v>6</v>
      </c>
      <c r="G14" s="14" t="s">
        <v>7</v>
      </c>
      <c r="H14" s="14" t="s">
        <v>8</v>
      </c>
      <c r="I14" s="15" t="s">
        <v>9</v>
      </c>
      <c r="J14" s="14" t="s">
        <v>10</v>
      </c>
      <c r="K14"/>
      <c r="L14"/>
      <c r="M14"/>
      <c r="N14"/>
    </row>
    <row r="15" spans="1:17" s="2" customFormat="1" ht="18" customHeight="1" x14ac:dyDescent="0.3">
      <c r="A15" s="5"/>
      <c r="B15">
        <v>0</v>
      </c>
      <c r="C15" s="12">
        <f ca="1">TODAY()</f>
        <v>44106</v>
      </c>
      <c r="D15" s="11">
        <f ca="1">SUM(D16:D77)/COUNT(D16:D77)</f>
        <v>30.433333333333334</v>
      </c>
      <c r="E15" s="10">
        <f ca="1">SUM(E16:E77)</f>
        <v>82447.055999999939</v>
      </c>
      <c r="F15" s="10">
        <f ca="1">SUM(F16:F77)</f>
        <v>50000.003932891981</v>
      </c>
      <c r="G15" s="10">
        <f ca="1">SUM(G16:G77)</f>
        <v>32447.05206710803</v>
      </c>
      <c r="H15" s="10">
        <f ca="1">SUM(H16:H77)</f>
        <v>27000</v>
      </c>
      <c r="I15" s="16">
        <f>-D3+E11</f>
        <v>-50000</v>
      </c>
      <c r="J15" s="10">
        <f>D3</f>
        <v>50000</v>
      </c>
      <c r="K15"/>
      <c r="L15"/>
      <c r="M15"/>
      <c r="N15"/>
    </row>
    <row r="16" spans="1:17" s="3" customFormat="1" ht="15.75" customHeight="1" x14ac:dyDescent="0.3">
      <c r="A16" s="2"/>
      <c r="B16">
        <v>1</v>
      </c>
      <c r="C16" s="12">
        <f ca="1">IF(B16&lt;=$D$4,EDATE($C$15,B16),"'-")</f>
        <v>44137</v>
      </c>
      <c r="D16" s="11">
        <f ca="1">IF(C16="","",C16-C15)</f>
        <v>31</v>
      </c>
      <c r="E16" s="10">
        <f ca="1">IF(C16="","",F16+G16)</f>
        <v>1074.1176</v>
      </c>
      <c r="F16" s="10">
        <f ca="1">IF(C16="","",I16-H16-G16
)</f>
        <v>241.20093333333341</v>
      </c>
      <c r="G16" s="10">
        <f ca="1">IF(C16="","",
J15*$D$7/12)</f>
        <v>832.91666666666663</v>
      </c>
      <c r="H16" s="10">
        <f ca="1">IF(C16="","",IF(B16&lt;=$D$5,$E$8,IF(B16&lt;=$D$6,$E$9,$E$10)))</f>
        <v>750</v>
      </c>
      <c r="I16" s="16">
        <v>1824.1176</v>
      </c>
      <c r="J16" s="10">
        <f ca="1">IF(C16="","",J15-F16)</f>
        <v>49758.799066666666</v>
      </c>
      <c r="K16"/>
      <c r="L16"/>
      <c r="M16"/>
      <c r="N16"/>
    </row>
    <row r="17" spans="1:17" s="3" customFormat="1" ht="15.75" customHeight="1" x14ac:dyDescent="0.3">
      <c r="A17" s="2"/>
      <c r="B17">
        <v>2</v>
      </c>
      <c r="C17" s="12">
        <f ca="1">IF(B17&lt;=$D$4,EDATE($C$15,B17),"")</f>
        <v>44167</v>
      </c>
      <c r="D17" s="11">
        <f t="shared" ref="D17:D77" ca="1" si="0">IF(C17="","",C17-C16)</f>
        <v>30</v>
      </c>
      <c r="E17" s="10">
        <f t="shared" ref="E17:E77" ca="1" si="1">IF(C17="","",F17+G17)</f>
        <v>1074.1176</v>
      </c>
      <c r="F17" s="10">
        <f t="shared" ref="F17:F77" ca="1" si="2">IF(C17="","",I17-H17-G17
)</f>
        <v>245.21893888111117</v>
      </c>
      <c r="G17" s="10">
        <f ca="1">IF(C17="","",
J16*$D$7/12)</f>
        <v>828.89866111888887</v>
      </c>
      <c r="H17" s="10">
        <f ca="1">IF(C17="","",IF(B17&lt;=$D$5,$E$8,IF(B17&lt;=$D$6,$E$9,$E$10)))</f>
        <v>750</v>
      </c>
      <c r="I17" s="16">
        <v>1824.1176</v>
      </c>
      <c r="J17" s="10">
        <f t="shared" ref="J17:J77" ca="1" si="3">IF(C17="","",J16-F17)</f>
        <v>49513.580127785557</v>
      </c>
      <c r="K17"/>
      <c r="L17"/>
      <c r="M17"/>
      <c r="N17"/>
    </row>
    <row r="18" spans="1:17" s="3" customFormat="1" x14ac:dyDescent="0.3">
      <c r="A18" s="2"/>
      <c r="B18">
        <v>3</v>
      </c>
      <c r="C18" s="12">
        <f ca="1">IF(B18&lt;=$D$4,EDATE($C$15,B18),"")</f>
        <v>44198</v>
      </c>
      <c r="D18" s="11">
        <f t="shared" ca="1" si="0"/>
        <v>31</v>
      </c>
      <c r="E18" s="10">
        <f t="shared" ca="1" si="1"/>
        <v>1074.1176</v>
      </c>
      <c r="F18" s="10">
        <f t="shared" ca="1" si="2"/>
        <v>249.30387770463904</v>
      </c>
      <c r="G18" s="10">
        <f ca="1">IF(C18="","",
J17*$D$7/12)</f>
        <v>824.813722295361</v>
      </c>
      <c r="H18" s="10">
        <f ca="1">IF(C18="","",IF(B18&lt;=$D$5,$E$8,IF(B18&lt;=$D$6,$E$9,$E$10)))</f>
        <v>750</v>
      </c>
      <c r="I18" s="16">
        <v>1824.1176</v>
      </c>
      <c r="J18" s="10">
        <f t="shared" ca="1" si="3"/>
        <v>49264.276250080919</v>
      </c>
      <c r="N18" s="4"/>
    </row>
    <row r="19" spans="1:17" s="2" customFormat="1" x14ac:dyDescent="0.3">
      <c r="B19">
        <v>4</v>
      </c>
      <c r="C19" s="12">
        <f ca="1">IF(B19&lt;=$D$4,EDATE($C$15,B19),"")</f>
        <v>44229</v>
      </c>
      <c r="D19" s="11">
        <f t="shared" ca="1" si="0"/>
        <v>31</v>
      </c>
      <c r="E19" s="10">
        <f t="shared" ca="1" si="1"/>
        <v>1074.1176</v>
      </c>
      <c r="F19" s="10">
        <f t="shared" ca="1" si="2"/>
        <v>253.45686480073539</v>
      </c>
      <c r="G19" s="10">
        <f ca="1">IF(C19="","",
J18*$D$7/12)</f>
        <v>820.66073519926465</v>
      </c>
      <c r="H19" s="10">
        <f ca="1">IF(C19="","",IF(B19&lt;=$D$5,$E$8,IF(B19&lt;=$D$6,$E$9,$E$10)))</f>
        <v>750</v>
      </c>
      <c r="I19" s="16">
        <v>1824.1176</v>
      </c>
      <c r="J19" s="10">
        <f t="shared" ca="1" si="3"/>
        <v>49010.819385280185</v>
      </c>
      <c r="K19"/>
      <c r="L19"/>
      <c r="M19"/>
      <c r="N19"/>
      <c r="O19"/>
      <c r="P19"/>
      <c r="Q19"/>
    </row>
    <row r="20" spans="1:17" x14ac:dyDescent="0.3">
      <c r="B20">
        <v>5</v>
      </c>
      <c r="C20" s="12">
        <f ca="1">IF(B20&lt;=$D$4,EDATE($C$15,B20),"")</f>
        <v>44257</v>
      </c>
      <c r="D20" s="11">
        <f t="shared" ca="1" si="0"/>
        <v>28</v>
      </c>
      <c r="E20" s="10">
        <f t="shared" ca="1" si="1"/>
        <v>1074.1176</v>
      </c>
      <c r="F20" s="10">
        <f t="shared" ca="1" si="2"/>
        <v>257.67903374020761</v>
      </c>
      <c r="G20" s="10">
        <f ca="1">IF(C20="","",
J19*$D$7/12)</f>
        <v>816.43856625979242</v>
      </c>
      <c r="H20" s="10">
        <f ca="1">IF(C20="","",IF(B20&lt;=$D$5,$E$8,IF(B20&lt;=$D$6,$E$9,$E$10)))</f>
        <v>750</v>
      </c>
      <c r="I20" s="16">
        <v>1824.1176</v>
      </c>
      <c r="J20" s="10">
        <f t="shared" ca="1" si="3"/>
        <v>48753.14035153998</v>
      </c>
      <c r="K20"/>
      <c r="L20"/>
      <c r="M20"/>
      <c r="N20"/>
      <c r="O20"/>
      <c r="P20"/>
      <c r="Q20"/>
    </row>
    <row r="21" spans="1:17" s="7" customFormat="1" ht="14.4" x14ac:dyDescent="0.3">
      <c r="B21">
        <v>6</v>
      </c>
      <c r="C21" s="12">
        <f ca="1">IF(B21&lt;=$D$4,EDATE($C$15,B21),"")</f>
        <v>44288</v>
      </c>
      <c r="D21" s="11">
        <f t="shared" ca="1" si="0"/>
        <v>31</v>
      </c>
      <c r="E21" s="10">
        <f t="shared" ca="1" si="1"/>
        <v>1074.1176</v>
      </c>
      <c r="F21" s="10">
        <f t="shared" ca="1" si="2"/>
        <v>261.97153697726333</v>
      </c>
      <c r="G21" s="10">
        <f ca="1">IF(C21="","",
J20*$D$7/12)</f>
        <v>812.14606302273671</v>
      </c>
      <c r="H21" s="10">
        <f ca="1">IF(C21="","",IF(B21&lt;=$D$5,$E$8,IF(B21&lt;=$D$6,$E$9,$E$10)))</f>
        <v>750</v>
      </c>
      <c r="I21" s="16">
        <v>1824.1176</v>
      </c>
      <c r="J21" s="10">
        <f t="shared" ca="1" si="3"/>
        <v>48491.168814562719</v>
      </c>
      <c r="K21"/>
      <c r="L21"/>
      <c r="M21"/>
      <c r="N21"/>
      <c r="O21"/>
      <c r="P21"/>
      <c r="Q21"/>
    </row>
    <row r="22" spans="1:17" x14ac:dyDescent="0.3">
      <c r="B22">
        <v>7</v>
      </c>
      <c r="C22" s="12">
        <f ca="1">IF(B22&lt;=$D$4,EDATE($C$15,B22),"")</f>
        <v>44318</v>
      </c>
      <c r="D22" s="11">
        <f ca="1">IF(C22="","",C22-C21)</f>
        <v>30</v>
      </c>
      <c r="E22" s="10">
        <f t="shared" ca="1" si="1"/>
        <v>1074.1176</v>
      </c>
      <c r="F22" s="10">
        <f t="shared" ca="1" si="2"/>
        <v>266.33554616407616</v>
      </c>
      <c r="G22" s="10">
        <f ca="1">IF(C22="","",
J21*$D$7/12)</f>
        <v>807.78205383592388</v>
      </c>
      <c r="H22" s="10">
        <f ca="1">IF(C22="","",IF(B22&lt;=$D$5,$E$8,IF(B22&lt;=$D$6,$E$9,$E$10)))</f>
        <v>750</v>
      </c>
      <c r="I22" s="16">
        <v>1824.1176</v>
      </c>
      <c r="J22" s="10">
        <f t="shared" ca="1" si="3"/>
        <v>48224.833268398645</v>
      </c>
      <c r="K22"/>
      <c r="L22"/>
      <c r="M22"/>
      <c r="N22"/>
      <c r="O22"/>
      <c r="P22"/>
      <c r="Q22"/>
    </row>
    <row r="23" spans="1:17" x14ac:dyDescent="0.3">
      <c r="B23">
        <v>8</v>
      </c>
      <c r="C23" s="12">
        <f ca="1">IF(B23&lt;=$D$4,EDATE($C$15,B23),"")</f>
        <v>44349</v>
      </c>
      <c r="D23" s="11">
        <f t="shared" ca="1" si="0"/>
        <v>31</v>
      </c>
      <c r="E23" s="10">
        <f t="shared" ca="1" si="1"/>
        <v>1074.1176</v>
      </c>
      <c r="F23" s="10">
        <f t="shared" ca="1" si="2"/>
        <v>270.77225247059266</v>
      </c>
      <c r="G23" s="10">
        <f ca="1">IF(C23="","",
J22*$D$7/12)</f>
        <v>803.34534752940738</v>
      </c>
      <c r="H23" s="10">
        <f ca="1">IF(C23="","",IF(B23&lt;=$D$5,$E$8,IF(B23&lt;=$D$6,$E$9,$E$10)))</f>
        <v>750</v>
      </c>
      <c r="I23" s="16">
        <v>1824.1176</v>
      </c>
      <c r="J23" s="10">
        <f t="shared" ca="1" si="3"/>
        <v>47954.061015928055</v>
      </c>
      <c r="K23"/>
      <c r="L23"/>
      <c r="M23"/>
      <c r="N23"/>
      <c r="O23"/>
      <c r="P23"/>
      <c r="Q23"/>
    </row>
    <row r="24" spans="1:17" x14ac:dyDescent="0.3">
      <c r="B24">
        <v>9</v>
      </c>
      <c r="C24" s="12">
        <f ca="1">IF(B24&lt;=$D$4,EDATE($C$15,B24),"")</f>
        <v>44379</v>
      </c>
      <c r="D24" s="11">
        <f t="shared" ca="1" si="0"/>
        <v>30</v>
      </c>
      <c r="E24" s="10">
        <f t="shared" ca="1" si="1"/>
        <v>1074.1176</v>
      </c>
      <c r="F24" s="10">
        <f t="shared" ca="1" si="2"/>
        <v>275.28286690966524</v>
      </c>
      <c r="G24" s="10">
        <f ca="1">IF(C24="","",
J23*$D$7/12)</f>
        <v>798.83473309033479</v>
      </c>
      <c r="H24" s="10">
        <f ca="1">IF(C24="","",IF(B24&lt;=$D$5,$E$8,IF(B24&lt;=$D$6,$E$9,$E$10)))</f>
        <v>750</v>
      </c>
      <c r="I24" s="16">
        <v>1824.1176</v>
      </c>
      <c r="J24" s="10">
        <f t="shared" ca="1" si="3"/>
        <v>47678.778149018392</v>
      </c>
      <c r="K24"/>
      <c r="L24"/>
      <c r="M24"/>
      <c r="N24"/>
      <c r="O24"/>
      <c r="P24"/>
      <c r="Q24"/>
    </row>
    <row r="25" spans="1:17" x14ac:dyDescent="0.3">
      <c r="B25">
        <v>10</v>
      </c>
      <c r="C25" s="12">
        <f ca="1">IF(B25&lt;=$D$4,EDATE($C$15,B25),"")</f>
        <v>44410</v>
      </c>
      <c r="D25" s="11">
        <f t="shared" ca="1" si="0"/>
        <v>31</v>
      </c>
      <c r="E25" s="10">
        <f t="shared" ca="1" si="1"/>
        <v>1074.1176</v>
      </c>
      <c r="F25" s="10">
        <f t="shared" ca="1" si="2"/>
        <v>279.86862066760204</v>
      </c>
      <c r="G25" s="10">
        <f ca="1">IF(C25="","",
J24*$D$7/12)</f>
        <v>794.24897933239799</v>
      </c>
      <c r="H25" s="10">
        <f ca="1">IF(C25="","",IF(B25&lt;=$D$5,$E$8,IF(B25&lt;=$D$6,$E$9,$E$10)))</f>
        <v>750</v>
      </c>
      <c r="I25" s="16">
        <v>1824.1176</v>
      </c>
      <c r="J25" s="10">
        <f t="shared" ca="1" si="3"/>
        <v>47398.909528350792</v>
      </c>
      <c r="K25"/>
      <c r="L25"/>
      <c r="M25"/>
      <c r="N25"/>
      <c r="O25"/>
      <c r="P25"/>
      <c r="Q25"/>
    </row>
    <row r="26" spans="1:17" x14ac:dyDescent="0.3">
      <c r="B26">
        <v>11</v>
      </c>
      <c r="C26" s="12">
        <f ca="1">IF(B26&lt;=$D$4,EDATE($C$15,B26),"")</f>
        <v>44441</v>
      </c>
      <c r="D26" s="11">
        <f t="shared" ca="1" si="0"/>
        <v>31</v>
      </c>
      <c r="E26" s="10">
        <f t="shared" ca="1" si="1"/>
        <v>1074.1176</v>
      </c>
      <c r="F26" s="10">
        <f t="shared" ca="1" si="2"/>
        <v>284.53076544022315</v>
      </c>
      <c r="G26" s="10">
        <f ca="1">IF(C26="","",
J25*$D$7/12)</f>
        <v>789.58683455977689</v>
      </c>
      <c r="H26" s="10">
        <f ca="1">IF(C26="","",IF(B26&lt;=$D$5,$E$8,IF(B26&lt;=$D$6,$E$9,$E$10)))</f>
        <v>750</v>
      </c>
      <c r="I26" s="16">
        <v>1824.1176</v>
      </c>
      <c r="J26" s="10">
        <f t="shared" ca="1" si="3"/>
        <v>47114.378762910572</v>
      </c>
      <c r="K26"/>
      <c r="L26"/>
      <c r="M26"/>
      <c r="N26"/>
      <c r="O26"/>
      <c r="P26"/>
      <c r="Q26"/>
    </row>
    <row r="27" spans="1:17" x14ac:dyDescent="0.3">
      <c r="B27">
        <v>12</v>
      </c>
      <c r="C27" s="12">
        <f ca="1">IF(B27&lt;=$D$4,EDATE($C$15,B27),"")</f>
        <v>44471</v>
      </c>
      <c r="D27" s="11">
        <f t="shared" ca="1" si="0"/>
        <v>30</v>
      </c>
      <c r="E27" s="10">
        <f t="shared" ca="1" si="1"/>
        <v>1074.1176</v>
      </c>
      <c r="F27" s="10">
        <f t="shared" ca="1" si="2"/>
        <v>289.27057377451467</v>
      </c>
      <c r="G27" s="10">
        <f ca="1">IF(C27="","",
J26*$D$7/12)</f>
        <v>784.84702622548537</v>
      </c>
      <c r="H27" s="10">
        <f ca="1">IF(C27="","",IF(B27&lt;=$D$5,$E$8,IF(B27&lt;=$D$6,$E$9,$E$10)))</f>
        <v>750</v>
      </c>
      <c r="I27" s="16">
        <v>1824.1176</v>
      </c>
      <c r="J27" s="10">
        <f t="shared" ca="1" si="3"/>
        <v>46825.108189136059</v>
      </c>
      <c r="K27"/>
      <c r="L27"/>
      <c r="M27"/>
      <c r="N27"/>
      <c r="O27"/>
      <c r="P27"/>
      <c r="Q27"/>
    </row>
    <row r="28" spans="1:17" x14ac:dyDescent="0.3">
      <c r="B28">
        <v>13</v>
      </c>
      <c r="C28" s="12">
        <f ca="1">IF(B28&lt;=$D$4,EDATE($C$15,B28),"")</f>
        <v>44502</v>
      </c>
      <c r="D28" s="11">
        <f t="shared" ca="1" si="0"/>
        <v>31</v>
      </c>
      <c r="E28" s="10">
        <f t="shared" ca="1" si="1"/>
        <v>1324.1176</v>
      </c>
      <c r="F28" s="10">
        <f t="shared" ca="1" si="2"/>
        <v>544.08933941597525</v>
      </c>
      <c r="G28" s="10">
        <f ca="1">IF(C28="","",
J27*$D$7/12)</f>
        <v>780.02826058402479</v>
      </c>
      <c r="H28" s="10">
        <f ca="1">IF(C28="","",IF(B28&lt;=$D$5,$E$8,IF(B28&lt;=$D$6,$E$9,$E$10)))</f>
        <v>500</v>
      </c>
      <c r="I28" s="16">
        <v>1824.1176</v>
      </c>
      <c r="J28" s="10">
        <f t="shared" ca="1" si="3"/>
        <v>46281.018849720087</v>
      </c>
      <c r="K28"/>
      <c r="L28"/>
      <c r="M28"/>
      <c r="N28"/>
      <c r="O28"/>
      <c r="P28"/>
      <c r="Q28"/>
    </row>
    <row r="29" spans="1:17" x14ac:dyDescent="0.3">
      <c r="B29">
        <v>14</v>
      </c>
      <c r="C29" s="12">
        <f ca="1">IF(B29&lt;=$D$4,EDATE($C$15,B29),"")</f>
        <v>44532</v>
      </c>
      <c r="D29" s="11">
        <f t="shared" ca="1" si="0"/>
        <v>30</v>
      </c>
      <c r="E29" s="10">
        <f t="shared" ca="1" si="1"/>
        <v>1324.1176</v>
      </c>
      <c r="F29" s="10">
        <f t="shared" ca="1" si="2"/>
        <v>553.15296099507952</v>
      </c>
      <c r="G29" s="10">
        <f ca="1">IF(C29="","",
J28*$D$7/12)</f>
        <v>770.96463900492051</v>
      </c>
      <c r="H29" s="10">
        <f ca="1">IF(C29="","",IF(B29&lt;=$D$5,$E$8,IF(B29&lt;=$D$6,$E$9,$E$10)))</f>
        <v>500</v>
      </c>
      <c r="I29" s="16">
        <v>1824.1176</v>
      </c>
      <c r="J29" s="10">
        <f t="shared" ca="1" si="3"/>
        <v>45727.865888725006</v>
      </c>
      <c r="K29"/>
      <c r="L29"/>
      <c r="M29"/>
      <c r="N29"/>
      <c r="O29"/>
      <c r="P29"/>
      <c r="Q29"/>
    </row>
    <row r="30" spans="1:17" x14ac:dyDescent="0.3">
      <c r="B30">
        <v>15</v>
      </c>
      <c r="C30" s="12">
        <f ca="1">IF(B30&lt;=$D$4,EDATE($C$15,B30),"")</f>
        <v>44563</v>
      </c>
      <c r="D30" s="11">
        <f t="shared" ca="1" si="0"/>
        <v>31</v>
      </c>
      <c r="E30" s="10">
        <f t="shared" ca="1" si="1"/>
        <v>1324.1176</v>
      </c>
      <c r="F30" s="10">
        <f t="shared" ca="1" si="2"/>
        <v>562.36756740365593</v>
      </c>
      <c r="G30" s="10">
        <f ca="1">IF(C30="","",
J29*$D$7/12)</f>
        <v>761.75003259634411</v>
      </c>
      <c r="H30" s="10">
        <f ca="1">IF(C30="","",IF(B30&lt;=$D$5,$E$8,IF(B30&lt;=$D$6,$E$9,$E$10)))</f>
        <v>500</v>
      </c>
      <c r="I30" s="16">
        <v>1824.1176</v>
      </c>
      <c r="J30" s="10">
        <f t="shared" ca="1" si="3"/>
        <v>45165.498321321349</v>
      </c>
      <c r="K30"/>
      <c r="L30"/>
      <c r="M30"/>
      <c r="N30"/>
      <c r="O30"/>
      <c r="P30"/>
      <c r="Q30"/>
    </row>
    <row r="31" spans="1:17" x14ac:dyDescent="0.3">
      <c r="B31">
        <v>16</v>
      </c>
      <c r="C31" s="12">
        <f ca="1">IF(B31&lt;=$D$4,EDATE($C$15,B31),"")</f>
        <v>44594</v>
      </c>
      <c r="D31" s="11">
        <f t="shared" ca="1" si="0"/>
        <v>31</v>
      </c>
      <c r="E31" s="10">
        <f t="shared" ca="1" si="1"/>
        <v>1324.1176</v>
      </c>
      <c r="F31" s="10">
        <f t="shared" ca="1" si="2"/>
        <v>571.73567379732185</v>
      </c>
      <c r="G31" s="10">
        <f ca="1">IF(C31="","",
J30*$D$7/12)</f>
        <v>752.38192620267819</v>
      </c>
      <c r="H31" s="10">
        <f ca="1">IF(C31="","",IF(B31&lt;=$D$5,$E$8,IF(B31&lt;=$D$6,$E$9,$E$10)))</f>
        <v>500</v>
      </c>
      <c r="I31" s="16">
        <v>1824.1176</v>
      </c>
      <c r="J31" s="10">
        <f t="shared" ca="1" si="3"/>
        <v>44593.762647524025</v>
      </c>
      <c r="K31"/>
      <c r="L31"/>
      <c r="M31"/>
      <c r="N31"/>
      <c r="O31"/>
      <c r="P31"/>
      <c r="Q31"/>
    </row>
    <row r="32" spans="1:17" x14ac:dyDescent="0.3">
      <c r="B32">
        <v>17</v>
      </c>
      <c r="C32" s="12">
        <f ca="1">IF(B32&lt;=$D$4,EDATE($C$15,B32),"")</f>
        <v>44622</v>
      </c>
      <c r="D32" s="11">
        <f t="shared" ca="1" si="0"/>
        <v>28</v>
      </c>
      <c r="E32" s="10">
        <f t="shared" ca="1" si="1"/>
        <v>1324.1176</v>
      </c>
      <c r="F32" s="10">
        <f t="shared" ca="1" si="2"/>
        <v>581.2598372299957</v>
      </c>
      <c r="G32" s="10">
        <f ca="1">IF(C32="","",
J31*$D$7/12)</f>
        <v>742.85776277000434</v>
      </c>
      <c r="H32" s="10">
        <f ca="1">IF(C32="","",IF(B32&lt;=$D$5,$E$8,IF(B32&lt;=$D$6,$E$9,$E$10)))</f>
        <v>500</v>
      </c>
      <c r="I32" s="16">
        <v>1824.1176</v>
      </c>
      <c r="J32" s="10">
        <f t="shared" ca="1" si="3"/>
        <v>44012.502810294027</v>
      </c>
      <c r="K32"/>
      <c r="L32"/>
      <c r="M32"/>
      <c r="N32"/>
      <c r="O32"/>
      <c r="P32"/>
      <c r="Q32"/>
    </row>
    <row r="33" spans="2:17" x14ac:dyDescent="0.3">
      <c r="B33">
        <v>18</v>
      </c>
      <c r="C33" s="12">
        <f ca="1">IF(B33&lt;=$D$4,EDATE($C$15,B33),"")</f>
        <v>44653</v>
      </c>
      <c r="D33" s="11">
        <f t="shared" ca="1" si="0"/>
        <v>31</v>
      </c>
      <c r="E33" s="10">
        <f t="shared" ca="1" si="1"/>
        <v>1324.1176</v>
      </c>
      <c r="F33" s="10">
        <f t="shared" ca="1" si="2"/>
        <v>590.94265735185206</v>
      </c>
      <c r="G33" s="10">
        <f ca="1">IF(C33="","",
J32*$D$7/12)</f>
        <v>733.17494264814798</v>
      </c>
      <c r="H33" s="10">
        <f ca="1">IF(C33="","",IF(B33&lt;=$D$5,$E$8,IF(B33&lt;=$D$6,$E$9,$E$10)))</f>
        <v>500</v>
      </c>
      <c r="I33" s="16">
        <v>1824.1176</v>
      </c>
      <c r="J33" s="10">
        <f t="shared" ca="1" si="3"/>
        <v>43421.560152942177</v>
      </c>
      <c r="K33"/>
      <c r="L33"/>
      <c r="M33"/>
      <c r="N33"/>
      <c r="O33"/>
      <c r="P33"/>
      <c r="Q33"/>
    </row>
    <row r="34" spans="2:17" x14ac:dyDescent="0.3">
      <c r="B34">
        <v>19</v>
      </c>
      <c r="C34" s="12">
        <f ca="1">IF(B34&lt;=$D$4,EDATE($C$15,B34),"")</f>
        <v>44683</v>
      </c>
      <c r="D34" s="11">
        <f t="shared" ca="1" si="0"/>
        <v>30</v>
      </c>
      <c r="E34" s="10">
        <f t="shared" ca="1" si="1"/>
        <v>1324.1176</v>
      </c>
      <c r="F34" s="10">
        <f t="shared" ca="1" si="2"/>
        <v>600.78677711890498</v>
      </c>
      <c r="G34" s="10">
        <f ca="1">IF(C34="","",
J33*$D$7/12)</f>
        <v>723.33082288109506</v>
      </c>
      <c r="H34" s="10">
        <f ca="1">IF(C34="","",IF(B34&lt;=$D$5,$E$8,IF(B34&lt;=$D$6,$E$9,$E$10)))</f>
        <v>500</v>
      </c>
      <c r="I34" s="16">
        <v>1824.1176</v>
      </c>
      <c r="J34" s="10">
        <f t="shared" ca="1" si="3"/>
        <v>42820.773375823272</v>
      </c>
      <c r="K34"/>
      <c r="L34"/>
      <c r="M34"/>
      <c r="N34"/>
      <c r="O34"/>
      <c r="P34"/>
      <c r="Q34"/>
    </row>
    <row r="35" spans="2:17" x14ac:dyDescent="0.3">
      <c r="B35">
        <v>20</v>
      </c>
      <c r="C35" s="12">
        <f ca="1">IF(B35&lt;=$D$4,EDATE($C$15,B35),"")</f>
        <v>44714</v>
      </c>
      <c r="D35" s="11">
        <f t="shared" ca="1" si="0"/>
        <v>31</v>
      </c>
      <c r="E35" s="10">
        <f t="shared" ca="1" si="1"/>
        <v>1324.1176</v>
      </c>
      <c r="F35" s="10">
        <f t="shared" ca="1" si="2"/>
        <v>610.79488351441069</v>
      </c>
      <c r="G35" s="10">
        <f ca="1">IF(C35="","",
J34*$D$7/12)</f>
        <v>713.32271648558935</v>
      </c>
      <c r="H35" s="10">
        <f ca="1">IF(C35="","",IF(B35&lt;=$D$5,$E$8,IF(B35&lt;=$D$6,$E$9,$E$10)))</f>
        <v>500</v>
      </c>
      <c r="I35" s="16">
        <v>1824.1176</v>
      </c>
      <c r="J35" s="10">
        <f t="shared" ca="1" si="3"/>
        <v>42209.978492308859</v>
      </c>
      <c r="K35"/>
      <c r="L35"/>
      <c r="M35"/>
      <c r="N35"/>
      <c r="O35"/>
      <c r="P35"/>
      <c r="Q35"/>
    </row>
    <row r="36" spans="2:17" x14ac:dyDescent="0.3">
      <c r="B36">
        <v>21</v>
      </c>
      <c r="C36" s="12">
        <f ca="1">IF(B36&lt;=$D$4,EDATE($C$15,B36),"")</f>
        <v>44744</v>
      </c>
      <c r="D36" s="11">
        <f t="shared" ca="1" si="0"/>
        <v>30</v>
      </c>
      <c r="E36" s="10">
        <f t="shared" ca="1" si="1"/>
        <v>1324.1176</v>
      </c>
      <c r="F36" s="10">
        <f t="shared" ca="1" si="2"/>
        <v>620.96970828228825</v>
      </c>
      <c r="G36" s="10">
        <f ca="1">IF(C36="","",
J35*$D$7/12)</f>
        <v>703.14789171771179</v>
      </c>
      <c r="H36" s="10">
        <f ca="1">IF(C36="","",IF(B36&lt;=$D$5,$E$8,IF(B36&lt;=$D$6,$E$9,$E$10)))</f>
        <v>500</v>
      </c>
      <c r="I36" s="16">
        <v>1824.1176</v>
      </c>
      <c r="J36" s="10">
        <f t="shared" ca="1" si="3"/>
        <v>41589.00878402657</v>
      </c>
      <c r="K36"/>
      <c r="L36"/>
      <c r="M36"/>
      <c r="N36"/>
      <c r="O36"/>
      <c r="P36"/>
      <c r="Q36"/>
    </row>
    <row r="37" spans="2:17" x14ac:dyDescent="0.3">
      <c r="B37">
        <v>22</v>
      </c>
      <c r="C37" s="12">
        <f ca="1">IF(B37&lt;=$D$4,EDATE($C$15,B37),"")</f>
        <v>44775</v>
      </c>
      <c r="D37" s="11">
        <f t="shared" ca="1" si="0"/>
        <v>31</v>
      </c>
      <c r="E37" s="10">
        <f t="shared" ca="1" si="1"/>
        <v>1324.1176</v>
      </c>
      <c r="F37" s="10">
        <f t="shared" ca="1" si="2"/>
        <v>631.31402867275744</v>
      </c>
      <c r="G37" s="10">
        <f ca="1">IF(C37="","",
J36*$D$7/12)</f>
        <v>692.80357132724259</v>
      </c>
      <c r="H37" s="10">
        <f ca="1">IF(C37="","",IF(B37&lt;=$D$5,$E$8,IF(B37&lt;=$D$6,$E$9,$E$10)))</f>
        <v>500</v>
      </c>
      <c r="I37" s="16">
        <v>1824.1176</v>
      </c>
      <c r="J37" s="10">
        <f t="shared" ca="1" si="3"/>
        <v>40957.694755353812</v>
      </c>
      <c r="K37"/>
      <c r="L37"/>
      <c r="M37"/>
      <c r="N37"/>
      <c r="O37"/>
      <c r="P37"/>
      <c r="Q37"/>
    </row>
    <row r="38" spans="2:17" x14ac:dyDescent="0.3">
      <c r="B38">
        <v>23</v>
      </c>
      <c r="C38" s="12">
        <f ca="1">IF(B38&lt;=$D$4,EDATE($C$15,B38),"")</f>
        <v>44806</v>
      </c>
      <c r="D38" s="11">
        <f t="shared" ca="1" si="0"/>
        <v>31</v>
      </c>
      <c r="E38" s="10">
        <f t="shared" ca="1" si="1"/>
        <v>1324.1176</v>
      </c>
      <c r="F38" s="10">
        <f t="shared" ca="1" si="2"/>
        <v>641.83066820039778</v>
      </c>
      <c r="G38" s="10">
        <f ca="1">IF(C38="","",
J37*$D$7/12)</f>
        <v>682.28693179960226</v>
      </c>
      <c r="H38" s="10">
        <f ca="1">IF(C38="","",IF(B38&lt;=$D$5,$E$8,IF(B38&lt;=$D$6,$E$9,$E$10)))</f>
        <v>500</v>
      </c>
      <c r="I38" s="16">
        <v>1824.1176</v>
      </c>
      <c r="J38" s="10">
        <f t="shared" ca="1" si="3"/>
        <v>40315.864087153415</v>
      </c>
      <c r="K38"/>
      <c r="L38"/>
      <c r="M38"/>
      <c r="N38"/>
      <c r="O38"/>
      <c r="P38"/>
      <c r="Q38"/>
    </row>
    <row r="39" spans="2:17" x14ac:dyDescent="0.3">
      <c r="B39">
        <v>24</v>
      </c>
      <c r="C39" s="12">
        <f ca="1">IF(B39&lt;=$D$4,EDATE($C$15,B39),"")</f>
        <v>44836</v>
      </c>
      <c r="D39" s="11">
        <f t="shared" ca="1" si="0"/>
        <v>30</v>
      </c>
      <c r="E39" s="10">
        <f t="shared" ca="1" si="1"/>
        <v>1324.1176</v>
      </c>
      <c r="F39" s="10">
        <f t="shared" ca="1" si="2"/>
        <v>652.52249741483604</v>
      </c>
      <c r="G39" s="10">
        <f ca="1">IF(C39="","",
J38*$D$7/12)</f>
        <v>671.595102585164</v>
      </c>
      <c r="H39" s="10">
        <f ca="1">IF(C39="","",IF(B39&lt;=$D$5,$E$8,IF(B39&lt;=$D$6,$E$9,$E$10)))</f>
        <v>500</v>
      </c>
      <c r="I39" s="16">
        <v>1824.1176</v>
      </c>
      <c r="J39" s="10">
        <f t="shared" ca="1" si="3"/>
        <v>39663.341589738578</v>
      </c>
      <c r="K39"/>
      <c r="L39"/>
      <c r="M39"/>
      <c r="N39"/>
      <c r="O39"/>
      <c r="P39"/>
      <c r="Q39"/>
    </row>
    <row r="40" spans="2:17" x14ac:dyDescent="0.3">
      <c r="B40">
        <v>25</v>
      </c>
      <c r="C40" s="12">
        <f ca="1">IF(B40&lt;=$D$4,EDATE($C$15,B40),"")</f>
        <v>44867</v>
      </c>
      <c r="D40" s="11">
        <f t="shared" ca="1" si="0"/>
        <v>31</v>
      </c>
      <c r="E40" s="10">
        <f t="shared" ca="1" si="1"/>
        <v>1324.1176</v>
      </c>
      <c r="F40" s="10">
        <f t="shared" ca="1" si="2"/>
        <v>663.39243468427151</v>
      </c>
      <c r="G40" s="10">
        <f ca="1">IF(C40="","",
J39*$D$7/12)</f>
        <v>660.72516531572853</v>
      </c>
      <c r="H40" s="10">
        <f ca="1">IF(C40="","",IF(B40&lt;=$D$5,$E$8,IF(B40&lt;=$D$6,$E$9,$E$10)))</f>
        <v>500</v>
      </c>
      <c r="I40" s="16">
        <v>1824.1176</v>
      </c>
      <c r="J40" s="10">
        <f t="shared" ca="1" si="3"/>
        <v>38999.94915505431</v>
      </c>
      <c r="K40"/>
      <c r="L40"/>
      <c r="M40"/>
      <c r="N40"/>
      <c r="O40"/>
      <c r="P40"/>
      <c r="Q40"/>
    </row>
    <row r="41" spans="2:17" x14ac:dyDescent="0.3">
      <c r="B41">
        <v>26</v>
      </c>
      <c r="C41" s="12">
        <f ca="1">IF(B41&lt;=$D$4,EDATE($C$15,B41),"")</f>
        <v>44897</v>
      </c>
      <c r="D41" s="11">
        <f t="shared" ca="1" si="0"/>
        <v>30</v>
      </c>
      <c r="E41" s="10">
        <f t="shared" ca="1" si="1"/>
        <v>1324.1176</v>
      </c>
      <c r="F41" s="10">
        <f t="shared" ca="1" si="2"/>
        <v>674.44344699205374</v>
      </c>
      <c r="G41" s="10">
        <f ca="1">IF(C41="","",
J40*$D$7/12)</f>
        <v>649.6741530079463</v>
      </c>
      <c r="H41" s="10">
        <f ca="1">IF(C41="","",IF(B41&lt;=$D$5,$E$8,IF(B41&lt;=$D$6,$E$9,$E$10)))</f>
        <v>500</v>
      </c>
      <c r="I41" s="16">
        <v>1824.1176</v>
      </c>
      <c r="J41" s="10">
        <f t="shared" ca="1" si="3"/>
        <v>38325.505708062257</v>
      </c>
      <c r="K41"/>
      <c r="L41"/>
      <c r="M41"/>
      <c r="N41"/>
      <c r="O41"/>
      <c r="P41"/>
      <c r="Q41"/>
    </row>
    <row r="42" spans="2:17" x14ac:dyDescent="0.3">
      <c r="B42">
        <v>27</v>
      </c>
      <c r="C42" s="12">
        <f ca="1">IF(B42&lt;=$D$4,EDATE($C$15,B42),"")</f>
        <v>44928</v>
      </c>
      <c r="D42" s="11">
        <f t="shared" ca="1" si="0"/>
        <v>31</v>
      </c>
      <c r="E42" s="10">
        <f t="shared" ca="1" si="1"/>
        <v>1324.1176</v>
      </c>
      <c r="F42" s="10">
        <f t="shared" ca="1" si="2"/>
        <v>685.6785507465296</v>
      </c>
      <c r="G42" s="10">
        <f ca="1">IF(C42="","",
J41*$D$7/12)</f>
        <v>638.43904925347044</v>
      </c>
      <c r="H42" s="10">
        <f ca="1">IF(C42="","",IF(B42&lt;=$D$5,$E$8,IF(B42&lt;=$D$6,$E$9,$E$10)))</f>
        <v>500</v>
      </c>
      <c r="I42" s="16">
        <v>1824.1176</v>
      </c>
      <c r="J42" s="10">
        <f t="shared" ca="1" si="3"/>
        <v>37639.827157315725</v>
      </c>
      <c r="K42"/>
      <c r="L42"/>
      <c r="M42"/>
      <c r="N42"/>
      <c r="O42"/>
      <c r="P42"/>
      <c r="Q42"/>
    </row>
    <row r="43" spans="2:17" x14ac:dyDescent="0.3">
      <c r="B43">
        <v>28</v>
      </c>
      <c r="C43" s="12">
        <f ca="1">IF(B43&lt;=$D$4,EDATE($C$15,B43),"")</f>
        <v>44959</v>
      </c>
      <c r="D43" s="11">
        <f t="shared" ca="1" si="0"/>
        <v>31</v>
      </c>
      <c r="E43" s="10">
        <f t="shared" ca="1" si="1"/>
        <v>1324.1176</v>
      </c>
      <c r="F43" s="10">
        <f t="shared" ca="1" si="2"/>
        <v>697.10081260438221</v>
      </c>
      <c r="G43" s="10">
        <f ca="1">IF(C43="","",
J42*$D$7/12)</f>
        <v>627.01678739561783</v>
      </c>
      <c r="H43" s="10">
        <f ca="1">IF(C43="","",IF(B43&lt;=$D$5,$E$8,IF(B43&lt;=$D$6,$E$9,$E$10)))</f>
        <v>500</v>
      </c>
      <c r="I43" s="16">
        <v>1824.1176</v>
      </c>
      <c r="J43" s="10">
        <f t="shared" ca="1" si="3"/>
        <v>36942.726344711344</v>
      </c>
      <c r="K43"/>
      <c r="L43"/>
      <c r="M43"/>
      <c r="N43"/>
      <c r="O43"/>
      <c r="P43"/>
      <c r="Q43"/>
    </row>
    <row r="44" spans="2:17" x14ac:dyDescent="0.3">
      <c r="B44">
        <v>29</v>
      </c>
      <c r="C44" s="12">
        <f ca="1">IF(B44&lt;=$D$4,EDATE($C$15,B44),"")</f>
        <v>44987</v>
      </c>
      <c r="D44" s="11">
        <f t="shared" ca="1" si="0"/>
        <v>28</v>
      </c>
      <c r="E44" s="10">
        <f t="shared" ca="1" si="1"/>
        <v>1324.1176</v>
      </c>
      <c r="F44" s="10">
        <f t="shared" ca="1" si="2"/>
        <v>708.71335030768353</v>
      </c>
      <c r="G44" s="10">
        <f ca="1">IF(C44="","",
J43*$D$7/12)</f>
        <v>615.40424969231651</v>
      </c>
      <c r="H44" s="10">
        <f ca="1">IF(C44="","",IF(B44&lt;=$D$5,$E$8,IF(B44&lt;=$D$6,$E$9,$E$10)))</f>
        <v>500</v>
      </c>
      <c r="I44" s="16">
        <v>1824.1176</v>
      </c>
      <c r="J44" s="10">
        <f t="shared" ca="1" si="3"/>
        <v>36234.01299440366</v>
      </c>
      <c r="K44"/>
      <c r="L44"/>
      <c r="M44"/>
      <c r="N44"/>
      <c r="O44"/>
      <c r="P44"/>
      <c r="Q44"/>
    </row>
    <row r="45" spans="2:17" x14ac:dyDescent="0.3">
      <c r="B45">
        <v>30</v>
      </c>
      <c r="C45" s="12">
        <f ca="1">IF(B45&lt;=$D$4,EDATE($C$15,B45),"")</f>
        <v>45018</v>
      </c>
      <c r="D45" s="11">
        <f t="shared" ca="1" si="0"/>
        <v>31</v>
      </c>
      <c r="E45" s="10">
        <f t="shared" ca="1" si="1"/>
        <v>1324.1176</v>
      </c>
      <c r="F45" s="10">
        <f t="shared" ca="1" si="2"/>
        <v>720.51933353489244</v>
      </c>
      <c r="G45" s="10">
        <f ca="1">IF(C45="","",
J44*$D$7/12)</f>
        <v>603.5982664651076</v>
      </c>
      <c r="H45" s="10">
        <f ca="1">IF(C45="","",IF(B45&lt;=$D$5,$E$8,IF(B45&lt;=$D$6,$E$9,$E$10)))</f>
        <v>500</v>
      </c>
      <c r="I45" s="16">
        <v>1824.1176</v>
      </c>
      <c r="J45" s="10">
        <f t="shared" ca="1" si="3"/>
        <v>35513.493660868764</v>
      </c>
      <c r="K45"/>
      <c r="L45"/>
      <c r="M45"/>
      <c r="N45"/>
      <c r="O45"/>
      <c r="P45"/>
      <c r="Q45"/>
    </row>
    <row r="46" spans="2:17" x14ac:dyDescent="0.3">
      <c r="B46">
        <v>31</v>
      </c>
      <c r="C46" s="12">
        <f ca="1">IF(B46&lt;=$D$4,EDATE($C$15,B46),"")</f>
        <v>45048</v>
      </c>
      <c r="D46" s="11">
        <f t="shared" ca="1" si="0"/>
        <v>30</v>
      </c>
      <c r="E46" s="10">
        <f t="shared" ca="1" si="1"/>
        <v>1324.1176</v>
      </c>
      <c r="F46" s="10">
        <f t="shared" ca="1" si="2"/>
        <v>732.52198476602791</v>
      </c>
      <c r="G46" s="10">
        <f ca="1">IF(C46="","",
J45*$D$7/12)</f>
        <v>591.59561523397213</v>
      </c>
      <c r="H46" s="10">
        <f ca="1">IF(C46="","",IF(B46&lt;=$D$5,$E$8,IF(B46&lt;=$D$6,$E$9,$E$10)))</f>
        <v>500</v>
      </c>
      <c r="I46" s="16">
        <v>1824.1176</v>
      </c>
      <c r="J46" s="10">
        <f t="shared" ca="1" si="3"/>
        <v>34780.971676102738</v>
      </c>
      <c r="K46"/>
      <c r="L46"/>
      <c r="M46"/>
      <c r="N46"/>
      <c r="O46"/>
      <c r="P46"/>
      <c r="Q46"/>
    </row>
    <row r="47" spans="2:17" x14ac:dyDescent="0.3">
      <c r="B47">
        <v>32</v>
      </c>
      <c r="C47" s="12">
        <f ca="1">IF(B47&lt;=$D$4,EDATE($C$15,B47),"")</f>
        <v>45079</v>
      </c>
      <c r="D47" s="11">
        <f t="shared" ca="1" si="0"/>
        <v>31</v>
      </c>
      <c r="E47" s="10">
        <f t="shared" ca="1" si="1"/>
        <v>1324.1176</v>
      </c>
      <c r="F47" s="10">
        <f t="shared" ca="1" si="2"/>
        <v>744.72458016225528</v>
      </c>
      <c r="G47" s="10">
        <f ca="1">IF(C47="","",
J46*$D$7/12)</f>
        <v>579.39301983774476</v>
      </c>
      <c r="H47" s="10">
        <f ca="1">IF(C47="","",IF(B47&lt;=$D$5,$E$8,IF(B47&lt;=$D$6,$E$9,$E$10)))</f>
        <v>500</v>
      </c>
      <c r="I47" s="16">
        <v>1824.1176</v>
      </c>
      <c r="J47" s="10">
        <f t="shared" ca="1" si="3"/>
        <v>34036.247095940482</v>
      </c>
      <c r="K47"/>
      <c r="L47"/>
      <c r="M47"/>
      <c r="N47"/>
      <c r="O47"/>
      <c r="P47"/>
      <c r="Q47"/>
    </row>
    <row r="48" spans="2:17" x14ac:dyDescent="0.3">
      <c r="B48">
        <v>33</v>
      </c>
      <c r="C48" s="12">
        <f ca="1">IF(B48&lt;=$D$4,EDATE($C$15,B48),"")</f>
        <v>45109</v>
      </c>
      <c r="D48" s="11">
        <f t="shared" ca="1" si="0"/>
        <v>30</v>
      </c>
      <c r="E48" s="10">
        <f t="shared" ca="1" si="1"/>
        <v>1324.1176</v>
      </c>
      <c r="F48" s="10">
        <f t="shared" ca="1" si="2"/>
        <v>757.13045046012485</v>
      </c>
      <c r="G48" s="10">
        <f ca="1">IF(C48="","",
J47*$D$7/12)</f>
        <v>566.98714953987519</v>
      </c>
      <c r="H48" s="10">
        <f ca="1">IF(C48="","",IF(B48&lt;=$D$5,$E$8,IF(B48&lt;=$D$6,$E$9,$E$10)))</f>
        <v>500</v>
      </c>
      <c r="I48" s="16">
        <v>1824.1176</v>
      </c>
      <c r="J48" s="10">
        <f t="shared" ca="1" si="3"/>
        <v>33279.116645480361</v>
      </c>
      <c r="K48"/>
      <c r="L48"/>
      <c r="M48"/>
      <c r="N48"/>
      <c r="O48"/>
      <c r="P48"/>
      <c r="Q48"/>
    </row>
    <row r="49" spans="2:17" x14ac:dyDescent="0.3">
      <c r="B49">
        <v>34</v>
      </c>
      <c r="C49" s="12">
        <f ca="1">IF(B49&lt;=$D$4,EDATE($C$15,B49),"")</f>
        <v>45140</v>
      </c>
      <c r="D49" s="11">
        <f t="shared" ca="1" si="0"/>
        <v>31</v>
      </c>
      <c r="E49" s="10">
        <f t="shared" ca="1" si="1"/>
        <v>1324.1176</v>
      </c>
      <c r="F49" s="10">
        <f t="shared" ca="1" si="2"/>
        <v>769.74298188070645</v>
      </c>
      <c r="G49" s="10">
        <f ca="1">IF(C49="","",
J48*$D$7/12)</f>
        <v>554.37461811929359</v>
      </c>
      <c r="H49" s="10">
        <f ca="1">IF(C49="","",IF(B49&lt;=$D$5,$E$8,IF(B49&lt;=$D$6,$E$9,$E$10)))</f>
        <v>500</v>
      </c>
      <c r="I49" s="16">
        <v>1824.1176</v>
      </c>
      <c r="J49" s="10">
        <f t="shared" ca="1" si="3"/>
        <v>32509.373663599654</v>
      </c>
      <c r="K49"/>
      <c r="L49"/>
      <c r="M49"/>
      <c r="N49"/>
      <c r="O49"/>
      <c r="P49"/>
      <c r="Q49"/>
    </row>
    <row r="50" spans="2:17" x14ac:dyDescent="0.3">
      <c r="B50">
        <v>35</v>
      </c>
      <c r="C50" s="12">
        <f ca="1">IF(B50&lt;=$D$4,EDATE($C$15,B50),"")</f>
        <v>45171</v>
      </c>
      <c r="D50" s="11">
        <f t="shared" ca="1" si="0"/>
        <v>31</v>
      </c>
      <c r="E50" s="10">
        <f t="shared" ca="1" si="1"/>
        <v>1324.1176</v>
      </c>
      <c r="F50" s="10">
        <f t="shared" ca="1" si="2"/>
        <v>782.56561705386912</v>
      </c>
      <c r="G50" s="10">
        <f ca="1">IF(C50="","",
J49*$D$7/12)</f>
        <v>541.55198294613092</v>
      </c>
      <c r="H50" s="10">
        <f ca="1">IF(C50="","",IF(B50&lt;=$D$5,$E$8,IF(B50&lt;=$D$6,$E$9,$E$10)))</f>
        <v>500</v>
      </c>
      <c r="I50" s="16">
        <v>1824.1176</v>
      </c>
      <c r="J50" s="10">
        <f t="shared" ca="1" si="3"/>
        <v>31726.808046545786</v>
      </c>
      <c r="K50"/>
      <c r="L50"/>
      <c r="M50"/>
      <c r="N50"/>
      <c r="O50"/>
      <c r="P50"/>
      <c r="Q50"/>
    </row>
    <row r="51" spans="2:17" x14ac:dyDescent="0.3">
      <c r="B51">
        <v>36</v>
      </c>
      <c r="C51" s="12">
        <f ca="1">IF(B51&lt;=$D$4,EDATE($C$15,B51),"")</f>
        <v>45201</v>
      </c>
      <c r="D51" s="11">
        <f t="shared" ca="1" si="0"/>
        <v>30</v>
      </c>
      <c r="E51" s="10">
        <f t="shared" ca="1" si="1"/>
        <v>1324.1176</v>
      </c>
      <c r="F51" s="10">
        <f t="shared" ca="1" si="2"/>
        <v>795.60185595795815</v>
      </c>
      <c r="G51" s="10">
        <f ca="1">IF(C51="","",
J50*$D$7/12)</f>
        <v>528.51574404204189</v>
      </c>
      <c r="H51" s="10">
        <f ca="1">IF(C51="","",IF(B51&lt;=$D$5,$E$8,IF(B51&lt;=$D$6,$E$9,$E$10)))</f>
        <v>500</v>
      </c>
      <c r="I51" s="16">
        <v>1824.1176</v>
      </c>
      <c r="J51" s="10">
        <f t="shared" ca="1" si="3"/>
        <v>30931.206190587829</v>
      </c>
      <c r="K51"/>
      <c r="L51"/>
      <c r="M51"/>
      <c r="N51"/>
      <c r="O51"/>
      <c r="P51"/>
      <c r="Q51"/>
    </row>
    <row r="52" spans="2:17" x14ac:dyDescent="0.3">
      <c r="B52">
        <v>37</v>
      </c>
      <c r="C52" s="12">
        <f ca="1">IF(B52&lt;=$D$4,EDATE($C$15,B52),"")</f>
        <v>45232</v>
      </c>
      <c r="D52" s="11">
        <f t="shared" ca="1" si="0"/>
        <v>31</v>
      </c>
      <c r="E52" s="10">
        <f t="shared" ca="1" si="1"/>
        <v>1574.1176</v>
      </c>
      <c r="F52" s="10">
        <f t="shared" ca="1" si="2"/>
        <v>1058.8552568751245</v>
      </c>
      <c r="G52" s="10">
        <f ca="1">IF(C52="","",
J51*$D$7/12)</f>
        <v>515.26234312487554</v>
      </c>
      <c r="H52" s="10">
        <f ca="1">IF(C52="","",IF(B52&lt;=$D$5,$E$8,IF(B52&lt;=$D$6,$E$9,$E$10)))</f>
        <v>250</v>
      </c>
      <c r="I52" s="16">
        <v>1824.1176</v>
      </c>
      <c r="J52" s="10">
        <f t="shared" ca="1" si="3"/>
        <v>29872.350933712703</v>
      </c>
      <c r="K52"/>
      <c r="L52"/>
      <c r="M52"/>
      <c r="N52"/>
      <c r="O52"/>
      <c r="P52"/>
      <c r="Q52"/>
    </row>
    <row r="53" spans="2:17" x14ac:dyDescent="0.3">
      <c r="B53">
        <v>38</v>
      </c>
      <c r="C53" s="12">
        <f ca="1">IF(B53&lt;=$D$4,EDATE($C$15,B53),"")</f>
        <v>45262</v>
      </c>
      <c r="D53" s="11">
        <f t="shared" ca="1" si="0"/>
        <v>30</v>
      </c>
      <c r="E53" s="10">
        <f t="shared" ca="1" si="1"/>
        <v>1574.1176</v>
      </c>
      <c r="F53" s="10">
        <f t="shared" ca="1" si="2"/>
        <v>1076.4940206959027</v>
      </c>
      <c r="G53" s="10">
        <f ca="1">IF(C53="","",
J52*$D$7/12)</f>
        <v>497.6235793040974</v>
      </c>
      <c r="H53" s="10">
        <f ca="1">IF(C53="","",IF(B53&lt;=$D$5,$E$8,IF(B53&lt;=$D$6,$E$9,$E$10)))</f>
        <v>250</v>
      </c>
      <c r="I53" s="16">
        <v>1824.1176</v>
      </c>
      <c r="J53" s="10">
        <f t="shared" ca="1" si="3"/>
        <v>28795.8569130168</v>
      </c>
      <c r="K53"/>
      <c r="L53"/>
      <c r="M53"/>
      <c r="N53"/>
      <c r="O53"/>
      <c r="P53"/>
      <c r="Q53"/>
    </row>
    <row r="54" spans="2:17" x14ac:dyDescent="0.3">
      <c r="B54">
        <v>39</v>
      </c>
      <c r="C54" s="12">
        <f ca="1">IF(B54&lt;=$D$4,EDATE($C$15,B54),"")</f>
        <v>45293</v>
      </c>
      <c r="D54" s="11">
        <f t="shared" ca="1" si="0"/>
        <v>31</v>
      </c>
      <c r="E54" s="10">
        <f t="shared" ca="1" si="1"/>
        <v>1574.1176</v>
      </c>
      <c r="F54" s="10">
        <f t="shared" ca="1" si="2"/>
        <v>1094.4266169239952</v>
      </c>
      <c r="G54" s="10">
        <f ca="1">IF(C54="","",
J53*$D$7/12)</f>
        <v>479.69098307600484</v>
      </c>
      <c r="H54" s="10">
        <f ca="1">IF(C54="","",IF(B54&lt;=$D$5,$E$8,IF(B54&lt;=$D$6,$E$9,$E$10)))</f>
        <v>250</v>
      </c>
      <c r="I54" s="16">
        <v>1824.1176</v>
      </c>
      <c r="J54" s="10">
        <f t="shared" ca="1" si="3"/>
        <v>27701.430296092803</v>
      </c>
      <c r="K54"/>
      <c r="L54"/>
      <c r="M54"/>
      <c r="N54"/>
      <c r="O54"/>
      <c r="P54"/>
      <c r="Q54"/>
    </row>
    <row r="55" spans="2:17" x14ac:dyDescent="0.3">
      <c r="B55">
        <v>40</v>
      </c>
      <c r="C55" s="12">
        <f ca="1">IF(B55&lt;=$D$4,EDATE($C$15,B55),"")</f>
        <v>45324</v>
      </c>
      <c r="D55" s="11">
        <f t="shared" ca="1" si="0"/>
        <v>31</v>
      </c>
      <c r="E55" s="10">
        <f t="shared" ca="1" si="1"/>
        <v>1574.1176</v>
      </c>
      <c r="F55" s="10">
        <f t="shared" ca="1" si="2"/>
        <v>1112.6579403175874</v>
      </c>
      <c r="G55" s="10">
        <f ca="1">IF(C55="","",
J54*$D$7/12)</f>
        <v>461.45965968241262</v>
      </c>
      <c r="H55" s="10">
        <f ca="1">IF(C55="","",IF(B55&lt;=$D$5,$E$8,IF(B55&lt;=$D$6,$E$9,$E$10)))</f>
        <v>250</v>
      </c>
      <c r="I55" s="16">
        <v>1824.1176</v>
      </c>
      <c r="J55" s="10">
        <f t="shared" ca="1" si="3"/>
        <v>26588.772355775218</v>
      </c>
      <c r="K55"/>
      <c r="L55"/>
      <c r="M55"/>
      <c r="N55"/>
      <c r="O55"/>
      <c r="P55"/>
      <c r="Q55"/>
    </row>
    <row r="56" spans="2:17" x14ac:dyDescent="0.3">
      <c r="B56">
        <v>41</v>
      </c>
      <c r="C56" s="12">
        <f ca="1">IF(B56&lt;=$D$4,EDATE($C$15,B56),"")</f>
        <v>45353</v>
      </c>
      <c r="D56" s="11">
        <f t="shared" ca="1" si="0"/>
        <v>29</v>
      </c>
      <c r="E56" s="10">
        <f t="shared" ca="1" si="1"/>
        <v>1574.1176</v>
      </c>
      <c r="F56" s="10">
        <f t="shared" ca="1" si="2"/>
        <v>1131.1929671733778</v>
      </c>
      <c r="G56" s="10">
        <f ca="1">IF(C56="","",
J55*$D$7/12)</f>
        <v>442.92463282662214</v>
      </c>
      <c r="H56" s="10">
        <f ca="1">IF(C56="","",IF(B56&lt;=$D$5,$E$8,IF(B56&lt;=$D$6,$E$9,$E$10)))</f>
        <v>250</v>
      </c>
      <c r="I56" s="16">
        <v>1824.1176</v>
      </c>
      <c r="J56" s="10">
        <f t="shared" ca="1" si="3"/>
        <v>25457.57938860184</v>
      </c>
      <c r="K56"/>
      <c r="L56"/>
      <c r="M56"/>
      <c r="N56"/>
      <c r="O56"/>
      <c r="P56"/>
      <c r="Q56"/>
    </row>
    <row r="57" spans="2:17" x14ac:dyDescent="0.3">
      <c r="B57">
        <v>42</v>
      </c>
      <c r="C57" s="12">
        <f ca="1">IF(B57&lt;=$D$4,EDATE($C$15,B57),"")</f>
        <v>45384</v>
      </c>
      <c r="D57" s="11">
        <f t="shared" ca="1" si="0"/>
        <v>31</v>
      </c>
      <c r="E57" s="10">
        <f t="shared" ca="1" si="1"/>
        <v>1574.1176</v>
      </c>
      <c r="F57" s="10">
        <f t="shared" ca="1" si="2"/>
        <v>1150.0367566848745</v>
      </c>
      <c r="G57" s="10">
        <f ca="1">IF(C57="","",
J56*$D$7/12)</f>
        <v>424.08084331512561</v>
      </c>
      <c r="H57" s="10">
        <f ca="1">IF(C57="","",IF(B57&lt;=$D$5,$E$8,IF(B57&lt;=$D$6,$E$9,$E$10)))</f>
        <v>250</v>
      </c>
      <c r="I57" s="16">
        <v>1824.1176</v>
      </c>
      <c r="J57" s="10">
        <f t="shared" ca="1" si="3"/>
        <v>24307.542631916964</v>
      </c>
      <c r="K57"/>
      <c r="L57"/>
      <c r="M57"/>
      <c r="N57"/>
      <c r="O57"/>
      <c r="P57"/>
      <c r="Q57"/>
    </row>
    <row r="58" spans="2:17" x14ac:dyDescent="0.3">
      <c r="B58">
        <v>43</v>
      </c>
      <c r="C58" s="12">
        <f ca="1">IF(B58&lt;=$D$4,EDATE($C$15,B58),"")</f>
        <v>45414</v>
      </c>
      <c r="D58" s="11">
        <f t="shared" ca="1" si="0"/>
        <v>30</v>
      </c>
      <c r="E58" s="10">
        <f t="shared" ca="1" si="1"/>
        <v>1574.1176</v>
      </c>
      <c r="F58" s="10">
        <f t="shared" ca="1" si="2"/>
        <v>1169.1944523233167</v>
      </c>
      <c r="G58" s="10">
        <f ca="1">IF(C58="","",
J57*$D$7/12)</f>
        <v>404.92314767668341</v>
      </c>
      <c r="H58" s="10">
        <f ca="1">IF(C58="","",IF(B58&lt;=$D$5,$E$8,IF(B58&lt;=$D$6,$E$9,$E$10)))</f>
        <v>250</v>
      </c>
      <c r="I58" s="16">
        <v>1824.1176</v>
      </c>
      <c r="J58" s="10">
        <f t="shared" ca="1" si="3"/>
        <v>23138.348179593646</v>
      </c>
      <c r="K58"/>
      <c r="L58"/>
      <c r="M58"/>
      <c r="N58"/>
      <c r="O58"/>
      <c r="P58"/>
      <c r="Q58"/>
    </row>
    <row r="59" spans="2:17" x14ac:dyDescent="0.3">
      <c r="B59">
        <v>44</v>
      </c>
      <c r="C59" s="12">
        <f ca="1">IF(B59&lt;=$D$4,EDATE($C$15,B59),"")</f>
        <v>45445</v>
      </c>
      <c r="D59" s="11">
        <f t="shared" ca="1" si="0"/>
        <v>31</v>
      </c>
      <c r="E59" s="10">
        <f t="shared" ca="1" si="1"/>
        <v>1574.1176</v>
      </c>
      <c r="F59" s="10">
        <f t="shared" ca="1" si="2"/>
        <v>1188.6712832416026</v>
      </c>
      <c r="G59" s="10">
        <f ca="1">IF(C59="","",
J58*$D$7/12)</f>
        <v>385.44631675839747</v>
      </c>
      <c r="H59" s="10">
        <f ca="1">IF(C59="","",IF(B59&lt;=$D$5,$E$8,IF(B59&lt;=$D$6,$E$9,$E$10)))</f>
        <v>250</v>
      </c>
      <c r="I59" s="16">
        <v>1824.1176</v>
      </c>
      <c r="J59" s="10">
        <f t="shared" ca="1" si="3"/>
        <v>21949.676896352044</v>
      </c>
      <c r="K59"/>
      <c r="L59"/>
      <c r="M59"/>
      <c r="N59"/>
      <c r="O59"/>
      <c r="P59"/>
      <c r="Q59"/>
    </row>
    <row r="60" spans="2:17" x14ac:dyDescent="0.3">
      <c r="B60">
        <v>45</v>
      </c>
      <c r="C60" s="12">
        <f ca="1">IF(B60&lt;=$D$4,EDATE($C$15,B60),"")</f>
        <v>45475</v>
      </c>
      <c r="D60" s="11">
        <f t="shared" ca="1" si="0"/>
        <v>30</v>
      </c>
      <c r="E60" s="10">
        <f t="shared" ca="1" si="1"/>
        <v>1574.1176</v>
      </c>
      <c r="F60" s="10">
        <f t="shared" ca="1" si="2"/>
        <v>1208.4725657016022</v>
      </c>
      <c r="G60" s="10">
        <f ca="1">IF(C60="","",
J59*$D$7/12)</f>
        <v>365.64503429839783</v>
      </c>
      <c r="H60" s="10">
        <f ca="1">IF(C60="","",IF(B60&lt;=$D$5,$E$8,IF(B60&lt;=$D$6,$E$9,$E$10)))</f>
        <v>250</v>
      </c>
      <c r="I60" s="16">
        <v>1824.1176</v>
      </c>
      <c r="J60" s="10">
        <f t="shared" ca="1" si="3"/>
        <v>20741.204330650442</v>
      </c>
      <c r="K60"/>
      <c r="L60"/>
      <c r="M60"/>
      <c r="N60"/>
      <c r="O60"/>
      <c r="P60"/>
      <c r="Q60"/>
    </row>
    <row r="61" spans="2:17" x14ac:dyDescent="0.3">
      <c r="B61">
        <v>46</v>
      </c>
      <c r="C61" s="12">
        <f ca="1">IF(B61&lt;=$D$4,EDATE($C$15,B61),"")</f>
        <v>45506</v>
      </c>
      <c r="D61" s="11">
        <f t="shared" ca="1" si="0"/>
        <v>31</v>
      </c>
      <c r="E61" s="10">
        <f t="shared" ca="1" si="1"/>
        <v>1574.1176</v>
      </c>
      <c r="F61" s="10">
        <f t="shared" ca="1" si="2"/>
        <v>1228.6037045252481</v>
      </c>
      <c r="G61" s="10">
        <f ca="1">IF(C61="","",
J60*$D$7/12)</f>
        <v>345.51389547475196</v>
      </c>
      <c r="H61" s="10">
        <f ca="1">IF(C61="","",IF(B61&lt;=$D$5,$E$8,IF(B61&lt;=$D$6,$E$9,$E$10)))</f>
        <v>250</v>
      </c>
      <c r="I61" s="16">
        <v>1824.1176</v>
      </c>
      <c r="J61" s="10">
        <f t="shared" ca="1" si="3"/>
        <v>19512.600626125193</v>
      </c>
      <c r="K61"/>
      <c r="L61"/>
      <c r="M61"/>
      <c r="N61"/>
      <c r="O61"/>
      <c r="P61"/>
      <c r="Q61"/>
    </row>
    <row r="62" spans="2:17" x14ac:dyDescent="0.3">
      <c r="B62">
        <v>47</v>
      </c>
      <c r="C62" s="12">
        <f ca="1">IF(B62&lt;=$D$4,EDATE($C$15,B62),"")</f>
        <v>45537</v>
      </c>
      <c r="D62" s="11">
        <f t="shared" ca="1" si="0"/>
        <v>31</v>
      </c>
      <c r="E62" s="10">
        <f t="shared" ca="1" si="1"/>
        <v>1574.1176</v>
      </c>
      <c r="F62" s="10">
        <f t="shared" ca="1" si="2"/>
        <v>1249.0701945697979</v>
      </c>
      <c r="G62" s="10">
        <f ca="1">IF(C62="","",
J61*$D$7/12)</f>
        <v>325.04740543020216</v>
      </c>
      <c r="H62" s="10">
        <f ca="1">IF(C62="","",IF(B62&lt;=$D$5,$E$8,IF(B62&lt;=$D$6,$E$9,$E$10)))</f>
        <v>250</v>
      </c>
      <c r="I62" s="16">
        <v>1824.1176</v>
      </c>
      <c r="J62" s="10">
        <f t="shared" ca="1" si="3"/>
        <v>18263.530431555395</v>
      </c>
      <c r="K62"/>
      <c r="L62"/>
      <c r="M62"/>
      <c r="N62"/>
      <c r="O62"/>
      <c r="P62"/>
      <c r="Q62"/>
    </row>
    <row r="63" spans="2:17" x14ac:dyDescent="0.3">
      <c r="B63">
        <v>48</v>
      </c>
      <c r="C63" s="12">
        <f ca="1">IF(B63&lt;=$D$4,EDATE($C$15,B63),"")</f>
        <v>45567</v>
      </c>
      <c r="D63" s="11">
        <f t="shared" ca="1" si="0"/>
        <v>30</v>
      </c>
      <c r="E63" s="10">
        <f t="shared" ca="1" si="1"/>
        <v>1574.1176</v>
      </c>
      <c r="F63" s="10">
        <f t="shared" ca="1" si="2"/>
        <v>1269.8776222276731</v>
      </c>
      <c r="G63" s="10">
        <f ca="1">IF(C63="","",
J62*$D$7/12)</f>
        <v>304.23997777232694</v>
      </c>
      <c r="H63" s="10">
        <f ca="1">IF(C63="","",IF(B63&lt;=$D$5,$E$8,IF(B63&lt;=$D$6,$E$9,$E$10)))</f>
        <v>250</v>
      </c>
      <c r="I63" s="16">
        <v>1824.1176</v>
      </c>
      <c r="J63" s="10">
        <f t="shared" ca="1" si="3"/>
        <v>16993.652809327723</v>
      </c>
      <c r="K63"/>
      <c r="L63"/>
      <c r="M63"/>
      <c r="N63"/>
      <c r="O63"/>
      <c r="P63"/>
      <c r="Q63"/>
    </row>
    <row r="64" spans="2:17" x14ac:dyDescent="0.3">
      <c r="B64">
        <v>49</v>
      </c>
      <c r="C64" s="12">
        <f ca="1">IF(B64&lt;=$D$4,EDATE($C$15,B64),"")</f>
        <v>45598</v>
      </c>
      <c r="D64" s="11">
        <f t="shared" ca="1" si="0"/>
        <v>31</v>
      </c>
      <c r="E64" s="10">
        <f t="shared" ca="1" si="1"/>
        <v>1574.1176</v>
      </c>
      <c r="F64" s="10">
        <f t="shared" ca="1" si="2"/>
        <v>1291.0316669512824</v>
      </c>
      <c r="G64" s="10">
        <f ca="1">IF(C64="","",
J63*$D$7/12)</f>
        <v>283.08593304871766</v>
      </c>
      <c r="H64" s="10">
        <f ca="1">IF(C64="","",IF(B64&lt;=$D$5,$E$8,IF(B64&lt;=$D$6,$E$9,$E$10)))</f>
        <v>250</v>
      </c>
      <c r="I64" s="16">
        <v>1824.1176</v>
      </c>
      <c r="J64" s="10">
        <f t="shared" ca="1" si="3"/>
        <v>15702.62114237644</v>
      </c>
      <c r="K64"/>
      <c r="L64"/>
      <c r="M64"/>
      <c r="N64"/>
      <c r="O64"/>
      <c r="P64"/>
      <c r="Q64"/>
    </row>
    <row r="65" spans="2:17" x14ac:dyDescent="0.3">
      <c r="B65">
        <v>50</v>
      </c>
      <c r="C65" s="12">
        <f ca="1">IF(B65&lt;=$D$4,EDATE($C$15,B65),"")</f>
        <v>45628</v>
      </c>
      <c r="D65" s="11">
        <f t="shared" ca="1" si="0"/>
        <v>30</v>
      </c>
      <c r="E65" s="10">
        <f t="shared" ca="1" si="1"/>
        <v>1574.1176</v>
      </c>
      <c r="F65" s="10">
        <f t="shared" ca="1" si="2"/>
        <v>1312.5381028032459</v>
      </c>
      <c r="G65" s="10">
        <f ca="1">IF(C65="","",
J64*$D$7/12)</f>
        <v>261.57949719675418</v>
      </c>
      <c r="H65" s="10">
        <f ca="1">IF(C65="","",IF(B65&lt;=$D$5,$E$8,IF(B65&lt;=$D$6,$E$9,$E$10)))</f>
        <v>250</v>
      </c>
      <c r="I65" s="16">
        <v>1824.1176</v>
      </c>
      <c r="J65" s="10">
        <f t="shared" ca="1" si="3"/>
        <v>14390.083039573194</v>
      </c>
      <c r="K65"/>
      <c r="L65"/>
      <c r="M65"/>
      <c r="N65"/>
      <c r="O65"/>
      <c r="P65"/>
      <c r="Q65"/>
    </row>
    <row r="66" spans="2:17" x14ac:dyDescent="0.3">
      <c r="B66">
        <v>51</v>
      </c>
      <c r="C66" s="12">
        <f ca="1">IF(B66&lt;=$D$4,EDATE($C$15,B66),"")</f>
        <v>45659</v>
      </c>
      <c r="D66" s="11">
        <f t="shared" ca="1" si="0"/>
        <v>31</v>
      </c>
      <c r="E66" s="10">
        <f t="shared" ca="1" si="1"/>
        <v>1574.1176</v>
      </c>
      <c r="F66" s="10">
        <f t="shared" ca="1" si="2"/>
        <v>1334.4028000324433</v>
      </c>
      <c r="G66" s="10">
        <f ca="1">IF(C66="","",
J65*$D$7/12)</f>
        <v>239.71479996755679</v>
      </c>
      <c r="H66" s="10">
        <f ca="1">IF(C66="","",IF(B66&lt;=$D$5,$E$8,IF(B66&lt;=$D$6,$E$9,$E$10)))</f>
        <v>250</v>
      </c>
      <c r="I66" s="16">
        <v>1824.1176</v>
      </c>
      <c r="J66" s="10">
        <f t="shared" ca="1" si="3"/>
        <v>13055.68023954075</v>
      </c>
      <c r="K66"/>
      <c r="L66"/>
      <c r="M66"/>
      <c r="N66"/>
      <c r="O66"/>
      <c r="P66"/>
      <c r="Q66"/>
    </row>
    <row r="67" spans="2:17" x14ac:dyDescent="0.3">
      <c r="B67">
        <v>52</v>
      </c>
      <c r="C67" s="12">
        <f ca="1">IF(B67&lt;=$D$4,EDATE($C$15,B67),"")</f>
        <v>45690</v>
      </c>
      <c r="D67" s="11">
        <f t="shared" ca="1" si="0"/>
        <v>31</v>
      </c>
      <c r="E67" s="10">
        <f t="shared" ca="1" si="1"/>
        <v>1574.1176</v>
      </c>
      <c r="F67" s="10">
        <f t="shared" ca="1" si="2"/>
        <v>1356.6317266763172</v>
      </c>
      <c r="G67" s="10">
        <f ca="1">IF(C67="","",
J66*$D$7/12)</f>
        <v>217.48587332368299</v>
      </c>
      <c r="H67" s="10">
        <f ca="1">IF(C67="","",IF(B67&lt;=$D$5,$E$8,IF(B67&lt;=$D$6,$E$9,$E$10)))</f>
        <v>250</v>
      </c>
      <c r="I67" s="16">
        <v>1824.1176</v>
      </c>
      <c r="J67" s="10">
        <f t="shared" ca="1" si="3"/>
        <v>11699.048512864432</v>
      </c>
      <c r="K67"/>
      <c r="L67"/>
      <c r="M67"/>
      <c r="N67"/>
      <c r="O67"/>
      <c r="P67"/>
      <c r="Q67"/>
    </row>
    <row r="68" spans="2:17" x14ac:dyDescent="0.3">
      <c r="B68">
        <v>53</v>
      </c>
      <c r="C68" s="12">
        <f ca="1">IF(B68&lt;=$D$4,EDATE($C$15,B68),"")</f>
        <v>45718</v>
      </c>
      <c r="D68" s="11">
        <f t="shared" ca="1" si="0"/>
        <v>28</v>
      </c>
      <c r="E68" s="10">
        <f t="shared" ca="1" si="1"/>
        <v>1574.1176</v>
      </c>
      <c r="F68" s="10">
        <f t="shared" ca="1" si="2"/>
        <v>1379.2309501898667</v>
      </c>
      <c r="G68" s="10">
        <f ca="1">IF(C68="","",
J67*$D$7/12)</f>
        <v>194.88664981013332</v>
      </c>
      <c r="H68" s="10">
        <f ca="1">IF(C68="","",IF(B68&lt;=$D$5,$E$8,IF(B68&lt;=$D$6,$E$9,$E$10)))</f>
        <v>250</v>
      </c>
      <c r="I68" s="16">
        <v>1824.1176</v>
      </c>
      <c r="J68" s="10">
        <f t="shared" ca="1" si="3"/>
        <v>10319.817562674565</v>
      </c>
      <c r="K68"/>
      <c r="L68"/>
      <c r="M68"/>
      <c r="N68"/>
      <c r="O68"/>
      <c r="P68"/>
      <c r="Q68"/>
    </row>
    <row r="69" spans="2:17" x14ac:dyDescent="0.3">
      <c r="B69">
        <v>54</v>
      </c>
      <c r="C69" s="12">
        <f ca="1">IF(B69&lt;=$D$4,EDATE($C$15,B69),"")</f>
        <v>45749</v>
      </c>
      <c r="D69" s="11">
        <f t="shared" ca="1" si="0"/>
        <v>31</v>
      </c>
      <c r="E69" s="10">
        <f t="shared" ca="1" si="1"/>
        <v>1574.1176</v>
      </c>
      <c r="F69" s="10">
        <f t="shared" ca="1" si="2"/>
        <v>1402.2066391017795</v>
      </c>
      <c r="G69" s="10">
        <f ca="1">IF(C69="","",
J68*$D$7/12)</f>
        <v>171.91096089822045</v>
      </c>
      <c r="H69" s="10">
        <f ca="1">IF(C69="","",IF(B69&lt;=$D$5,$E$8,IF(B69&lt;=$D$6,$E$9,$E$10)))</f>
        <v>250</v>
      </c>
      <c r="I69" s="16">
        <v>1824.1176</v>
      </c>
      <c r="J69" s="10">
        <f t="shared" ca="1" si="3"/>
        <v>8917.6109235727854</v>
      </c>
      <c r="K69"/>
      <c r="L69"/>
      <c r="M69"/>
      <c r="N69"/>
      <c r="O69"/>
      <c r="P69"/>
      <c r="Q69"/>
    </row>
    <row r="70" spans="2:17" x14ac:dyDescent="0.3">
      <c r="B70">
        <v>55</v>
      </c>
      <c r="C70" s="12">
        <f ca="1">IF(B70&lt;=$D$4,EDATE($C$15,B70),"")</f>
        <v>45779</v>
      </c>
      <c r="D70" s="11">
        <f t="shared" ca="1" si="0"/>
        <v>30</v>
      </c>
      <c r="E70" s="10">
        <f t="shared" ca="1" si="1"/>
        <v>1574.1176</v>
      </c>
      <c r="F70" s="10">
        <f t="shared" ca="1" si="2"/>
        <v>1425.5650646981501</v>
      </c>
      <c r="G70" s="10">
        <f ca="1">IF(C70="","",
J69*$D$7/12)</f>
        <v>148.55253530184999</v>
      </c>
      <c r="H70" s="10">
        <f ca="1">IF(C70="","",IF(B70&lt;=$D$5,$E$8,IF(B70&lt;=$D$6,$E$9,$E$10)))</f>
        <v>250</v>
      </c>
      <c r="I70" s="16">
        <v>1824.1176</v>
      </c>
      <c r="J70" s="10">
        <f t="shared" ca="1" si="3"/>
        <v>7492.0458588746351</v>
      </c>
      <c r="K70"/>
      <c r="L70"/>
      <c r="M70"/>
      <c r="N70"/>
      <c r="O70"/>
      <c r="P70"/>
      <c r="Q70"/>
    </row>
    <row r="71" spans="2:17" x14ac:dyDescent="0.3">
      <c r="B71">
        <v>56</v>
      </c>
      <c r="C71" s="12">
        <f ca="1">IF(B71&lt;=$D$4,EDATE($C$15,B71),"")</f>
        <v>45810</v>
      </c>
      <c r="D71" s="11">
        <f t="shared" ca="1" si="0"/>
        <v>31</v>
      </c>
      <c r="E71" s="10">
        <f t="shared" ca="1" si="1"/>
        <v>1574.1176</v>
      </c>
      <c r="F71" s="10">
        <f t="shared" ca="1" si="2"/>
        <v>1449.3126027342469</v>
      </c>
      <c r="G71" s="10">
        <f ca="1">IF(C71="","",
J70*$D$7/12)</f>
        <v>124.80499726575329</v>
      </c>
      <c r="H71" s="10">
        <f ca="1">IF(C71="","",IF(B71&lt;=$D$5,$E$8,IF(B71&lt;=$D$6,$E$9,$E$10)))</f>
        <v>250</v>
      </c>
      <c r="I71" s="16">
        <v>1824.1176</v>
      </c>
      <c r="J71" s="10">
        <f t="shared" ca="1" si="3"/>
        <v>6042.7332561403882</v>
      </c>
      <c r="K71"/>
      <c r="L71"/>
      <c r="M71"/>
      <c r="N71"/>
      <c r="O71"/>
      <c r="P71"/>
      <c r="Q71"/>
    </row>
    <row r="72" spans="2:17" x14ac:dyDescent="0.3">
      <c r="B72">
        <v>57</v>
      </c>
      <c r="C72" s="12">
        <f ca="1">IF(B72&lt;=$D$4,EDATE($C$15,B72),"")</f>
        <v>45840</v>
      </c>
      <c r="D72" s="11">
        <f t="shared" ca="1" si="0"/>
        <v>30</v>
      </c>
      <c r="E72" s="10">
        <f t="shared" ca="1" si="1"/>
        <v>1574.1176</v>
      </c>
      <c r="F72" s="10">
        <f t="shared" ca="1" si="2"/>
        <v>1473.4557351747947</v>
      </c>
      <c r="G72" s="10">
        <f ca="1">IF(C72="","",
J71*$D$7/12)</f>
        <v>100.66186482520529</v>
      </c>
      <c r="H72" s="10">
        <f ca="1">IF(C72="","",IF(B72&lt;=$D$5,$E$8,IF(B72&lt;=$D$6,$E$9,$E$10)))</f>
        <v>250</v>
      </c>
      <c r="I72" s="16">
        <v>1824.1176</v>
      </c>
      <c r="J72" s="10">
        <f t="shared" ca="1" si="3"/>
        <v>4569.2775209655938</v>
      </c>
      <c r="K72"/>
      <c r="L72"/>
      <c r="M72"/>
      <c r="N72"/>
      <c r="O72"/>
      <c r="P72"/>
      <c r="Q72"/>
    </row>
    <row r="73" spans="2:17" x14ac:dyDescent="0.3">
      <c r="B73">
        <v>58</v>
      </c>
      <c r="C73" s="12">
        <f ca="1">IF(B73&lt;=$D$4,EDATE($C$15,B73),"")</f>
        <v>45871</v>
      </c>
      <c r="D73" s="11">
        <f t="shared" ca="1" si="0"/>
        <v>31</v>
      </c>
      <c r="E73" s="10">
        <f t="shared" ca="1" si="1"/>
        <v>1574.1176</v>
      </c>
      <c r="F73" s="10">
        <f t="shared" ca="1" si="2"/>
        <v>1498.0010519632483</v>
      </c>
      <c r="G73" s="10">
        <f ca="1">IF(C73="","",
J72*$D$7/12)</f>
        <v>76.116548036751851</v>
      </c>
      <c r="H73" s="10">
        <f ca="1">IF(C73="","",IF(B73&lt;=$D$5,$E$8,IF(B73&lt;=$D$6,$E$9,$E$10)))</f>
        <v>250</v>
      </c>
      <c r="I73" s="16">
        <v>1824.1176</v>
      </c>
      <c r="J73" s="10">
        <f t="shared" ca="1" si="3"/>
        <v>3071.2764690023455</v>
      </c>
      <c r="K73"/>
      <c r="L73"/>
      <c r="M73"/>
      <c r="N73"/>
      <c r="O73"/>
      <c r="P73"/>
      <c r="Q73"/>
    </row>
    <row r="74" spans="2:17" x14ac:dyDescent="0.3">
      <c r="B74">
        <v>59</v>
      </c>
      <c r="C74" s="12">
        <f ca="1">IF(B74&lt;=$D$4,EDATE($C$15,B74),"")</f>
        <v>45902</v>
      </c>
      <c r="D74" s="11">
        <f t="shared" ca="1" si="0"/>
        <v>31</v>
      </c>
      <c r="E74" s="10">
        <f t="shared" ca="1" si="1"/>
        <v>1574.1176</v>
      </c>
      <c r="F74" s="10">
        <f t="shared" ca="1" si="2"/>
        <v>1522.9552528205359</v>
      </c>
      <c r="G74" s="10">
        <f ca="1">IF(C74="","",
J73*$D$7/12)</f>
        <v>51.162347179464071</v>
      </c>
      <c r="H74" s="10">
        <f ca="1">IF(C74="","",IF(B74&lt;=$D$5,$E$8,IF(B74&lt;=$D$6,$E$9,$E$10)))</f>
        <v>250</v>
      </c>
      <c r="I74" s="16">
        <v>1824.1176</v>
      </c>
      <c r="J74" s="10">
        <f t="shared" ca="1" si="3"/>
        <v>1548.3212161818096</v>
      </c>
      <c r="K74"/>
      <c r="L74"/>
      <c r="M74"/>
      <c r="N74"/>
      <c r="O74"/>
      <c r="P74"/>
      <c r="Q74"/>
    </row>
    <row r="75" spans="2:17" x14ac:dyDescent="0.3">
      <c r="B75">
        <v>60</v>
      </c>
      <c r="C75" s="12">
        <f ca="1">IF(B75&lt;=$D$4,EDATE($C$15,B75),"")</f>
        <v>45932</v>
      </c>
      <c r="D75" s="11">
        <f t="shared" ca="1" si="0"/>
        <v>30</v>
      </c>
      <c r="E75" s="10">
        <f t="shared" ca="1" si="1"/>
        <v>1574.1176</v>
      </c>
      <c r="F75" s="10">
        <f t="shared" ca="1" si="2"/>
        <v>1548.3251490737714</v>
      </c>
      <c r="G75" s="10">
        <f ca="1">IF(C75="","",
J74*$D$7/12)</f>
        <v>25.792450926228643</v>
      </c>
      <c r="H75" s="10">
        <f ca="1">IF(C75="","",IF(B75&lt;=$D$5,$E$8,IF(B75&lt;=$D$6,$E$9,$E$10)))</f>
        <v>250</v>
      </c>
      <c r="I75" s="16">
        <v>1824.1176</v>
      </c>
      <c r="J75" s="10">
        <f t="shared" ca="1" si="3"/>
        <v>-3.9328919617673819E-3</v>
      </c>
      <c r="K75"/>
      <c r="L75"/>
      <c r="M75"/>
      <c r="N75"/>
      <c r="O75"/>
      <c r="P75"/>
      <c r="Q75"/>
    </row>
    <row r="76" spans="2:17" x14ac:dyDescent="0.3">
      <c r="B76">
        <v>61</v>
      </c>
      <c r="C76" s="12" t="str">
        <f>IF(B76&lt;=$D$4,EDATE($C$15,B76),"")</f>
        <v/>
      </c>
      <c r="D76" s="11" t="str">
        <f t="shared" si="0"/>
        <v/>
      </c>
      <c r="E76" s="10" t="str">
        <f t="shared" si="1"/>
        <v/>
      </c>
      <c r="F76" s="10" t="str">
        <f t="shared" si="2"/>
        <v/>
      </c>
      <c r="G76" s="10" t="str">
        <f>IF(C76="","",
J75*$D$7/12)</f>
        <v/>
      </c>
      <c r="H76" s="10" t="str">
        <f>IF(C76="","",IF(B76&lt;=$D$5,$E$8,IF(B76&lt;=$D$6,$E$9,$E$10)))</f>
        <v/>
      </c>
      <c r="I76" s="10"/>
      <c r="J76" s="10" t="str">
        <f t="shared" si="3"/>
        <v/>
      </c>
      <c r="K76"/>
      <c r="L76"/>
      <c r="M76"/>
      <c r="N76"/>
      <c r="O76"/>
      <c r="P76"/>
      <c r="Q76"/>
    </row>
    <row r="77" spans="2:17" x14ac:dyDescent="0.3">
      <c r="B77">
        <v>62</v>
      </c>
      <c r="C77" s="12" t="str">
        <f>IF(B77&lt;=$D$4,EDATE($C$15,B77),"")</f>
        <v/>
      </c>
      <c r="D77" s="11" t="str">
        <f t="shared" si="0"/>
        <v/>
      </c>
      <c r="E77" s="10" t="str">
        <f t="shared" si="1"/>
        <v/>
      </c>
      <c r="F77" s="10" t="str">
        <f t="shared" si="2"/>
        <v/>
      </c>
      <c r="G77" s="10" t="str">
        <f>IF(C77="","",
J76*$D$7/12)</f>
        <v/>
      </c>
      <c r="H77" s="10" t="str">
        <f>IF(C77="","",IF(B77&lt;=$D$5,$E$8,IF(B77&lt;=$D$6,$E$9,$E$10)))</f>
        <v/>
      </c>
      <c r="I77" s="10" t="str">
        <f>IF(C77="","",IF(B77&lt;$D$4+1,((((1+$D$7/12)^$D$5)*((1+$D$7/12)^($D$4-$D$5))*((1+$D$7/12)-1)*((1+$D$7/12)-1))/(((1+$D$7/12)^($D$4-$D$5))*((1+$D$7/12)-1)*((1+$D$7/12)^$D$5-1)+((1+$D$7/12)-1)*((1+$D$7/12)^($D$4-$D$5)-1)))*$D$3+($D$3*$D$5*$D$8+$D$3*($D$6-$D$5)*$D$9+$D$3*($D$4-$D$6)*$D$10)/$D$4,0))</f>
        <v/>
      </c>
      <c r="J77" s="10" t="str">
        <f t="shared" si="3"/>
        <v/>
      </c>
      <c r="K77"/>
      <c r="L77"/>
      <c r="M77"/>
      <c r="N77"/>
      <c r="O77"/>
      <c r="P77"/>
      <c r="Q77"/>
    </row>
  </sheetData>
  <mergeCells count="11">
    <mergeCell ref="B9:C9"/>
    <mergeCell ref="B10:C10"/>
    <mergeCell ref="B11:C11"/>
    <mergeCell ref="B3:C3"/>
    <mergeCell ref="B4:C4"/>
    <mergeCell ref="B5:C5"/>
    <mergeCell ref="B6:C6"/>
    <mergeCell ref="B7:C7"/>
    <mergeCell ref="B8:C8"/>
    <mergeCell ref="B2:C2"/>
    <mergeCell ref="B1:D1"/>
  </mergeCells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Грфик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BOIKO Yurii Sergiiovych</dc:creator>
  <cp:lastModifiedBy>alt</cp:lastModifiedBy>
  <cp:lastPrinted>2020-10-01T11:51:26Z</cp:lastPrinted>
  <dcterms:created xsi:type="dcterms:W3CDTF">2019-09-24T05:58:02Z</dcterms:created>
  <dcterms:modified xsi:type="dcterms:W3CDTF">2020-10-02T07:19:44Z</dcterms:modified>
</cp:coreProperties>
</file>