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lt\Desktop\робота\"/>
    </mc:Choice>
  </mc:AlternateContent>
  <bookViews>
    <workbookView xWindow="0" yWindow="0" windowWidth="23040" windowHeight="6744"/>
  </bookViews>
  <sheets>
    <sheet name="Грфик" sheetId="3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I16" i="3"/>
  <c r="D3" i="3" l="1"/>
  <c r="G76" i="3"/>
  <c r="G77" i="3"/>
  <c r="F76" i="3"/>
  <c r="F77" i="3"/>
  <c r="E76" i="3"/>
  <c r="E77" i="3"/>
  <c r="E11" i="3" l="1"/>
  <c r="I15" i="3" s="1"/>
  <c r="C15" i="3"/>
  <c r="C19" i="3" s="1"/>
  <c r="G19" i="3" s="1"/>
  <c r="C77" i="3"/>
  <c r="C76" i="3"/>
  <c r="H76" i="3" l="1"/>
  <c r="H77" i="3"/>
  <c r="J77" i="3"/>
  <c r="J76" i="3"/>
  <c r="C44" i="3"/>
  <c r="G44" i="3" s="1"/>
  <c r="C18" i="3"/>
  <c r="G18" i="3" s="1"/>
  <c r="C16" i="3"/>
  <c r="G16" i="3" s="1"/>
  <c r="C17" i="3"/>
  <c r="G17" i="3" s="1"/>
  <c r="C21" i="3"/>
  <c r="G21" i="3" s="1"/>
  <c r="C22" i="3"/>
  <c r="G22" i="3" s="1"/>
  <c r="C23" i="3"/>
  <c r="G23" i="3" s="1"/>
  <c r="C35" i="3"/>
  <c r="G35" i="3" s="1"/>
  <c r="C24" i="3"/>
  <c r="G24" i="3" s="1"/>
  <c r="C25" i="3"/>
  <c r="G25" i="3" s="1"/>
  <c r="C26" i="3"/>
  <c r="G26" i="3" s="1"/>
  <c r="C27" i="3"/>
  <c r="G27" i="3" s="1"/>
  <c r="C28" i="3"/>
  <c r="G28" i="3" s="1"/>
  <c r="C29" i="3"/>
  <c r="G29" i="3" s="1"/>
  <c r="C30" i="3"/>
  <c r="G30" i="3" s="1"/>
  <c r="C31" i="3"/>
  <c r="G31" i="3" s="1"/>
  <c r="C32" i="3"/>
  <c r="G32" i="3" s="1"/>
  <c r="C33" i="3"/>
  <c r="G33" i="3" s="1"/>
  <c r="C37" i="3"/>
  <c r="G37" i="3" s="1"/>
  <c r="C38" i="3"/>
  <c r="G38" i="3" s="1"/>
  <c r="C39" i="3"/>
  <c r="G39" i="3" s="1"/>
  <c r="C40" i="3"/>
  <c r="G40" i="3" s="1"/>
  <c r="C41" i="3"/>
  <c r="G41" i="3" s="1"/>
  <c r="C42" i="3"/>
  <c r="G42" i="3" s="1"/>
  <c r="C43" i="3"/>
  <c r="G43" i="3" s="1"/>
  <c r="C74" i="3"/>
  <c r="G74" i="3" s="1"/>
  <c r="C70" i="3"/>
  <c r="G70" i="3" s="1"/>
  <c r="C66" i="3"/>
  <c r="G66" i="3" s="1"/>
  <c r="C73" i="3"/>
  <c r="G73" i="3" s="1"/>
  <c r="C69" i="3"/>
  <c r="G69" i="3" s="1"/>
  <c r="C65" i="3"/>
  <c r="G65" i="3" s="1"/>
  <c r="C61" i="3"/>
  <c r="G61" i="3" s="1"/>
  <c r="C75" i="3"/>
  <c r="G75" i="3" s="1"/>
  <c r="C71" i="3"/>
  <c r="G71" i="3" s="1"/>
  <c r="C67" i="3"/>
  <c r="G67" i="3" s="1"/>
  <c r="C63" i="3"/>
  <c r="G63" i="3" s="1"/>
  <c r="C58" i="3"/>
  <c r="G58" i="3" s="1"/>
  <c r="C54" i="3"/>
  <c r="G54" i="3" s="1"/>
  <c r="C52" i="3"/>
  <c r="G52" i="3" s="1"/>
  <c r="C50" i="3"/>
  <c r="G50" i="3" s="1"/>
  <c r="C49" i="3"/>
  <c r="G49" i="3" s="1"/>
  <c r="C48" i="3"/>
  <c r="G48" i="3" s="1"/>
  <c r="C47" i="3"/>
  <c r="G47" i="3" s="1"/>
  <c r="C46" i="3"/>
  <c r="G46" i="3" s="1"/>
  <c r="C45" i="3"/>
  <c r="G45" i="3" s="1"/>
  <c r="C72" i="3"/>
  <c r="G72" i="3" s="1"/>
  <c r="C68" i="3"/>
  <c r="G68" i="3" s="1"/>
  <c r="C57" i="3"/>
  <c r="G57" i="3" s="1"/>
  <c r="C64" i="3"/>
  <c r="G64" i="3" s="1"/>
  <c r="C62" i="3"/>
  <c r="G62" i="3" s="1"/>
  <c r="C60" i="3"/>
  <c r="G60" i="3" s="1"/>
  <c r="C56" i="3"/>
  <c r="G56" i="3" s="1"/>
  <c r="C53" i="3"/>
  <c r="G53" i="3" s="1"/>
  <c r="C51" i="3"/>
  <c r="G51" i="3" s="1"/>
  <c r="C59" i="3"/>
  <c r="G59" i="3" s="1"/>
  <c r="C55" i="3"/>
  <c r="G55" i="3" s="1"/>
  <c r="C34" i="3"/>
  <c r="G34" i="3" s="1"/>
  <c r="C36" i="3"/>
  <c r="G36" i="3" s="1"/>
  <c r="C20" i="3"/>
  <c r="G20" i="3" s="1"/>
  <c r="D76" i="3"/>
  <c r="I77" i="3"/>
  <c r="D77" i="3"/>
  <c r="D19" i="3" l="1"/>
  <c r="D16" i="3"/>
  <c r="D17" i="3"/>
  <c r="D18" i="3"/>
  <c r="D44" i="3"/>
  <c r="D20" i="3"/>
  <c r="D55" i="3"/>
  <c r="D56" i="3"/>
  <c r="D57" i="3"/>
  <c r="D46" i="3"/>
  <c r="D50" i="3"/>
  <c r="D63" i="3"/>
  <c r="D61" i="3"/>
  <c r="D66" i="3"/>
  <c r="D40" i="3"/>
  <c r="D33" i="3"/>
  <c r="D29" i="3"/>
  <c r="D25" i="3"/>
  <c r="D22" i="3"/>
  <c r="D59" i="3"/>
  <c r="D60" i="3"/>
  <c r="D68" i="3"/>
  <c r="D47" i="3"/>
  <c r="D52" i="3"/>
  <c r="D67" i="3"/>
  <c r="D65" i="3"/>
  <c r="D70" i="3"/>
  <c r="D43" i="3"/>
  <c r="D39" i="3"/>
  <c r="D32" i="3"/>
  <c r="D28" i="3"/>
  <c r="D24" i="3"/>
  <c r="D21" i="3"/>
  <c r="D36" i="3"/>
  <c r="D51" i="3"/>
  <c r="D62" i="3"/>
  <c r="D72" i="3"/>
  <c r="D48" i="3"/>
  <c r="D54" i="3"/>
  <c r="D71" i="3"/>
  <c r="D69" i="3"/>
  <c r="D74" i="3"/>
  <c r="D42" i="3"/>
  <c r="D38" i="3"/>
  <c r="D31" i="3"/>
  <c r="D27" i="3"/>
  <c r="D35" i="3"/>
  <c r="D34" i="3"/>
  <c r="D53" i="3"/>
  <c r="D64" i="3"/>
  <c r="D45" i="3"/>
  <c r="D49" i="3"/>
  <c r="D58" i="3"/>
  <c r="D75" i="3"/>
  <c r="D73" i="3"/>
  <c r="D41" i="3"/>
  <c r="D37" i="3"/>
  <c r="D30" i="3"/>
  <c r="D26" i="3"/>
  <c r="D23" i="3"/>
  <c r="D15" i="3" l="1"/>
  <c r="E10" i="3" l="1"/>
  <c r="J15" i="3"/>
  <c r="E9" i="3"/>
  <c r="E8" i="3"/>
  <c r="I21" i="3" l="1"/>
  <c r="I27" i="3"/>
  <c r="I33" i="3"/>
  <c r="I39" i="3"/>
  <c r="I45" i="3"/>
  <c r="I51" i="3"/>
  <c r="I57" i="3"/>
  <c r="I63" i="3"/>
  <c r="I69" i="3"/>
  <c r="I75" i="3"/>
  <c r="I23" i="3"/>
  <c r="I35" i="3"/>
  <c r="I47" i="3"/>
  <c r="I59" i="3"/>
  <c r="I65" i="3"/>
  <c r="I24" i="3"/>
  <c r="I42" i="3"/>
  <c r="I54" i="3"/>
  <c r="I66" i="3"/>
  <c r="I31" i="3"/>
  <c r="I55" i="3"/>
  <c r="I67" i="3"/>
  <c r="I32" i="3"/>
  <c r="I44" i="3"/>
  <c r="I56" i="3"/>
  <c r="I68" i="3"/>
  <c r="I22" i="3"/>
  <c r="I28" i="3"/>
  <c r="I34" i="3"/>
  <c r="I40" i="3"/>
  <c r="I46" i="3"/>
  <c r="I52" i="3"/>
  <c r="I58" i="3"/>
  <c r="I64" i="3"/>
  <c r="I70" i="3"/>
  <c r="I17" i="3"/>
  <c r="I29" i="3"/>
  <c r="I41" i="3"/>
  <c r="I53" i="3"/>
  <c r="I71" i="3"/>
  <c r="I18" i="3"/>
  <c r="I30" i="3"/>
  <c r="I36" i="3"/>
  <c r="I48" i="3"/>
  <c r="I60" i="3"/>
  <c r="I72" i="3"/>
  <c r="I25" i="3"/>
  <c r="I49" i="3"/>
  <c r="I61" i="3"/>
  <c r="I73" i="3"/>
  <c r="I26" i="3"/>
  <c r="I38" i="3"/>
  <c r="I50" i="3"/>
  <c r="I62" i="3"/>
  <c r="I43" i="3"/>
  <c r="I37" i="3"/>
  <c r="I19" i="3"/>
  <c r="I20" i="3"/>
  <c r="I74" i="3"/>
  <c r="H19" i="3"/>
  <c r="H16" i="3"/>
  <c r="E16" i="3" s="1"/>
  <c r="F16" i="3" s="1"/>
  <c r="H20" i="3"/>
  <c r="E20" i="3" s="1"/>
  <c r="H24" i="3"/>
  <c r="E24" i="3" s="1"/>
  <c r="H23" i="3"/>
  <c r="E23" i="3" s="1"/>
  <c r="H27" i="3"/>
  <c r="H26" i="3"/>
  <c r="E26" i="3" s="1"/>
  <c r="H18" i="3"/>
  <c r="E18" i="3" s="1"/>
  <c r="H22" i="3"/>
  <c r="E22" i="3" s="1"/>
  <c r="H21" i="3"/>
  <c r="H25" i="3"/>
  <c r="H17" i="3"/>
  <c r="H35" i="3"/>
  <c r="E35" i="3" s="1"/>
  <c r="H43" i="3"/>
  <c r="E43" i="3" s="1"/>
  <c r="H37" i="3"/>
  <c r="E37" i="3" s="1"/>
  <c r="H46" i="3"/>
  <c r="H42" i="3"/>
  <c r="E42" i="3" s="1"/>
  <c r="H41" i="3"/>
  <c r="H34" i="3"/>
  <c r="H47" i="3"/>
  <c r="E47" i="3" s="1"/>
  <c r="H36" i="3"/>
  <c r="E36" i="3" s="1"/>
  <c r="H30" i="3"/>
  <c r="H50" i="3"/>
  <c r="H28" i="3"/>
  <c r="H51" i="3"/>
  <c r="E51" i="3" s="1"/>
  <c r="H33" i="3"/>
  <c r="E33" i="3" s="1"/>
  <c r="H32" i="3"/>
  <c r="E32" i="3" s="1"/>
  <c r="H38" i="3"/>
  <c r="H40" i="3"/>
  <c r="H39" i="3"/>
  <c r="H29" i="3"/>
  <c r="H44" i="3"/>
  <c r="E44" i="3" s="1"/>
  <c r="H48" i="3"/>
  <c r="E48" i="3" s="1"/>
  <c r="H49" i="3"/>
  <c r="H31" i="3"/>
  <c r="H45" i="3"/>
  <c r="H55" i="3"/>
  <c r="H65" i="3"/>
  <c r="E65" i="3" s="1"/>
  <c r="H52" i="3"/>
  <c r="E52" i="3" s="1"/>
  <c r="H63" i="3"/>
  <c r="H60" i="3"/>
  <c r="E60" i="3" s="1"/>
  <c r="H67" i="3"/>
  <c r="H61" i="3"/>
  <c r="H75" i="3"/>
  <c r="E75" i="3" s="1"/>
  <c r="H62" i="3"/>
  <c r="E62" i="3" s="1"/>
  <c r="H64" i="3"/>
  <c r="E64" i="3" s="1"/>
  <c r="H71" i="3"/>
  <c r="E71" i="3" s="1"/>
  <c r="H66" i="3"/>
  <c r="H57" i="3"/>
  <c r="E57" i="3" s="1"/>
  <c r="H68" i="3"/>
  <c r="E68" i="3" s="1"/>
  <c r="H74" i="3"/>
  <c r="E74" i="3" s="1"/>
  <c r="H59" i="3"/>
  <c r="H53" i="3"/>
  <c r="E53" i="3" s="1"/>
  <c r="H69" i="3"/>
  <c r="H70" i="3"/>
  <c r="H58" i="3"/>
  <c r="E58" i="3" s="1"/>
  <c r="H56" i="3"/>
  <c r="E56" i="3" s="1"/>
  <c r="H72" i="3"/>
  <c r="H54" i="3"/>
  <c r="H73" i="3"/>
  <c r="E70" i="3" l="1"/>
  <c r="E55" i="3"/>
  <c r="E34" i="3"/>
  <c r="E19" i="3"/>
  <c r="E69" i="3"/>
  <c r="E67" i="3"/>
  <c r="E45" i="3"/>
  <c r="E39" i="3"/>
  <c r="E28" i="3"/>
  <c r="E72" i="3"/>
  <c r="E38" i="3"/>
  <c r="E73" i="3"/>
  <c r="E66" i="3"/>
  <c r="E17" i="3"/>
  <c r="E54" i="3"/>
  <c r="E31" i="3"/>
  <c r="E40" i="3"/>
  <c r="E50" i="3"/>
  <c r="E25" i="3"/>
  <c r="E61" i="3"/>
  <c r="E29" i="3"/>
  <c r="E41" i="3"/>
  <c r="E27" i="3"/>
  <c r="E59" i="3"/>
  <c r="E63" i="3"/>
  <c r="E49" i="3"/>
  <c r="E30" i="3"/>
  <c r="E46" i="3"/>
  <c r="E21" i="3"/>
  <c r="J16" i="3"/>
  <c r="K17" i="3" s="1"/>
  <c r="F17" i="3" l="1"/>
  <c r="J17" i="3" l="1"/>
  <c r="K18" i="3" s="1"/>
  <c r="F18" i="3"/>
  <c r="J18" i="3" l="1"/>
  <c r="K19" i="3" s="1"/>
  <c r="F19" i="3" l="1"/>
  <c r="J19" i="3" l="1"/>
  <c r="K20" i="3" s="1"/>
  <c r="F20" i="3" l="1"/>
  <c r="J20" i="3" l="1"/>
  <c r="K21" i="3" s="1"/>
  <c r="F21" i="3" l="1"/>
  <c r="J21" i="3" l="1"/>
  <c r="K22" i="3" s="1"/>
  <c r="F22" i="3" l="1"/>
  <c r="J22" i="3" l="1"/>
  <c r="K23" i="3" s="1"/>
  <c r="F23" i="3" l="1"/>
  <c r="J23" i="3" l="1"/>
  <c r="K24" i="3" s="1"/>
  <c r="F24" i="3" l="1"/>
  <c r="J24" i="3" l="1"/>
  <c r="K25" i="3" s="1"/>
  <c r="F25" i="3" l="1"/>
  <c r="J25" i="3" l="1"/>
  <c r="K26" i="3" s="1"/>
  <c r="F26" i="3" l="1"/>
  <c r="J26" i="3" l="1"/>
  <c r="K27" i="3" s="1"/>
  <c r="F27" i="3" l="1"/>
  <c r="J27" i="3" l="1"/>
  <c r="K28" i="3" s="1"/>
  <c r="F28" i="3" l="1"/>
  <c r="J28" i="3" l="1"/>
  <c r="K29" i="3" s="1"/>
  <c r="F29" i="3" l="1"/>
  <c r="J29" i="3" l="1"/>
  <c r="K30" i="3" s="1"/>
  <c r="F30" i="3" l="1"/>
  <c r="J30" i="3" l="1"/>
  <c r="K31" i="3" s="1"/>
  <c r="F31" i="3" l="1"/>
  <c r="J31" i="3" l="1"/>
  <c r="K32" i="3" s="1"/>
  <c r="F32" i="3" l="1"/>
  <c r="J32" i="3" l="1"/>
  <c r="K33" i="3" s="1"/>
  <c r="F33" i="3" l="1"/>
  <c r="J33" i="3" l="1"/>
  <c r="K34" i="3" s="1"/>
  <c r="F34" i="3" l="1"/>
  <c r="J34" i="3" l="1"/>
  <c r="K35" i="3" s="1"/>
  <c r="F35" i="3" l="1"/>
  <c r="J35" i="3" l="1"/>
  <c r="K36" i="3" s="1"/>
  <c r="F36" i="3" l="1"/>
  <c r="J36" i="3" l="1"/>
  <c r="K37" i="3" s="1"/>
  <c r="F37" i="3" l="1"/>
  <c r="J37" i="3" l="1"/>
  <c r="K38" i="3" s="1"/>
  <c r="F38" i="3" l="1"/>
  <c r="J38" i="3" l="1"/>
  <c r="K39" i="3" s="1"/>
  <c r="F39" i="3" l="1"/>
  <c r="J39" i="3" l="1"/>
  <c r="K40" i="3" s="1"/>
  <c r="F40" i="3" l="1"/>
  <c r="J40" i="3" l="1"/>
  <c r="K41" i="3" s="1"/>
  <c r="F41" i="3" l="1"/>
  <c r="J41" i="3" l="1"/>
  <c r="K42" i="3" s="1"/>
  <c r="F42" i="3" l="1"/>
  <c r="J42" i="3" l="1"/>
  <c r="K43" i="3" s="1"/>
  <c r="F43" i="3" l="1"/>
  <c r="J43" i="3" l="1"/>
  <c r="K44" i="3" s="1"/>
  <c r="F44" i="3" l="1"/>
  <c r="J44" i="3" l="1"/>
  <c r="K45" i="3" s="1"/>
  <c r="F45" i="3" l="1"/>
  <c r="J45" i="3" l="1"/>
  <c r="K46" i="3" s="1"/>
  <c r="F46" i="3" l="1"/>
  <c r="J46" i="3" l="1"/>
  <c r="K47" i="3" s="1"/>
  <c r="F47" i="3" l="1"/>
  <c r="J47" i="3" l="1"/>
  <c r="K48" i="3" s="1"/>
  <c r="F48" i="3" l="1"/>
  <c r="J48" i="3" l="1"/>
  <c r="K49" i="3" s="1"/>
  <c r="F49" i="3" l="1"/>
  <c r="J49" i="3" l="1"/>
  <c r="K50" i="3" s="1"/>
  <c r="F50" i="3" l="1"/>
  <c r="J50" i="3" l="1"/>
  <c r="K51" i="3" s="1"/>
  <c r="F51" i="3" l="1"/>
  <c r="J51" i="3" l="1"/>
  <c r="K52" i="3" s="1"/>
  <c r="F52" i="3" l="1"/>
  <c r="J52" i="3" l="1"/>
  <c r="K53" i="3" s="1"/>
  <c r="F53" i="3" l="1"/>
  <c r="J53" i="3" l="1"/>
  <c r="K54" i="3" s="1"/>
  <c r="F54" i="3" l="1"/>
  <c r="J54" i="3" l="1"/>
  <c r="K55" i="3" s="1"/>
  <c r="F55" i="3" l="1"/>
  <c r="J55" i="3" l="1"/>
  <c r="K56" i="3" s="1"/>
  <c r="F56" i="3" l="1"/>
  <c r="J56" i="3" l="1"/>
  <c r="K57" i="3" s="1"/>
  <c r="F57" i="3" l="1"/>
  <c r="J57" i="3" l="1"/>
  <c r="K58" i="3" s="1"/>
  <c r="F58" i="3" l="1"/>
  <c r="J58" i="3" l="1"/>
  <c r="K59" i="3" s="1"/>
  <c r="F59" i="3" l="1"/>
  <c r="J59" i="3" l="1"/>
  <c r="K60" i="3" s="1"/>
  <c r="F60" i="3" l="1"/>
  <c r="J60" i="3" l="1"/>
  <c r="K61" i="3" s="1"/>
  <c r="F61" i="3" l="1"/>
  <c r="J61" i="3" l="1"/>
  <c r="K62" i="3" s="1"/>
  <c r="F62" i="3" l="1"/>
  <c r="J62" i="3" l="1"/>
  <c r="K63" i="3" s="1"/>
  <c r="F63" i="3" l="1"/>
  <c r="J63" i="3" l="1"/>
  <c r="K64" i="3" s="1"/>
  <c r="F64" i="3" l="1"/>
  <c r="J64" i="3" l="1"/>
  <c r="K65" i="3" s="1"/>
  <c r="F65" i="3" l="1"/>
  <c r="J65" i="3" l="1"/>
  <c r="K66" i="3" s="1"/>
  <c r="F66" i="3" l="1"/>
  <c r="J66" i="3" l="1"/>
  <c r="K67" i="3" s="1"/>
  <c r="F67" i="3" l="1"/>
  <c r="J67" i="3" l="1"/>
  <c r="K68" i="3" s="1"/>
  <c r="F68" i="3" l="1"/>
  <c r="J68" i="3" l="1"/>
  <c r="K69" i="3" s="1"/>
  <c r="F69" i="3" l="1"/>
  <c r="J69" i="3" l="1"/>
  <c r="K70" i="3" s="1"/>
  <c r="F70" i="3" l="1"/>
  <c r="J70" i="3" l="1"/>
  <c r="K71" i="3" s="1"/>
  <c r="F71" i="3" l="1"/>
  <c r="J71" i="3" l="1"/>
  <c r="K72" i="3" s="1"/>
  <c r="F72" i="3" l="1"/>
  <c r="J72" i="3" l="1"/>
  <c r="K73" i="3" s="1"/>
  <c r="F73" i="3" l="1"/>
  <c r="J73" i="3" l="1"/>
  <c r="K74" i="3" s="1"/>
  <c r="F74" i="3" l="1"/>
  <c r="J74" i="3" l="1"/>
  <c r="K75" i="3" s="1"/>
  <c r="K15" i="3" s="1"/>
  <c r="F75" i="3" l="1"/>
  <c r="H15" i="3"/>
  <c r="J75" i="3" l="1"/>
  <c r="G15" i="3" s="1"/>
  <c r="F15" i="3" l="1"/>
  <c r="E15" i="3" l="1"/>
</calcChain>
</file>

<file path=xl/sharedStrings.xml><?xml version="1.0" encoding="utf-8"?>
<sst xmlns="http://schemas.openxmlformats.org/spreadsheetml/2006/main" count="23" uniqueCount="23">
  <si>
    <t>`</t>
  </si>
  <si>
    <t>Классика</t>
  </si>
  <si>
    <t>Период</t>
  </si>
  <si>
    <t>Дата платежа</t>
  </si>
  <si>
    <t>К-во дней</t>
  </si>
  <si>
    <t>Ан.платеж (без ежем.ком)</t>
  </si>
  <si>
    <t>Тело</t>
  </si>
  <si>
    <t>% ставка</t>
  </si>
  <si>
    <t>Ежем.ком</t>
  </si>
  <si>
    <t>Общий ануит.платеж</t>
  </si>
  <si>
    <t>Остаток тела</t>
  </si>
  <si>
    <t>Запрашиваемая сумма</t>
  </si>
  <si>
    <t>Общая сумма кредита</t>
  </si>
  <si>
    <t>Срок кредита</t>
  </si>
  <si>
    <t>Годовая ставка</t>
  </si>
  <si>
    <t>Ежем.ком в 1-м периоде</t>
  </si>
  <si>
    <t>Ежем.ком во 2-м периоде</t>
  </si>
  <si>
    <t>Ежем.ком в 3-м периоде</t>
  </si>
  <si>
    <t>Разовая комиссия</t>
  </si>
  <si>
    <t>Конец 1-го периода</t>
  </si>
  <si>
    <t>Конец 2-го периода</t>
  </si>
  <si>
    <t>Параметры</t>
  </si>
  <si>
    <t>% ставка (check)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</si>
</sst>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грн.-422]_-;\-* #,##0.00\ [$грн.-422]_-;_-* &quot;-&quot;??\ [$грн.-422]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0" tint="-0.249977111117893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2"/>
      <color theme="0" tint="-0.14999847407452621"/>
      <name val="Calibri"/>
      <family val="2"/>
      <charset val="204"/>
      <scheme val="minor"/>
    </font>
    <font>
      <sz val="12"/>
      <color theme="0" tint="-0.34998626667073579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0" fontId="14" fillId="0" borderId="0"/>
  </cellStyleXfs>
  <cellXfs count="41">
    <xf numFmtId="0" fontId="0" fillId="0" borderId="0" xfId="0"/>
    <xf numFmtId="0" fontId="7" fillId="0" borderId="0" xfId="1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4" fillId="0" borderId="0" xfId="2" applyFont="1" applyProtection="1">
      <protection locked="0"/>
    </xf>
    <xf numFmtId="0" fontId="13" fillId="0" borderId="0" xfId="2" applyFont="1" applyProtection="1"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4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4" fontId="0" fillId="0" borderId="12" xfId="0" applyNumberFormat="1" applyBorder="1"/>
    <xf numFmtId="0" fontId="8" fillId="0" borderId="1" xfId="3" applyFont="1" applyFill="1" applyBorder="1" applyAlignment="1" applyProtection="1">
      <alignment horizontal="left" vertical="center" indent="1"/>
      <protection locked="0"/>
    </xf>
    <xf numFmtId="0" fontId="10" fillId="0" borderId="5" xfId="3" applyFont="1" applyFill="1" applyBorder="1" applyAlignment="1" applyProtection="1">
      <alignment horizontal="right" vertical="center" wrapText="1" indent="1"/>
      <protection locked="0"/>
    </xf>
    <xf numFmtId="4" fontId="6" fillId="0" borderId="5" xfId="3" applyNumberFormat="1" applyFont="1" applyFill="1" applyBorder="1" applyAlignment="1" applyProtection="1">
      <alignment horizontal="right" vertical="center" wrapText="1" indent="1"/>
      <protection locked="0"/>
    </xf>
    <xf numFmtId="1" fontId="6" fillId="0" borderId="7" xfId="3" applyNumberFormat="1" applyFont="1" applyFill="1" applyBorder="1" applyAlignment="1" applyProtection="1">
      <alignment horizontal="right" vertical="center" wrapText="1"/>
      <protection locked="0"/>
    </xf>
    <xf numFmtId="1" fontId="6" fillId="0" borderId="5" xfId="3" applyNumberFormat="1" applyFont="1" applyFill="1" applyBorder="1" applyAlignment="1" applyProtection="1">
      <alignment horizontal="right" vertical="center" wrapText="1"/>
      <protection locked="0"/>
    </xf>
    <xf numFmtId="10" fontId="6" fillId="0" borderId="5" xfId="3" applyNumberFormat="1" applyFont="1" applyFill="1" applyBorder="1" applyAlignment="1" applyProtection="1">
      <alignment horizontal="right" vertical="center" wrapText="1"/>
      <protection locked="0"/>
    </xf>
    <xf numFmtId="10" fontId="6" fillId="0" borderId="5" xfId="4" applyNumberFormat="1" applyFont="1" applyFill="1" applyBorder="1" applyAlignment="1" applyProtection="1">
      <alignment horizontal="right" vertical="center" wrapText="1"/>
      <protection locked="0"/>
    </xf>
    <xf numFmtId="4" fontId="6" fillId="0" borderId="6" xfId="3" applyNumberFormat="1" applyFont="1" applyFill="1" applyBorder="1" applyAlignment="1" applyProtection="1">
      <alignment horizontal="right" vertical="center" wrapText="1" indent="1"/>
    </xf>
    <xf numFmtId="0" fontId="6" fillId="0" borderId="5" xfId="3" applyFont="1" applyFill="1" applyBorder="1" applyAlignment="1" applyProtection="1">
      <alignment horizontal="right" vertical="center" wrapText="1" indent="1"/>
      <protection locked="0"/>
    </xf>
    <xf numFmtId="164" fontId="6" fillId="0" borderId="7" xfId="3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5" xfId="3" applyNumberFormat="1" applyFont="1" applyFill="1" applyBorder="1" applyAlignment="1" applyProtection="1">
      <alignment horizontal="right" vertical="center" wrapText="1" indent="1"/>
      <protection locked="0"/>
    </xf>
    <xf numFmtId="10" fontId="6" fillId="0" borderId="5" xfId="4" applyNumberFormat="1" applyFont="1" applyFill="1" applyBorder="1" applyAlignment="1" applyProtection="1">
      <alignment horizontal="right" vertical="center" wrapText="1" indent="1"/>
    </xf>
    <xf numFmtId="0" fontId="6" fillId="0" borderId="5" xfId="3" applyFont="1" applyFill="1" applyBorder="1" applyAlignment="1" applyProtection="1">
      <alignment horizontal="right" vertical="center" wrapText="1" indent="1"/>
    </xf>
    <xf numFmtId="2" fontId="6" fillId="0" borderId="5" xfId="3" applyNumberFormat="1" applyFont="1" applyFill="1" applyBorder="1" applyAlignment="1" applyProtection="1">
      <alignment horizontal="right" vertical="center" wrapText="1" indent="1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3" xfId="3" applyFont="1" applyFill="1" applyBorder="1" applyAlignment="1" applyProtection="1">
      <alignment horizontal="left" vertical="center" indent="1"/>
      <protection locked="0"/>
    </xf>
    <xf numFmtId="0" fontId="6" fillId="0" borderId="4" xfId="3" applyFont="1" applyFill="1" applyBorder="1" applyAlignment="1" applyProtection="1">
      <alignment horizontal="left" vertical="center" indent="1"/>
      <protection locked="0"/>
    </xf>
    <xf numFmtId="0" fontId="6" fillId="0" borderId="1" xfId="3" applyFont="1" applyFill="1" applyBorder="1" applyAlignment="1" applyProtection="1">
      <alignment horizontal="left" vertical="center" indent="1"/>
      <protection locked="0"/>
    </xf>
    <xf numFmtId="0" fontId="6" fillId="0" borderId="0" xfId="3" applyFont="1" applyFill="1" applyBorder="1" applyAlignment="1" applyProtection="1">
      <alignment horizontal="left" vertical="center" indent="1"/>
      <protection locked="0"/>
    </xf>
    <xf numFmtId="0" fontId="6" fillId="0" borderId="2" xfId="3" applyFont="1" applyFill="1" applyBorder="1" applyAlignment="1" applyProtection="1">
      <alignment horizontal="left" vertical="center" indent="1"/>
      <protection locked="0"/>
    </xf>
    <xf numFmtId="0" fontId="6" fillId="0" borderId="5" xfId="3" applyFont="1" applyFill="1" applyBorder="1" applyAlignment="1" applyProtection="1">
      <alignment horizontal="left" vertical="center" indent="1"/>
      <protection locked="0"/>
    </xf>
    <xf numFmtId="0" fontId="6" fillId="0" borderId="9" xfId="3" applyFont="1" applyFill="1" applyBorder="1" applyAlignment="1" applyProtection="1">
      <alignment horizontal="center" vertical="center"/>
      <protection locked="0"/>
    </xf>
    <xf numFmtId="0" fontId="6" fillId="0" borderId="8" xfId="3" applyFont="1" applyFill="1" applyBorder="1" applyAlignment="1" applyProtection="1">
      <alignment horizontal="center" vertical="center"/>
      <protection locked="0"/>
    </xf>
    <xf numFmtId="0" fontId="6" fillId="0" borderId="7" xfId="3" applyFont="1" applyFill="1" applyBorder="1" applyAlignment="1" applyProtection="1">
      <alignment horizontal="left" vertical="center" indent="1"/>
      <protection locked="0"/>
    </xf>
    <xf numFmtId="0" fontId="0" fillId="2" borderId="10" xfId="0" applyFill="1" applyBorder="1" applyAlignment="1">
      <alignment wrapText="1"/>
    </xf>
  </cellXfs>
  <cellStyles count="8">
    <cellStyle name="Normal 3" xfId="7"/>
    <cellStyle name="Percent 2" xfId="6"/>
    <cellStyle name="Обычный" xfId="0" builtinId="0"/>
    <cellStyle name="Обычный 19" xfId="2"/>
    <cellStyle name="Обычный 2" xfId="1"/>
    <cellStyle name="Обычный 2 2" xfId="5"/>
    <cellStyle name="Обычный 6" xfId="3"/>
    <cellStyle name="Процентный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tabSelected="1" topLeftCell="A8" zoomScale="90" zoomScaleNormal="90" workbookViewId="0">
      <selection activeCell="L16" sqref="L16"/>
    </sheetView>
  </sheetViews>
  <sheetFormatPr defaultColWidth="8.6640625" defaultRowHeight="15.6" x14ac:dyDescent="0.3"/>
  <cols>
    <col min="1" max="1" width="4.44140625" style="5" customWidth="1"/>
    <col min="2" max="2" width="13" style="5" customWidth="1"/>
    <col min="3" max="3" width="13" style="5" bestFit="1" customWidth="1"/>
    <col min="4" max="4" width="12.44140625" style="5" bestFit="1" customWidth="1"/>
    <col min="5" max="6" width="15.6640625" style="5" bestFit="1" customWidth="1"/>
    <col min="7" max="7" width="16.109375" style="5" bestFit="1" customWidth="1"/>
    <col min="8" max="9" width="13.33203125" style="5" bestFit="1" customWidth="1"/>
    <col min="10" max="10" width="13.5546875" style="5" bestFit="1" customWidth="1"/>
    <col min="11" max="11" width="20.44140625" style="5" customWidth="1"/>
    <col min="12" max="12" width="20.44140625" customWidth="1"/>
    <col min="13" max="13" width="24.109375" customWidth="1"/>
    <col min="14" max="16" width="19.33203125" customWidth="1"/>
    <col min="17" max="17" width="19.44140625" customWidth="1"/>
    <col min="18" max="18" width="14" customWidth="1"/>
    <col min="19" max="19" width="12.109375" bestFit="1" customWidth="1"/>
    <col min="23" max="16384" width="8.6640625" style="5"/>
  </cols>
  <sheetData>
    <row r="1" spans="1:22" s="2" customFormat="1" x14ac:dyDescent="0.3">
      <c r="A1" s="1"/>
      <c r="B1" s="33" t="s">
        <v>21</v>
      </c>
      <c r="C1" s="34"/>
      <c r="D1" s="35"/>
      <c r="E1" s="16"/>
      <c r="F1" s="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2" customFormat="1" x14ac:dyDescent="0.3">
      <c r="A2" s="1"/>
      <c r="B2" s="31" t="s">
        <v>11</v>
      </c>
      <c r="C2" s="32"/>
      <c r="D2" s="18">
        <v>50000</v>
      </c>
      <c r="E2" s="17"/>
      <c r="F2" s="1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2" customFormat="1" ht="15.75" customHeight="1" x14ac:dyDescent="0.3">
      <c r="A3" s="1"/>
      <c r="B3" s="37" t="s">
        <v>12</v>
      </c>
      <c r="C3" s="38"/>
      <c r="D3" s="23">
        <f>D2+E11</f>
        <v>50000</v>
      </c>
      <c r="E3" s="24"/>
      <c r="F3" s="1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2" customFormat="1" x14ac:dyDescent="0.3">
      <c r="A4" s="1"/>
      <c r="B4" s="39" t="s">
        <v>13</v>
      </c>
      <c r="C4" s="39"/>
      <c r="D4" s="19">
        <v>60</v>
      </c>
      <c r="E4" s="25"/>
      <c r="F4" s="1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2" customFormat="1" ht="15.75" customHeight="1" x14ac:dyDescent="0.3">
      <c r="A5" s="1"/>
      <c r="B5" s="36" t="s">
        <v>19</v>
      </c>
      <c r="C5" s="36"/>
      <c r="D5" s="20">
        <v>12</v>
      </c>
      <c r="E5" s="26"/>
      <c r="F5" s="1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2" customFormat="1" ht="15.75" customHeight="1" x14ac:dyDescent="0.3">
      <c r="A6" s="1"/>
      <c r="B6" s="36" t="s">
        <v>20</v>
      </c>
      <c r="C6" s="36"/>
      <c r="D6" s="20">
        <v>36</v>
      </c>
      <c r="E6" s="26"/>
      <c r="F6" s="1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2" customFormat="1" x14ac:dyDescent="0.3">
      <c r="A7" s="1"/>
      <c r="B7" s="36" t="s">
        <v>14</v>
      </c>
      <c r="C7" s="36"/>
      <c r="D7" s="21">
        <v>0.19989999999999999</v>
      </c>
      <c r="E7" s="27"/>
      <c r="F7" s="1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2" customFormat="1" x14ac:dyDescent="0.3">
      <c r="A8" s="1"/>
      <c r="B8" s="36" t="s">
        <v>15</v>
      </c>
      <c r="C8" s="36"/>
      <c r="D8" s="22">
        <v>1.4999999999999999E-2</v>
      </c>
      <c r="E8" s="28">
        <f>D8*D3</f>
        <v>750</v>
      </c>
      <c r="F8" s="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2" customFormat="1" x14ac:dyDescent="0.3">
      <c r="A9" s="1"/>
      <c r="B9" s="36" t="s">
        <v>16</v>
      </c>
      <c r="C9" s="36"/>
      <c r="D9" s="22">
        <v>0.01</v>
      </c>
      <c r="E9" s="28">
        <f>D9*D3</f>
        <v>500</v>
      </c>
      <c r="F9" s="1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2" customFormat="1" x14ac:dyDescent="0.3">
      <c r="A10" s="1"/>
      <c r="B10" s="36" t="s">
        <v>17</v>
      </c>
      <c r="C10" s="36"/>
      <c r="D10" s="22">
        <v>5.0000000000000001E-3</v>
      </c>
      <c r="E10" s="28">
        <f>D10*D3</f>
        <v>250</v>
      </c>
      <c r="F10" s="1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2" customFormat="1" ht="15.6" customHeight="1" x14ac:dyDescent="0.3">
      <c r="A11" s="8" t="s">
        <v>1</v>
      </c>
      <c r="B11" s="31" t="s">
        <v>18</v>
      </c>
      <c r="C11" s="32"/>
      <c r="D11" s="21">
        <v>0</v>
      </c>
      <c r="E11" s="29">
        <f>D11*(D2)</f>
        <v>0</v>
      </c>
      <c r="F11" s="7">
        <v>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2" customFormat="1" ht="18" customHeight="1" x14ac:dyDescent="0.3">
      <c r="A12" s="1"/>
      <c r="B12"/>
      <c r="C12"/>
      <c r="D12"/>
      <c r="E12" s="3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2" customFormat="1" ht="18" customHeight="1" thickBot="1" x14ac:dyDescent="0.35">
      <c r="A13" s="1"/>
      <c r="B13"/>
      <c r="C13"/>
      <c r="D13"/>
      <c r="E13"/>
      <c r="F13"/>
      <c r="G13"/>
      <c r="H13" s="2" t="s">
        <v>0</v>
      </c>
      <c r="L13"/>
      <c r="M13"/>
      <c r="N13"/>
      <c r="O13"/>
      <c r="P13"/>
      <c r="Q13"/>
      <c r="R13"/>
      <c r="S13"/>
      <c r="T13"/>
      <c r="U13"/>
      <c r="V13"/>
    </row>
    <row r="14" spans="1:22" s="2" customFormat="1" ht="29.4" thickBot="1" x14ac:dyDescent="0.35">
      <c r="A14" s="1"/>
      <c r="B14" s="12" t="s">
        <v>2</v>
      </c>
      <c r="C14" s="12" t="s">
        <v>3</v>
      </c>
      <c r="D14" s="13" t="s">
        <v>4</v>
      </c>
      <c r="E14" s="12" t="s">
        <v>5</v>
      </c>
      <c r="F14" s="13" t="s">
        <v>6</v>
      </c>
      <c r="G14" s="13" t="s">
        <v>7</v>
      </c>
      <c r="H14" s="13" t="s">
        <v>8</v>
      </c>
      <c r="I14" s="14" t="s">
        <v>9</v>
      </c>
      <c r="J14" s="13" t="s">
        <v>10</v>
      </c>
      <c r="K14" s="40" t="s">
        <v>22</v>
      </c>
      <c r="L14"/>
      <c r="M14"/>
      <c r="N14"/>
      <c r="O14"/>
      <c r="P14"/>
      <c r="Q14"/>
      <c r="R14"/>
      <c r="S14"/>
      <c r="T14"/>
      <c r="U14"/>
      <c r="V14"/>
    </row>
    <row r="15" spans="1:22" s="2" customFormat="1" ht="18" customHeight="1" x14ac:dyDescent="0.3">
      <c r="A15" s="4"/>
      <c r="B15">
        <v>0</v>
      </c>
      <c r="C15" s="11">
        <f ca="1">TODAY()</f>
        <v>44109</v>
      </c>
      <c r="D15" s="10">
        <f ca="1">SUM(D16:D77)/COUNT(D16:D77)</f>
        <v>30.433333333333334</v>
      </c>
      <c r="E15" s="9">
        <f ca="1">SUM(E16:E77)</f>
        <v>79464.959604691743</v>
      </c>
      <c r="F15" s="9">
        <f ca="1">SUM(F16:F77)</f>
        <v>50000.000000000022</v>
      </c>
      <c r="G15" s="9">
        <f ca="1">SUM(G16:G77)</f>
        <v>29464.959604691663</v>
      </c>
      <c r="H15" s="9">
        <f ca="1">SUM(H16:H77)</f>
        <v>27000</v>
      </c>
      <c r="I15" s="15">
        <f>-D3+E11</f>
        <v>-50000</v>
      </c>
      <c r="J15" s="9">
        <f>D3</f>
        <v>50000</v>
      </c>
      <c r="K15" s="9">
        <f ca="1">SUM(K16:K77)</f>
        <v>32463.459604691656</v>
      </c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.75" customHeight="1" x14ac:dyDescent="0.3">
      <c r="A16" s="2"/>
      <c r="B16">
        <v>1</v>
      </c>
      <c r="C16" s="11">
        <f ca="1">IF(B16&lt;=$D$4,EDATE($C$15,B16),"'-")</f>
        <v>44140</v>
      </c>
      <c r="D16" s="10">
        <f ca="1">IF(C16="","",C16-C15)</f>
        <v>31</v>
      </c>
      <c r="E16" s="9">
        <f ca="1">IF(C16="","",I16-H16)</f>
        <v>1024.415993411528</v>
      </c>
      <c r="F16" s="9">
        <f ca="1">IF(C16="","",E16-G16
)</f>
        <v>191.49932674486126</v>
      </c>
      <c r="G16" s="9">
        <f ca="1">IF(C16="","",IPMT($D$7/12,B16,$D$4,-$D$3))</f>
        <v>832.91666666666674</v>
      </c>
      <c r="H16" s="9">
        <f t="shared" ref="H16:H47" ca="1" si="0">IF(C16="","",IF(B16&lt;=$D$5,$E$8,IF(B16&lt;=$D$6,$E$9,$E$10)))</f>
        <v>750</v>
      </c>
      <c r="I16" s="15">
        <f>PMT($D$7/12,$D$4,-$D$3)+($E$8*$D$5+$E$9*($D$6-$D$5)+$E$10*($D$4-$D$6))/$D$4</f>
        <v>1774.415993411528</v>
      </c>
      <c r="J16" s="9">
        <f ca="1">IF(C16="","",J15-F16)</f>
        <v>49808.500673255141</v>
      </c>
      <c r="K16" s="9">
        <f>J15*$D$7/12</f>
        <v>832.91666666666663</v>
      </c>
      <c r="L16" s="9"/>
      <c r="M16"/>
      <c r="N16"/>
      <c r="O16"/>
      <c r="P16"/>
      <c r="Q16"/>
      <c r="R16"/>
      <c r="S16"/>
      <c r="T16"/>
      <c r="U16"/>
      <c r="V16"/>
    </row>
    <row r="17" spans="1:22" s="3" customFormat="1" ht="15.75" customHeight="1" x14ac:dyDescent="0.3">
      <c r="A17" s="2"/>
      <c r="B17">
        <v>2</v>
      </c>
      <c r="C17" s="11">
        <f t="shared" ref="C17:C48" ca="1" si="1">IF(B17&lt;=$D$4,EDATE($C$15,B17),"")</f>
        <v>44170</v>
      </c>
      <c r="D17" s="10">
        <f t="shared" ref="D17:D77" ca="1" si="2">IF(C17="","",C17-C16)</f>
        <v>30</v>
      </c>
      <c r="E17" s="9">
        <f t="shared" ref="E17:E77" ca="1" si="3">IF(C17="","",I17-H17)</f>
        <v>1024.415993411528</v>
      </c>
      <c r="F17" s="9">
        <f t="shared" ref="F17:F77" ca="1" si="4">IF(C17="","",E17-G17
)</f>
        <v>199.68688636288596</v>
      </c>
      <c r="G17" s="9">
        <f t="shared" ref="G17:G77" ca="1" si="5">IF(C17="","",IPMT($D$7/12,B17,$D$4,-$D$3))</f>
        <v>824.72910704864205</v>
      </c>
      <c r="H17" s="9">
        <f t="shared" ca="1" si="0"/>
        <v>750</v>
      </c>
      <c r="I17" s="15">
        <f t="shared" ref="I17:I75" si="6">PMT($D$7/12,$D$4,-$D$3)+($E$8*$D$5+$E$9*($D$6-$D$5)+$E$10*($D$4-$D$6))/$D$4</f>
        <v>1774.415993411528</v>
      </c>
      <c r="J17" s="9">
        <f t="shared" ref="J17:J77" ca="1" si="7">IF(C17="","",J16-F17)</f>
        <v>49608.813786892257</v>
      </c>
      <c r="K17" s="9">
        <f t="shared" ref="K17:K75" ca="1" si="8">J16*$D$7/12</f>
        <v>829.72660704864177</v>
      </c>
      <c r="L17" s="9"/>
      <c r="M17"/>
      <c r="N17"/>
      <c r="O17"/>
      <c r="P17"/>
      <c r="Q17"/>
      <c r="R17"/>
      <c r="S17"/>
      <c r="T17"/>
      <c r="U17"/>
      <c r="V17"/>
    </row>
    <row r="18" spans="1:22" s="3" customFormat="1" x14ac:dyDescent="0.3">
      <c r="A18" s="2"/>
      <c r="B18">
        <v>3</v>
      </c>
      <c r="C18" s="11">
        <f t="shared" ca="1" si="1"/>
        <v>44201</v>
      </c>
      <c r="D18" s="10">
        <f t="shared" ca="1" si="2"/>
        <v>31</v>
      </c>
      <c r="E18" s="9">
        <f t="shared" ca="1" si="3"/>
        <v>1024.415993411528</v>
      </c>
      <c r="F18" s="9">
        <f t="shared" ca="1" si="4"/>
        <v>208.01083707821431</v>
      </c>
      <c r="G18" s="9">
        <f t="shared" ca="1" si="5"/>
        <v>816.4051563333137</v>
      </c>
      <c r="H18" s="9">
        <f t="shared" ca="1" si="0"/>
        <v>750</v>
      </c>
      <c r="I18" s="15">
        <f t="shared" si="6"/>
        <v>1774.415993411528</v>
      </c>
      <c r="J18" s="9">
        <f t="shared" ca="1" si="7"/>
        <v>49400.802949814046</v>
      </c>
      <c r="K18" s="9">
        <f t="shared" ca="1" si="8"/>
        <v>826.40015633331348</v>
      </c>
      <c r="L18" s="9"/>
      <c r="M18"/>
      <c r="N18"/>
      <c r="O18"/>
      <c r="P18"/>
      <c r="Q18"/>
      <c r="R18"/>
      <c r="S18"/>
      <c r="T18"/>
      <c r="U18"/>
      <c r="V18"/>
    </row>
    <row r="19" spans="1:22" s="2" customFormat="1" x14ac:dyDescent="0.3">
      <c r="B19">
        <v>4</v>
      </c>
      <c r="C19" s="11">
        <f t="shared" ca="1" si="1"/>
        <v>44232</v>
      </c>
      <c r="D19" s="10">
        <f t="shared" ca="1" si="2"/>
        <v>31</v>
      </c>
      <c r="E19" s="9">
        <f t="shared" ca="1" si="3"/>
        <v>1024.415993411528</v>
      </c>
      <c r="F19" s="9">
        <f t="shared" ca="1" si="4"/>
        <v>216.47345093920899</v>
      </c>
      <c r="G19" s="9">
        <f t="shared" ca="1" si="5"/>
        <v>807.94254247231902</v>
      </c>
      <c r="H19" s="9">
        <f t="shared" ca="1" si="0"/>
        <v>750</v>
      </c>
      <c r="I19" s="15">
        <f t="shared" si="6"/>
        <v>1774.415993411528</v>
      </c>
      <c r="J19" s="9">
        <f t="shared" ca="1" si="7"/>
        <v>49184.329498874838</v>
      </c>
      <c r="K19" s="9">
        <f t="shared" ca="1" si="8"/>
        <v>822.93504247231897</v>
      </c>
      <c r="L19" s="9"/>
      <c r="M19"/>
      <c r="N19"/>
      <c r="O19"/>
      <c r="P19"/>
      <c r="Q19"/>
      <c r="R19"/>
      <c r="S19"/>
      <c r="T19"/>
      <c r="U19"/>
      <c r="V19"/>
    </row>
    <row r="20" spans="1:22" x14ac:dyDescent="0.3">
      <c r="B20">
        <v>5</v>
      </c>
      <c r="C20" s="11">
        <f t="shared" ca="1" si="1"/>
        <v>44260</v>
      </c>
      <c r="D20" s="10">
        <f t="shared" ca="1" si="2"/>
        <v>28</v>
      </c>
      <c r="E20" s="9">
        <f t="shared" ca="1" si="3"/>
        <v>1024.415993411528</v>
      </c>
      <c r="F20" s="9">
        <f t="shared" ca="1" si="4"/>
        <v>225.07703784277123</v>
      </c>
      <c r="G20" s="9">
        <f t="shared" ca="1" si="5"/>
        <v>799.33895556875677</v>
      </c>
      <c r="H20" s="9">
        <f t="shared" ca="1" si="0"/>
        <v>750</v>
      </c>
      <c r="I20" s="15">
        <f t="shared" si="6"/>
        <v>1774.415993411528</v>
      </c>
      <c r="J20" s="9">
        <f t="shared" ca="1" si="7"/>
        <v>48959.252461032069</v>
      </c>
      <c r="K20" s="9">
        <f ca="1">J19*$D$7/12</f>
        <v>819.32895556875667</v>
      </c>
      <c r="L20" s="9"/>
    </row>
    <row r="21" spans="1:22" s="6" customFormat="1" ht="14.4" x14ac:dyDescent="0.3">
      <c r="B21">
        <v>6</v>
      </c>
      <c r="C21" s="11">
        <f t="shared" ca="1" si="1"/>
        <v>44291</v>
      </c>
      <c r="D21" s="10">
        <f t="shared" ca="1" si="2"/>
        <v>31</v>
      </c>
      <c r="E21" s="9">
        <f t="shared" ca="1" si="3"/>
        <v>1024.415993411528</v>
      </c>
      <c r="F21" s="9">
        <f t="shared" ca="1" si="4"/>
        <v>233.82394616483532</v>
      </c>
      <c r="G21" s="9">
        <f t="shared" ca="1" si="5"/>
        <v>790.59204724669269</v>
      </c>
      <c r="H21" s="9">
        <f t="shared" ca="1" si="0"/>
        <v>750</v>
      </c>
      <c r="I21" s="15">
        <f t="shared" si="6"/>
        <v>1774.415993411528</v>
      </c>
      <c r="J21" s="9">
        <f t="shared" ca="1" si="7"/>
        <v>48725.428514867235</v>
      </c>
      <c r="K21" s="9">
        <f t="shared" ca="1" si="8"/>
        <v>815.57954724669253</v>
      </c>
      <c r="L21" s="9"/>
      <c r="M21"/>
      <c r="N21"/>
      <c r="O21"/>
      <c r="P21"/>
      <c r="Q21"/>
      <c r="R21"/>
      <c r="S21"/>
      <c r="T21"/>
      <c r="U21"/>
      <c r="V21"/>
    </row>
    <row r="22" spans="1:22" x14ac:dyDescent="0.3">
      <c r="B22">
        <v>7</v>
      </c>
      <c r="C22" s="11">
        <f t="shared" ca="1" si="1"/>
        <v>44321</v>
      </c>
      <c r="D22" s="10">
        <f ca="1">IF(C22="","",C22-C21)</f>
        <v>30</v>
      </c>
      <c r="E22" s="9">
        <f t="shared" ca="1" si="3"/>
        <v>1024.415993411528</v>
      </c>
      <c r="F22" s="9">
        <f t="shared" ca="1" si="4"/>
        <v>242.71656340136462</v>
      </c>
      <c r="G22" s="9">
        <f t="shared" ca="1" si="5"/>
        <v>781.69943001016338</v>
      </c>
      <c r="H22" s="9">
        <f t="shared" ca="1" si="0"/>
        <v>750</v>
      </c>
      <c r="I22" s="15">
        <f t="shared" si="6"/>
        <v>1774.415993411528</v>
      </c>
      <c r="J22" s="9">
        <f t="shared" ca="1" si="7"/>
        <v>48482.71195146587</v>
      </c>
      <c r="K22" s="9">
        <f t="shared" ca="1" si="8"/>
        <v>811.6844300101634</v>
      </c>
      <c r="L22" s="9"/>
    </row>
    <row r="23" spans="1:22" x14ac:dyDescent="0.3">
      <c r="B23">
        <v>8</v>
      </c>
      <c r="C23" s="11">
        <f t="shared" ca="1" si="1"/>
        <v>44352</v>
      </c>
      <c r="D23" s="10">
        <f t="shared" ca="1" si="2"/>
        <v>31</v>
      </c>
      <c r="E23" s="9">
        <f t="shared" ca="1" si="3"/>
        <v>1024.415993411528</v>
      </c>
      <c r="F23" s="9">
        <f t="shared" ca="1" si="4"/>
        <v>251.75731682002584</v>
      </c>
      <c r="G23" s="9">
        <f t="shared" ca="1" si="5"/>
        <v>772.65867659150217</v>
      </c>
      <c r="H23" s="9">
        <f t="shared" ca="1" si="0"/>
        <v>750</v>
      </c>
      <c r="I23" s="15">
        <f t="shared" si="6"/>
        <v>1774.415993411528</v>
      </c>
      <c r="J23" s="9">
        <f t="shared" ca="1" si="7"/>
        <v>48230.954634645845</v>
      </c>
      <c r="K23" s="9">
        <f t="shared" ca="1" si="8"/>
        <v>807.64117659150224</v>
      </c>
      <c r="L23" s="9"/>
    </row>
    <row r="24" spans="1:22" x14ac:dyDescent="0.3">
      <c r="B24">
        <v>9</v>
      </c>
      <c r="C24" s="11">
        <f t="shared" ca="1" si="1"/>
        <v>44382</v>
      </c>
      <c r="D24" s="10">
        <f t="shared" ca="1" si="2"/>
        <v>30</v>
      </c>
      <c r="E24" s="9">
        <f t="shared" ca="1" si="3"/>
        <v>1024.415993411528</v>
      </c>
      <c r="F24" s="9">
        <f t="shared" ca="1" si="4"/>
        <v>260.94867412271935</v>
      </c>
      <c r="G24" s="9">
        <f t="shared" ca="1" si="5"/>
        <v>763.46731928880865</v>
      </c>
      <c r="H24" s="9">
        <f t="shared" ca="1" si="0"/>
        <v>750</v>
      </c>
      <c r="I24" s="15">
        <f t="shared" si="6"/>
        <v>1774.415993411528</v>
      </c>
      <c r="J24" s="9">
        <f t="shared" ca="1" si="7"/>
        <v>47970.005960523122</v>
      </c>
      <c r="K24" s="9">
        <f t="shared" ca="1" si="8"/>
        <v>803.44731928880867</v>
      </c>
      <c r="L24" s="9"/>
    </row>
    <row r="25" spans="1:22" x14ac:dyDescent="0.3">
      <c r="B25">
        <v>10</v>
      </c>
      <c r="C25" s="11">
        <f t="shared" ca="1" si="1"/>
        <v>44413</v>
      </c>
      <c r="D25" s="10">
        <f t="shared" ca="1" si="2"/>
        <v>31</v>
      </c>
      <c r="E25" s="9">
        <f t="shared" ca="1" si="3"/>
        <v>1024.415993411528</v>
      </c>
      <c r="F25" s="9">
        <f t="shared" ca="1" si="4"/>
        <v>270.29314411914709</v>
      </c>
      <c r="G25" s="9">
        <f t="shared" ca="1" si="5"/>
        <v>754.12284929238092</v>
      </c>
      <c r="H25" s="9">
        <f t="shared" ca="1" si="0"/>
        <v>750</v>
      </c>
      <c r="I25" s="15">
        <f t="shared" si="6"/>
        <v>1774.415993411528</v>
      </c>
      <c r="J25" s="9">
        <f t="shared" ca="1" si="7"/>
        <v>47699.712816403975</v>
      </c>
      <c r="K25" s="9">
        <f t="shared" ca="1" si="8"/>
        <v>799.100349292381</v>
      </c>
      <c r="L25" s="9"/>
    </row>
    <row r="26" spans="1:22" x14ac:dyDescent="0.3">
      <c r="B26">
        <v>11</v>
      </c>
      <c r="C26" s="11">
        <f t="shared" ca="1" si="1"/>
        <v>44444</v>
      </c>
      <c r="D26" s="10">
        <f t="shared" ca="1" si="2"/>
        <v>31</v>
      </c>
      <c r="E26" s="9">
        <f t="shared" ca="1" si="3"/>
        <v>1024.415993411528</v>
      </c>
      <c r="F26" s="9">
        <f t="shared" ca="1" si="4"/>
        <v>279.79327741159841</v>
      </c>
      <c r="G26" s="9">
        <f t="shared" ca="1" si="5"/>
        <v>744.6227159999296</v>
      </c>
      <c r="H26" s="9">
        <f t="shared" ca="1" si="0"/>
        <v>750</v>
      </c>
      <c r="I26" s="15">
        <f t="shared" si="6"/>
        <v>1774.415993411528</v>
      </c>
      <c r="J26" s="9">
        <f t="shared" ca="1" si="7"/>
        <v>47419.919538992377</v>
      </c>
      <c r="K26" s="9">
        <f t="shared" ca="1" si="8"/>
        <v>794.59771599992962</v>
      </c>
      <c r="L26" s="9"/>
    </row>
    <row r="27" spans="1:22" x14ac:dyDescent="0.3">
      <c r="B27">
        <v>12</v>
      </c>
      <c r="C27" s="11">
        <f t="shared" ca="1" si="1"/>
        <v>44474</v>
      </c>
      <c r="D27" s="10">
        <f t="shared" ca="1" si="2"/>
        <v>30</v>
      </c>
      <c r="E27" s="9">
        <f t="shared" ca="1" si="3"/>
        <v>1024.415993411528</v>
      </c>
      <c r="F27" s="9">
        <f t="shared" ca="1" si="4"/>
        <v>289.45166709114665</v>
      </c>
      <c r="G27" s="9">
        <f t="shared" ca="1" si="5"/>
        <v>734.96432632038136</v>
      </c>
      <c r="H27" s="9">
        <f t="shared" ca="1" si="0"/>
        <v>750</v>
      </c>
      <c r="I27" s="15">
        <f t="shared" si="6"/>
        <v>1774.415993411528</v>
      </c>
      <c r="J27" s="9">
        <f t="shared" ca="1" si="7"/>
        <v>47130.46787190123</v>
      </c>
      <c r="K27" s="9">
        <f t="shared" ca="1" si="8"/>
        <v>789.93682632038133</v>
      </c>
      <c r="L27" s="9"/>
    </row>
    <row r="28" spans="1:22" x14ac:dyDescent="0.3">
      <c r="B28">
        <v>13</v>
      </c>
      <c r="C28" s="11">
        <f t="shared" ca="1" si="1"/>
        <v>44505</v>
      </c>
      <c r="D28" s="10">
        <f t="shared" ca="1" si="2"/>
        <v>31</v>
      </c>
      <c r="E28" s="9">
        <f t="shared" ca="1" si="3"/>
        <v>1274.415993411528</v>
      </c>
      <c r="F28" s="9">
        <f t="shared" ca="1" si="4"/>
        <v>549.27094944544012</v>
      </c>
      <c r="G28" s="9">
        <f t="shared" ca="1" si="5"/>
        <v>725.14504396608788</v>
      </c>
      <c r="H28" s="9">
        <f t="shared" ca="1" si="0"/>
        <v>500</v>
      </c>
      <c r="I28" s="15">
        <f t="shared" si="6"/>
        <v>1774.415993411528</v>
      </c>
      <c r="J28" s="9">
        <f t="shared" ca="1" si="7"/>
        <v>46581.196922455791</v>
      </c>
      <c r="K28" s="9">
        <f t="shared" ca="1" si="8"/>
        <v>785.11504396608791</v>
      </c>
      <c r="L28" s="9"/>
    </row>
    <row r="29" spans="1:22" x14ac:dyDescent="0.3">
      <c r="B29">
        <v>14</v>
      </c>
      <c r="C29" s="11">
        <f t="shared" ca="1" si="1"/>
        <v>44535</v>
      </c>
      <c r="D29" s="10">
        <f t="shared" ca="1" si="2"/>
        <v>30</v>
      </c>
      <c r="E29" s="9">
        <f t="shared" ca="1" si="3"/>
        <v>1274.415993411528</v>
      </c>
      <c r="F29" s="9">
        <f t="shared" ca="1" si="4"/>
        <v>559.25380467828529</v>
      </c>
      <c r="G29" s="9">
        <f t="shared" ca="1" si="5"/>
        <v>715.16218873324271</v>
      </c>
      <c r="H29" s="9">
        <f t="shared" ca="1" si="0"/>
        <v>500</v>
      </c>
      <c r="I29" s="15">
        <f t="shared" si="6"/>
        <v>1774.415993411528</v>
      </c>
      <c r="J29" s="9">
        <f t="shared" ca="1" si="7"/>
        <v>46021.943117777504</v>
      </c>
      <c r="K29" s="9">
        <f t="shared" ca="1" si="8"/>
        <v>775.96510539990925</v>
      </c>
      <c r="L29" s="9"/>
    </row>
    <row r="30" spans="1:22" x14ac:dyDescent="0.3">
      <c r="B30">
        <v>15</v>
      </c>
      <c r="C30" s="11">
        <f t="shared" ca="1" si="1"/>
        <v>44566</v>
      </c>
      <c r="D30" s="10">
        <f t="shared" ca="1" si="2"/>
        <v>31</v>
      </c>
      <c r="E30" s="9">
        <f t="shared" ca="1" si="3"/>
        <v>1274.415993411528</v>
      </c>
      <c r="F30" s="9">
        <f t="shared" ca="1" si="4"/>
        <v>569.40295764121765</v>
      </c>
      <c r="G30" s="9">
        <f t="shared" ca="1" si="5"/>
        <v>705.01303577031035</v>
      </c>
      <c r="H30" s="9">
        <f t="shared" ca="1" si="0"/>
        <v>500</v>
      </c>
      <c r="I30" s="15">
        <f t="shared" si="6"/>
        <v>1774.415993411528</v>
      </c>
      <c r="J30" s="9">
        <f t="shared" ca="1" si="7"/>
        <v>45452.540160136283</v>
      </c>
      <c r="K30" s="9">
        <f t="shared" ca="1" si="8"/>
        <v>766.64886910364351</v>
      </c>
      <c r="L30" s="9"/>
    </row>
    <row r="31" spans="1:22" x14ac:dyDescent="0.3">
      <c r="B31">
        <v>16</v>
      </c>
      <c r="C31" s="11">
        <f t="shared" ca="1" si="1"/>
        <v>44597</v>
      </c>
      <c r="D31" s="10">
        <f t="shared" ca="1" si="2"/>
        <v>31</v>
      </c>
      <c r="E31" s="9">
        <f t="shared" ca="1" si="3"/>
        <v>1274.415993411528</v>
      </c>
      <c r="F31" s="9">
        <f t="shared" ca="1" si="4"/>
        <v>579.72117857725766</v>
      </c>
      <c r="G31" s="9">
        <f t="shared" ca="1" si="5"/>
        <v>694.69481483427035</v>
      </c>
      <c r="H31" s="9">
        <f t="shared" ca="1" si="0"/>
        <v>500</v>
      </c>
      <c r="I31" s="15">
        <f t="shared" si="6"/>
        <v>1774.415993411528</v>
      </c>
      <c r="J31" s="9">
        <f t="shared" ca="1" si="7"/>
        <v>44872.818981559023</v>
      </c>
      <c r="K31" s="9">
        <f t="shared" ca="1" si="8"/>
        <v>757.16356483427023</v>
      </c>
      <c r="L31" s="9"/>
    </row>
    <row r="32" spans="1:22" x14ac:dyDescent="0.3">
      <c r="B32">
        <v>17</v>
      </c>
      <c r="C32" s="11">
        <f t="shared" ca="1" si="1"/>
        <v>44625</v>
      </c>
      <c r="D32" s="10">
        <f t="shared" ca="1" si="2"/>
        <v>28</v>
      </c>
      <c r="E32" s="9">
        <f t="shared" ca="1" si="3"/>
        <v>1274.415993411528</v>
      </c>
      <c r="F32" s="9">
        <f t="shared" ca="1" si="4"/>
        <v>590.2112838770571</v>
      </c>
      <c r="G32" s="9">
        <f t="shared" ca="1" si="5"/>
        <v>684.20470953447091</v>
      </c>
      <c r="H32" s="9">
        <f t="shared" ca="1" si="0"/>
        <v>500</v>
      </c>
      <c r="I32" s="15">
        <f t="shared" si="6"/>
        <v>1774.415993411528</v>
      </c>
      <c r="J32" s="9">
        <f t="shared" ca="1" si="7"/>
        <v>44282.607697681968</v>
      </c>
      <c r="K32" s="9">
        <f t="shared" ca="1" si="8"/>
        <v>747.5063762011373</v>
      </c>
      <c r="L32" s="9"/>
    </row>
    <row r="33" spans="2:12" x14ac:dyDescent="0.3">
      <c r="B33">
        <v>18</v>
      </c>
      <c r="C33" s="11">
        <f t="shared" ca="1" si="1"/>
        <v>44656</v>
      </c>
      <c r="D33" s="10">
        <f t="shared" ca="1" si="2"/>
        <v>31</v>
      </c>
      <c r="E33" s="9">
        <f t="shared" ca="1" si="3"/>
        <v>1274.415993411528</v>
      </c>
      <c r="F33" s="9">
        <f t="shared" ca="1" si="4"/>
        <v>600.87613684764256</v>
      </c>
      <c r="G33" s="9">
        <f t="shared" ca="1" si="5"/>
        <v>673.53985656388545</v>
      </c>
      <c r="H33" s="9">
        <f t="shared" ca="1" si="0"/>
        <v>500</v>
      </c>
      <c r="I33" s="15">
        <f t="shared" si="6"/>
        <v>1774.415993411528</v>
      </c>
      <c r="J33" s="9">
        <f t="shared" ca="1" si="7"/>
        <v>43681.731560834327</v>
      </c>
      <c r="K33" s="9">
        <f t="shared" ca="1" si="8"/>
        <v>737.67443989721869</v>
      </c>
      <c r="L33" s="9"/>
    </row>
    <row r="34" spans="2:12" x14ac:dyDescent="0.3">
      <c r="B34">
        <v>19</v>
      </c>
      <c r="C34" s="11">
        <f t="shared" ca="1" si="1"/>
        <v>44686</v>
      </c>
      <c r="D34" s="10">
        <f t="shared" ca="1" si="2"/>
        <v>30</v>
      </c>
      <c r="E34" s="9">
        <f t="shared" ca="1" si="3"/>
        <v>1274.415993411528</v>
      </c>
      <c r="F34" s="9">
        <f t="shared" ca="1" si="4"/>
        <v>611.71864849396275</v>
      </c>
      <c r="G34" s="9">
        <f t="shared" ca="1" si="5"/>
        <v>662.69734491756526</v>
      </c>
      <c r="H34" s="9">
        <f t="shared" ca="1" si="0"/>
        <v>500</v>
      </c>
      <c r="I34" s="15">
        <f t="shared" si="6"/>
        <v>1774.415993411528</v>
      </c>
      <c r="J34" s="9">
        <f t="shared" ca="1" si="7"/>
        <v>43070.012912340368</v>
      </c>
      <c r="K34" s="9">
        <f t="shared" ca="1" si="8"/>
        <v>727.66484491756512</v>
      </c>
      <c r="L34" s="9"/>
    </row>
    <row r="35" spans="2:12" x14ac:dyDescent="0.3">
      <c r="B35">
        <v>20</v>
      </c>
      <c r="C35" s="11">
        <f t="shared" ca="1" si="1"/>
        <v>44717</v>
      </c>
      <c r="D35" s="10">
        <f t="shared" ca="1" si="2"/>
        <v>31</v>
      </c>
      <c r="E35" s="9">
        <f t="shared" ca="1" si="3"/>
        <v>1274.415993411528</v>
      </c>
      <c r="F35" s="9">
        <f t="shared" ca="1" si="4"/>
        <v>622.74177831345798</v>
      </c>
      <c r="G35" s="9">
        <f t="shared" ca="1" si="5"/>
        <v>651.67421509807002</v>
      </c>
      <c r="H35" s="9">
        <f t="shared" ca="1" si="0"/>
        <v>500</v>
      </c>
      <c r="I35" s="15">
        <f t="shared" si="6"/>
        <v>1774.415993411528</v>
      </c>
      <c r="J35" s="9">
        <f t="shared" ca="1" si="7"/>
        <v>42447.271134026909</v>
      </c>
      <c r="K35" s="9">
        <f t="shared" ca="1" si="8"/>
        <v>717.4746317647365</v>
      </c>
      <c r="L35" s="9"/>
    </row>
    <row r="36" spans="2:12" x14ac:dyDescent="0.3">
      <c r="B36">
        <v>21</v>
      </c>
      <c r="C36" s="11">
        <f t="shared" ca="1" si="1"/>
        <v>44747</v>
      </c>
      <c r="D36" s="10">
        <f t="shared" ca="1" si="2"/>
        <v>30</v>
      </c>
      <c r="E36" s="9">
        <f t="shared" ca="1" si="3"/>
        <v>1274.415993411528</v>
      </c>
      <c r="F36" s="9">
        <f t="shared" ca="1" si="4"/>
        <v>633.94853510386304</v>
      </c>
      <c r="G36" s="9">
        <f t="shared" ca="1" si="5"/>
        <v>640.46745830766497</v>
      </c>
      <c r="H36" s="9">
        <f t="shared" ca="1" si="0"/>
        <v>500</v>
      </c>
      <c r="I36" s="15">
        <f t="shared" si="6"/>
        <v>1774.415993411528</v>
      </c>
      <c r="J36" s="9">
        <f t="shared" ca="1" si="7"/>
        <v>41813.322598923049</v>
      </c>
      <c r="K36" s="9">
        <f t="shared" ca="1" si="8"/>
        <v>707.10079164099818</v>
      </c>
      <c r="L36" s="9"/>
    </row>
    <row r="37" spans="2:12" x14ac:dyDescent="0.3">
      <c r="B37">
        <v>22</v>
      </c>
      <c r="C37" s="11">
        <f t="shared" ca="1" si="1"/>
        <v>44778</v>
      </c>
      <c r="D37" s="10">
        <f t="shared" ca="1" si="2"/>
        <v>31</v>
      </c>
      <c r="E37" s="9">
        <f t="shared" ca="1" si="3"/>
        <v>1274.415993411528</v>
      </c>
      <c r="F37" s="9">
        <f t="shared" ca="1" si="4"/>
        <v>645.34197778446821</v>
      </c>
      <c r="G37" s="9">
        <f t="shared" ca="1" si="5"/>
        <v>629.07401562705979</v>
      </c>
      <c r="H37" s="9">
        <f t="shared" ca="1" si="0"/>
        <v>500</v>
      </c>
      <c r="I37" s="15">
        <f t="shared" si="6"/>
        <v>1774.415993411528</v>
      </c>
      <c r="J37" s="9">
        <f t="shared" ca="1" si="7"/>
        <v>41167.98062113858</v>
      </c>
      <c r="K37" s="9">
        <f t="shared" ca="1" si="8"/>
        <v>696.54026562705974</v>
      </c>
      <c r="L37" s="9"/>
    </row>
    <row r="38" spans="2:12" x14ac:dyDescent="0.3">
      <c r="B38">
        <v>23</v>
      </c>
      <c r="C38" s="11">
        <f t="shared" ca="1" si="1"/>
        <v>44809</v>
      </c>
      <c r="D38" s="10">
        <f t="shared" ca="1" si="2"/>
        <v>31</v>
      </c>
      <c r="E38" s="9">
        <f t="shared" ca="1" si="3"/>
        <v>1274.415993411528</v>
      </c>
      <c r="F38" s="9">
        <f t="shared" ca="1" si="4"/>
        <v>656.92521623106109</v>
      </c>
      <c r="G38" s="9">
        <f t="shared" ca="1" si="5"/>
        <v>617.49077718046692</v>
      </c>
      <c r="H38" s="9">
        <f t="shared" ca="1" si="0"/>
        <v>500</v>
      </c>
      <c r="I38" s="15">
        <f t="shared" si="6"/>
        <v>1774.415993411528</v>
      </c>
      <c r="J38" s="9">
        <f t="shared" ca="1" si="7"/>
        <v>40511.055404907522</v>
      </c>
      <c r="K38" s="9">
        <f t="shared" ca="1" si="8"/>
        <v>685.78994384713349</v>
      </c>
      <c r="L38" s="9"/>
    </row>
    <row r="39" spans="2:12" x14ac:dyDescent="0.3">
      <c r="B39">
        <v>24</v>
      </c>
      <c r="C39" s="11">
        <f t="shared" ca="1" si="1"/>
        <v>44839</v>
      </c>
      <c r="D39" s="10">
        <f t="shared" ca="1" si="2"/>
        <v>30</v>
      </c>
      <c r="E39" s="9">
        <f t="shared" ca="1" si="3"/>
        <v>1274.415993411528</v>
      </c>
      <c r="F39" s="9">
        <f t="shared" ca="1" si="4"/>
        <v>668.70141212477699</v>
      </c>
      <c r="G39" s="9">
        <f t="shared" ca="1" si="5"/>
        <v>605.71458128675101</v>
      </c>
      <c r="H39" s="9">
        <f t="shared" ca="1" si="0"/>
        <v>500</v>
      </c>
      <c r="I39" s="15">
        <f t="shared" si="6"/>
        <v>1774.415993411528</v>
      </c>
      <c r="J39" s="9">
        <f t="shared" ca="1" si="7"/>
        <v>39842.353992782744</v>
      </c>
      <c r="K39" s="9">
        <f t="shared" ca="1" si="8"/>
        <v>674.84666462008443</v>
      </c>
      <c r="L39" s="9"/>
    </row>
    <row r="40" spans="2:12" x14ac:dyDescent="0.3">
      <c r="B40">
        <v>25</v>
      </c>
      <c r="C40" s="11">
        <f t="shared" ca="1" si="1"/>
        <v>44870</v>
      </c>
      <c r="D40" s="10">
        <f t="shared" ca="1" si="2"/>
        <v>31</v>
      </c>
      <c r="E40" s="9">
        <f t="shared" ca="1" si="3"/>
        <v>1274.415993411528</v>
      </c>
      <c r="F40" s="9">
        <f t="shared" ca="1" si="4"/>
        <v>680.67377981508889</v>
      </c>
      <c r="G40" s="9">
        <f t="shared" ca="1" si="5"/>
        <v>593.74221359643911</v>
      </c>
      <c r="H40" s="9">
        <f t="shared" ca="1" si="0"/>
        <v>500</v>
      </c>
      <c r="I40" s="15">
        <f t="shared" si="6"/>
        <v>1774.415993411528</v>
      </c>
      <c r="J40" s="9">
        <f t="shared" ca="1" si="7"/>
        <v>39161.680212967658</v>
      </c>
      <c r="K40" s="9">
        <f t="shared" ca="1" si="8"/>
        <v>663.70721359643915</v>
      </c>
      <c r="L40" s="9"/>
    </row>
    <row r="41" spans="2:12" x14ac:dyDescent="0.3">
      <c r="B41">
        <v>26</v>
      </c>
      <c r="C41" s="11">
        <f t="shared" ca="1" si="1"/>
        <v>44900</v>
      </c>
      <c r="D41" s="10">
        <f t="shared" ca="1" si="2"/>
        <v>30</v>
      </c>
      <c r="E41" s="9">
        <f t="shared" ca="1" si="3"/>
        <v>1274.415993411528</v>
      </c>
      <c r="F41" s="9">
        <f t="shared" ca="1" si="4"/>
        <v>692.84558719717518</v>
      </c>
      <c r="G41" s="9">
        <f t="shared" ca="1" si="5"/>
        <v>581.57040621435283</v>
      </c>
      <c r="H41" s="9">
        <f t="shared" ca="1" si="0"/>
        <v>500</v>
      </c>
      <c r="I41" s="15">
        <f t="shared" si="6"/>
        <v>1774.415993411528</v>
      </c>
      <c r="J41" s="9">
        <f t="shared" ca="1" si="7"/>
        <v>38468.834625770483</v>
      </c>
      <c r="K41" s="9">
        <f t="shared" ca="1" si="8"/>
        <v>652.36832288101948</v>
      </c>
      <c r="L41" s="9"/>
    </row>
    <row r="42" spans="2:12" x14ac:dyDescent="0.3">
      <c r="B42">
        <v>27</v>
      </c>
      <c r="C42" s="11">
        <f t="shared" ca="1" si="1"/>
        <v>44931</v>
      </c>
      <c r="D42" s="10">
        <f t="shared" ca="1" si="2"/>
        <v>31</v>
      </c>
      <c r="E42" s="9">
        <f t="shared" ca="1" si="3"/>
        <v>1274.415993411528</v>
      </c>
      <c r="F42" s="9">
        <f t="shared" ca="1" si="4"/>
        <v>705.2201566039015</v>
      </c>
      <c r="G42" s="9">
        <f t="shared" ca="1" si="5"/>
        <v>569.19583680762651</v>
      </c>
      <c r="H42" s="9">
        <f t="shared" ca="1" si="0"/>
        <v>500</v>
      </c>
      <c r="I42" s="15">
        <f t="shared" si="6"/>
        <v>1774.415993411528</v>
      </c>
      <c r="J42" s="9">
        <f t="shared" ca="1" si="7"/>
        <v>37763.614469166583</v>
      </c>
      <c r="K42" s="9">
        <f t="shared" ca="1" si="8"/>
        <v>640.82667014095989</v>
      </c>
      <c r="L42" s="9"/>
    </row>
    <row r="43" spans="2:12" x14ac:dyDescent="0.3">
      <c r="B43">
        <v>28</v>
      </c>
      <c r="C43" s="11">
        <f t="shared" ca="1" si="1"/>
        <v>44962</v>
      </c>
      <c r="D43" s="10">
        <f t="shared" ca="1" si="2"/>
        <v>31</v>
      </c>
      <c r="E43" s="9">
        <f t="shared" ca="1" si="3"/>
        <v>1274.415993411528</v>
      </c>
      <c r="F43" s="9">
        <f t="shared" ca="1" si="4"/>
        <v>717.80086571266145</v>
      </c>
      <c r="G43" s="9">
        <f t="shared" ca="1" si="5"/>
        <v>556.61512769886656</v>
      </c>
      <c r="H43" s="9">
        <f t="shared" ca="1" si="0"/>
        <v>500</v>
      </c>
      <c r="I43" s="15">
        <f t="shared" si="6"/>
        <v>1774.415993411528</v>
      </c>
      <c r="J43" s="9">
        <f t="shared" ca="1" si="7"/>
        <v>37045.81360345392</v>
      </c>
      <c r="K43" s="9">
        <f t="shared" ca="1" si="8"/>
        <v>629.07887769886668</v>
      </c>
      <c r="L43" s="9"/>
    </row>
    <row r="44" spans="2:12" x14ac:dyDescent="0.3">
      <c r="B44">
        <v>29</v>
      </c>
      <c r="C44" s="11">
        <f t="shared" ca="1" si="1"/>
        <v>44990</v>
      </c>
      <c r="D44" s="10">
        <f t="shared" ca="1" si="2"/>
        <v>28</v>
      </c>
      <c r="E44" s="9">
        <f t="shared" ca="1" si="3"/>
        <v>1274.415993411528</v>
      </c>
      <c r="F44" s="9">
        <f t="shared" ca="1" si="4"/>
        <v>730.59114846732496</v>
      </c>
      <c r="G44" s="9">
        <f t="shared" ca="1" si="5"/>
        <v>543.82484494420305</v>
      </c>
      <c r="H44" s="9">
        <f t="shared" ca="1" si="0"/>
        <v>500</v>
      </c>
      <c r="I44" s="15">
        <f t="shared" si="6"/>
        <v>1774.415993411528</v>
      </c>
      <c r="J44" s="9">
        <f t="shared" ca="1" si="7"/>
        <v>36315.222454986593</v>
      </c>
      <c r="K44" s="9">
        <f t="shared" ca="1" si="8"/>
        <v>617.1215116108699</v>
      </c>
      <c r="L44" s="9"/>
    </row>
    <row r="45" spans="2:12" x14ac:dyDescent="0.3">
      <c r="B45">
        <v>30</v>
      </c>
      <c r="C45" s="11">
        <f t="shared" ca="1" si="1"/>
        <v>45021</v>
      </c>
      <c r="D45" s="10">
        <f t="shared" ca="1" si="2"/>
        <v>31</v>
      </c>
      <c r="E45" s="9">
        <f t="shared" ca="1" si="3"/>
        <v>1274.415993411528</v>
      </c>
      <c r="F45" s="9">
        <f t="shared" ca="1" si="4"/>
        <v>743.59449601554309</v>
      </c>
      <c r="G45" s="9">
        <f t="shared" ca="1" si="5"/>
        <v>530.82149739598492</v>
      </c>
      <c r="H45" s="9">
        <f t="shared" ca="1" si="0"/>
        <v>500</v>
      </c>
      <c r="I45" s="15">
        <f t="shared" si="6"/>
        <v>1774.415993411528</v>
      </c>
      <c r="J45" s="9">
        <f t="shared" ca="1" si="7"/>
        <v>35571.627958971047</v>
      </c>
      <c r="K45" s="9">
        <f t="shared" ca="1" si="8"/>
        <v>604.95108072931828</v>
      </c>
      <c r="L45" s="9"/>
    </row>
    <row r="46" spans="2:12" x14ac:dyDescent="0.3">
      <c r="B46">
        <v>31</v>
      </c>
      <c r="C46" s="11">
        <f t="shared" ca="1" si="1"/>
        <v>45051</v>
      </c>
      <c r="D46" s="10">
        <f t="shared" ca="1" si="2"/>
        <v>30</v>
      </c>
      <c r="E46" s="9">
        <f t="shared" ca="1" si="3"/>
        <v>1274.415993411528</v>
      </c>
      <c r="F46" s="9">
        <f t="shared" ca="1" si="4"/>
        <v>756.8144576616686</v>
      </c>
      <c r="G46" s="9">
        <f t="shared" ca="1" si="5"/>
        <v>517.60153574985941</v>
      </c>
      <c r="H46" s="9">
        <f t="shared" ca="1" si="0"/>
        <v>500</v>
      </c>
      <c r="I46" s="15">
        <f t="shared" si="6"/>
        <v>1774.415993411528</v>
      </c>
      <c r="J46" s="9">
        <f t="shared" ca="1" si="7"/>
        <v>34814.813501309378</v>
      </c>
      <c r="K46" s="9">
        <f t="shared" ca="1" si="8"/>
        <v>592.56403574985927</v>
      </c>
      <c r="L46" s="9"/>
    </row>
    <row r="47" spans="2:12" x14ac:dyDescent="0.3">
      <c r="B47">
        <v>32</v>
      </c>
      <c r="C47" s="11">
        <f t="shared" ca="1" si="1"/>
        <v>45082</v>
      </c>
      <c r="D47" s="10">
        <f t="shared" ca="1" si="2"/>
        <v>31</v>
      </c>
      <c r="E47" s="9">
        <f t="shared" ca="1" si="3"/>
        <v>1274.415993411528</v>
      </c>
      <c r="F47" s="9">
        <f t="shared" ca="1" si="4"/>
        <v>770.25464183554925</v>
      </c>
      <c r="G47" s="9">
        <f t="shared" ca="1" si="5"/>
        <v>504.16135157597876</v>
      </c>
      <c r="H47" s="9">
        <f t="shared" ca="1" si="0"/>
        <v>500</v>
      </c>
      <c r="I47" s="15">
        <f t="shared" si="6"/>
        <v>1774.415993411528</v>
      </c>
      <c r="J47" s="9">
        <f t="shared" ca="1" si="7"/>
        <v>34044.558859473829</v>
      </c>
      <c r="K47" s="9">
        <f t="shared" ca="1" si="8"/>
        <v>579.95676824264535</v>
      </c>
      <c r="L47" s="9"/>
    </row>
    <row r="48" spans="2:12" x14ac:dyDescent="0.3">
      <c r="B48">
        <v>33</v>
      </c>
      <c r="C48" s="11">
        <f t="shared" ca="1" si="1"/>
        <v>45112</v>
      </c>
      <c r="D48" s="10">
        <f t="shared" ca="1" si="2"/>
        <v>30</v>
      </c>
      <c r="E48" s="9">
        <f t="shared" ca="1" si="3"/>
        <v>1274.415993411528</v>
      </c>
      <c r="F48" s="9">
        <f t="shared" ca="1" si="4"/>
        <v>783.91871707745975</v>
      </c>
      <c r="G48" s="9">
        <f t="shared" ca="1" si="5"/>
        <v>490.49727633406826</v>
      </c>
      <c r="H48" s="9">
        <f t="shared" ref="H48:H77" ca="1" si="9">IF(C48="","",IF(B48&lt;=$D$5,$E$8,IF(B48&lt;=$D$6,$E$9,$E$10)))</f>
        <v>500</v>
      </c>
      <c r="I48" s="15">
        <f t="shared" si="6"/>
        <v>1774.415993411528</v>
      </c>
      <c r="J48" s="9">
        <f t="shared" ca="1" si="7"/>
        <v>33260.640142396369</v>
      </c>
      <c r="K48" s="9">
        <f t="shared" ca="1" si="8"/>
        <v>567.12560966740159</v>
      </c>
      <c r="L48" s="9"/>
    </row>
    <row r="49" spans="2:12" x14ac:dyDescent="0.3">
      <c r="B49">
        <v>34</v>
      </c>
      <c r="C49" s="11">
        <f t="shared" ref="C49:C77" ca="1" si="10">IF(B49&lt;=$D$4,EDATE($C$15,B49),"")</f>
        <v>45143</v>
      </c>
      <c r="D49" s="10">
        <f t="shared" ca="1" si="2"/>
        <v>31</v>
      </c>
      <c r="E49" s="9">
        <f t="shared" ca="1" si="3"/>
        <v>1274.415993411528</v>
      </c>
      <c r="F49" s="9">
        <f t="shared" ca="1" si="4"/>
        <v>797.81041303944176</v>
      </c>
      <c r="G49" s="9">
        <f t="shared" ca="1" si="5"/>
        <v>476.60558037208619</v>
      </c>
      <c r="H49" s="9">
        <f t="shared" ca="1" si="9"/>
        <v>500</v>
      </c>
      <c r="I49" s="15">
        <f t="shared" si="6"/>
        <v>1774.415993411528</v>
      </c>
      <c r="J49" s="9">
        <f t="shared" ca="1" si="7"/>
        <v>32462.829729356927</v>
      </c>
      <c r="K49" s="9">
        <f t="shared" ca="1" si="8"/>
        <v>554.0668303720862</v>
      </c>
      <c r="L49" s="9"/>
    </row>
    <row r="50" spans="2:12" x14ac:dyDescent="0.3">
      <c r="B50">
        <v>35</v>
      </c>
      <c r="C50" s="11">
        <f t="shared" ca="1" si="10"/>
        <v>45174</v>
      </c>
      <c r="D50" s="10">
        <f t="shared" ca="1" si="2"/>
        <v>31</v>
      </c>
      <c r="E50" s="9">
        <f t="shared" ca="1" si="3"/>
        <v>1274.415993411528</v>
      </c>
      <c r="F50" s="9">
        <f t="shared" ca="1" si="4"/>
        <v>811.93352150332385</v>
      </c>
      <c r="G50" s="9">
        <f t="shared" ca="1" si="5"/>
        <v>462.48247190820422</v>
      </c>
      <c r="H50" s="9">
        <f t="shared" ca="1" si="9"/>
        <v>500</v>
      </c>
      <c r="I50" s="15">
        <f t="shared" si="6"/>
        <v>1774.415993411528</v>
      </c>
      <c r="J50" s="9">
        <f t="shared" ca="1" si="7"/>
        <v>31650.896207853602</v>
      </c>
      <c r="K50" s="9">
        <f t="shared" ca="1" si="8"/>
        <v>540.77663857487084</v>
      </c>
      <c r="L50" s="9"/>
    </row>
    <row r="51" spans="2:12" x14ac:dyDescent="0.3">
      <c r="B51">
        <v>36</v>
      </c>
      <c r="C51" s="11">
        <f t="shared" ca="1" si="10"/>
        <v>45204</v>
      </c>
      <c r="D51" s="10">
        <f t="shared" ca="1" si="2"/>
        <v>30</v>
      </c>
      <c r="E51" s="9">
        <f t="shared" ca="1" si="3"/>
        <v>1274.415993411528</v>
      </c>
      <c r="F51" s="9">
        <f t="shared" ca="1" si="4"/>
        <v>826.29189741570008</v>
      </c>
      <c r="G51" s="9">
        <f t="shared" ca="1" si="5"/>
        <v>448.12409599582799</v>
      </c>
      <c r="H51" s="9">
        <f t="shared" ca="1" si="9"/>
        <v>500</v>
      </c>
      <c r="I51" s="15">
        <f t="shared" si="6"/>
        <v>1774.415993411528</v>
      </c>
      <c r="J51" s="9">
        <f t="shared" ca="1" si="7"/>
        <v>30824.604310437902</v>
      </c>
      <c r="K51" s="9">
        <f t="shared" ca="1" si="8"/>
        <v>527.25117932916123</v>
      </c>
      <c r="L51" s="9"/>
    </row>
    <row r="52" spans="2:12" x14ac:dyDescent="0.3">
      <c r="B52">
        <v>37</v>
      </c>
      <c r="C52" s="11">
        <f t="shared" ca="1" si="10"/>
        <v>45235</v>
      </c>
      <c r="D52" s="10">
        <f t="shared" ca="1" si="2"/>
        <v>31</v>
      </c>
      <c r="E52" s="9">
        <f t="shared" ca="1" si="3"/>
        <v>1524.415993411528</v>
      </c>
      <c r="F52" s="9">
        <f t="shared" ca="1" si="4"/>
        <v>1090.8894599401499</v>
      </c>
      <c r="G52" s="9">
        <f t="shared" ca="1" si="5"/>
        <v>433.52653347137812</v>
      </c>
      <c r="H52" s="9">
        <f t="shared" ca="1" si="9"/>
        <v>250</v>
      </c>
      <c r="I52" s="15">
        <f t="shared" si="6"/>
        <v>1774.415993411528</v>
      </c>
      <c r="J52" s="9">
        <f t="shared" ca="1" si="7"/>
        <v>29733.714850497752</v>
      </c>
      <c r="K52" s="9">
        <f t="shared" ca="1" si="8"/>
        <v>513.48653347137804</v>
      </c>
      <c r="L52" s="9"/>
    </row>
    <row r="53" spans="2:12" x14ac:dyDescent="0.3">
      <c r="B53">
        <v>38</v>
      </c>
      <c r="C53" s="11">
        <f t="shared" ca="1" si="10"/>
        <v>45265</v>
      </c>
      <c r="D53" s="10">
        <f t="shared" ca="1" si="2"/>
        <v>30</v>
      </c>
      <c r="E53" s="9">
        <f t="shared" ca="1" si="3"/>
        <v>1524.415993411528</v>
      </c>
      <c r="F53" s="9">
        <f t="shared" ca="1" si="4"/>
        <v>1105.7301935269863</v>
      </c>
      <c r="G53" s="9">
        <f t="shared" ca="1" si="5"/>
        <v>418.68579988454172</v>
      </c>
      <c r="H53" s="9">
        <f t="shared" ca="1" si="9"/>
        <v>250</v>
      </c>
      <c r="I53" s="15">
        <f t="shared" si="6"/>
        <v>1774.415993411528</v>
      </c>
      <c r="J53" s="9">
        <f t="shared" ca="1" si="7"/>
        <v>28627.984656970766</v>
      </c>
      <c r="K53" s="9">
        <f t="shared" ca="1" si="8"/>
        <v>495.31413321787505</v>
      </c>
      <c r="L53" s="9"/>
    </row>
    <row r="54" spans="2:12" x14ac:dyDescent="0.3">
      <c r="B54">
        <v>39</v>
      </c>
      <c r="C54" s="11">
        <f t="shared" ca="1" si="10"/>
        <v>45296</v>
      </c>
      <c r="D54" s="10">
        <f t="shared" ca="1" si="2"/>
        <v>31</v>
      </c>
      <c r="E54" s="9">
        <f t="shared" ca="1" si="3"/>
        <v>1524.415993411528</v>
      </c>
      <c r="F54" s="9">
        <f t="shared" ca="1" si="4"/>
        <v>1120.8181490008233</v>
      </c>
      <c r="G54" s="9">
        <f t="shared" ca="1" si="5"/>
        <v>403.59784441070474</v>
      </c>
      <c r="H54" s="9">
        <f t="shared" ca="1" si="9"/>
        <v>250</v>
      </c>
      <c r="I54" s="15">
        <f t="shared" si="6"/>
        <v>1774.415993411528</v>
      </c>
      <c r="J54" s="9">
        <f t="shared" ca="1" si="7"/>
        <v>27507.166507969941</v>
      </c>
      <c r="K54" s="9">
        <f t="shared" ca="1" si="8"/>
        <v>476.89451107737136</v>
      </c>
      <c r="L54" s="9"/>
    </row>
    <row r="55" spans="2:12" x14ac:dyDescent="0.3">
      <c r="B55">
        <v>40</v>
      </c>
      <c r="C55" s="11">
        <f t="shared" ca="1" si="10"/>
        <v>45327</v>
      </c>
      <c r="D55" s="10">
        <f t="shared" ca="1" si="2"/>
        <v>31</v>
      </c>
      <c r="E55" s="9">
        <f t="shared" ca="1" si="3"/>
        <v>1524.415993411528</v>
      </c>
      <c r="F55" s="9">
        <f t="shared" ca="1" si="4"/>
        <v>1136.1574446662621</v>
      </c>
      <c r="G55" s="9">
        <f t="shared" ca="1" si="5"/>
        <v>388.25854874526595</v>
      </c>
      <c r="H55" s="9">
        <f t="shared" ca="1" si="9"/>
        <v>250</v>
      </c>
      <c r="I55" s="15">
        <f t="shared" si="6"/>
        <v>1774.415993411528</v>
      </c>
      <c r="J55" s="9">
        <f t="shared" ca="1" si="7"/>
        <v>26371.009063303678</v>
      </c>
      <c r="K55" s="9">
        <f t="shared" ca="1" si="8"/>
        <v>458.22354874526587</v>
      </c>
      <c r="L55" s="9"/>
    </row>
    <row r="56" spans="2:12" x14ac:dyDescent="0.3">
      <c r="B56">
        <v>41</v>
      </c>
      <c r="C56" s="11">
        <f t="shared" ca="1" si="10"/>
        <v>45356</v>
      </c>
      <c r="D56" s="10">
        <f t="shared" ca="1" si="2"/>
        <v>29</v>
      </c>
      <c r="E56" s="9">
        <f t="shared" ca="1" si="3"/>
        <v>1524.415993411528</v>
      </c>
      <c r="F56" s="9">
        <f t="shared" ca="1" si="4"/>
        <v>1151.7522674319941</v>
      </c>
      <c r="G56" s="9">
        <f t="shared" ca="1" si="5"/>
        <v>372.66372597953387</v>
      </c>
      <c r="H56" s="9">
        <f t="shared" ca="1" si="9"/>
        <v>250</v>
      </c>
      <c r="I56" s="15">
        <f t="shared" si="6"/>
        <v>1774.415993411528</v>
      </c>
      <c r="J56" s="9">
        <f t="shared" ca="1" si="7"/>
        <v>25219.256795871683</v>
      </c>
      <c r="K56" s="9">
        <f t="shared" ca="1" si="8"/>
        <v>439.29705931286708</v>
      </c>
      <c r="L56" s="9"/>
    </row>
    <row r="57" spans="2:12" x14ac:dyDescent="0.3">
      <c r="B57">
        <v>42</v>
      </c>
      <c r="C57" s="11">
        <f t="shared" ca="1" si="10"/>
        <v>45387</v>
      </c>
      <c r="D57" s="10">
        <f t="shared" ca="1" si="2"/>
        <v>31</v>
      </c>
      <c r="E57" s="9">
        <f t="shared" ca="1" si="3"/>
        <v>1524.415993411528</v>
      </c>
      <c r="F57" s="9">
        <f t="shared" ca="1" si="4"/>
        <v>1167.6068739536322</v>
      </c>
      <c r="G57" s="9">
        <f t="shared" ca="1" si="5"/>
        <v>356.80911945789592</v>
      </c>
      <c r="H57" s="9">
        <f t="shared" ca="1" si="9"/>
        <v>250</v>
      </c>
      <c r="I57" s="15">
        <f t="shared" si="6"/>
        <v>1774.415993411528</v>
      </c>
      <c r="J57" s="9">
        <f t="shared" ca="1" si="7"/>
        <v>24051.649921918051</v>
      </c>
      <c r="K57" s="9">
        <f t="shared" ca="1" si="8"/>
        <v>420.11078612456248</v>
      </c>
      <c r="L57" s="9"/>
    </row>
    <row r="58" spans="2:12" x14ac:dyDescent="0.3">
      <c r="B58">
        <v>43</v>
      </c>
      <c r="C58" s="11">
        <f t="shared" ca="1" si="10"/>
        <v>45417</v>
      </c>
      <c r="D58" s="10">
        <f t="shared" ca="1" si="2"/>
        <v>30</v>
      </c>
      <c r="E58" s="9">
        <f t="shared" ca="1" si="3"/>
        <v>1524.415993411528</v>
      </c>
      <c r="F58" s="9">
        <f t="shared" ca="1" si="4"/>
        <v>1183.7255917955763</v>
      </c>
      <c r="G58" s="9">
        <f t="shared" ca="1" si="5"/>
        <v>340.6904016159516</v>
      </c>
      <c r="H58" s="9">
        <f t="shared" ca="1" si="9"/>
        <v>250</v>
      </c>
      <c r="I58" s="15">
        <f t="shared" si="6"/>
        <v>1774.415993411528</v>
      </c>
      <c r="J58" s="9">
        <f t="shared" ca="1" si="7"/>
        <v>22867.924330122474</v>
      </c>
      <c r="K58" s="9">
        <f t="shared" ca="1" si="8"/>
        <v>400.66040161595151</v>
      </c>
      <c r="L58" s="9"/>
    </row>
    <row r="59" spans="2:12" x14ac:dyDescent="0.3">
      <c r="B59">
        <v>44</v>
      </c>
      <c r="C59" s="11">
        <f t="shared" ca="1" si="10"/>
        <v>45448</v>
      </c>
      <c r="D59" s="10">
        <f t="shared" ca="1" si="2"/>
        <v>31</v>
      </c>
      <c r="E59" s="9">
        <f t="shared" ca="1" si="3"/>
        <v>1524.415993411528</v>
      </c>
      <c r="F59" s="9">
        <f t="shared" ca="1" si="4"/>
        <v>1200.1128206122376</v>
      </c>
      <c r="G59" s="9">
        <f t="shared" ca="1" si="5"/>
        <v>324.30317279929034</v>
      </c>
      <c r="H59" s="9">
        <f t="shared" ca="1" si="9"/>
        <v>250</v>
      </c>
      <c r="I59" s="15">
        <f t="shared" si="6"/>
        <v>1774.415993411528</v>
      </c>
      <c r="J59" s="9">
        <f t="shared" ca="1" si="7"/>
        <v>21667.811509510237</v>
      </c>
      <c r="K59" s="9">
        <f t="shared" ca="1" si="8"/>
        <v>380.94150613262354</v>
      </c>
      <c r="L59" s="9"/>
    </row>
    <row r="60" spans="2:12" x14ac:dyDescent="0.3">
      <c r="B60">
        <v>45</v>
      </c>
      <c r="C60" s="11">
        <f t="shared" ca="1" si="10"/>
        <v>45478</v>
      </c>
      <c r="D60" s="10">
        <f t="shared" ca="1" si="2"/>
        <v>30</v>
      </c>
      <c r="E60" s="9">
        <f t="shared" ca="1" si="3"/>
        <v>1524.415993411528</v>
      </c>
      <c r="F60" s="9">
        <f t="shared" ca="1" si="4"/>
        <v>1216.7730333489365</v>
      </c>
      <c r="G60" s="9">
        <f t="shared" ca="1" si="5"/>
        <v>307.6429600625915</v>
      </c>
      <c r="H60" s="9">
        <f t="shared" ca="1" si="9"/>
        <v>250</v>
      </c>
      <c r="I60" s="15">
        <f t="shared" si="6"/>
        <v>1774.415993411528</v>
      </c>
      <c r="J60" s="9">
        <f t="shared" ca="1" si="7"/>
        <v>20451.038476161299</v>
      </c>
      <c r="K60" s="9">
        <f t="shared" ca="1" si="8"/>
        <v>360.949626729258</v>
      </c>
      <c r="L60" s="9"/>
    </row>
    <row r="61" spans="2:12" x14ac:dyDescent="0.3">
      <c r="B61">
        <v>46</v>
      </c>
      <c r="C61" s="11">
        <f t="shared" ca="1" si="10"/>
        <v>45509</v>
      </c>
      <c r="D61" s="10">
        <f t="shared" ca="1" si="2"/>
        <v>31</v>
      </c>
      <c r="E61" s="9">
        <f t="shared" ca="1" si="3"/>
        <v>1524.415993411528</v>
      </c>
      <c r="F61" s="9">
        <f t="shared" ca="1" si="4"/>
        <v>1233.7107774628075</v>
      </c>
      <c r="G61" s="9">
        <f t="shared" ca="1" si="5"/>
        <v>290.70521594872042</v>
      </c>
      <c r="H61" s="9">
        <f t="shared" ca="1" si="9"/>
        <v>250</v>
      </c>
      <c r="I61" s="15">
        <f t="shared" si="6"/>
        <v>1774.415993411528</v>
      </c>
      <c r="J61" s="9">
        <f t="shared" ca="1" si="7"/>
        <v>19217.327698698493</v>
      </c>
      <c r="K61" s="9">
        <f t="shared" ca="1" si="8"/>
        <v>340.68021594872027</v>
      </c>
      <c r="L61" s="9"/>
    </row>
    <row r="62" spans="2:12" x14ac:dyDescent="0.3">
      <c r="B62">
        <v>47</v>
      </c>
      <c r="C62" s="11">
        <f t="shared" ca="1" si="10"/>
        <v>45540</v>
      </c>
      <c r="D62" s="10">
        <f t="shared" ca="1" si="2"/>
        <v>31</v>
      </c>
      <c r="E62" s="9">
        <f t="shared" ca="1" si="3"/>
        <v>1524.415993411528</v>
      </c>
      <c r="F62" s="9">
        <f t="shared" ca="1" si="4"/>
        <v>1250.9306761640423</v>
      </c>
      <c r="G62" s="9">
        <f t="shared" ca="1" si="5"/>
        <v>273.4853172474858</v>
      </c>
      <c r="H62" s="9">
        <f t="shared" ca="1" si="9"/>
        <v>250</v>
      </c>
      <c r="I62" s="15">
        <f t="shared" si="6"/>
        <v>1774.415993411528</v>
      </c>
      <c r="J62" s="9">
        <f t="shared" ca="1" si="7"/>
        <v>17966.397022534449</v>
      </c>
      <c r="K62" s="9">
        <f t="shared" ca="1" si="8"/>
        <v>320.12865058081906</v>
      </c>
      <c r="L62" s="9"/>
    </row>
    <row r="63" spans="2:12" x14ac:dyDescent="0.3">
      <c r="B63">
        <v>48</v>
      </c>
      <c r="C63" s="11">
        <f t="shared" ca="1" si="10"/>
        <v>45570</v>
      </c>
      <c r="D63" s="10">
        <f t="shared" ca="1" si="2"/>
        <v>30</v>
      </c>
      <c r="E63" s="9">
        <f t="shared" ca="1" si="3"/>
        <v>1524.415993411528</v>
      </c>
      <c r="F63" s="9">
        <f t="shared" ca="1" si="4"/>
        <v>1268.4374296778083</v>
      </c>
      <c r="G63" s="9">
        <f t="shared" ca="1" si="5"/>
        <v>255.97856373371985</v>
      </c>
      <c r="H63" s="9">
        <f t="shared" ca="1" si="9"/>
        <v>250</v>
      </c>
      <c r="I63" s="15">
        <f t="shared" si="6"/>
        <v>1774.415993411528</v>
      </c>
      <c r="J63" s="9">
        <f t="shared" ca="1" si="7"/>
        <v>16697.959592856641</v>
      </c>
      <c r="K63" s="9">
        <f t="shared" ca="1" si="8"/>
        <v>299.29023040038635</v>
      </c>
      <c r="L63" s="9"/>
    </row>
    <row r="64" spans="2:12" x14ac:dyDescent="0.3">
      <c r="B64">
        <v>49</v>
      </c>
      <c r="C64" s="11">
        <f t="shared" ca="1" si="10"/>
        <v>45601</v>
      </c>
      <c r="D64" s="10">
        <f t="shared" ca="1" si="2"/>
        <v>31</v>
      </c>
      <c r="E64" s="9">
        <f t="shared" ca="1" si="3"/>
        <v>1524.415993411528</v>
      </c>
      <c r="F64" s="9">
        <f t="shared" ca="1" si="4"/>
        <v>1286.235816527191</v>
      </c>
      <c r="G64" s="9">
        <f t="shared" ca="1" si="5"/>
        <v>238.18017688433704</v>
      </c>
      <c r="H64" s="9">
        <f t="shared" ca="1" si="9"/>
        <v>250</v>
      </c>
      <c r="I64" s="15">
        <f t="shared" si="6"/>
        <v>1774.415993411528</v>
      </c>
      <c r="J64" s="9">
        <f t="shared" ca="1" si="7"/>
        <v>15411.723776329451</v>
      </c>
      <c r="K64" s="9">
        <f t="shared" ca="1" si="8"/>
        <v>278.16017688433686</v>
      </c>
      <c r="L64" s="9"/>
    </row>
    <row r="65" spans="2:12" x14ac:dyDescent="0.3">
      <c r="B65">
        <v>50</v>
      </c>
      <c r="C65" s="11">
        <f t="shared" ca="1" si="10"/>
        <v>45631</v>
      </c>
      <c r="D65" s="10">
        <f t="shared" ca="1" si="2"/>
        <v>30</v>
      </c>
      <c r="E65" s="9">
        <f t="shared" ca="1" si="3"/>
        <v>1524.415993411528</v>
      </c>
      <c r="F65" s="9">
        <f t="shared" ca="1" si="4"/>
        <v>1304.3306948375064</v>
      </c>
      <c r="G65" s="9">
        <f t="shared" ca="1" si="5"/>
        <v>220.08529857402155</v>
      </c>
      <c r="H65" s="9">
        <f t="shared" ca="1" si="9"/>
        <v>250</v>
      </c>
      <c r="I65" s="15">
        <f t="shared" si="6"/>
        <v>1774.415993411528</v>
      </c>
      <c r="J65" s="9">
        <f t="shared" ca="1" si="7"/>
        <v>14107.393081491944</v>
      </c>
      <c r="K65" s="9">
        <f t="shared" ca="1" si="8"/>
        <v>256.73363190735478</v>
      </c>
      <c r="L65" s="9"/>
    </row>
    <row r="66" spans="2:12" x14ac:dyDescent="0.3">
      <c r="B66">
        <v>51</v>
      </c>
      <c r="C66" s="11">
        <f t="shared" ca="1" si="10"/>
        <v>45662</v>
      </c>
      <c r="D66" s="10">
        <f t="shared" ca="1" si="2"/>
        <v>31</v>
      </c>
      <c r="E66" s="9">
        <f t="shared" ca="1" si="3"/>
        <v>1524.415993411528</v>
      </c>
      <c r="F66" s="9">
        <f t="shared" ca="1" si="4"/>
        <v>1322.7270036623413</v>
      </c>
      <c r="G66" s="9">
        <f t="shared" ca="1" si="5"/>
        <v>201.68898974918676</v>
      </c>
      <c r="H66" s="9">
        <f t="shared" ca="1" si="9"/>
        <v>250</v>
      </c>
      <c r="I66" s="15">
        <f t="shared" si="6"/>
        <v>1774.415993411528</v>
      </c>
      <c r="J66" s="9">
        <f t="shared" ca="1" si="7"/>
        <v>12784.666077829603</v>
      </c>
      <c r="K66" s="9">
        <f t="shared" ca="1" si="8"/>
        <v>235.00565641585331</v>
      </c>
      <c r="L66" s="9"/>
    </row>
    <row r="67" spans="2:12" x14ac:dyDescent="0.3">
      <c r="B67">
        <v>52</v>
      </c>
      <c r="C67" s="11">
        <f t="shared" ca="1" si="10"/>
        <v>45693</v>
      </c>
      <c r="D67" s="10">
        <f t="shared" ca="1" si="2"/>
        <v>31</v>
      </c>
      <c r="E67" s="9">
        <f t="shared" ca="1" si="3"/>
        <v>1524.415993411528</v>
      </c>
      <c r="F67" s="9">
        <f t="shared" ca="1" si="4"/>
        <v>1341.4297643316831</v>
      </c>
      <c r="G67" s="9">
        <f t="shared" ca="1" si="5"/>
        <v>182.98622907984495</v>
      </c>
      <c r="H67" s="9">
        <f t="shared" ca="1" si="9"/>
        <v>250</v>
      </c>
      <c r="I67" s="15">
        <f t="shared" si="6"/>
        <v>1774.415993411528</v>
      </c>
      <c r="J67" s="9">
        <f t="shared" ca="1" si="7"/>
        <v>11443.23631349792</v>
      </c>
      <c r="K67" s="9">
        <f t="shared" ca="1" si="8"/>
        <v>212.97122907984479</v>
      </c>
      <c r="L67" s="9"/>
    </row>
    <row r="68" spans="2:12" x14ac:dyDescent="0.3">
      <c r="B68">
        <v>53</v>
      </c>
      <c r="C68" s="11">
        <f t="shared" ca="1" si="10"/>
        <v>45721</v>
      </c>
      <c r="D68" s="10">
        <f t="shared" ca="1" si="2"/>
        <v>28</v>
      </c>
      <c r="E68" s="9">
        <f t="shared" ca="1" si="3"/>
        <v>1524.415993411528</v>
      </c>
      <c r="F68" s="9">
        <f t="shared" ca="1" si="4"/>
        <v>1360.4440818225085</v>
      </c>
      <c r="G68" s="9">
        <f t="shared" ca="1" si="5"/>
        <v>163.97191158901964</v>
      </c>
      <c r="H68" s="9">
        <f t="shared" ca="1" si="9"/>
        <v>250</v>
      </c>
      <c r="I68" s="15">
        <f t="shared" si="6"/>
        <v>1774.415993411528</v>
      </c>
      <c r="J68" s="9">
        <f t="shared" ca="1" si="7"/>
        <v>10082.792231675412</v>
      </c>
      <c r="K68" s="9">
        <f t="shared" ca="1" si="8"/>
        <v>190.62524492235286</v>
      </c>
      <c r="L68" s="9"/>
    </row>
    <row r="69" spans="2:12" x14ac:dyDescent="0.3">
      <c r="B69">
        <v>54</v>
      </c>
      <c r="C69" s="11">
        <f t="shared" ca="1" si="10"/>
        <v>45752</v>
      </c>
      <c r="D69" s="10">
        <f t="shared" ca="1" si="2"/>
        <v>31</v>
      </c>
      <c r="E69" s="9">
        <f t="shared" ca="1" si="3"/>
        <v>1524.415993411528</v>
      </c>
      <c r="F69" s="9">
        <f t="shared" ca="1" si="4"/>
        <v>1379.7751461522016</v>
      </c>
      <c r="G69" s="9">
        <f t="shared" ca="1" si="5"/>
        <v>144.64084725932636</v>
      </c>
      <c r="H69" s="9">
        <f t="shared" ca="1" si="9"/>
        <v>250</v>
      </c>
      <c r="I69" s="15">
        <f t="shared" si="6"/>
        <v>1774.415993411528</v>
      </c>
      <c r="J69" s="9">
        <f t="shared" ca="1" si="7"/>
        <v>8703.01708552321</v>
      </c>
      <c r="K69" s="9">
        <f t="shared" ca="1" si="8"/>
        <v>167.96251392599291</v>
      </c>
      <c r="L69" s="9"/>
    </row>
    <row r="70" spans="2:12" x14ac:dyDescent="0.3">
      <c r="B70">
        <v>55</v>
      </c>
      <c r="C70" s="11">
        <f t="shared" ca="1" si="10"/>
        <v>45782</v>
      </c>
      <c r="D70" s="10">
        <f t="shared" ca="1" si="2"/>
        <v>30</v>
      </c>
      <c r="E70" s="9">
        <f t="shared" ca="1" si="3"/>
        <v>1524.415993411528</v>
      </c>
      <c r="F70" s="9">
        <f t="shared" ca="1" si="4"/>
        <v>1399.428233795187</v>
      </c>
      <c r="G70" s="9">
        <f t="shared" ca="1" si="5"/>
        <v>124.98775961634094</v>
      </c>
      <c r="H70" s="9">
        <f t="shared" ca="1" si="9"/>
        <v>250</v>
      </c>
      <c r="I70" s="15">
        <f t="shared" si="6"/>
        <v>1774.415993411528</v>
      </c>
      <c r="J70" s="9">
        <f t="shared" ca="1" si="7"/>
        <v>7303.5888517280227</v>
      </c>
      <c r="K70" s="9">
        <f t="shared" ca="1" si="8"/>
        <v>144.97775961634082</v>
      </c>
      <c r="L70" s="9"/>
    </row>
    <row r="71" spans="2:12" x14ac:dyDescent="0.3">
      <c r="B71">
        <v>56</v>
      </c>
      <c r="C71" s="11">
        <f t="shared" ca="1" si="10"/>
        <v>45813</v>
      </c>
      <c r="D71" s="10">
        <f t="shared" ca="1" si="2"/>
        <v>31</v>
      </c>
      <c r="E71" s="9">
        <f t="shared" ca="1" si="3"/>
        <v>1524.415993411528</v>
      </c>
      <c r="F71" s="9">
        <f t="shared" ca="1" si="4"/>
        <v>1419.4087091231586</v>
      </c>
      <c r="G71" s="9">
        <f t="shared" ca="1" si="5"/>
        <v>105.00728428836945</v>
      </c>
      <c r="H71" s="9">
        <f t="shared" ca="1" si="9"/>
        <v>250</v>
      </c>
      <c r="I71" s="15">
        <f t="shared" si="6"/>
        <v>1774.415993411528</v>
      </c>
      <c r="J71" s="9">
        <f t="shared" ca="1" si="7"/>
        <v>5884.1801426048642</v>
      </c>
      <c r="K71" s="9">
        <f t="shared" ca="1" si="8"/>
        <v>121.66561762170265</v>
      </c>
      <c r="L71" s="9"/>
    </row>
    <row r="72" spans="2:12" x14ac:dyDescent="0.3">
      <c r="B72">
        <v>57</v>
      </c>
      <c r="C72" s="11">
        <f t="shared" ca="1" si="10"/>
        <v>45843</v>
      </c>
      <c r="D72" s="10">
        <f t="shared" ca="1" si="2"/>
        <v>30</v>
      </c>
      <c r="E72" s="9">
        <f t="shared" ca="1" si="3"/>
        <v>1524.415993411528</v>
      </c>
      <c r="F72" s="9">
        <f t="shared" ca="1" si="4"/>
        <v>1439.7220258693019</v>
      </c>
      <c r="G72" s="9">
        <f t="shared" ca="1" si="5"/>
        <v>84.693967542226162</v>
      </c>
      <c r="H72" s="9">
        <f t="shared" ca="1" si="9"/>
        <v>250</v>
      </c>
      <c r="I72" s="15">
        <f t="shared" si="6"/>
        <v>1774.415993411528</v>
      </c>
      <c r="J72" s="9">
        <f t="shared" ca="1" si="7"/>
        <v>4444.4581167355627</v>
      </c>
      <c r="K72" s="9">
        <f t="shared" ca="1" si="8"/>
        <v>98.020634208892702</v>
      </c>
      <c r="L72" s="9"/>
    </row>
    <row r="73" spans="2:12" x14ac:dyDescent="0.3">
      <c r="B73">
        <v>58</v>
      </c>
      <c r="C73" s="11">
        <f t="shared" ca="1" si="10"/>
        <v>45874</v>
      </c>
      <c r="D73" s="10">
        <f t="shared" ca="1" si="2"/>
        <v>31</v>
      </c>
      <c r="E73" s="9">
        <f t="shared" ca="1" si="3"/>
        <v>1524.415993411528</v>
      </c>
      <c r="F73" s="9">
        <f t="shared" ca="1" si="4"/>
        <v>1460.373728616908</v>
      </c>
      <c r="G73" s="9">
        <f t="shared" ca="1" si="5"/>
        <v>64.042264794620053</v>
      </c>
      <c r="H73" s="9">
        <f t="shared" ca="1" si="9"/>
        <v>250</v>
      </c>
      <c r="I73" s="15">
        <f t="shared" si="6"/>
        <v>1774.415993411528</v>
      </c>
      <c r="J73" s="9">
        <f t="shared" ca="1" si="7"/>
        <v>2984.0843881186547</v>
      </c>
      <c r="K73" s="9">
        <f t="shared" ca="1" si="8"/>
        <v>74.037264794619915</v>
      </c>
      <c r="L73" s="9"/>
    </row>
    <row r="74" spans="2:12" x14ac:dyDescent="0.3">
      <c r="B74">
        <v>59</v>
      </c>
      <c r="C74" s="11">
        <f t="shared" ca="1" si="10"/>
        <v>45905</v>
      </c>
      <c r="D74" s="10">
        <f t="shared" ca="1" si="2"/>
        <v>31</v>
      </c>
      <c r="E74" s="9">
        <f t="shared" ca="1" si="3"/>
        <v>1524.415993411528</v>
      </c>
      <c r="F74" s="9">
        <f t="shared" ca="1" si="4"/>
        <v>1481.3694543127847</v>
      </c>
      <c r="G74" s="9">
        <f t="shared" ca="1" si="5"/>
        <v>43.046539098743388</v>
      </c>
      <c r="H74" s="9">
        <f t="shared" ca="1" si="9"/>
        <v>250</v>
      </c>
      <c r="I74" s="15">
        <f t="shared" si="6"/>
        <v>1774.415993411528</v>
      </c>
      <c r="J74" s="9">
        <f t="shared" ca="1" si="7"/>
        <v>1502.71493380587</v>
      </c>
      <c r="K74" s="9">
        <f t="shared" ca="1" si="8"/>
        <v>49.709872432076587</v>
      </c>
      <c r="L74" s="9"/>
    </row>
    <row r="75" spans="2:12" x14ac:dyDescent="0.3">
      <c r="B75">
        <v>60</v>
      </c>
      <c r="C75" s="11">
        <f t="shared" ca="1" si="10"/>
        <v>45935</v>
      </c>
      <c r="D75" s="10">
        <f t="shared" ca="1" si="2"/>
        <v>30</v>
      </c>
      <c r="E75" s="9">
        <f t="shared" ca="1" si="3"/>
        <v>1524.415993411528</v>
      </c>
      <c r="F75" s="9">
        <f t="shared" ca="1" si="4"/>
        <v>1502.7149338058784</v>
      </c>
      <c r="G75" s="9">
        <f t="shared" ca="1" si="5"/>
        <v>21.701059605649593</v>
      </c>
      <c r="H75" s="9">
        <f t="shared" ca="1" si="9"/>
        <v>250</v>
      </c>
      <c r="I75" s="15">
        <f t="shared" si="6"/>
        <v>1774.415993411528</v>
      </c>
      <c r="J75" s="9">
        <f t="shared" ca="1" si="7"/>
        <v>-8.4128259913995862E-12</v>
      </c>
      <c r="K75" s="9">
        <f t="shared" ca="1" si="8"/>
        <v>25.032726272316115</v>
      </c>
      <c r="L75" s="9"/>
    </row>
    <row r="76" spans="2:12" x14ac:dyDescent="0.3">
      <c r="B76">
        <v>61</v>
      </c>
      <c r="C76" s="11" t="str">
        <f t="shared" si="10"/>
        <v/>
      </c>
      <c r="D76" s="10" t="str">
        <f t="shared" si="2"/>
        <v/>
      </c>
      <c r="E76" s="9" t="str">
        <f t="shared" si="3"/>
        <v/>
      </c>
      <c r="F76" s="9" t="str">
        <f t="shared" si="4"/>
        <v/>
      </c>
      <c r="G76" s="9" t="str">
        <f t="shared" si="5"/>
        <v/>
      </c>
      <c r="H76" s="9" t="str">
        <f t="shared" si="9"/>
        <v/>
      </c>
      <c r="I76" s="9"/>
      <c r="J76" s="9" t="str">
        <f t="shared" si="7"/>
        <v/>
      </c>
      <c r="K76" s="9"/>
      <c r="L76" s="9"/>
    </row>
    <row r="77" spans="2:12" x14ac:dyDescent="0.3">
      <c r="B77">
        <v>62</v>
      </c>
      <c r="C77" s="11" t="str">
        <f t="shared" si="10"/>
        <v/>
      </c>
      <c r="D77" s="10" t="str">
        <f t="shared" si="2"/>
        <v/>
      </c>
      <c r="E77" s="9" t="str">
        <f t="shared" si="3"/>
        <v/>
      </c>
      <c r="F77" s="9" t="str">
        <f t="shared" si="4"/>
        <v/>
      </c>
      <c r="G77" s="9" t="str">
        <f t="shared" si="5"/>
        <v/>
      </c>
      <c r="H77" s="9" t="str">
        <f t="shared" si="9"/>
        <v/>
      </c>
      <c r="I77" s="9" t="str">
        <f>IF(C77="","",IF(B77&lt;$D$4+1,((((1+$D$7/12)^$D$5)*((1+$D$7/12)^($D$4-$D$5))*((1+$D$7/12)-1)*((1+$D$7/12)-1))/(((1+$D$7/12)^($D$4-$D$5))*((1+$D$7/12)-1)*((1+$D$7/12)^$D$5-1)+((1+$D$7/12)-1)*((1+$D$7/12)^($D$4-$D$5)-1)))*$D$3+($D$3*$D$5*$D$8+$D$3*($D$6-$D$5)*$D$9+$D$3*($D$4-$D$6)*$D$10)/$D$4,0))</f>
        <v/>
      </c>
      <c r="J77" s="9" t="str">
        <f t="shared" si="7"/>
        <v/>
      </c>
      <c r="K77" s="9"/>
      <c r="L77" s="9"/>
    </row>
  </sheetData>
  <mergeCells count="11">
    <mergeCell ref="B2:C2"/>
    <mergeCell ref="B1:D1"/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pageMargins left="0.7" right="0.7" top="0.75" bottom="0.75" header="0.3" footer="0.3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Грфик</vt:lpstr>
    </vt:vector>
  </TitlesOfParts>
  <Company>OTP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BOIKO Yurii Sergiiovych</dc:creator>
  <cp:lastModifiedBy>alt</cp:lastModifiedBy>
  <cp:lastPrinted>2020-10-01T11:51:26Z</cp:lastPrinted>
  <dcterms:created xsi:type="dcterms:W3CDTF">2019-09-24T05:58:02Z</dcterms:created>
  <dcterms:modified xsi:type="dcterms:W3CDTF">2020-10-05T20:06:03Z</dcterms:modified>
</cp:coreProperties>
</file>