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m5\Desktop\Создание прайса\"/>
    </mc:Choice>
  </mc:AlternateContent>
  <bookViews>
    <workbookView xWindow="0" yWindow="0" windowWidth="15765" windowHeight="7740" activeTab="1"/>
  </bookViews>
  <sheets>
    <sheet name="входящая таблица" sheetId="1" r:id="rId1"/>
    <sheet name="калькулятор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F4" i="2" l="1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3" i="2"/>
  <c r="B97" i="2"/>
  <c r="D97" i="2" s="1"/>
  <c r="B96" i="2"/>
  <c r="D96" i="2" s="1"/>
  <c r="B95" i="2"/>
  <c r="D95" i="2" s="1"/>
  <c r="B94" i="2"/>
  <c r="D94" i="2" s="1"/>
  <c r="B93" i="2"/>
  <c r="D93" i="2" s="1"/>
  <c r="B92" i="2"/>
  <c r="D92" i="2" s="1"/>
  <c r="B91" i="2"/>
  <c r="D91" i="2" s="1"/>
  <c r="B90" i="2"/>
  <c r="D90" i="2" s="1"/>
  <c r="B89" i="2"/>
  <c r="D89" i="2" s="1"/>
  <c r="B88" i="2"/>
  <c r="D88" i="2" s="1"/>
  <c r="B87" i="2"/>
  <c r="D87" i="2" s="1"/>
  <c r="B86" i="2"/>
  <c r="D86" i="2" s="1"/>
  <c r="B85" i="2"/>
  <c r="D85" i="2" s="1"/>
  <c r="B84" i="2"/>
  <c r="D84" i="2" s="1"/>
  <c r="B83" i="2"/>
  <c r="D83" i="2" s="1"/>
  <c r="B82" i="2"/>
  <c r="D82" i="2" s="1"/>
  <c r="B81" i="2"/>
  <c r="D81" i="2" s="1"/>
  <c r="B80" i="2"/>
  <c r="D80" i="2" s="1"/>
  <c r="B79" i="2"/>
  <c r="D79" i="2" s="1"/>
  <c r="B78" i="2"/>
  <c r="D78" i="2" s="1"/>
  <c r="B77" i="2"/>
  <c r="D77" i="2" s="1"/>
  <c r="B76" i="2"/>
  <c r="D76" i="2" s="1"/>
  <c r="B75" i="2"/>
  <c r="D75" i="2" s="1"/>
  <c r="B74" i="2"/>
  <c r="D74" i="2" s="1"/>
  <c r="B73" i="2"/>
  <c r="D73" i="2" s="1"/>
  <c r="B72" i="2"/>
  <c r="D72" i="2" s="1"/>
  <c r="B71" i="2"/>
  <c r="D71" i="2" s="1"/>
  <c r="B70" i="2"/>
  <c r="D70" i="2" s="1"/>
  <c r="B69" i="2"/>
  <c r="D69" i="2" s="1"/>
  <c r="B68" i="2"/>
  <c r="D68" i="2" s="1"/>
  <c r="B67" i="2"/>
  <c r="D67" i="2" s="1"/>
  <c r="B66" i="2"/>
  <c r="D66" i="2" s="1"/>
  <c r="B65" i="2"/>
  <c r="D65" i="2" s="1"/>
  <c r="B64" i="2"/>
  <c r="D64" i="2" s="1"/>
  <c r="B63" i="2"/>
  <c r="D63" i="2" s="1"/>
  <c r="B62" i="2"/>
  <c r="D62" i="2" s="1"/>
  <c r="B61" i="2"/>
  <c r="D61" i="2" s="1"/>
  <c r="B60" i="2"/>
  <c r="D60" i="2" s="1"/>
  <c r="B59" i="2"/>
  <c r="D59" i="2" s="1"/>
  <c r="B58" i="2"/>
  <c r="D58" i="2" s="1"/>
  <c r="B57" i="2"/>
  <c r="D57" i="2" s="1"/>
  <c r="B56" i="2"/>
  <c r="D56" i="2" s="1"/>
  <c r="D55" i="2"/>
  <c r="B55" i="2"/>
  <c r="B54" i="2"/>
  <c r="D54" i="2" s="1"/>
  <c r="B53" i="2"/>
  <c r="D53" i="2" s="1"/>
  <c r="B52" i="2"/>
  <c r="D52" i="2" s="1"/>
  <c r="B51" i="2"/>
  <c r="D51" i="2" s="1"/>
  <c r="B50" i="2"/>
  <c r="D50" i="2" s="1"/>
  <c r="D49" i="2"/>
  <c r="B49" i="2"/>
  <c r="B48" i="2"/>
  <c r="D48" i="2" s="1"/>
  <c r="B47" i="2"/>
  <c r="D47" i="2" s="1"/>
  <c r="D46" i="2"/>
  <c r="B46" i="2"/>
  <c r="B45" i="2"/>
  <c r="D45" i="2" s="1"/>
  <c r="B44" i="2"/>
  <c r="D44" i="2" s="1"/>
  <c r="B43" i="2"/>
  <c r="D43" i="2" s="1"/>
  <c r="B42" i="2"/>
  <c r="D42" i="2" s="1"/>
  <c r="B41" i="2"/>
  <c r="D41" i="2" s="1"/>
  <c r="B40" i="2"/>
  <c r="D40" i="2" s="1"/>
  <c r="D39" i="2"/>
  <c r="B39" i="2"/>
  <c r="B38" i="2"/>
  <c r="D38" i="2" s="1"/>
  <c r="B37" i="2"/>
  <c r="D37" i="2" s="1"/>
  <c r="B36" i="2"/>
  <c r="D36" i="2" s="1"/>
  <c r="D35" i="2"/>
  <c r="B35" i="2"/>
  <c r="B34" i="2"/>
  <c r="D34" i="2" s="1"/>
  <c r="B33" i="2"/>
  <c r="D33" i="2" s="1"/>
  <c r="B32" i="2"/>
  <c r="D32" i="2" s="1"/>
  <c r="B31" i="2"/>
  <c r="D31" i="2" s="1"/>
  <c r="B30" i="2"/>
  <c r="D30" i="2" s="1"/>
  <c r="B29" i="2"/>
  <c r="D29" i="2" s="1"/>
  <c r="B28" i="2"/>
  <c r="D28" i="2" s="1"/>
  <c r="D27" i="2"/>
  <c r="B27" i="2"/>
  <c r="B26" i="2"/>
  <c r="D26" i="2" s="1"/>
  <c r="B25" i="2"/>
  <c r="D25" i="2" s="1"/>
  <c r="B24" i="2"/>
  <c r="D24" i="2" s="1"/>
  <c r="B23" i="2"/>
  <c r="D23" i="2" s="1"/>
  <c r="B22" i="2"/>
  <c r="D22" i="2" s="1"/>
  <c r="B21" i="2"/>
  <c r="D21" i="2" s="1"/>
  <c r="B20" i="2"/>
  <c r="D20" i="2" s="1"/>
  <c r="B19" i="2"/>
  <c r="D19" i="2" s="1"/>
  <c r="B18" i="2"/>
  <c r="D18" i="2" s="1"/>
  <c r="B17" i="2"/>
  <c r="D17" i="2" s="1"/>
  <c r="B16" i="2"/>
  <c r="D16" i="2" s="1"/>
  <c r="B15" i="2"/>
  <c r="D15" i="2" s="1"/>
  <c r="B14" i="2"/>
  <c r="D14" i="2" s="1"/>
  <c r="B13" i="2"/>
  <c r="D13" i="2" s="1"/>
  <c r="B12" i="2"/>
  <c r="D12" i="2" s="1"/>
  <c r="D11" i="2"/>
  <c r="B11" i="2"/>
  <c r="B10" i="2"/>
  <c r="D10" i="2" s="1"/>
  <c r="B9" i="2"/>
  <c r="D9" i="2" s="1"/>
  <c r="B8" i="2"/>
  <c r="D8" i="2" s="1"/>
  <c r="B7" i="2"/>
  <c r="D7" i="2" s="1"/>
  <c r="B6" i="2"/>
  <c r="D6" i="2" s="1"/>
  <c r="B5" i="2"/>
  <c r="D5" i="2" s="1"/>
  <c r="B4" i="2"/>
  <c r="D4" i="2" s="1"/>
  <c r="D3" i="2"/>
  <c r="B3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M55" i="2"/>
  <c r="K55" i="2"/>
  <c r="I55" i="2"/>
  <c r="K54" i="2"/>
  <c r="K53" i="2"/>
  <c r="K52" i="2"/>
  <c r="K51" i="2"/>
  <c r="K50" i="2"/>
  <c r="M49" i="2"/>
  <c r="K49" i="2"/>
  <c r="I49" i="2"/>
  <c r="K48" i="2"/>
  <c r="K47" i="2"/>
  <c r="M46" i="2"/>
  <c r="K46" i="2"/>
  <c r="I46" i="2"/>
  <c r="K45" i="2"/>
  <c r="K44" i="2"/>
  <c r="K43" i="2"/>
  <c r="K42" i="2"/>
  <c r="K41" i="2"/>
  <c r="K40" i="2"/>
  <c r="M39" i="2"/>
  <c r="K39" i="2"/>
  <c r="I39" i="2"/>
  <c r="K38" i="2"/>
  <c r="K37" i="2"/>
  <c r="K36" i="2"/>
  <c r="M35" i="2"/>
  <c r="K35" i="2"/>
  <c r="I35" i="2"/>
  <c r="K34" i="2"/>
  <c r="K33" i="2"/>
  <c r="K32" i="2"/>
  <c r="K31" i="2"/>
  <c r="K30" i="2"/>
  <c r="K29" i="2"/>
  <c r="K28" i="2"/>
  <c r="M27" i="2"/>
  <c r="K27" i="2"/>
  <c r="I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M3" i="2"/>
  <c r="K3" i="2"/>
  <c r="I3" i="2"/>
  <c r="E4" i="2" l="1"/>
  <c r="C67" i="2"/>
  <c r="C3" i="2"/>
  <c r="M67" i="2" l="1"/>
  <c r="I67" i="2"/>
  <c r="E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4" i="2"/>
  <c r="M97" i="2" l="1"/>
  <c r="I97" i="2"/>
  <c r="M85" i="2"/>
  <c r="I85" i="2"/>
  <c r="I73" i="2"/>
  <c r="M73" i="2"/>
  <c r="M60" i="2"/>
  <c r="I60" i="2"/>
  <c r="M56" i="2"/>
  <c r="I56" i="2"/>
  <c r="M48" i="2"/>
  <c r="I48" i="2"/>
  <c r="M40" i="2"/>
  <c r="I40" i="2"/>
  <c r="M32" i="2"/>
  <c r="I32" i="2"/>
  <c r="M24" i="2"/>
  <c r="I24" i="2"/>
  <c r="M16" i="2"/>
  <c r="I16" i="2"/>
  <c r="M8" i="2"/>
  <c r="I8" i="2"/>
  <c r="M96" i="2"/>
  <c r="I96" i="2"/>
  <c r="M92" i="2"/>
  <c r="I92" i="2"/>
  <c r="M88" i="2"/>
  <c r="I88" i="2"/>
  <c r="M84" i="2"/>
  <c r="I84" i="2"/>
  <c r="M80" i="2"/>
  <c r="I80" i="2"/>
  <c r="M76" i="2"/>
  <c r="I76" i="2"/>
  <c r="M72" i="2"/>
  <c r="I72" i="2"/>
  <c r="M68" i="2"/>
  <c r="I68" i="2"/>
  <c r="M63" i="2"/>
  <c r="I63" i="2"/>
  <c r="M59" i="2"/>
  <c r="I59" i="2"/>
  <c r="M51" i="2"/>
  <c r="I51" i="2"/>
  <c r="M47" i="2"/>
  <c r="I47" i="2"/>
  <c r="M43" i="2"/>
  <c r="I43" i="2"/>
  <c r="I31" i="2"/>
  <c r="M31" i="2"/>
  <c r="I23" i="2"/>
  <c r="M23" i="2"/>
  <c r="M19" i="2"/>
  <c r="I19" i="2"/>
  <c r="M15" i="2"/>
  <c r="I15" i="2"/>
  <c r="M11" i="2"/>
  <c r="I11" i="2"/>
  <c r="M7" i="2"/>
  <c r="I7" i="2"/>
  <c r="M89" i="2"/>
  <c r="I89" i="2"/>
  <c r="M77" i="2"/>
  <c r="I77" i="2"/>
  <c r="M64" i="2"/>
  <c r="I64" i="2"/>
  <c r="M52" i="2"/>
  <c r="I52" i="2"/>
  <c r="M44" i="2"/>
  <c r="I44" i="2"/>
  <c r="M36" i="2"/>
  <c r="I36" i="2"/>
  <c r="M28" i="2"/>
  <c r="I28" i="2"/>
  <c r="M20" i="2"/>
  <c r="I20" i="2"/>
  <c r="M12" i="2"/>
  <c r="I12" i="2"/>
  <c r="I95" i="2"/>
  <c r="M95" i="2"/>
  <c r="I91" i="2"/>
  <c r="M91" i="2"/>
  <c r="I87" i="2"/>
  <c r="M87" i="2"/>
  <c r="I83" i="2"/>
  <c r="M83" i="2"/>
  <c r="I79" i="2"/>
  <c r="M79" i="2"/>
  <c r="I75" i="2"/>
  <c r="M75" i="2"/>
  <c r="I71" i="2"/>
  <c r="M71" i="2"/>
  <c r="I66" i="2"/>
  <c r="M66" i="2"/>
  <c r="I62" i="2"/>
  <c r="M62" i="2"/>
  <c r="I58" i="2"/>
  <c r="M58" i="2"/>
  <c r="I54" i="2"/>
  <c r="M54" i="2"/>
  <c r="I50" i="2"/>
  <c r="M50" i="2"/>
  <c r="I42" i="2"/>
  <c r="M42" i="2"/>
  <c r="I38" i="2"/>
  <c r="M38" i="2"/>
  <c r="I34" i="2"/>
  <c r="M34" i="2"/>
  <c r="I30" i="2"/>
  <c r="M30" i="2"/>
  <c r="I26" i="2"/>
  <c r="M26" i="2"/>
  <c r="I22" i="2"/>
  <c r="M22" i="2"/>
  <c r="I18" i="2"/>
  <c r="M18" i="2"/>
  <c r="I14" i="2"/>
  <c r="M14" i="2"/>
  <c r="I10" i="2"/>
  <c r="M10" i="2"/>
  <c r="I6" i="2"/>
  <c r="M6" i="2"/>
  <c r="M93" i="2"/>
  <c r="I93" i="2"/>
  <c r="M81" i="2"/>
  <c r="I81" i="2"/>
  <c r="M69" i="2"/>
  <c r="I69" i="2"/>
  <c r="M4" i="2"/>
  <c r="K4" i="2"/>
  <c r="I4" i="2"/>
  <c r="I94" i="2"/>
  <c r="M94" i="2"/>
  <c r="I90" i="2"/>
  <c r="M90" i="2"/>
  <c r="I86" i="2"/>
  <c r="M86" i="2"/>
  <c r="I82" i="2"/>
  <c r="M82" i="2"/>
  <c r="I78" i="2"/>
  <c r="M78" i="2"/>
  <c r="I74" i="2"/>
  <c r="M74" i="2"/>
  <c r="I70" i="2"/>
  <c r="M70" i="2"/>
  <c r="M65" i="2"/>
  <c r="I65" i="2"/>
  <c r="M61" i="2"/>
  <c r="I61" i="2"/>
  <c r="M57" i="2"/>
  <c r="I57" i="2"/>
  <c r="M53" i="2"/>
  <c r="I53" i="2"/>
  <c r="M45" i="2"/>
  <c r="I45" i="2"/>
  <c r="M41" i="2"/>
  <c r="I41" i="2"/>
  <c r="M37" i="2"/>
  <c r="I37" i="2"/>
  <c r="M33" i="2"/>
  <c r="I33" i="2"/>
  <c r="I29" i="2"/>
  <c r="M29" i="2"/>
  <c r="I25" i="2"/>
  <c r="M25" i="2"/>
  <c r="M21" i="2"/>
  <c r="I21" i="2"/>
  <c r="M17" i="2"/>
  <c r="I17" i="2"/>
  <c r="M13" i="2"/>
  <c r="I13" i="2"/>
  <c r="M9" i="2"/>
  <c r="I9" i="2"/>
  <c r="M5" i="2"/>
  <c r="I5" i="2"/>
  <c r="J3" i="2"/>
  <c r="J27" i="2"/>
  <c r="J35" i="2"/>
  <c r="J39" i="2"/>
  <c r="J46" i="2"/>
  <c r="J49" i="2"/>
  <c r="J55" i="2"/>
  <c r="L3" i="2"/>
  <c r="L27" i="2"/>
  <c r="L35" i="2"/>
  <c r="L39" i="2"/>
  <c r="L46" i="2"/>
  <c r="L49" i="2"/>
  <c r="L55" i="2"/>
  <c r="N3" i="2"/>
  <c r="N27" i="2"/>
  <c r="N35" i="2"/>
  <c r="N39" i="2"/>
  <c r="N46" i="2"/>
  <c r="N49" i="2"/>
  <c r="N55" i="2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H3" i="2"/>
  <c r="H4" i="2"/>
  <c r="L4" i="2" s="1"/>
  <c r="H5" i="2"/>
  <c r="J5" i="2" s="1"/>
  <c r="H6" i="2"/>
  <c r="L6" i="2" s="1"/>
  <c r="H7" i="2"/>
  <c r="J7" i="2" s="1"/>
  <c r="H8" i="2"/>
  <c r="J8" i="2" s="1"/>
  <c r="H9" i="2"/>
  <c r="J9" i="2" s="1"/>
  <c r="H10" i="2"/>
  <c r="L10" i="2" s="1"/>
  <c r="H11" i="2"/>
  <c r="L11" i="2" s="1"/>
  <c r="H12" i="2"/>
  <c r="J12" i="2" s="1"/>
  <c r="H13" i="2"/>
  <c r="L13" i="2" s="1"/>
  <c r="H14" i="2"/>
  <c r="J14" i="2" s="1"/>
  <c r="H15" i="2"/>
  <c r="J15" i="2" s="1"/>
  <c r="H16" i="2"/>
  <c r="J16" i="2" s="1"/>
  <c r="H17" i="2"/>
  <c r="J17" i="2" s="1"/>
  <c r="H18" i="2"/>
  <c r="L18" i="2" s="1"/>
  <c r="H19" i="2"/>
  <c r="J19" i="2" s="1"/>
  <c r="H20" i="2"/>
  <c r="L20" i="2" s="1"/>
  <c r="H21" i="2"/>
  <c r="L21" i="2" s="1"/>
  <c r="H22" i="2"/>
  <c r="J22" i="2" s="1"/>
  <c r="H23" i="2"/>
  <c r="J23" i="2" s="1"/>
  <c r="H24" i="2"/>
  <c r="J24" i="2" s="1"/>
  <c r="H25" i="2"/>
  <c r="L25" i="2" s="1"/>
  <c r="H26" i="2"/>
  <c r="L26" i="2" s="1"/>
  <c r="H27" i="2"/>
  <c r="H28" i="2"/>
  <c r="J28" i="2" s="1"/>
  <c r="H29" i="2"/>
  <c r="L29" i="2" s="1"/>
  <c r="H30" i="2"/>
  <c r="J30" i="2" s="1"/>
  <c r="H31" i="2"/>
  <c r="L31" i="2" s="1"/>
  <c r="H32" i="2"/>
  <c r="L32" i="2" s="1"/>
  <c r="H33" i="2"/>
  <c r="J33" i="2" s="1"/>
  <c r="H34" i="2"/>
  <c r="L34" i="2" s="1"/>
  <c r="H35" i="2"/>
  <c r="H36" i="2"/>
  <c r="L36" i="2" s="1"/>
  <c r="H37" i="2"/>
  <c r="J37" i="2" s="1"/>
  <c r="H38" i="2"/>
  <c r="J38" i="2" s="1"/>
  <c r="H39" i="2"/>
  <c r="H40" i="2"/>
  <c r="J40" i="2" s="1"/>
  <c r="H41" i="2"/>
  <c r="L41" i="2" s="1"/>
  <c r="H42" i="2"/>
  <c r="L42" i="2" s="1"/>
  <c r="H43" i="2"/>
  <c r="J43" i="2" s="1"/>
  <c r="H44" i="2"/>
  <c r="J44" i="2" s="1"/>
  <c r="H45" i="2"/>
  <c r="J45" i="2" s="1"/>
  <c r="H46" i="2"/>
  <c r="H47" i="2"/>
  <c r="J47" i="2" s="1"/>
  <c r="H48" i="2"/>
  <c r="L48" i="2" s="1"/>
  <c r="H49" i="2"/>
  <c r="H50" i="2"/>
  <c r="J50" i="2" s="1"/>
  <c r="H51" i="2"/>
  <c r="J51" i="2" s="1"/>
  <c r="H52" i="2"/>
  <c r="L52" i="2" s="1"/>
  <c r="H53" i="2"/>
  <c r="J53" i="2" s="1"/>
  <c r="H54" i="2"/>
  <c r="L54" i="2" s="1"/>
  <c r="H55" i="2"/>
  <c r="H56" i="2"/>
  <c r="J56" i="2" s="1"/>
  <c r="H57" i="2"/>
  <c r="J57" i="2" s="1"/>
  <c r="H58" i="2"/>
  <c r="J58" i="2" s="1"/>
  <c r="H59" i="2"/>
  <c r="L59" i="2" s="1"/>
  <c r="H60" i="2"/>
  <c r="J60" i="2" s="1"/>
  <c r="H61" i="2"/>
  <c r="L61" i="2" s="1"/>
  <c r="H62" i="2"/>
  <c r="L62" i="2" s="1"/>
  <c r="H63" i="2"/>
  <c r="J63" i="2" s="1"/>
  <c r="H64" i="2"/>
  <c r="L64" i="2" s="1"/>
  <c r="H65" i="2"/>
  <c r="L65" i="2" s="1"/>
  <c r="H66" i="2"/>
  <c r="J66" i="2" s="1"/>
  <c r="H67" i="2"/>
  <c r="J67" i="2" s="1"/>
  <c r="H68" i="2"/>
  <c r="J68" i="2" s="1"/>
  <c r="H69" i="2"/>
  <c r="L69" i="2" s="1"/>
  <c r="H70" i="2"/>
  <c r="L70" i="2" s="1"/>
  <c r="H71" i="2"/>
  <c r="J71" i="2" s="1"/>
  <c r="H72" i="2"/>
  <c r="J72" i="2" s="1"/>
  <c r="H73" i="2"/>
  <c r="J73" i="2" s="1"/>
  <c r="H74" i="2"/>
  <c r="J74" i="2" s="1"/>
  <c r="H75" i="2"/>
  <c r="L75" i="2" s="1"/>
  <c r="H76" i="2"/>
  <c r="J76" i="2" s="1"/>
  <c r="H77" i="2"/>
  <c r="L77" i="2" s="1"/>
  <c r="H78" i="2"/>
  <c r="L78" i="2" s="1"/>
  <c r="H79" i="2"/>
  <c r="J79" i="2" s="1"/>
  <c r="H80" i="2"/>
  <c r="J80" i="2" s="1"/>
  <c r="H81" i="2"/>
  <c r="L81" i="2" s="1"/>
  <c r="H82" i="2"/>
  <c r="J82" i="2" s="1"/>
  <c r="H83" i="2"/>
  <c r="J83" i="2" s="1"/>
  <c r="H84" i="2"/>
  <c r="L84" i="2" s="1"/>
  <c r="H85" i="2"/>
  <c r="L85" i="2" s="1"/>
  <c r="H86" i="2"/>
  <c r="L86" i="2" s="1"/>
  <c r="H87" i="2"/>
  <c r="J87" i="2" s="1"/>
  <c r="H88" i="2"/>
  <c r="L88" i="2" s="1"/>
  <c r="H89" i="2"/>
  <c r="J89" i="2" s="1"/>
  <c r="H90" i="2"/>
  <c r="J90" i="2" s="1"/>
  <c r="H91" i="2"/>
  <c r="L91" i="2" s="1"/>
  <c r="H92" i="2"/>
  <c r="J92" i="2" s="1"/>
  <c r="H93" i="2"/>
  <c r="L93" i="2" s="1"/>
  <c r="H94" i="2"/>
  <c r="L94" i="2" s="1"/>
  <c r="H95" i="2"/>
  <c r="J95" i="2" s="1"/>
  <c r="H96" i="2"/>
  <c r="L96" i="2" s="1"/>
  <c r="H97" i="2"/>
  <c r="J97" i="2" s="1"/>
  <c r="L23" i="2" l="1"/>
  <c r="L7" i="2"/>
  <c r="L87" i="2"/>
  <c r="L71" i="2"/>
  <c r="L51" i="2"/>
  <c r="J18" i="2"/>
  <c r="J34" i="2"/>
  <c r="J54" i="2"/>
  <c r="J70" i="2"/>
  <c r="J86" i="2"/>
  <c r="L76" i="2"/>
  <c r="L44" i="2"/>
  <c r="L16" i="2"/>
  <c r="J61" i="2"/>
  <c r="L90" i="2"/>
  <c r="L74" i="2"/>
  <c r="L58" i="2"/>
  <c r="L38" i="2"/>
  <c r="L22" i="2"/>
  <c r="L80" i="2"/>
  <c r="L40" i="2"/>
  <c r="J21" i="2"/>
  <c r="J85" i="2"/>
  <c r="L89" i="2"/>
  <c r="L73" i="2"/>
  <c r="L57" i="2"/>
  <c r="L37" i="2"/>
  <c r="L5" i="2"/>
  <c r="J32" i="2"/>
  <c r="J48" i="2"/>
  <c r="J64" i="2"/>
  <c r="J96" i="2"/>
  <c r="L8" i="2"/>
  <c r="J25" i="2"/>
  <c r="J65" i="2"/>
  <c r="L83" i="2"/>
  <c r="L67" i="2"/>
  <c r="L47" i="2"/>
  <c r="L19" i="2"/>
  <c r="J6" i="2"/>
  <c r="L72" i="2"/>
  <c r="J13" i="2"/>
  <c r="J69" i="2"/>
  <c r="J11" i="2"/>
  <c r="J31" i="2"/>
  <c r="J59" i="2"/>
  <c r="J75" i="2"/>
  <c r="J91" i="2"/>
  <c r="L68" i="2"/>
  <c r="L28" i="2"/>
  <c r="J93" i="2"/>
  <c r="L53" i="2"/>
  <c r="L33" i="2"/>
  <c r="L17" i="2"/>
  <c r="J4" i="2"/>
  <c r="J20" i="2"/>
  <c r="J36" i="2"/>
  <c r="J52" i="2"/>
  <c r="J84" i="2"/>
  <c r="J29" i="2"/>
  <c r="J77" i="2"/>
  <c r="L95" i="2"/>
  <c r="L79" i="2"/>
  <c r="L63" i="2"/>
  <c r="L43" i="2"/>
  <c r="L15" i="2"/>
  <c r="J10" i="2"/>
  <c r="J26" i="2"/>
  <c r="J42" i="2"/>
  <c r="J62" i="2"/>
  <c r="J78" i="2"/>
  <c r="J94" i="2"/>
  <c r="L60" i="2"/>
  <c r="L24" i="2"/>
  <c r="J81" i="2"/>
  <c r="L82" i="2"/>
  <c r="L66" i="2"/>
  <c r="L50" i="2"/>
  <c r="L30" i="2"/>
  <c r="L14" i="2"/>
  <c r="L56" i="2"/>
  <c r="L12" i="2"/>
  <c r="L97" i="2"/>
  <c r="L45" i="2"/>
  <c r="J88" i="2"/>
  <c r="J41" i="2"/>
  <c r="L92" i="2"/>
  <c r="L9" i="2"/>
  <c r="N90" i="2"/>
  <c r="N78" i="2"/>
  <c r="N66" i="2"/>
  <c r="N54" i="2"/>
  <c r="N42" i="2"/>
  <c r="N34" i="2"/>
  <c r="N22" i="2"/>
  <c r="N10" i="2"/>
  <c r="N95" i="2"/>
  <c r="N91" i="2"/>
  <c r="N87" i="2"/>
  <c r="N83" i="2"/>
  <c r="N79" i="2"/>
  <c r="N75" i="2"/>
  <c r="N71" i="2"/>
  <c r="N67" i="2"/>
  <c r="N63" i="2"/>
  <c r="N59" i="2"/>
  <c r="N51" i="2"/>
  <c r="N47" i="2"/>
  <c r="N43" i="2"/>
  <c r="N31" i="2"/>
  <c r="N23" i="2"/>
  <c r="N19" i="2"/>
  <c r="N15" i="2"/>
  <c r="N11" i="2"/>
  <c r="N7" i="2"/>
  <c r="N94" i="2"/>
  <c r="N82" i="2"/>
  <c r="N70" i="2"/>
  <c r="N58" i="2"/>
  <c r="N30" i="2"/>
  <c r="N18" i="2"/>
  <c r="N6" i="2"/>
  <c r="N97" i="2"/>
  <c r="N93" i="2"/>
  <c r="N89" i="2"/>
  <c r="N85" i="2"/>
  <c r="N81" i="2"/>
  <c r="N77" i="2"/>
  <c r="N73" i="2"/>
  <c r="N69" i="2"/>
  <c r="N65" i="2"/>
  <c r="N61" i="2"/>
  <c r="N57" i="2"/>
  <c r="N53" i="2"/>
  <c r="N45" i="2"/>
  <c r="N41" i="2"/>
  <c r="N37" i="2"/>
  <c r="N33" i="2"/>
  <c r="N29" i="2"/>
  <c r="N25" i="2"/>
  <c r="N21" i="2"/>
  <c r="N17" i="2"/>
  <c r="N13" i="2"/>
  <c r="N9" i="2"/>
  <c r="N5" i="2"/>
  <c r="N86" i="2"/>
  <c r="N74" i="2"/>
  <c r="N62" i="2"/>
  <c r="N50" i="2"/>
  <c r="N38" i="2"/>
  <c r="N26" i="2"/>
  <c r="N14" i="2"/>
  <c r="N96" i="2"/>
  <c r="N92" i="2"/>
  <c r="N88" i="2"/>
  <c r="N84" i="2"/>
  <c r="N80" i="2"/>
  <c r="N76" i="2"/>
  <c r="N72" i="2"/>
  <c r="N68" i="2"/>
  <c r="N64" i="2"/>
  <c r="N60" i="2"/>
  <c r="N56" i="2"/>
  <c r="N52" i="2"/>
  <c r="N48" i="2"/>
  <c r="N44" i="2"/>
  <c r="N40" i="2"/>
  <c r="N36" i="2"/>
  <c r="N32" i="2"/>
  <c r="N28" i="2"/>
  <c r="N24" i="2"/>
  <c r="N20" i="2"/>
  <c r="N16" i="2"/>
  <c r="N12" i="2"/>
  <c r="N8" i="2"/>
  <c r="N4" i="2"/>
  <c r="J98" i="2" l="1"/>
  <c r="L98" i="2"/>
  <c r="N98" i="2"/>
  <c r="N99" i="2" l="1"/>
  <c r="N100" i="2" s="1"/>
  <c r="L99" i="2"/>
  <c r="N101" i="2" l="1"/>
  <c r="N102" i="2" s="1"/>
  <c r="L100" i="2"/>
  <c r="L101" i="2"/>
  <c r="L102" i="2" s="1"/>
</calcChain>
</file>

<file path=xl/sharedStrings.xml><?xml version="1.0" encoding="utf-8"?>
<sst xmlns="http://schemas.openxmlformats.org/spreadsheetml/2006/main" count="541" uniqueCount="304">
  <si>
    <t>Вызывная панель</t>
  </si>
  <si>
    <t>Монитор видеодомофона</t>
  </si>
  <si>
    <t>Доводчик дверной</t>
  </si>
  <si>
    <t>Радиочастотный ключ</t>
  </si>
  <si>
    <t>Реле времени</t>
  </si>
  <si>
    <t>Колодка реле с проводами</t>
  </si>
  <si>
    <t>Распаячная коробка 70x 70x40мм</t>
  </si>
  <si>
    <t>Автоматический выключатель</t>
  </si>
  <si>
    <t>Белый выключатель 1-клавишный, наружный</t>
  </si>
  <si>
    <t>Белая розетка 1-ая без/з без шторок, наружная</t>
  </si>
  <si>
    <t>ЭТЮД</t>
  </si>
  <si>
    <t>ВА63 1П 25A C 4,5 кА</t>
  </si>
  <si>
    <t>Распаячная коробка 200x140x75мм</t>
  </si>
  <si>
    <t>ЗАО «Энергомаш»</t>
  </si>
  <si>
    <t>В существующий ЩЭ</t>
  </si>
  <si>
    <t>БВД-N201FCP(DS1996)</t>
  </si>
  <si>
    <t>БВД-444СР-4/R</t>
  </si>
  <si>
    <t>БK-4MVE</t>
  </si>
  <si>
    <t>БПД18/12-1-1</t>
  </si>
  <si>
    <t>ЩК1</t>
  </si>
  <si>
    <t>Шина L "фаза " в корпусном изоляторе на DIN-рейку</t>
  </si>
  <si>
    <t>Шина N "ноль " в корпусном изоляторе на DIN-рейку</t>
  </si>
  <si>
    <t>ЩРН-Пк-18 модулей</t>
  </si>
  <si>
    <t>ЩЭ1</t>
  </si>
  <si>
    <t>Бокс с прозрачной крышкой</t>
  </si>
  <si>
    <t>КМПн 2/2</t>
  </si>
  <si>
    <t>Бокс навесной пластик IP41 /БК</t>
  </si>
  <si>
    <t>ВА63 1П 66A C 4,5 мА</t>
  </si>
  <si>
    <t>UNIVERSAL/PRO</t>
  </si>
  <si>
    <t>Заглушка 12 модулей белая</t>
  </si>
  <si>
    <t>ЩРН-Пк-8 модулей</t>
  </si>
  <si>
    <t>Самоблокирующийся привод с энкодером</t>
  </si>
  <si>
    <t>Кнопка возвратная зеленая без фиксации</t>
  </si>
  <si>
    <t>Кнопка возвратная желтая без фиксации</t>
  </si>
  <si>
    <t>Держатель маркировки</t>
  </si>
  <si>
    <t>Кабель силовой</t>
  </si>
  <si>
    <t>Радиочастотный кабель</t>
  </si>
  <si>
    <t>ВВГнг(А)-LSLTx 3x10</t>
  </si>
  <si>
    <t>КПСВВнг(А) L SLTx 1х2x0,5</t>
  </si>
  <si>
    <t>КПСВВнг(А) L SLTx 2x2x0,75</t>
  </si>
  <si>
    <t>РК 75-3-314 нг(А)-LSLTx</t>
  </si>
  <si>
    <t>КПСВВнг(А) L SLTx 1х2x0,75</t>
  </si>
  <si>
    <t>КПСВВнг(А) L SLTx 3x2x0,75</t>
  </si>
  <si>
    <t>КВПнг(С) LSLTx - 5е 4 х2х0,52</t>
  </si>
  <si>
    <t>Поворот на 90 гр. КМП 40x16</t>
  </si>
  <si>
    <t>Поворот на 90 гр. КМП 100x40</t>
  </si>
  <si>
    <t>Труба двустенная жесткая гофриробанная красная d=110MM</t>
  </si>
  <si>
    <t>Скоба металлическая однолапковая</t>
  </si>
  <si>
    <t>Кабельная стяжка с монтажным отверстием под бинт</t>
  </si>
  <si>
    <t>Бирка кабельная маркировочная треугольная</t>
  </si>
  <si>
    <t>Маркировочный фломастер</t>
  </si>
  <si>
    <t>Герметик (мастика) для холодной заливки швов 24кг</t>
  </si>
  <si>
    <t>Противопожарный высокоэластичный герметик</t>
  </si>
  <si>
    <t>СтЗпс5</t>
  </si>
  <si>
    <t>Труба профильная 60x40x3</t>
  </si>
  <si>
    <t>шт</t>
  </si>
  <si>
    <t>кг</t>
  </si>
  <si>
    <t>82.</t>
  </si>
  <si>
    <t>83.</t>
  </si>
  <si>
    <t>84.</t>
  </si>
  <si>
    <t>85.</t>
  </si>
  <si>
    <t>86.</t>
  </si>
  <si>
    <t>87.</t>
  </si>
  <si>
    <t>88.</t>
  </si>
  <si>
    <t>Гермент</t>
  </si>
  <si>
    <t>Огнеза</t>
  </si>
  <si>
    <t>ООО «Хенкель Рус»</t>
  </si>
  <si>
    <t>Лента сигнальная к логотипом к «ОСТОРОЖНО КАБЕЛЬ» 150*100м</t>
  </si>
  <si>
    <t>NovTecAs</t>
  </si>
  <si>
    <t>У 136</t>
  </si>
  <si>
    <t>КСО 4хХ220</t>
  </si>
  <si>
    <t>ВВГнг(А) LSLTx 3x1,5</t>
  </si>
  <si>
    <t>ВВГнг(А) LSLTx 3x2,5</t>
  </si>
  <si>
    <t>Труба ВГП ГОСТ3262- 75 Ду 25x3,2</t>
  </si>
  <si>
    <t>Позиция</t>
  </si>
  <si>
    <t>Единица измерения</t>
  </si>
  <si>
    <t>Примечание</t>
  </si>
  <si>
    <t>1.</t>
  </si>
  <si>
    <t>VIZIT</t>
  </si>
  <si>
    <t>2.</t>
  </si>
  <si>
    <t>Комплект монтажный</t>
  </si>
  <si>
    <t>MK-T40</t>
  </si>
  <si>
    <t>3.</t>
  </si>
  <si>
    <t>4.</t>
  </si>
  <si>
    <t>Блоки коммутации монитора</t>
  </si>
  <si>
    <t>БКМ-444</t>
  </si>
  <si>
    <t>5.</t>
  </si>
  <si>
    <t>Блок коммутации домофона</t>
  </si>
  <si>
    <t>6.</t>
  </si>
  <si>
    <t>5K-2V</t>
  </si>
  <si>
    <t>7.</t>
  </si>
  <si>
    <t>Блок питания домофона</t>
  </si>
  <si>
    <t>8.</t>
  </si>
  <si>
    <t>БПД24/12-1-1</t>
  </si>
  <si>
    <t>9.</t>
  </si>
  <si>
    <t>VIZIT-M457MG</t>
  </si>
  <si>
    <t>10.</t>
  </si>
  <si>
    <t>VIZIT-M468MG</t>
  </si>
  <si>
    <t>11.</t>
  </si>
  <si>
    <t>Кнопка</t>
  </si>
  <si>
    <t>EXIT 300M</t>
  </si>
  <si>
    <t>12.</t>
  </si>
  <si>
    <t>Замок электромагнитный</t>
  </si>
  <si>
    <t>VIZIT-ML305-40</t>
  </si>
  <si>
    <t>13.</t>
  </si>
  <si>
    <t>VIZIT-ML400M-40</t>
  </si>
  <si>
    <t>14.</t>
  </si>
  <si>
    <t>VIZIT-DC505S ARCTIC</t>
  </si>
  <si>
    <t>15.</t>
  </si>
  <si>
    <t>VIZIT-DC503S ARCTIC</t>
  </si>
  <si>
    <t>16.</t>
  </si>
  <si>
    <t>VIZIT-RF2.1</t>
  </si>
  <si>
    <t>17.</t>
  </si>
  <si>
    <t>Регтайм 3-12 (0-60)</t>
  </si>
  <si>
    <t>18.</t>
  </si>
  <si>
    <t>KPK5-01</t>
  </si>
  <si>
    <t>шт.</t>
  </si>
  <si>
    <t>19.</t>
  </si>
  <si>
    <t>TYCO</t>
  </si>
  <si>
    <t>Ruvinil</t>
  </si>
  <si>
    <t>20.</t>
  </si>
  <si>
    <t>Schneider Electric</t>
  </si>
  <si>
    <t>21.</t>
  </si>
  <si>
    <t>BA 10-001B</t>
  </si>
  <si>
    <t>22.</t>
  </si>
  <si>
    <t>PA 16- 001B</t>
  </si>
  <si>
    <t>23.</t>
  </si>
  <si>
    <t>24.</t>
  </si>
  <si>
    <t>MKP12-N-04-18-41</t>
  </si>
  <si>
    <t>IEK</t>
  </si>
  <si>
    <t>25.</t>
  </si>
  <si>
    <t>Реле электромагнитное</t>
  </si>
  <si>
    <t>HLS-13F-1</t>
  </si>
  <si>
    <t>Helishun</t>
  </si>
  <si>
    <t>26.</t>
  </si>
  <si>
    <t>Колодка реле</t>
  </si>
  <si>
    <t>PTF08A-01</t>
  </si>
  <si>
    <t>27.</t>
  </si>
  <si>
    <t>HLS-4453(18F)-4</t>
  </si>
  <si>
    <t>28.</t>
  </si>
  <si>
    <t>PYF14A</t>
  </si>
  <si>
    <t>29.</t>
  </si>
  <si>
    <t>ШНИ-6х9-12-К-Ср</t>
  </si>
  <si>
    <t>YNN10-69-12KD-K02</t>
  </si>
  <si>
    <t>+12 вольт</t>
  </si>
  <si>
    <t>30.</t>
  </si>
  <si>
    <t>ШНИ-6х9-12-К-С</t>
  </si>
  <si>
    <t>YNN10-69-12KD-K07</t>
  </si>
  <si>
    <t>-1 6 ольт</t>
  </si>
  <si>
    <t>ШК2.3</t>
  </si>
  <si>
    <t>31.</t>
  </si>
  <si>
    <t>MKP42-N-02-30-20</t>
  </si>
  <si>
    <t>32.</t>
  </si>
  <si>
    <t>33.</t>
  </si>
  <si>
    <t>34.</t>
  </si>
  <si>
    <t>MKP12-N-04-08-41</t>
  </si>
  <si>
    <t>35.</t>
  </si>
  <si>
    <t>36.</t>
  </si>
  <si>
    <t>37.</t>
  </si>
  <si>
    <t>ШНИ-6х9-10-К-Ср</t>
  </si>
  <si>
    <t>YNN10-69-10KD-K02</t>
  </si>
  <si>
    <t>38.</t>
  </si>
  <si>
    <t>ШНИ-6х9-10-К-С</t>
  </si>
  <si>
    <t>YNN10-69-10KD-K07</t>
  </si>
  <si>
    <t>39.</t>
  </si>
  <si>
    <t>YZM10-12-K01</t>
  </si>
  <si>
    <t>Управление воротами</t>
  </si>
  <si>
    <t>40.</t>
  </si>
  <si>
    <t>ATI 3024N</t>
  </si>
  <si>
    <t>Came</t>
  </si>
  <si>
    <t>41.</t>
  </si>
  <si>
    <t>Многофункциональный Блок управления</t>
  </si>
  <si>
    <t>002ZL 180</t>
  </si>
  <si>
    <t>Пульт управления ПУ</t>
  </si>
  <si>
    <t>42.</t>
  </si>
  <si>
    <t>Корпуса кнопочного посса</t>
  </si>
  <si>
    <t>КП-103</t>
  </si>
  <si>
    <t>cpb-103-w</t>
  </si>
  <si>
    <t>EKF</t>
  </si>
  <si>
    <t>43.</t>
  </si>
  <si>
    <t>SW2C-11</t>
  </si>
  <si>
    <t>sw2c-11s-g</t>
  </si>
  <si>
    <t>44.</t>
  </si>
  <si>
    <t>sw2c-11s-y</t>
  </si>
  <si>
    <t>45.</t>
  </si>
  <si>
    <t>Кнопка «ГРИБ» без фиксации</t>
  </si>
  <si>
    <t>BC42</t>
  </si>
  <si>
    <t>xb2-bc42</t>
  </si>
  <si>
    <t>46.</t>
  </si>
  <si>
    <t>lh-20-25</t>
  </si>
  <si>
    <t>Материалы</t>
  </si>
  <si>
    <t>47.</t>
  </si>
  <si>
    <t>Спецкабель</t>
  </si>
  <si>
    <t>м.</t>
  </si>
  <si>
    <t>48.</t>
  </si>
  <si>
    <t>49.</t>
  </si>
  <si>
    <t>Кабель симметричный</t>
  </si>
  <si>
    <t>50.</t>
  </si>
  <si>
    <t>51.</t>
  </si>
  <si>
    <t>52.</t>
  </si>
  <si>
    <t>ООО "ТД Паритет"</t>
  </si>
  <si>
    <t>53.</t>
  </si>
  <si>
    <t>54.</t>
  </si>
  <si>
    <t>55.</t>
  </si>
  <si>
    <t>56.</t>
  </si>
  <si>
    <t>Кабель-канал магистральный 100x40 ECOLINE</t>
  </si>
  <si>
    <t>CKK11-100-040-1-K01</t>
  </si>
  <si>
    <t>57.</t>
  </si>
  <si>
    <t>Внешний угол КМН 100x40</t>
  </si>
  <si>
    <t>CKMP10D-N-100-040- K01</t>
  </si>
  <si>
    <t>шт,.</t>
  </si>
  <si>
    <t>58.</t>
  </si>
  <si>
    <t>CKMP10D-P-100-040- K01</t>
  </si>
  <si>
    <t>59.</t>
  </si>
  <si>
    <t>Внутренний угол КМВ 100x40</t>
  </si>
  <si>
    <t>CKMP10D-V-100- 040-K01</t>
  </si>
  <si>
    <t>60.</t>
  </si>
  <si>
    <t>Заглушка кабельной трассы КМЗ 100x40</t>
  </si>
  <si>
    <t>CKMP10D-Z-100-040- K01</t>
  </si>
  <si>
    <t>61.</t>
  </si>
  <si>
    <t>Кабель-канал магистральный 40x16 ECOLINE</t>
  </si>
  <si>
    <t>CKK11-040-016-1-K01</t>
  </si>
  <si>
    <t>62.</t>
  </si>
  <si>
    <t>CKMP10D-P-040-016- K01</t>
  </si>
  <si>
    <t>шт..</t>
  </si>
  <si>
    <t>63.</t>
  </si>
  <si>
    <t>Внешний угол КМН 40x16</t>
  </si>
  <si>
    <t>CKMP10D-N-040-016- K01</t>
  </si>
  <si>
    <t>64.</t>
  </si>
  <si>
    <t>Внутренний угол К МВ 40x16</t>
  </si>
  <si>
    <t>CKMP10D-V-040- 016-K01</t>
  </si>
  <si>
    <t>65.</t>
  </si>
  <si>
    <t>Заглушка кабельной трассы К М3 40x16</t>
  </si>
  <si>
    <t>CKMP10D-Z-040-016- K01</t>
  </si>
  <si>
    <t>66.</t>
  </si>
  <si>
    <t>Труба ПА стойкая к ультрафиолету (МФ) не распространяющая горение с зондом D=32</t>
  </si>
  <si>
    <t>PR02.0104.</t>
  </si>
  <si>
    <t>Промрукаб</t>
  </si>
  <si>
    <t>67.</t>
  </si>
  <si>
    <t>Патрубок-муфта черная д32</t>
  </si>
  <si>
    <t>PR13.0166</t>
  </si>
  <si>
    <t>68.</t>
  </si>
  <si>
    <t>Крепёж-клипса RAL 9005 32мм</t>
  </si>
  <si>
    <t>02732ч</t>
  </si>
  <si>
    <t>69.</t>
  </si>
  <si>
    <t>DKC</t>
  </si>
  <si>
    <t>70.</t>
  </si>
  <si>
    <t>СМО 10-11</t>
  </si>
  <si>
    <t>КВТ</t>
  </si>
  <si>
    <t>71.</t>
  </si>
  <si>
    <t>Фортисфлекс</t>
  </si>
  <si>
    <t>72.</t>
  </si>
  <si>
    <t>КСС 7x380</t>
  </si>
  <si>
    <t>73.</t>
  </si>
  <si>
    <t>Кабельная стяжка</t>
  </si>
  <si>
    <t>КСС 3x100</t>
  </si>
  <si>
    <t>74.</t>
  </si>
  <si>
    <t>75.</t>
  </si>
  <si>
    <t>ФМ-75</t>
  </si>
  <si>
    <t>76.</t>
  </si>
  <si>
    <t>СТ3</t>
  </si>
  <si>
    <t>Россия</t>
  </si>
  <si>
    <t>77.</t>
  </si>
  <si>
    <t>Труба ВГП ГОСТ 3262- 75 Ду 50x3,5</t>
  </si>
  <si>
    <t>78.</t>
  </si>
  <si>
    <t>Полоса горячекатаная 40x4 мм</t>
  </si>
  <si>
    <t>79.</t>
  </si>
  <si>
    <t>ЛСЭ-150</t>
  </si>
  <si>
    <t>ООО «НПО Протект»</t>
  </si>
  <si>
    <t>80.</t>
  </si>
  <si>
    <t>Холодный асфальт 30 кг</t>
  </si>
  <si>
    <t>81.</t>
  </si>
  <si>
    <t>Т 85</t>
  </si>
  <si>
    <t>БРИТ</t>
  </si>
  <si>
    <t>ОГНЕЗА-ВГ</t>
  </si>
  <si>
    <t>Битумный герметик</t>
  </si>
  <si>
    <t>Эмаль-грунт</t>
  </si>
  <si>
    <t>М150</t>
  </si>
  <si>
    <t>Цементно-песчаная смесь 25кг.</t>
  </si>
  <si>
    <t>Ст1пс</t>
  </si>
  <si>
    <t>Труба профильная 20x20x2</t>
  </si>
  <si>
    <t>Количество</t>
  </si>
  <si>
    <t>Завод изготовитель</t>
  </si>
  <si>
    <t>Тип, марка, обозначение документа, опросного листа</t>
  </si>
  <si>
    <t>Koд оборудования, изделия, материала</t>
  </si>
  <si>
    <t>Стоимость оборудования</t>
  </si>
  <si>
    <t>Стоимость монтажных работ</t>
  </si>
  <si>
    <t>конторская Стоимость монтажных работ</t>
  </si>
  <si>
    <t>цена за 1 единиц</t>
  </si>
  <si>
    <t>сумма</t>
  </si>
  <si>
    <t>цена за 1 единицицу</t>
  </si>
  <si>
    <t>общая сумма</t>
  </si>
  <si>
    <t>цена за 1 единицицу2</t>
  </si>
  <si>
    <t>общая сумма3</t>
  </si>
  <si>
    <t>Провод</t>
  </si>
  <si>
    <t>Наименование и техническая характеристика</t>
  </si>
  <si>
    <t>Столбец1</t>
  </si>
  <si>
    <t>Оборудование</t>
  </si>
  <si>
    <t>Трува профильная 100x100x5</t>
  </si>
  <si>
    <t>ПНР</t>
  </si>
  <si>
    <t>НДС</t>
  </si>
  <si>
    <t>Монтаж с НДС</t>
  </si>
  <si>
    <t>ИТОГ:</t>
  </si>
  <si>
    <t>НМЦ: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</si>
</sst>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top" indent="4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top"/>
    </xf>
    <xf numFmtId="0" fontId="10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DDDD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47\Obmen\&#1054;&#1090;&#1076;&#1077;&#1083;%20&#1087;&#1088;&#1086;&#1076;&#1072;&#1078;\&#1087;&#1088;&#1072;&#1081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оборудование"/>
      <sheetName val="Прайс Материалы"/>
      <sheetName val="Таблицы замен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а1" displayName="Таблица1" ref="A1:H97" totalsRowShown="0" headerRowDxfId="50" headerRowBorderDxfId="49" tableBorderDxfId="48" totalsRowBorderDxfId="47">
  <autoFilter ref="A1:H97"/>
  <tableColumns count="8">
    <tableColumn id="1" name="Позиция" dataDxfId="46"/>
    <tableColumn id="2" name="Наименование и техническая характеристика" dataDxfId="45"/>
    <tableColumn id="3" name="Тип, марка, обозначение документа, опросного листа" dataDxfId="44"/>
    <tableColumn id="4" name="Koд оборудования, изделия, материала" dataDxfId="43"/>
    <tableColumn id="5" name="Завод изготовитель" dataDxfId="42"/>
    <tableColumn id="6" name="Единица измерения" dataDxfId="41"/>
    <tableColumn id="7" name="Количество" dataDxfId="40"/>
    <tableColumn id="9" name="Примечание" dataDxfId="39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2:O98" totalsRowCount="1" headerRowDxfId="34" dataDxfId="32" headerRowBorderDxfId="33" tableBorderDxfId="31" totalsRowBorderDxfId="30">
  <autoFilter ref="A2:O97"/>
  <tableColumns count="15">
    <tableColumn id="1" name="Позиция" dataDxfId="29" totalsRowDxfId="28"/>
    <tableColumn id="2" name="Наименование и техническая характеристика" dataDxfId="27" totalsRowDxfId="26"/>
    <tableColumn id="3" name="Тип, марка, обозначение документа, опросного листа" dataDxfId="25" totalsRowDxfId="24"/>
    <tableColumn id="16" name="Столбец1" dataDxfId="23" totalsRowDxfId="22"/>
    <tableColumn id="4" name="Koд оборудования, изделия, материала" dataDxfId="21" totalsRowDxfId="20">
      <calculatedColumnFormula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таблица'!D3="","Код не указан",'входящая таблица'!D3))</calculatedColumnFormula>
    </tableColumn>
    <tableColumn id="5" name="Завод изготовитель" dataDxfId="19" totalsRowDxfId="18"/>
    <tableColumn id="6" name="Единица измерения" dataDxfId="17" totalsRowDxfId="16">
      <calculatedColumnFormula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таблица'!F3)</calculatedColumnFormula>
    </tableColumn>
    <tableColumn id="7" name="Количество" dataDxfId="15" totalsRowDxfId="14">
      <calculatedColumnFormula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таблица'!G3)</calculatedColumnFormula>
    </tableColumn>
    <tableColumn id="8" name="цена за 1 единиц" dataDxfId="13" totalsRowDxfId="12"/>
    <tableColumn id="9" name="сумма" totalsRowFunction="sum" dataDxfId="11" totalsRowDxfId="10">
      <calculatedColumnFormula>IF(AND(Таблица1[[#This Row],[Единица измерения]]="",Таблица1[[#This Row],[Количество]]=""),"",Таблица3[[#This Row],[Количество]]*Таблица3[[#This Row],[цена за 1 единиц]])</calculatedColumnFormula>
    </tableColumn>
    <tableColumn id="10" name="цена за 1 единицицу" dataDxfId="9" totalsRowDxfId="8"/>
    <tableColumn id="11" name="общая сумма" totalsRowFunction="sum" dataDxfId="7" totalsRowDxfId="6">
      <calculatedColumnFormula>IF(AND(Таблица1[[#This Row],[Единица измерения]]="",Таблица1[[#This Row],[Количество]]=""),"",Таблица3[[#This Row],[Количество]]*Таблица3[[#This Row],[цена за 1 единицицу]])</calculatedColumnFormula>
    </tableColumn>
    <tableColumn id="12" name="цена за 1 единицицу2" dataDxfId="5" totalsRowDxfId="4"/>
    <tableColumn id="13" name="общая сумма3" totalsRowFunction="sum" dataDxfId="3" totalsRowDxfId="2">
      <calculatedColumnFormula>(IF(AND(Таблица1[[#This Row],[Единица измерения]]="",Таблица1[[#This Row],[Количество]]=""),"",Таблица3[[#This Row],[Количество]]*Таблица3[[#This Row],[цена за 1 единицицу2]]))</calculatedColumnFormula>
    </tableColumn>
    <tableColumn id="14" name="Примечание" dataDxfId="1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zoomScaleNormal="100" workbookViewId="0">
      <selection activeCell="C4" sqref="C4:C27"/>
    </sheetView>
  </sheetViews>
  <sheetFormatPr defaultRowHeight="15" x14ac:dyDescent="0.2"/>
  <cols>
    <col min="1" max="1" width="12.28515625" style="2" customWidth="1"/>
    <col min="2" max="2" width="43" style="2" customWidth="1"/>
    <col min="3" max="3" width="34.28515625" style="2" customWidth="1"/>
    <col min="4" max="4" width="23.7109375" style="2" customWidth="1"/>
    <col min="5" max="5" width="23.5703125" style="2" customWidth="1"/>
    <col min="6" max="6" width="20" style="2" customWidth="1"/>
    <col min="7" max="7" width="12.7109375" style="2" customWidth="1"/>
    <col min="8" max="8" width="23.5703125" style="2" customWidth="1"/>
    <col min="9" max="9" width="23.28515625" style="2" customWidth="1"/>
    <col min="10" max="10" width="19.28515625" style="2" customWidth="1"/>
    <col min="11" max="11" width="17.42578125" style="2" customWidth="1"/>
    <col min="12" max="16384" width="9.140625" style="2"/>
  </cols>
  <sheetData>
    <row r="1" spans="1:8" ht="47.25" x14ac:dyDescent="0.2">
      <c r="A1" s="29" t="s">
        <v>74</v>
      </c>
      <c r="B1" s="27" t="s">
        <v>295</v>
      </c>
      <c r="C1" s="27" t="s">
        <v>283</v>
      </c>
      <c r="D1" s="28" t="s">
        <v>284</v>
      </c>
      <c r="E1" s="27" t="s">
        <v>282</v>
      </c>
      <c r="F1" s="27" t="s">
        <v>75</v>
      </c>
      <c r="G1" s="27" t="s">
        <v>281</v>
      </c>
      <c r="H1" s="30" t="s">
        <v>76</v>
      </c>
    </row>
    <row r="2" spans="1:8" x14ac:dyDescent="0.2">
      <c r="A2" s="32">
        <v>1</v>
      </c>
      <c r="B2" s="35">
        <v>2</v>
      </c>
      <c r="C2" s="12">
        <v>3</v>
      </c>
      <c r="D2" s="12">
        <v>4</v>
      </c>
      <c r="E2" s="12">
        <v>5</v>
      </c>
      <c r="F2" s="11">
        <v>6</v>
      </c>
      <c r="G2" s="12">
        <v>7</v>
      </c>
      <c r="H2" s="20">
        <v>9</v>
      </c>
    </row>
    <row r="3" spans="1:8" ht="15.75" x14ac:dyDescent="0.2">
      <c r="A3" s="33"/>
      <c r="B3" s="36" t="s">
        <v>297</v>
      </c>
      <c r="C3" s="4"/>
      <c r="D3" s="4"/>
      <c r="E3" s="4"/>
      <c r="F3" s="5"/>
      <c r="G3" s="5"/>
      <c r="H3" s="21"/>
    </row>
    <row r="4" spans="1:8" x14ac:dyDescent="0.2">
      <c r="A4" s="33" t="s">
        <v>77</v>
      </c>
      <c r="B4" s="17" t="s">
        <v>0</v>
      </c>
      <c r="C4" s="6" t="s">
        <v>15</v>
      </c>
      <c r="D4" s="5"/>
      <c r="E4" s="1" t="s">
        <v>78</v>
      </c>
      <c r="F4" s="1" t="s">
        <v>55</v>
      </c>
      <c r="G4" s="11">
        <v>2</v>
      </c>
      <c r="H4" s="21"/>
    </row>
    <row r="5" spans="1:8" x14ac:dyDescent="0.2">
      <c r="A5" s="33" t="s">
        <v>79</v>
      </c>
      <c r="B5" s="17" t="s">
        <v>80</v>
      </c>
      <c r="C5" s="6" t="s">
        <v>81</v>
      </c>
      <c r="D5" s="5"/>
      <c r="E5" s="1" t="s">
        <v>78</v>
      </c>
      <c r="F5" s="1" t="s">
        <v>55</v>
      </c>
      <c r="G5" s="12">
        <v>2</v>
      </c>
      <c r="H5" s="21"/>
    </row>
    <row r="6" spans="1:8" x14ac:dyDescent="0.2">
      <c r="A6" s="33" t="s">
        <v>82</v>
      </c>
      <c r="B6" s="17" t="s">
        <v>0</v>
      </c>
      <c r="C6" s="6" t="s">
        <v>16</v>
      </c>
      <c r="D6" s="5"/>
      <c r="E6" s="1" t="s">
        <v>78</v>
      </c>
      <c r="F6" s="1" t="s">
        <v>55</v>
      </c>
      <c r="G6" s="12">
        <v>2</v>
      </c>
      <c r="H6" s="21"/>
    </row>
    <row r="7" spans="1:8" x14ac:dyDescent="0.2">
      <c r="A7" s="33" t="s">
        <v>83</v>
      </c>
      <c r="B7" s="13" t="s">
        <v>84</v>
      </c>
      <c r="C7" s="7" t="s">
        <v>85</v>
      </c>
      <c r="D7" s="5"/>
      <c r="E7" s="3" t="s">
        <v>78</v>
      </c>
      <c r="F7" s="3" t="s">
        <v>55</v>
      </c>
      <c r="G7" s="11">
        <v>2</v>
      </c>
      <c r="H7" s="21"/>
    </row>
    <row r="8" spans="1:8" x14ac:dyDescent="0.2">
      <c r="A8" s="33" t="s">
        <v>86</v>
      </c>
      <c r="B8" s="13" t="s">
        <v>87</v>
      </c>
      <c r="C8" s="7" t="s">
        <v>17</v>
      </c>
      <c r="D8" s="5"/>
      <c r="E8" s="3" t="s">
        <v>78</v>
      </c>
      <c r="F8" s="3" t="s">
        <v>55</v>
      </c>
      <c r="G8" s="11">
        <v>2</v>
      </c>
      <c r="H8" s="21"/>
    </row>
    <row r="9" spans="1:8" x14ac:dyDescent="0.2">
      <c r="A9" s="33" t="s">
        <v>88</v>
      </c>
      <c r="B9" s="17" t="s">
        <v>87</v>
      </c>
      <c r="C9" s="6" t="s">
        <v>89</v>
      </c>
      <c r="D9" s="5"/>
      <c r="E9" s="1" t="s">
        <v>78</v>
      </c>
      <c r="F9" s="1" t="s">
        <v>55</v>
      </c>
      <c r="G9" s="11">
        <v>2</v>
      </c>
      <c r="H9" s="21"/>
    </row>
    <row r="10" spans="1:8" x14ac:dyDescent="0.2">
      <c r="A10" s="33" t="s">
        <v>90</v>
      </c>
      <c r="B10" s="13" t="s">
        <v>91</v>
      </c>
      <c r="C10" s="7" t="s">
        <v>18</v>
      </c>
      <c r="D10" s="5"/>
      <c r="E10" s="3" t="s">
        <v>78</v>
      </c>
      <c r="F10" s="3" t="s">
        <v>55</v>
      </c>
      <c r="G10" s="11">
        <v>4</v>
      </c>
      <c r="H10" s="21"/>
    </row>
    <row r="11" spans="1:8" x14ac:dyDescent="0.2">
      <c r="A11" s="33" t="s">
        <v>92</v>
      </c>
      <c r="B11" s="17" t="s">
        <v>91</v>
      </c>
      <c r="C11" s="6" t="s">
        <v>93</v>
      </c>
      <c r="D11" s="5"/>
      <c r="E11" s="1" t="s">
        <v>78</v>
      </c>
      <c r="F11" s="1" t="s">
        <v>55</v>
      </c>
      <c r="G11" s="11">
        <v>2</v>
      </c>
      <c r="H11" s="21"/>
    </row>
    <row r="12" spans="1:8" x14ac:dyDescent="0.2">
      <c r="A12" s="33" t="s">
        <v>94</v>
      </c>
      <c r="B12" s="13" t="s">
        <v>1</v>
      </c>
      <c r="C12" s="7" t="s">
        <v>95</v>
      </c>
      <c r="D12" s="5"/>
      <c r="E12" s="3" t="s">
        <v>78</v>
      </c>
      <c r="F12" s="3" t="s">
        <v>55</v>
      </c>
      <c r="G12" s="11">
        <v>8</v>
      </c>
      <c r="H12" s="21"/>
    </row>
    <row r="13" spans="1:8" x14ac:dyDescent="0.2">
      <c r="A13" s="33" t="s">
        <v>96</v>
      </c>
      <c r="B13" s="13" t="s">
        <v>1</v>
      </c>
      <c r="C13" s="6" t="s">
        <v>97</v>
      </c>
      <c r="D13" s="5"/>
      <c r="E13" s="1" t="s">
        <v>78</v>
      </c>
      <c r="F13" s="1" t="s">
        <v>55</v>
      </c>
      <c r="G13" s="11">
        <v>8</v>
      </c>
      <c r="H13" s="21"/>
    </row>
    <row r="14" spans="1:8" x14ac:dyDescent="0.2">
      <c r="A14" s="33" t="s">
        <v>98</v>
      </c>
      <c r="B14" s="17" t="s">
        <v>99</v>
      </c>
      <c r="C14" s="6" t="s">
        <v>100</v>
      </c>
      <c r="D14" s="5"/>
      <c r="E14" s="1" t="s">
        <v>78</v>
      </c>
      <c r="F14" s="1" t="s">
        <v>55</v>
      </c>
      <c r="G14" s="12">
        <v>4</v>
      </c>
      <c r="H14" s="21"/>
    </row>
    <row r="15" spans="1:8" x14ac:dyDescent="0.2">
      <c r="A15" s="33" t="s">
        <v>101</v>
      </c>
      <c r="B15" s="17" t="s">
        <v>102</v>
      </c>
      <c r="C15" s="6" t="s">
        <v>103</v>
      </c>
      <c r="D15" s="5"/>
      <c r="E15" s="1" t="s">
        <v>78</v>
      </c>
      <c r="F15" s="1" t="s">
        <v>55</v>
      </c>
      <c r="G15" s="12">
        <v>3</v>
      </c>
      <c r="H15" s="21"/>
    </row>
    <row r="16" spans="1:8" x14ac:dyDescent="0.2">
      <c r="A16" s="33" t="s">
        <v>104</v>
      </c>
      <c r="B16" s="17" t="s">
        <v>102</v>
      </c>
      <c r="C16" s="6" t="s">
        <v>105</v>
      </c>
      <c r="D16" s="5"/>
      <c r="E16" s="1" t="s">
        <v>78</v>
      </c>
      <c r="F16" s="1" t="s">
        <v>55</v>
      </c>
      <c r="G16" s="12">
        <v>1</v>
      </c>
      <c r="H16" s="21"/>
    </row>
    <row r="17" spans="1:8" x14ac:dyDescent="0.2">
      <c r="A17" s="33" t="s">
        <v>106</v>
      </c>
      <c r="B17" s="17" t="s">
        <v>2</v>
      </c>
      <c r="C17" s="6" t="s">
        <v>107</v>
      </c>
      <c r="D17" s="5"/>
      <c r="E17" s="1" t="s">
        <v>78</v>
      </c>
      <c r="F17" s="1" t="s">
        <v>55</v>
      </c>
      <c r="G17" s="12">
        <v>1</v>
      </c>
      <c r="H17" s="21"/>
    </row>
    <row r="18" spans="1:8" x14ac:dyDescent="0.2">
      <c r="A18" s="33" t="s">
        <v>108</v>
      </c>
      <c r="B18" s="17" t="s">
        <v>2</v>
      </c>
      <c r="C18" s="7" t="s">
        <v>109</v>
      </c>
      <c r="D18" s="5"/>
      <c r="E18" s="3" t="s">
        <v>78</v>
      </c>
      <c r="F18" s="3" t="s">
        <v>55</v>
      </c>
      <c r="G18" s="11">
        <v>3</v>
      </c>
      <c r="H18" s="21"/>
    </row>
    <row r="19" spans="1:8" x14ac:dyDescent="0.2">
      <c r="A19" s="33" t="s">
        <v>110</v>
      </c>
      <c r="B19" s="17" t="s">
        <v>3</v>
      </c>
      <c r="C19" s="6" t="s">
        <v>111</v>
      </c>
      <c r="D19" s="5"/>
      <c r="E19" s="1" t="s">
        <v>78</v>
      </c>
      <c r="F19" s="1" t="s">
        <v>55</v>
      </c>
      <c r="G19" s="12">
        <v>10</v>
      </c>
      <c r="H19" s="21"/>
    </row>
    <row r="20" spans="1:8" x14ac:dyDescent="0.2">
      <c r="A20" s="33" t="s">
        <v>112</v>
      </c>
      <c r="B20" s="13" t="s">
        <v>4</v>
      </c>
      <c r="C20" s="7" t="s">
        <v>113</v>
      </c>
      <c r="D20" s="5"/>
      <c r="E20" s="3" t="s">
        <v>13</v>
      </c>
      <c r="F20" s="3" t="s">
        <v>55</v>
      </c>
      <c r="G20" s="11">
        <v>2</v>
      </c>
      <c r="H20" s="21"/>
    </row>
    <row r="21" spans="1:8" x14ac:dyDescent="0.2">
      <c r="A21" s="33" t="s">
        <v>114</v>
      </c>
      <c r="B21" s="17" t="s">
        <v>5</v>
      </c>
      <c r="C21" s="6" t="s">
        <v>115</v>
      </c>
      <c r="D21" s="5"/>
      <c r="E21" s="1" t="s">
        <v>13</v>
      </c>
      <c r="F21" s="1" t="s">
        <v>116</v>
      </c>
      <c r="G21" s="12">
        <v>2</v>
      </c>
      <c r="H21" s="21"/>
    </row>
    <row r="22" spans="1:8" x14ac:dyDescent="0.2">
      <c r="A22" s="33" t="s">
        <v>117</v>
      </c>
      <c r="B22" s="17" t="s">
        <v>6</v>
      </c>
      <c r="C22" s="6" t="s">
        <v>118</v>
      </c>
      <c r="D22" s="5"/>
      <c r="E22" s="1" t="s">
        <v>119</v>
      </c>
      <c r="F22" s="1" t="s">
        <v>55</v>
      </c>
      <c r="G22" s="12">
        <v>2</v>
      </c>
      <c r="H22" s="21"/>
    </row>
    <row r="23" spans="1:8" x14ac:dyDescent="0.2">
      <c r="A23" s="33" t="s">
        <v>120</v>
      </c>
      <c r="B23" s="17" t="s">
        <v>7</v>
      </c>
      <c r="C23" s="6" t="s">
        <v>11</v>
      </c>
      <c r="D23" s="15">
        <v>11205</v>
      </c>
      <c r="E23" s="1" t="s">
        <v>121</v>
      </c>
      <c r="F23" s="1" t="s">
        <v>116</v>
      </c>
      <c r="G23" s="12">
        <v>1</v>
      </c>
      <c r="H23" s="22" t="s">
        <v>14</v>
      </c>
    </row>
    <row r="24" spans="1:8" ht="30" x14ac:dyDescent="0.2">
      <c r="A24" s="33" t="s">
        <v>122</v>
      </c>
      <c r="B24" s="17" t="s">
        <v>8</v>
      </c>
      <c r="C24" s="6" t="s">
        <v>10</v>
      </c>
      <c r="D24" s="6" t="s">
        <v>123</v>
      </c>
      <c r="E24" s="1" t="s">
        <v>121</v>
      </c>
      <c r="F24" s="1" t="s">
        <v>116</v>
      </c>
      <c r="G24" s="12">
        <v>8</v>
      </c>
      <c r="H24" s="21"/>
    </row>
    <row r="25" spans="1:8" ht="30" x14ac:dyDescent="0.2">
      <c r="A25" s="33" t="s">
        <v>124</v>
      </c>
      <c r="B25" s="17" t="s">
        <v>9</v>
      </c>
      <c r="C25" s="6" t="s">
        <v>10</v>
      </c>
      <c r="D25" s="6" t="s">
        <v>125</v>
      </c>
      <c r="E25" s="1" t="s">
        <v>121</v>
      </c>
      <c r="F25" s="1" t="s">
        <v>116</v>
      </c>
      <c r="G25" s="12">
        <v>6</v>
      </c>
      <c r="H25" s="21"/>
    </row>
    <row r="26" spans="1:8" x14ac:dyDescent="0.2">
      <c r="A26" s="33" t="s">
        <v>126</v>
      </c>
      <c r="B26" s="13" t="s">
        <v>12</v>
      </c>
      <c r="C26" s="7" t="s">
        <v>118</v>
      </c>
      <c r="D26" s="5"/>
      <c r="E26" s="3" t="s">
        <v>119</v>
      </c>
      <c r="F26" s="3" t="s">
        <v>116</v>
      </c>
      <c r="G26" s="11">
        <v>1</v>
      </c>
      <c r="H26" s="21"/>
    </row>
    <row r="27" spans="1:8" ht="15.75" x14ac:dyDescent="0.2">
      <c r="A27" s="33"/>
      <c r="B27" s="36" t="s">
        <v>19</v>
      </c>
      <c r="C27" s="5"/>
      <c r="D27" s="5"/>
      <c r="E27" s="14"/>
      <c r="F27" s="14"/>
      <c r="G27" s="14"/>
      <c r="H27" s="23"/>
    </row>
    <row r="28" spans="1:8" x14ac:dyDescent="0.2">
      <c r="A28" s="33" t="s">
        <v>127</v>
      </c>
      <c r="B28" s="17" t="s">
        <v>26</v>
      </c>
      <c r="C28" s="6" t="s">
        <v>22</v>
      </c>
      <c r="D28" s="6" t="s">
        <v>128</v>
      </c>
      <c r="E28" s="1" t="s">
        <v>129</v>
      </c>
      <c r="F28" s="1" t="s">
        <v>55</v>
      </c>
      <c r="G28" s="12">
        <v>1</v>
      </c>
      <c r="H28" s="23"/>
    </row>
    <row r="29" spans="1:8" x14ac:dyDescent="0.2">
      <c r="A29" s="33" t="s">
        <v>130</v>
      </c>
      <c r="B29" s="17" t="s">
        <v>131</v>
      </c>
      <c r="C29" s="6" t="s">
        <v>132</v>
      </c>
      <c r="D29" s="15">
        <v>27314</v>
      </c>
      <c r="E29" s="1" t="s">
        <v>133</v>
      </c>
      <c r="F29" s="1" t="s">
        <v>55</v>
      </c>
      <c r="G29" s="12">
        <v>8</v>
      </c>
      <c r="H29" s="23"/>
    </row>
    <row r="30" spans="1:8" x14ac:dyDescent="0.2">
      <c r="A30" s="33" t="s">
        <v>134</v>
      </c>
      <c r="B30" s="17" t="s">
        <v>135</v>
      </c>
      <c r="C30" s="6" t="s">
        <v>136</v>
      </c>
      <c r="D30" s="15">
        <v>27429</v>
      </c>
      <c r="E30" s="1" t="s">
        <v>133</v>
      </c>
      <c r="F30" s="1" t="s">
        <v>55</v>
      </c>
      <c r="G30" s="12">
        <v>8</v>
      </c>
      <c r="H30" s="23"/>
    </row>
    <row r="31" spans="1:8" x14ac:dyDescent="0.2">
      <c r="A31" s="33" t="s">
        <v>137</v>
      </c>
      <c r="B31" s="17" t="s">
        <v>131</v>
      </c>
      <c r="C31" s="6" t="s">
        <v>138</v>
      </c>
      <c r="D31" s="15">
        <v>27358</v>
      </c>
      <c r="E31" s="1" t="s">
        <v>133</v>
      </c>
      <c r="F31" s="1" t="s">
        <v>55</v>
      </c>
      <c r="G31" s="12">
        <v>1</v>
      </c>
      <c r="H31" s="23"/>
    </row>
    <row r="32" spans="1:8" x14ac:dyDescent="0.2">
      <c r="A32" s="33" t="s">
        <v>139</v>
      </c>
      <c r="B32" s="17" t="s">
        <v>135</v>
      </c>
      <c r="C32" s="6" t="s">
        <v>140</v>
      </c>
      <c r="D32" s="15">
        <v>27386</v>
      </c>
      <c r="E32" s="1" t="s">
        <v>133</v>
      </c>
      <c r="F32" s="1" t="s">
        <v>55</v>
      </c>
      <c r="G32" s="12">
        <v>1</v>
      </c>
      <c r="H32" s="23"/>
    </row>
    <row r="33" spans="1:8" ht="30" x14ac:dyDescent="0.2">
      <c r="A33" s="33" t="s">
        <v>141</v>
      </c>
      <c r="B33" s="17" t="s">
        <v>20</v>
      </c>
      <c r="C33" s="6" t="s">
        <v>142</v>
      </c>
      <c r="D33" s="6" t="s">
        <v>143</v>
      </c>
      <c r="E33" s="1" t="s">
        <v>129</v>
      </c>
      <c r="F33" s="1" t="s">
        <v>55</v>
      </c>
      <c r="G33" s="12">
        <v>1</v>
      </c>
      <c r="H33" s="24" t="s">
        <v>144</v>
      </c>
    </row>
    <row r="34" spans="1:8" ht="30" x14ac:dyDescent="0.2">
      <c r="A34" s="33" t="s">
        <v>145</v>
      </c>
      <c r="B34" s="17" t="s">
        <v>21</v>
      </c>
      <c r="C34" s="6" t="s">
        <v>146</v>
      </c>
      <c r="D34" s="6" t="s">
        <v>147</v>
      </c>
      <c r="E34" s="1" t="s">
        <v>129</v>
      </c>
      <c r="F34" s="1" t="s">
        <v>55</v>
      </c>
      <c r="G34" s="12">
        <v>1</v>
      </c>
      <c r="H34" s="24" t="s">
        <v>148</v>
      </c>
    </row>
    <row r="35" spans="1:8" ht="15.75" x14ac:dyDescent="0.2">
      <c r="A35" s="33"/>
      <c r="B35" s="37" t="s">
        <v>149</v>
      </c>
      <c r="C35" s="5"/>
      <c r="D35" s="5"/>
      <c r="E35" s="14"/>
      <c r="F35" s="14"/>
      <c r="G35" s="14"/>
      <c r="H35" s="23"/>
    </row>
    <row r="36" spans="1:8" x14ac:dyDescent="0.2">
      <c r="A36" s="33" t="s">
        <v>150</v>
      </c>
      <c r="B36" s="17" t="s">
        <v>24</v>
      </c>
      <c r="C36" s="6" t="s">
        <v>25</v>
      </c>
      <c r="D36" s="6" t="s">
        <v>151</v>
      </c>
      <c r="E36" s="1" t="s">
        <v>129</v>
      </c>
      <c r="F36" s="1" t="s">
        <v>55</v>
      </c>
      <c r="G36" s="12">
        <v>2</v>
      </c>
      <c r="H36" s="23"/>
    </row>
    <row r="37" spans="1:8" x14ac:dyDescent="0.2">
      <c r="A37" s="33" t="s">
        <v>152</v>
      </c>
      <c r="B37" s="17" t="s">
        <v>131</v>
      </c>
      <c r="C37" s="6" t="s">
        <v>132</v>
      </c>
      <c r="D37" s="15">
        <v>27314</v>
      </c>
      <c r="E37" s="1" t="s">
        <v>133</v>
      </c>
      <c r="F37" s="1" t="s">
        <v>55</v>
      </c>
      <c r="G37" s="12">
        <v>2</v>
      </c>
      <c r="H37" s="23"/>
    </row>
    <row r="38" spans="1:8" x14ac:dyDescent="0.2">
      <c r="A38" s="33" t="s">
        <v>153</v>
      </c>
      <c r="B38" s="17" t="s">
        <v>135</v>
      </c>
      <c r="C38" s="6" t="s">
        <v>136</v>
      </c>
      <c r="D38" s="15">
        <v>27429</v>
      </c>
      <c r="E38" s="1" t="s">
        <v>133</v>
      </c>
      <c r="F38" s="1" t="s">
        <v>55</v>
      </c>
      <c r="G38" s="12">
        <v>2</v>
      </c>
      <c r="H38" s="23"/>
    </row>
    <row r="39" spans="1:8" ht="15.75" x14ac:dyDescent="0.2">
      <c r="A39" s="33"/>
      <c r="B39" s="37" t="s">
        <v>23</v>
      </c>
      <c r="C39" s="5"/>
      <c r="D39" s="5"/>
      <c r="E39" s="14"/>
      <c r="F39" s="14"/>
      <c r="G39" s="14"/>
      <c r="H39" s="23"/>
    </row>
    <row r="40" spans="1:8" x14ac:dyDescent="0.2">
      <c r="A40" s="33" t="s">
        <v>154</v>
      </c>
      <c r="B40" s="17" t="s">
        <v>26</v>
      </c>
      <c r="C40" s="6" t="s">
        <v>30</v>
      </c>
      <c r="D40" s="6" t="s">
        <v>155</v>
      </c>
      <c r="E40" s="1" t="s">
        <v>129</v>
      </c>
      <c r="F40" s="1" t="s">
        <v>55</v>
      </c>
      <c r="G40" s="12">
        <v>1</v>
      </c>
      <c r="H40" s="23"/>
    </row>
    <row r="41" spans="1:8" x14ac:dyDescent="0.2">
      <c r="A41" s="33" t="s">
        <v>156</v>
      </c>
      <c r="B41" s="17" t="s">
        <v>7</v>
      </c>
      <c r="C41" s="6" t="s">
        <v>27</v>
      </c>
      <c r="D41" s="16">
        <v>11201</v>
      </c>
      <c r="E41" s="1" t="s">
        <v>121</v>
      </c>
      <c r="F41" s="1" t="s">
        <v>55</v>
      </c>
      <c r="G41" s="12">
        <v>3</v>
      </c>
      <c r="H41" s="23"/>
    </row>
    <row r="42" spans="1:8" x14ac:dyDescent="0.2">
      <c r="A42" s="33" t="s">
        <v>157</v>
      </c>
      <c r="B42" s="17" t="s">
        <v>7</v>
      </c>
      <c r="C42" s="6" t="s">
        <v>27</v>
      </c>
      <c r="D42" s="15">
        <v>11203</v>
      </c>
      <c r="E42" s="1" t="s">
        <v>121</v>
      </c>
      <c r="F42" s="1" t="s">
        <v>55</v>
      </c>
      <c r="G42" s="12">
        <v>1</v>
      </c>
      <c r="H42" s="23"/>
    </row>
    <row r="43" spans="1:8" ht="30" x14ac:dyDescent="0.2">
      <c r="A43" s="33" t="s">
        <v>158</v>
      </c>
      <c r="B43" s="17" t="s">
        <v>20</v>
      </c>
      <c r="C43" s="6" t="s">
        <v>159</v>
      </c>
      <c r="D43" s="6" t="s">
        <v>160</v>
      </c>
      <c r="E43" s="1" t="s">
        <v>129</v>
      </c>
      <c r="F43" s="1" t="s">
        <v>55</v>
      </c>
      <c r="G43" s="12">
        <v>1</v>
      </c>
      <c r="H43" s="23"/>
    </row>
    <row r="44" spans="1:8" ht="30" x14ac:dyDescent="0.2">
      <c r="A44" s="33" t="s">
        <v>161</v>
      </c>
      <c r="B44" s="17" t="s">
        <v>21</v>
      </c>
      <c r="C44" s="6" t="s">
        <v>162</v>
      </c>
      <c r="D44" s="6" t="s">
        <v>163</v>
      </c>
      <c r="E44" s="1" t="s">
        <v>129</v>
      </c>
      <c r="F44" s="1" t="s">
        <v>55</v>
      </c>
      <c r="G44" s="12">
        <v>1</v>
      </c>
      <c r="H44" s="23"/>
    </row>
    <row r="45" spans="1:8" x14ac:dyDescent="0.2">
      <c r="A45" s="33" t="s">
        <v>164</v>
      </c>
      <c r="B45" s="17" t="s">
        <v>29</v>
      </c>
      <c r="C45" s="6" t="s">
        <v>28</v>
      </c>
      <c r="D45" s="6" t="s">
        <v>165</v>
      </c>
      <c r="E45" s="1" t="s">
        <v>129</v>
      </c>
      <c r="F45" s="1" t="s">
        <v>55</v>
      </c>
      <c r="G45" s="12">
        <v>1</v>
      </c>
      <c r="H45" s="23"/>
    </row>
    <row r="46" spans="1:8" ht="15.75" x14ac:dyDescent="0.25">
      <c r="A46" s="33"/>
      <c r="B46" s="38" t="s">
        <v>166</v>
      </c>
      <c r="C46" s="5"/>
      <c r="D46" s="5"/>
      <c r="E46" s="14"/>
      <c r="F46" s="14"/>
      <c r="G46" s="14"/>
      <c r="H46" s="23"/>
    </row>
    <row r="47" spans="1:8" ht="30" x14ac:dyDescent="0.2">
      <c r="A47" s="33" t="s">
        <v>167</v>
      </c>
      <c r="B47" s="17" t="s">
        <v>31</v>
      </c>
      <c r="C47" s="6" t="s">
        <v>168</v>
      </c>
      <c r="D47" s="5"/>
      <c r="E47" s="1" t="s">
        <v>169</v>
      </c>
      <c r="F47" s="1" t="s">
        <v>55</v>
      </c>
      <c r="G47" s="12">
        <v>2</v>
      </c>
      <c r="H47" s="23"/>
    </row>
    <row r="48" spans="1:8" ht="30" x14ac:dyDescent="0.2">
      <c r="A48" s="33" t="s">
        <v>170</v>
      </c>
      <c r="B48" s="17" t="s">
        <v>171</v>
      </c>
      <c r="C48" s="6" t="s">
        <v>172</v>
      </c>
      <c r="D48" s="5"/>
      <c r="E48" s="1" t="s">
        <v>169</v>
      </c>
      <c r="F48" s="1" t="s">
        <v>55</v>
      </c>
      <c r="G48" s="12">
        <v>1</v>
      </c>
      <c r="H48" s="23"/>
    </row>
    <row r="49" spans="1:8" ht="15.75" x14ac:dyDescent="0.25">
      <c r="A49" s="33"/>
      <c r="B49" s="38" t="s">
        <v>173</v>
      </c>
      <c r="C49" s="5"/>
      <c r="D49" s="5"/>
      <c r="E49" s="14"/>
      <c r="F49" s="14"/>
      <c r="G49" s="14"/>
      <c r="H49" s="23"/>
    </row>
    <row r="50" spans="1:8" x14ac:dyDescent="0.2">
      <c r="A50" s="33" t="s">
        <v>174</v>
      </c>
      <c r="B50" s="17" t="s">
        <v>175</v>
      </c>
      <c r="C50" s="6" t="s">
        <v>176</v>
      </c>
      <c r="D50" s="6" t="s">
        <v>177</v>
      </c>
      <c r="E50" s="1" t="s">
        <v>178</v>
      </c>
      <c r="F50" s="1" t="s">
        <v>55</v>
      </c>
      <c r="G50" s="12">
        <v>1</v>
      </c>
      <c r="H50" s="21"/>
    </row>
    <row r="51" spans="1:8" ht="30" x14ac:dyDescent="0.2">
      <c r="A51" s="33" t="s">
        <v>179</v>
      </c>
      <c r="B51" s="17" t="s">
        <v>32</v>
      </c>
      <c r="C51" s="6" t="s">
        <v>180</v>
      </c>
      <c r="D51" s="6" t="s">
        <v>181</v>
      </c>
      <c r="E51" s="1" t="s">
        <v>178</v>
      </c>
      <c r="F51" s="1" t="s">
        <v>55</v>
      </c>
      <c r="G51" s="12">
        <v>1</v>
      </c>
      <c r="H51" s="21"/>
    </row>
    <row r="52" spans="1:8" ht="30" x14ac:dyDescent="0.2">
      <c r="A52" s="33" t="s">
        <v>182</v>
      </c>
      <c r="B52" s="17" t="s">
        <v>33</v>
      </c>
      <c r="C52" s="6" t="s">
        <v>180</v>
      </c>
      <c r="D52" s="6" t="s">
        <v>183</v>
      </c>
      <c r="E52" s="1" t="s">
        <v>178</v>
      </c>
      <c r="F52" s="1" t="s">
        <v>55</v>
      </c>
      <c r="G52" s="12">
        <v>1</v>
      </c>
      <c r="H52" s="21"/>
    </row>
    <row r="53" spans="1:8" x14ac:dyDescent="0.2">
      <c r="A53" s="33" t="s">
        <v>184</v>
      </c>
      <c r="B53" s="17" t="s">
        <v>185</v>
      </c>
      <c r="C53" s="6" t="s">
        <v>186</v>
      </c>
      <c r="D53" s="6" t="s">
        <v>187</v>
      </c>
      <c r="E53" s="1" t="s">
        <v>178</v>
      </c>
      <c r="F53" s="1" t="s">
        <v>55</v>
      </c>
      <c r="G53" s="12">
        <v>1</v>
      </c>
      <c r="H53" s="21"/>
    </row>
    <row r="54" spans="1:8" x14ac:dyDescent="0.2">
      <c r="A54" s="33" t="s">
        <v>188</v>
      </c>
      <c r="B54" s="17" t="s">
        <v>34</v>
      </c>
      <c r="C54" s="5"/>
      <c r="D54" s="6" t="s">
        <v>189</v>
      </c>
      <c r="E54" s="1" t="s">
        <v>178</v>
      </c>
      <c r="F54" s="1" t="s">
        <v>116</v>
      </c>
      <c r="G54" s="12">
        <v>3</v>
      </c>
      <c r="H54" s="21"/>
    </row>
    <row r="55" spans="1:8" ht="15.75" x14ac:dyDescent="0.25">
      <c r="A55" s="33"/>
      <c r="B55" s="38" t="s">
        <v>190</v>
      </c>
      <c r="C55" s="5"/>
      <c r="D55" s="5"/>
      <c r="E55" s="14"/>
      <c r="F55" s="14"/>
      <c r="G55" s="14"/>
      <c r="H55" s="21"/>
    </row>
    <row r="56" spans="1:8" x14ac:dyDescent="0.2">
      <c r="A56" s="33" t="s">
        <v>191</v>
      </c>
      <c r="B56" s="17" t="s">
        <v>35</v>
      </c>
      <c r="C56" s="6" t="s">
        <v>71</v>
      </c>
      <c r="D56" s="5"/>
      <c r="E56" s="1" t="s">
        <v>192</v>
      </c>
      <c r="F56" s="1" t="s">
        <v>193</v>
      </c>
      <c r="G56" s="11">
        <v>198</v>
      </c>
      <c r="H56" s="21"/>
    </row>
    <row r="57" spans="1:8" x14ac:dyDescent="0.2">
      <c r="A57" s="33" t="s">
        <v>194</v>
      </c>
      <c r="B57" s="17" t="s">
        <v>35</v>
      </c>
      <c r="C57" s="7" t="s">
        <v>72</v>
      </c>
      <c r="D57" s="5"/>
      <c r="E57" s="3" t="s">
        <v>192</v>
      </c>
      <c r="F57" s="3" t="s">
        <v>193</v>
      </c>
      <c r="G57" s="11">
        <v>5</v>
      </c>
      <c r="H57" s="21"/>
    </row>
    <row r="58" spans="1:8" x14ac:dyDescent="0.2">
      <c r="A58" s="33" t="s">
        <v>195</v>
      </c>
      <c r="B58" s="17" t="s">
        <v>196</v>
      </c>
      <c r="C58" s="6" t="s">
        <v>43</v>
      </c>
      <c r="D58" s="5"/>
      <c r="E58" s="1" t="s">
        <v>192</v>
      </c>
      <c r="F58" s="1" t="s">
        <v>193</v>
      </c>
      <c r="G58" s="11">
        <v>696</v>
      </c>
      <c r="H58" s="21"/>
    </row>
    <row r="59" spans="1:8" x14ac:dyDescent="0.2">
      <c r="A59" s="33" t="s">
        <v>197</v>
      </c>
      <c r="B59" s="13" t="s">
        <v>196</v>
      </c>
      <c r="C59" s="7" t="s">
        <v>42</v>
      </c>
      <c r="D59" s="5"/>
      <c r="E59" s="3" t="s">
        <v>192</v>
      </c>
      <c r="F59" s="3" t="s">
        <v>193</v>
      </c>
      <c r="G59" s="11">
        <v>53</v>
      </c>
      <c r="H59" s="21"/>
    </row>
    <row r="60" spans="1:8" x14ac:dyDescent="0.2">
      <c r="A60" s="33" t="s">
        <v>198</v>
      </c>
      <c r="B60" s="13" t="s">
        <v>196</v>
      </c>
      <c r="C60" s="7" t="s">
        <v>41</v>
      </c>
      <c r="D60" s="5"/>
      <c r="E60" s="3" t="s">
        <v>192</v>
      </c>
      <c r="F60" s="3" t="s">
        <v>193</v>
      </c>
      <c r="G60" s="11">
        <v>39</v>
      </c>
      <c r="H60" s="21"/>
    </row>
    <row r="61" spans="1:8" x14ac:dyDescent="0.2">
      <c r="A61" s="33" t="s">
        <v>199</v>
      </c>
      <c r="B61" s="17" t="s">
        <v>36</v>
      </c>
      <c r="C61" s="6" t="s">
        <v>40</v>
      </c>
      <c r="D61" s="5"/>
      <c r="E61" s="1" t="s">
        <v>200</v>
      </c>
      <c r="F61" s="1" t="s">
        <v>193</v>
      </c>
      <c r="G61" s="11">
        <v>218</v>
      </c>
      <c r="H61" s="21"/>
    </row>
    <row r="62" spans="1:8" x14ac:dyDescent="0.2">
      <c r="A62" s="33" t="s">
        <v>201</v>
      </c>
      <c r="B62" s="13" t="s">
        <v>196</v>
      </c>
      <c r="C62" s="6" t="s">
        <v>39</v>
      </c>
      <c r="D62" s="5"/>
      <c r="E62" s="1" t="s">
        <v>192</v>
      </c>
      <c r="F62" s="1" t="s">
        <v>193</v>
      </c>
      <c r="G62" s="11">
        <v>117</v>
      </c>
      <c r="H62" s="21"/>
    </row>
    <row r="63" spans="1:8" x14ac:dyDescent="0.2">
      <c r="A63" s="33" t="s">
        <v>202</v>
      </c>
      <c r="B63" s="13" t="s">
        <v>196</v>
      </c>
      <c r="C63" s="6" t="s">
        <v>38</v>
      </c>
      <c r="D63" s="5"/>
      <c r="E63" s="1" t="s">
        <v>192</v>
      </c>
      <c r="F63" s="1" t="s">
        <v>193</v>
      </c>
      <c r="G63" s="11">
        <v>208</v>
      </c>
      <c r="H63" s="21"/>
    </row>
    <row r="64" spans="1:8" x14ac:dyDescent="0.2">
      <c r="A64" s="33" t="s">
        <v>203</v>
      </c>
      <c r="B64" s="17" t="s">
        <v>294</v>
      </c>
      <c r="C64" s="6" t="s">
        <v>37</v>
      </c>
      <c r="D64" s="5"/>
      <c r="E64" s="1" t="s">
        <v>192</v>
      </c>
      <c r="F64" s="1" t="s">
        <v>193</v>
      </c>
      <c r="G64" s="11">
        <v>196</v>
      </c>
      <c r="H64" s="21"/>
    </row>
    <row r="65" spans="1:8" ht="30" x14ac:dyDescent="0.2">
      <c r="A65" s="33" t="s">
        <v>204</v>
      </c>
      <c r="B65" s="17" t="s">
        <v>205</v>
      </c>
      <c r="C65" s="5"/>
      <c r="D65" s="6" t="s">
        <v>206</v>
      </c>
      <c r="E65" s="1" t="s">
        <v>129</v>
      </c>
      <c r="F65" s="1" t="s">
        <v>193</v>
      </c>
      <c r="G65" s="11">
        <v>10</v>
      </c>
      <c r="H65" s="21"/>
    </row>
    <row r="66" spans="1:8" x14ac:dyDescent="0.2">
      <c r="A66" s="33" t="s">
        <v>207</v>
      </c>
      <c r="B66" s="17" t="s">
        <v>208</v>
      </c>
      <c r="C66" s="5"/>
      <c r="D66" s="39" t="s">
        <v>209</v>
      </c>
      <c r="E66" s="1" t="s">
        <v>129</v>
      </c>
      <c r="F66" s="1" t="s">
        <v>210</v>
      </c>
      <c r="G66" s="11">
        <v>2</v>
      </c>
      <c r="H66" s="21"/>
    </row>
    <row r="67" spans="1:8" x14ac:dyDescent="0.2">
      <c r="A67" s="33" t="s">
        <v>211</v>
      </c>
      <c r="B67" s="17" t="s">
        <v>45</v>
      </c>
      <c r="C67" s="5"/>
      <c r="D67" s="40" t="s">
        <v>212</v>
      </c>
      <c r="E67" s="1" t="s">
        <v>129</v>
      </c>
      <c r="F67" s="1" t="s">
        <v>210</v>
      </c>
      <c r="G67" s="11">
        <v>2</v>
      </c>
      <c r="H67" s="21"/>
    </row>
    <row r="68" spans="1:8" x14ac:dyDescent="0.2">
      <c r="A68" s="33" t="s">
        <v>213</v>
      </c>
      <c r="B68" s="17" t="s">
        <v>214</v>
      </c>
      <c r="C68" s="5"/>
      <c r="D68" s="39" t="s">
        <v>215</v>
      </c>
      <c r="E68" s="1" t="s">
        <v>129</v>
      </c>
      <c r="F68" s="1" t="s">
        <v>210</v>
      </c>
      <c r="G68" s="11">
        <v>2</v>
      </c>
      <c r="H68" s="21"/>
    </row>
    <row r="69" spans="1:8" ht="30" x14ac:dyDescent="0.2">
      <c r="A69" s="33" t="s">
        <v>216</v>
      </c>
      <c r="B69" s="17" t="s">
        <v>217</v>
      </c>
      <c r="C69" s="5"/>
      <c r="D69" s="39" t="s">
        <v>218</v>
      </c>
      <c r="E69" s="1" t="s">
        <v>129</v>
      </c>
      <c r="F69" s="1" t="s">
        <v>210</v>
      </c>
      <c r="G69" s="11">
        <v>2</v>
      </c>
      <c r="H69" s="21"/>
    </row>
    <row r="70" spans="1:8" ht="30" x14ac:dyDescent="0.2">
      <c r="A70" s="33" t="s">
        <v>219</v>
      </c>
      <c r="B70" s="17" t="s">
        <v>220</v>
      </c>
      <c r="C70" s="5"/>
      <c r="D70" s="41" t="s">
        <v>221</v>
      </c>
      <c r="E70" s="1" t="s">
        <v>129</v>
      </c>
      <c r="F70" s="1" t="s">
        <v>193</v>
      </c>
      <c r="G70" s="11">
        <v>200</v>
      </c>
      <c r="H70" s="21"/>
    </row>
    <row r="71" spans="1:8" x14ac:dyDescent="0.2">
      <c r="A71" s="33" t="s">
        <v>222</v>
      </c>
      <c r="B71" s="17" t="s">
        <v>44</v>
      </c>
      <c r="C71" s="5"/>
      <c r="D71" s="40" t="s">
        <v>223</v>
      </c>
      <c r="E71" s="1" t="s">
        <v>129</v>
      </c>
      <c r="F71" s="1" t="s">
        <v>224</v>
      </c>
      <c r="G71" s="12">
        <v>18</v>
      </c>
      <c r="H71" s="21"/>
    </row>
    <row r="72" spans="1:8" x14ac:dyDescent="0.2">
      <c r="A72" s="33" t="s">
        <v>225</v>
      </c>
      <c r="B72" s="17" t="s">
        <v>226</v>
      </c>
      <c r="C72" s="5"/>
      <c r="D72" s="40" t="s">
        <v>227</v>
      </c>
      <c r="E72" s="1" t="s">
        <v>129</v>
      </c>
      <c r="F72" s="1" t="s">
        <v>224</v>
      </c>
      <c r="G72" s="12">
        <v>5</v>
      </c>
      <c r="H72" s="21"/>
    </row>
    <row r="73" spans="1:8" x14ac:dyDescent="0.2">
      <c r="A73" s="33" t="s">
        <v>228</v>
      </c>
      <c r="B73" s="17" t="s">
        <v>229</v>
      </c>
      <c r="C73" s="5"/>
      <c r="D73" s="40" t="s">
        <v>230</v>
      </c>
      <c r="E73" s="1" t="s">
        <v>129</v>
      </c>
      <c r="F73" s="1" t="s">
        <v>224</v>
      </c>
      <c r="G73" s="12">
        <v>49</v>
      </c>
      <c r="H73" s="21"/>
    </row>
    <row r="74" spans="1:8" ht="30" x14ac:dyDescent="0.2">
      <c r="A74" s="33" t="s">
        <v>231</v>
      </c>
      <c r="B74" s="17" t="s">
        <v>232</v>
      </c>
      <c r="C74" s="5"/>
      <c r="D74" s="40" t="s">
        <v>233</v>
      </c>
      <c r="E74" s="1" t="s">
        <v>129</v>
      </c>
      <c r="F74" s="1" t="s">
        <v>224</v>
      </c>
      <c r="G74" s="12">
        <v>53</v>
      </c>
      <c r="H74" s="21"/>
    </row>
    <row r="75" spans="1:8" ht="45" x14ac:dyDescent="0.2">
      <c r="A75" s="33" t="s">
        <v>234</v>
      </c>
      <c r="B75" s="13" t="s">
        <v>235</v>
      </c>
      <c r="C75" s="5"/>
      <c r="D75" s="6" t="s">
        <v>236</v>
      </c>
      <c r="E75" s="1" t="s">
        <v>237</v>
      </c>
      <c r="F75" s="1" t="s">
        <v>193</v>
      </c>
      <c r="G75" s="12">
        <v>240</v>
      </c>
      <c r="H75" s="21"/>
    </row>
    <row r="76" spans="1:8" x14ac:dyDescent="0.2">
      <c r="A76" s="33" t="s">
        <v>238</v>
      </c>
      <c r="B76" s="13" t="s">
        <v>239</v>
      </c>
      <c r="C76" s="5"/>
      <c r="D76" s="7" t="s">
        <v>240</v>
      </c>
      <c r="E76" s="3" t="s">
        <v>237</v>
      </c>
      <c r="F76" s="3" t="s">
        <v>224</v>
      </c>
      <c r="G76" s="11">
        <v>9</v>
      </c>
      <c r="H76" s="21"/>
    </row>
    <row r="77" spans="1:8" x14ac:dyDescent="0.2">
      <c r="A77" s="33" t="s">
        <v>241</v>
      </c>
      <c r="B77" s="13" t="s">
        <v>242</v>
      </c>
      <c r="C77" s="5"/>
      <c r="D77" s="7" t="s">
        <v>243</v>
      </c>
      <c r="E77" s="3" t="s">
        <v>237</v>
      </c>
      <c r="F77" s="3" t="s">
        <v>224</v>
      </c>
      <c r="G77" s="11">
        <v>250</v>
      </c>
      <c r="H77" s="21"/>
    </row>
    <row r="78" spans="1:8" ht="30" x14ac:dyDescent="0.2">
      <c r="A78" s="33" t="s">
        <v>244</v>
      </c>
      <c r="B78" s="13" t="s">
        <v>46</v>
      </c>
      <c r="C78" s="5"/>
      <c r="D78" s="15">
        <v>121911</v>
      </c>
      <c r="E78" s="1" t="s">
        <v>245</v>
      </c>
      <c r="F78" s="1" t="s">
        <v>193</v>
      </c>
      <c r="G78" s="12">
        <v>50</v>
      </c>
      <c r="H78" s="21"/>
    </row>
    <row r="79" spans="1:8" x14ac:dyDescent="0.2">
      <c r="A79" s="33" t="s">
        <v>246</v>
      </c>
      <c r="B79" s="17" t="s">
        <v>47</v>
      </c>
      <c r="C79" s="6" t="s">
        <v>247</v>
      </c>
      <c r="D79" s="5"/>
      <c r="E79" s="1" t="s">
        <v>248</v>
      </c>
      <c r="F79" s="1" t="s">
        <v>224</v>
      </c>
      <c r="G79" s="12">
        <v>400</v>
      </c>
      <c r="H79" s="21"/>
    </row>
    <row r="80" spans="1:8" ht="30" x14ac:dyDescent="0.2">
      <c r="A80" s="33" t="s">
        <v>249</v>
      </c>
      <c r="B80" s="17" t="s">
        <v>48</v>
      </c>
      <c r="C80" s="6" t="s">
        <v>70</v>
      </c>
      <c r="D80" s="15">
        <v>50690</v>
      </c>
      <c r="E80" s="1" t="s">
        <v>250</v>
      </c>
      <c r="F80" s="1" t="s">
        <v>224</v>
      </c>
      <c r="G80" s="12">
        <v>300</v>
      </c>
      <c r="H80" s="21"/>
    </row>
    <row r="81" spans="1:8" ht="30" x14ac:dyDescent="0.2">
      <c r="A81" s="33" t="s">
        <v>251</v>
      </c>
      <c r="B81" s="17" t="s">
        <v>48</v>
      </c>
      <c r="C81" s="6" t="s">
        <v>252</v>
      </c>
      <c r="D81" s="15">
        <v>61329</v>
      </c>
      <c r="E81" s="1" t="s">
        <v>250</v>
      </c>
      <c r="F81" s="1" t="s">
        <v>224</v>
      </c>
      <c r="G81" s="12">
        <v>100</v>
      </c>
      <c r="H81" s="21"/>
    </row>
    <row r="82" spans="1:8" x14ac:dyDescent="0.2">
      <c r="A82" s="33" t="s">
        <v>253</v>
      </c>
      <c r="B82" s="17" t="s">
        <v>254</v>
      </c>
      <c r="C82" s="6" t="s">
        <v>255</v>
      </c>
      <c r="D82" s="15">
        <v>49391</v>
      </c>
      <c r="E82" s="1" t="s">
        <v>250</v>
      </c>
      <c r="F82" s="1" t="s">
        <v>224</v>
      </c>
      <c r="G82" s="12">
        <v>300</v>
      </c>
      <c r="H82" s="21"/>
    </row>
    <row r="83" spans="1:8" ht="30" x14ac:dyDescent="0.2">
      <c r="A83" s="33" t="s">
        <v>256</v>
      </c>
      <c r="B83" s="17" t="s">
        <v>49</v>
      </c>
      <c r="C83" s="6" t="s">
        <v>69</v>
      </c>
      <c r="D83" s="15">
        <v>66783</v>
      </c>
      <c r="E83" s="1" t="s">
        <v>250</v>
      </c>
      <c r="F83" s="1" t="s">
        <v>224</v>
      </c>
      <c r="G83" s="12">
        <v>300</v>
      </c>
      <c r="H83" s="21"/>
    </row>
    <row r="84" spans="1:8" x14ac:dyDescent="0.2">
      <c r="A84" s="33" t="s">
        <v>257</v>
      </c>
      <c r="B84" s="17" t="s">
        <v>50</v>
      </c>
      <c r="C84" s="6" t="s">
        <v>258</v>
      </c>
      <c r="D84" s="15">
        <v>66343</v>
      </c>
      <c r="E84" s="1" t="s">
        <v>250</v>
      </c>
      <c r="F84" s="1" t="s">
        <v>224</v>
      </c>
      <c r="G84" s="12">
        <v>2</v>
      </c>
      <c r="H84" s="21"/>
    </row>
    <row r="85" spans="1:8" x14ac:dyDescent="0.2">
      <c r="A85" s="33" t="s">
        <v>259</v>
      </c>
      <c r="B85" s="13" t="s">
        <v>73</v>
      </c>
      <c r="C85" s="5"/>
      <c r="D85" s="7" t="s">
        <v>260</v>
      </c>
      <c r="E85" s="3" t="s">
        <v>261</v>
      </c>
      <c r="F85" s="3" t="s">
        <v>193</v>
      </c>
      <c r="G85" s="11">
        <v>9</v>
      </c>
      <c r="H85" s="21"/>
    </row>
    <row r="86" spans="1:8" x14ac:dyDescent="0.2">
      <c r="A86" s="33" t="s">
        <v>262</v>
      </c>
      <c r="B86" s="17" t="s">
        <v>263</v>
      </c>
      <c r="C86" s="5"/>
      <c r="D86" s="6" t="s">
        <v>260</v>
      </c>
      <c r="E86" s="1" t="s">
        <v>261</v>
      </c>
      <c r="F86" s="1" t="s">
        <v>193</v>
      </c>
      <c r="G86" s="12">
        <v>10</v>
      </c>
      <c r="H86" s="21"/>
    </row>
    <row r="87" spans="1:8" x14ac:dyDescent="0.2">
      <c r="A87" s="33" t="s">
        <v>264</v>
      </c>
      <c r="B87" s="17" t="s">
        <v>265</v>
      </c>
      <c r="C87" s="5"/>
      <c r="D87" s="6" t="s">
        <v>260</v>
      </c>
      <c r="E87" s="1" t="s">
        <v>261</v>
      </c>
      <c r="F87" s="1" t="s">
        <v>193</v>
      </c>
      <c r="G87" s="12">
        <v>2</v>
      </c>
      <c r="H87" s="21"/>
    </row>
    <row r="88" spans="1:8" ht="30" x14ac:dyDescent="0.2">
      <c r="A88" s="33" t="s">
        <v>266</v>
      </c>
      <c r="B88" s="17" t="s">
        <v>67</v>
      </c>
      <c r="C88" s="6" t="s">
        <v>267</v>
      </c>
      <c r="D88" s="5"/>
      <c r="E88" s="1" t="s">
        <v>268</v>
      </c>
      <c r="F88" s="1" t="s">
        <v>116</v>
      </c>
      <c r="G88" s="12">
        <v>1</v>
      </c>
      <c r="H88" s="21"/>
    </row>
    <row r="89" spans="1:8" x14ac:dyDescent="0.2">
      <c r="A89" s="33" t="s">
        <v>269</v>
      </c>
      <c r="B89" s="17" t="s">
        <v>270</v>
      </c>
      <c r="C89" s="5"/>
      <c r="D89" s="5"/>
      <c r="E89" s="1" t="s">
        <v>68</v>
      </c>
      <c r="F89" s="1" t="s">
        <v>224</v>
      </c>
      <c r="G89" s="12">
        <v>15</v>
      </c>
      <c r="H89" s="21"/>
    </row>
    <row r="90" spans="1:8" ht="30" x14ac:dyDescent="0.2">
      <c r="A90" s="33" t="s">
        <v>271</v>
      </c>
      <c r="B90" s="17" t="s">
        <v>51</v>
      </c>
      <c r="C90" s="6" t="s">
        <v>272</v>
      </c>
      <c r="D90" s="5"/>
      <c r="E90" s="1" t="s">
        <v>273</v>
      </c>
      <c r="F90" s="1" t="s">
        <v>224</v>
      </c>
      <c r="G90" s="12">
        <v>1</v>
      </c>
      <c r="H90" s="21"/>
    </row>
    <row r="91" spans="1:8" ht="30" x14ac:dyDescent="0.2">
      <c r="A91" s="33" t="s">
        <v>57</v>
      </c>
      <c r="B91" s="17" t="s">
        <v>52</v>
      </c>
      <c r="C91" s="5" t="s">
        <v>274</v>
      </c>
      <c r="D91" s="7"/>
      <c r="E91" s="1" t="s">
        <v>65</v>
      </c>
      <c r="F91" s="8" t="s">
        <v>55</v>
      </c>
      <c r="G91" s="3">
        <v>4</v>
      </c>
      <c r="H91" s="25"/>
    </row>
    <row r="92" spans="1:8" x14ac:dyDescent="0.2">
      <c r="A92" s="33" t="s">
        <v>58</v>
      </c>
      <c r="B92" s="17" t="s">
        <v>275</v>
      </c>
      <c r="C92" s="5" t="s">
        <v>64</v>
      </c>
      <c r="D92" s="7"/>
      <c r="E92" s="1" t="s">
        <v>66</v>
      </c>
      <c r="F92" s="8" t="s">
        <v>55</v>
      </c>
      <c r="G92" s="3">
        <v>1</v>
      </c>
      <c r="H92" s="25"/>
    </row>
    <row r="93" spans="1:8" x14ac:dyDescent="0.2">
      <c r="A93" s="33" t="s">
        <v>59</v>
      </c>
      <c r="B93" s="17" t="s">
        <v>276</v>
      </c>
      <c r="C93" s="5" t="s">
        <v>277</v>
      </c>
      <c r="D93" s="7"/>
      <c r="E93" s="1" t="s">
        <v>261</v>
      </c>
      <c r="F93" s="8" t="s">
        <v>55</v>
      </c>
      <c r="G93" s="3">
        <v>1</v>
      </c>
      <c r="H93" s="25"/>
    </row>
    <row r="94" spans="1:8" x14ac:dyDescent="0.2">
      <c r="A94" s="33" t="s">
        <v>60</v>
      </c>
      <c r="B94" s="17" t="s">
        <v>278</v>
      </c>
      <c r="C94" s="5" t="s">
        <v>53</v>
      </c>
      <c r="D94" s="7"/>
      <c r="E94" s="1" t="s">
        <v>261</v>
      </c>
      <c r="F94" s="3" t="s">
        <v>55</v>
      </c>
      <c r="G94" s="3">
        <v>12</v>
      </c>
      <c r="H94" s="25"/>
    </row>
    <row r="95" spans="1:8" x14ac:dyDescent="0.2">
      <c r="A95" s="33" t="s">
        <v>61</v>
      </c>
      <c r="B95" s="17" t="s">
        <v>298</v>
      </c>
      <c r="C95" s="5" t="s">
        <v>53</v>
      </c>
      <c r="D95" s="7"/>
      <c r="E95" s="1" t="s">
        <v>261</v>
      </c>
      <c r="F95" s="3" t="s">
        <v>56</v>
      </c>
      <c r="G95" s="3">
        <v>177.84</v>
      </c>
      <c r="H95" s="25"/>
    </row>
    <row r="96" spans="1:8" x14ac:dyDescent="0.2">
      <c r="A96" s="33" t="s">
        <v>62</v>
      </c>
      <c r="B96" s="17" t="s">
        <v>54</v>
      </c>
      <c r="C96" s="5" t="s">
        <v>279</v>
      </c>
      <c r="D96" s="7"/>
      <c r="E96" s="1" t="s">
        <v>261</v>
      </c>
      <c r="F96" s="3" t="s">
        <v>56</v>
      </c>
      <c r="G96" s="3">
        <v>171.57</v>
      </c>
      <c r="H96" s="25"/>
    </row>
    <row r="97" spans="1:8" ht="15.75" thickBot="1" x14ac:dyDescent="0.25">
      <c r="A97" s="34" t="s">
        <v>63</v>
      </c>
      <c r="B97" s="56" t="s">
        <v>280</v>
      </c>
      <c r="C97" s="9"/>
      <c r="D97" s="9"/>
      <c r="E97" s="10" t="s">
        <v>261</v>
      </c>
      <c r="F97" s="18" t="s">
        <v>56</v>
      </c>
      <c r="G97" s="18">
        <v>50.54</v>
      </c>
      <c r="H97" s="26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tabSelected="1" workbookViewId="0">
      <selection activeCell="F65" sqref="F65"/>
    </sheetView>
  </sheetViews>
  <sheetFormatPr defaultRowHeight="12.75" outlineLevelCol="1" x14ac:dyDescent="0.2"/>
  <cols>
    <col min="1" max="1" width="10" customWidth="1"/>
    <col min="2" max="2" width="41.140625" customWidth="1"/>
    <col min="3" max="3" width="29.7109375" customWidth="1"/>
    <col min="4" max="4" width="18.140625" customWidth="1"/>
    <col min="5" max="5" width="15.85546875" customWidth="1" outlineLevel="1"/>
    <col min="6" max="6" width="26.42578125" customWidth="1" outlineLevel="1"/>
    <col min="7" max="7" width="15.85546875" customWidth="1" outlineLevel="1"/>
    <col min="8" max="8" width="8.42578125" customWidth="1" outlineLevel="1"/>
    <col min="9" max="10" width="12" customWidth="1" outlineLevel="1"/>
    <col min="11" max="11" width="17.5703125" customWidth="1" outlineLevel="1"/>
    <col min="12" max="14" width="12" customWidth="1" outlineLevel="1"/>
    <col min="15" max="15" width="10.28515625" customWidth="1" outlineLevel="1"/>
    <col min="16" max="16" width="8.42578125" customWidth="1"/>
    <col min="17" max="17" width="13.28515625" customWidth="1"/>
    <col min="18" max="18" width="12.5703125" customWidth="1"/>
    <col min="20" max="20" width="13.85546875" customWidth="1"/>
    <col min="21" max="21" width="12" customWidth="1"/>
  </cols>
  <sheetData>
    <row r="1" spans="1:15" x14ac:dyDescent="0.2">
      <c r="A1" s="31"/>
      <c r="B1" s="31"/>
      <c r="C1" s="31"/>
      <c r="D1" s="31"/>
      <c r="E1" s="31"/>
      <c r="F1" s="31"/>
      <c r="G1" s="31"/>
      <c r="H1" s="31"/>
      <c r="I1" s="68" t="s">
        <v>285</v>
      </c>
      <c r="J1" s="69"/>
      <c r="K1" s="69" t="s">
        <v>286</v>
      </c>
      <c r="L1" s="69"/>
      <c r="M1" s="69" t="s">
        <v>287</v>
      </c>
      <c r="N1" s="69"/>
      <c r="O1" s="31"/>
    </row>
    <row r="2" spans="1:15" ht="63.75" thickBot="1" x14ac:dyDescent="0.25">
      <c r="A2" s="46" t="s">
        <v>74</v>
      </c>
      <c r="B2" s="27" t="s">
        <v>295</v>
      </c>
      <c r="C2" s="27" t="s">
        <v>283</v>
      </c>
      <c r="D2" s="27" t="s">
        <v>296</v>
      </c>
      <c r="E2" s="28" t="s">
        <v>284</v>
      </c>
      <c r="F2" s="27" t="s">
        <v>282</v>
      </c>
      <c r="G2" s="27" t="s">
        <v>75</v>
      </c>
      <c r="H2" s="27" t="s">
        <v>281</v>
      </c>
      <c r="I2" s="28" t="s">
        <v>288</v>
      </c>
      <c r="J2" s="28" t="s">
        <v>289</v>
      </c>
      <c r="K2" s="28" t="s">
        <v>290</v>
      </c>
      <c r="L2" s="28" t="s">
        <v>291</v>
      </c>
      <c r="M2" s="28" t="s">
        <v>292</v>
      </c>
      <c r="N2" s="28" t="s">
        <v>293</v>
      </c>
      <c r="O2" s="57" t="s">
        <v>76</v>
      </c>
    </row>
    <row r="3" spans="1:15" ht="15.75" x14ac:dyDescent="0.2">
      <c r="A3" s="42"/>
      <c r="B3" s="43" t="str">
        <f>IFERROR(SUBSTITUTE(Таблица1[[#This Row],[Наименование и техническая характеристика]],
LOOKUP(999,FIND([1]!Таблица21011[[Неправильные ]],'входящая таблица'!B3),[1]!Таблица21011[[Неправильные ]]),
LOOKUP(999,FIND([1]!Таблица21011[[Неправильные ]],'входящая таблица'!B3),[1]!Таблица21011[правильно])),Таблица1[[#This Row],[Наименование и техническая характеристика]])</f>
        <v>Оборудование</v>
      </c>
      <c r="C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таблица'!C3)</f>
        <v/>
      </c>
      <c r="D3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/>
      </c>
      <c r="E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таблица'!D3="","Код не указан",'входящая таблица'!D3))</f>
        <v/>
      </c>
      <c r="F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/>
      </c>
      <c r="G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таблица'!F3)</f>
        <v/>
      </c>
      <c r="H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таблица'!G3)</f>
        <v/>
      </c>
      <c r="I3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/>
      </c>
      <c r="J3" s="44" t="str">
        <f>IF(AND(Таблица1[[#This Row],[Единица измерения]]="",Таблица1[[#This Row],[Количество]]=""),"",Таблица3[[#This Row],[Количество]]*Таблица3[[#This Row],[цена за 1 единиц]])</f>
        <v/>
      </c>
      <c r="K3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/>
      </c>
      <c r="L3" s="44" t="str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/>
      </c>
      <c r="M3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/>
      </c>
      <c r="N3" s="45" t="str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/>
      </c>
      <c r="O3" s="64"/>
    </row>
    <row r="4" spans="1:15" ht="31.5" x14ac:dyDescent="0.2">
      <c r="A4" s="42" t="s">
        <v>77</v>
      </c>
      <c r="B4" s="43" t="str">
        <f>IFERROR(SUBSTITUTE(Таблица1[[#This Row],[Наименование и техническая характеристика]],
LOOKUP(999,FIND([1]!Таблица21011[[Неправильные ]],'входящая таблица'!B4),[1]!Таблица21011[[Неправильные ]]),
LOOKUP(999,FIND([1]!Таблица21011[[Неправильные ]],'входящая таблица'!B4),[1]!Таблица21011[правильно])),Таблица1[[#This Row],[Наименование и техническая характеристика]])</f>
        <v>Вызывная панель</v>
      </c>
      <c r="C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таблица'!C4="","Оборудование не указанно",'входящая таблица'!C4))</f>
        <v>БВД-N201FCP(DS1996)</v>
      </c>
      <c r="D4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таблица'!D4="","Код не указан",'входящая таблица'!D4))</f>
        <v>Код не указан</v>
      </c>
      <c r="F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таблица'!F4)</f>
        <v>шт</v>
      </c>
      <c r="H4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таблица'!G4)</f>
        <v>2</v>
      </c>
      <c r="I4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500</v>
      </c>
      <c r="J4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1000</v>
      </c>
      <c r="K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монтажных работ]],6,FALSE)),0)</f>
        <v>1000</v>
      </c>
      <c r="L4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2000</v>
      </c>
      <c r="M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2000</v>
      </c>
      <c r="N4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4000</v>
      </c>
      <c r="O4" s="65"/>
    </row>
    <row r="5" spans="1:15" ht="31.5" x14ac:dyDescent="0.2">
      <c r="A5" s="42" t="s">
        <v>79</v>
      </c>
      <c r="B5" s="43" t="str">
        <f>IFERROR(SUBSTITUTE(Таблица1[[#This Row],[Наименование и техническая характеристика]],
LOOKUP(999,FIND([1]!Таблица21011[[Неправильные ]],'входящая таблица'!B5),[1]!Таблица21011[[Неправильные ]]),
LOOKUP(999,FIND([1]!Таблица21011[[Неправильные ]],'входящая таблица'!B5),[1]!Таблица21011[правильно])),Таблица1[[#This Row],[Наименование и техническая характеристика]])</f>
        <v>Комплект монтажный</v>
      </c>
      <c r="C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таблица'!C5="","Оборудование не указанно",'входящая таблица'!C5))</f>
        <v>MK-T40</v>
      </c>
      <c r="D5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таблица'!D5="","Код не указан",'входящая таблица'!D5))</f>
        <v>Код не указан</v>
      </c>
      <c r="F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таблица'!F5)</f>
        <v>шт</v>
      </c>
      <c r="H5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таблица'!G5)</f>
        <v>2</v>
      </c>
      <c r="I5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5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5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5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5" s="65"/>
    </row>
    <row r="6" spans="1:15" ht="31.5" x14ac:dyDescent="0.2">
      <c r="A6" s="42" t="s">
        <v>82</v>
      </c>
      <c r="B6" s="43" t="str">
        <f>IFERROR(SUBSTITUTE(Таблица1[[#This Row],[Наименование и техническая характеристика]],
LOOKUP(999,FIND([1]!Таблица21011[[Неправильные ]],'входящая таблица'!B6),[1]!Таблица21011[[Неправильные ]]),
LOOKUP(999,FIND([1]!Таблица21011[[Неправильные ]],'входящая таблица'!B6),[1]!Таблица21011[правильно])),Таблица1[[#This Row],[Наименование и техническая характеристика]])</f>
        <v>Вызывная панель</v>
      </c>
      <c r="C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таблица'!C6="","Оборудование не указанно",'входящая таблица'!C6))</f>
        <v>БВД-444СР-4/R</v>
      </c>
      <c r="D6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таблица'!D6="","Код не указан",'входящая таблица'!D6))</f>
        <v>Код не указан</v>
      </c>
      <c r="F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таблица'!F6)</f>
        <v>шт</v>
      </c>
      <c r="H6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таблица'!G6)</f>
        <v>2</v>
      </c>
      <c r="I6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6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6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6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6" s="65"/>
    </row>
    <row r="7" spans="1:15" ht="31.5" x14ac:dyDescent="0.2">
      <c r="A7" s="42" t="s">
        <v>83</v>
      </c>
      <c r="B7" s="43" t="str">
        <f>IFERROR(SUBSTITUTE(Таблица1[[#This Row],[Наименование и техническая характеристика]],
LOOKUP(999,FIND([1]!Таблица21011[[Неправильные ]],'входящая таблица'!B7),[1]!Таблица21011[[Неправильные ]]),
LOOKUP(999,FIND([1]!Таблица21011[[Неправильные ]],'входящая таблица'!B7),[1]!Таблица21011[правильно])),Таблица1[[#This Row],[Наименование и техническая характеристика]])</f>
        <v>Блоки коммутации монитора</v>
      </c>
      <c r="C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таблица'!C7="","Оборудование не указанно",'входящая таблица'!C7))</f>
        <v>БКМ-444</v>
      </c>
      <c r="D7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таблица'!D7="","Код не указан",'входящая таблица'!D7))</f>
        <v>Код не указан</v>
      </c>
      <c r="F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таблица'!F7)</f>
        <v>шт</v>
      </c>
      <c r="H7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таблица'!G7)</f>
        <v>2</v>
      </c>
      <c r="I7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7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7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7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7" s="65"/>
    </row>
    <row r="8" spans="1:15" ht="31.5" x14ac:dyDescent="0.2">
      <c r="A8" s="42" t="s">
        <v>86</v>
      </c>
      <c r="B8" s="43" t="str">
        <f>IFERROR(SUBSTITUTE(Таблица1[[#This Row],[Наименование и техническая характеристика]],
LOOKUP(999,FIND([1]!Таблица21011[[Неправильные ]],'входящая таблица'!B8),[1]!Таблица21011[[Неправильные ]]),
LOOKUP(999,FIND([1]!Таблица21011[[Неправильные ]],'входящая таблица'!B8),[1]!Таблица21011[правильно])),Таблица1[[#This Row],[Наименование и техническая характеристика]])</f>
        <v>Блок коммутации домофона</v>
      </c>
      <c r="C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таблица'!C8="","Оборудование не указанно",'входящая таблица'!C8))</f>
        <v>БK-4MVE</v>
      </c>
      <c r="D8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таблица'!D8="","Код не указан",'входящая таблица'!D8))</f>
        <v>Код не указан</v>
      </c>
      <c r="F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таблица'!F8)</f>
        <v>шт</v>
      </c>
      <c r="H8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таблица'!G8)</f>
        <v>2</v>
      </c>
      <c r="I8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8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8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8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8" s="65"/>
    </row>
    <row r="9" spans="1:15" ht="31.5" x14ac:dyDescent="0.2">
      <c r="A9" s="42" t="s">
        <v>88</v>
      </c>
      <c r="B9" s="43" t="str">
        <f>IFERROR(SUBSTITUTE(Таблица1[[#This Row],[Наименование и техническая характеристика]],
LOOKUP(999,FIND([1]!Таблица21011[[Неправильные ]],'входящая таблица'!B9),[1]!Таблица21011[[Неправильные ]]),
LOOKUP(999,FIND([1]!Таблица21011[[Неправильные ]],'входящая таблица'!B9),[1]!Таблица21011[правильно])),Таблица1[[#This Row],[Наименование и техническая характеристика]])</f>
        <v>Блок коммутации домофона</v>
      </c>
      <c r="C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таблица'!C9="","Оборудование не указанно",'входящая таблица'!C9))</f>
        <v>5K-2V</v>
      </c>
      <c r="D9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таблица'!D9="","Код не указан",'входящая таблица'!D9))</f>
        <v>Код не указан</v>
      </c>
      <c r="F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таблица'!F9)</f>
        <v>шт</v>
      </c>
      <c r="H9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таблица'!G9)</f>
        <v>2</v>
      </c>
      <c r="I9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9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9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9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9" s="65"/>
    </row>
    <row r="10" spans="1:15" ht="31.5" x14ac:dyDescent="0.2">
      <c r="A10" s="42" t="s">
        <v>90</v>
      </c>
      <c r="B10" s="43" t="str">
        <f>IFERROR(SUBSTITUTE(Таблица1[[#This Row],[Наименование и техническая характеристика]],
LOOKUP(999,FIND([1]!Таблица21011[[Неправильные ]],'входящая таблица'!B10),[1]!Таблица21011[[Неправильные ]]),
LOOKUP(999,FIND([1]!Таблица21011[[Неправильные ]],'входящая таблица'!B10),[1]!Таблица21011[правильно])),Таблица1[[#This Row],[Наименование и техническая характеристика]])</f>
        <v>Блок питания домофона</v>
      </c>
      <c r="C1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таблица'!C10="","Оборудование не указанно",'входящая таблица'!C10))</f>
        <v>БПД18/12-1-1</v>
      </c>
      <c r="D10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1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таблица'!D10="","Код не указан",'входящая таблица'!D10))</f>
        <v>Код не указан</v>
      </c>
      <c r="F1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1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таблица'!F10)</f>
        <v>шт</v>
      </c>
      <c r="H10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таблица'!G10)</f>
        <v>4</v>
      </c>
      <c r="I10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10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1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10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1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10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10" s="65"/>
    </row>
    <row r="11" spans="1:15" ht="31.5" x14ac:dyDescent="0.2">
      <c r="A11" s="42" t="s">
        <v>92</v>
      </c>
      <c r="B11" s="43" t="str">
        <f>IFERROR(SUBSTITUTE(Таблица1[[#This Row],[Наименование и техническая характеристика]],
LOOKUP(999,FIND([1]!Таблица21011[[Неправильные ]],'входящая таблица'!B11),[1]!Таблица21011[[Неправильные ]]),
LOOKUP(999,FIND([1]!Таблица21011[[Неправильные ]],'входящая таблица'!B11),[1]!Таблица21011[правильно])),Таблица1[[#This Row],[Наименование и техническая характеристика]])</f>
        <v>Блок питания домофона</v>
      </c>
      <c r="C1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таблица'!C11="","Оборудование не указанно",'входящая таблица'!C11))</f>
        <v>БПД24/12-1-1</v>
      </c>
      <c r="D11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1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таблица'!D11="","Код не указан",'входящая таблица'!D11))</f>
        <v>Код не указан</v>
      </c>
      <c r="F1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1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таблица'!F11)</f>
        <v>шт</v>
      </c>
      <c r="H11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таблица'!G11)</f>
        <v>2</v>
      </c>
      <c r="I11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11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1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11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1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11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11" s="65"/>
    </row>
    <row r="12" spans="1:15" ht="31.5" x14ac:dyDescent="0.2">
      <c r="A12" s="42" t="s">
        <v>94</v>
      </c>
      <c r="B12" s="43" t="str">
        <f>IFERROR(SUBSTITUTE(Таблица1[[#This Row],[Наименование и техническая характеристика]],
LOOKUP(999,FIND([1]!Таблица21011[[Неправильные ]],'входящая таблица'!B12),[1]!Таблица21011[[Неправильные ]]),
LOOKUP(999,FIND([1]!Таблица21011[[Неправильные ]],'входящая таблица'!B12),[1]!Таблица21011[правильно])),Таблица1[[#This Row],[Наименование и техническая характеристика]])</f>
        <v>Монитор видеодомофона</v>
      </c>
      <c r="C1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таблица'!C12="","Оборудование не указанно",'входящая таблица'!C12))</f>
        <v>VIZIT-M457MG</v>
      </c>
      <c r="D12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1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таблица'!D12="","Код не указан",'входящая таблица'!D12))</f>
        <v>Код не указан</v>
      </c>
      <c r="F1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1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таблица'!F12)</f>
        <v>шт</v>
      </c>
      <c r="H12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таблица'!G12)</f>
        <v>8</v>
      </c>
      <c r="I12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12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1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12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1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12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12" s="65"/>
    </row>
    <row r="13" spans="1:15" ht="31.5" x14ac:dyDescent="0.2">
      <c r="A13" s="42" t="s">
        <v>96</v>
      </c>
      <c r="B13" s="43" t="str">
        <f>IFERROR(SUBSTITUTE(Таблица1[[#This Row],[Наименование и техническая характеристика]],
LOOKUP(999,FIND([1]!Таблица21011[[Неправильные ]],'входящая таблица'!B13),[1]!Таблица21011[[Неправильные ]]),
LOOKUP(999,FIND([1]!Таблица21011[[Неправильные ]],'входящая таблица'!B13),[1]!Таблица21011[правильно])),Таблица1[[#This Row],[Наименование и техническая характеристика]])</f>
        <v>Монитор видеодомофона</v>
      </c>
      <c r="C1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таблица'!C13="","Оборудование не указанно",'входящая таблица'!C13))</f>
        <v>VIZIT-M468MG</v>
      </c>
      <c r="D13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1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таблица'!D13="","Код не указан",'входящая таблица'!D13))</f>
        <v>Код не указан</v>
      </c>
      <c r="F1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1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таблица'!F13)</f>
        <v>шт</v>
      </c>
      <c r="H13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таблица'!G13)</f>
        <v>8</v>
      </c>
      <c r="I13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13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1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13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1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13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13" s="65"/>
    </row>
    <row r="14" spans="1:15" ht="31.5" x14ac:dyDescent="0.2">
      <c r="A14" s="42" t="s">
        <v>98</v>
      </c>
      <c r="B14" s="43" t="str">
        <f>IFERROR(SUBSTITUTE(Таблица1[[#This Row],[Наименование и техническая характеристика]],
LOOKUP(999,FIND([1]!Таблица21011[[Неправильные ]],'входящая таблица'!B14),[1]!Таблица21011[[Неправильные ]]),
LOOKUP(999,FIND([1]!Таблица21011[[Неправильные ]],'входящая таблица'!B14),[1]!Таблица21011[правильно])),Таблица1[[#This Row],[Наименование и техническая характеристика]])</f>
        <v>Кнопка</v>
      </c>
      <c r="C1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таблица'!C14="","Оборудование не указанно",'входящая таблица'!C14))</f>
        <v>EXIT 300M</v>
      </c>
      <c r="D14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1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таблица'!D14="","Код не указан",'входящая таблица'!D14))</f>
        <v>Код не указан</v>
      </c>
      <c r="F1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1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таблица'!F14)</f>
        <v>шт</v>
      </c>
      <c r="H14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таблица'!G14)</f>
        <v>4</v>
      </c>
      <c r="I14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14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1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14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1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14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14" s="65"/>
    </row>
    <row r="15" spans="1:15" ht="31.5" x14ac:dyDescent="0.2">
      <c r="A15" s="42" t="s">
        <v>101</v>
      </c>
      <c r="B15" s="43" t="str">
        <f>IFERROR(SUBSTITUTE(Таблица1[[#This Row],[Наименование и техническая характеристика]],
LOOKUP(999,FIND([1]!Таблица21011[[Неправильные ]],'входящая таблица'!B15),[1]!Таблица21011[[Неправильные ]]),
LOOKUP(999,FIND([1]!Таблица21011[[Неправильные ]],'входящая таблица'!B15),[1]!Таблица21011[правильно])),Таблица1[[#This Row],[Наименование и техническая характеристика]])</f>
        <v>Замок электромагнитный</v>
      </c>
      <c r="C1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таблица'!C15="","Оборудование не указанно",'входящая таблица'!C15))</f>
        <v>VIZIT-ML305-40</v>
      </c>
      <c r="D15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1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таблица'!D15="","Код не указан",'входящая таблица'!D15))</f>
        <v>Код не указан</v>
      </c>
      <c r="F1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1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таблица'!F15)</f>
        <v>шт</v>
      </c>
      <c r="H15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таблица'!G15)</f>
        <v>3</v>
      </c>
      <c r="I15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15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1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15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1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15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15" s="65"/>
    </row>
    <row r="16" spans="1:15" ht="31.5" x14ac:dyDescent="0.2">
      <c r="A16" s="42" t="s">
        <v>104</v>
      </c>
      <c r="B16" s="43" t="str">
        <f>IFERROR(SUBSTITUTE(Таблица1[[#This Row],[Наименование и техническая характеристика]],
LOOKUP(999,FIND([1]!Таблица21011[[Неправильные ]],'входящая таблица'!B16),[1]!Таблица21011[[Неправильные ]]),
LOOKUP(999,FIND([1]!Таблица21011[[Неправильные ]],'входящая таблица'!B16),[1]!Таблица21011[правильно])),Таблица1[[#This Row],[Наименование и техническая характеристика]])</f>
        <v>Замок электромагнитный</v>
      </c>
      <c r="C1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таблица'!C16="","Оборудование не указанно",'входящая таблица'!C16))</f>
        <v>VIZIT-ML400M-40</v>
      </c>
      <c r="D16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1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таблица'!D16="","Код не указан",'входящая таблица'!D16))</f>
        <v>Код не указан</v>
      </c>
      <c r="F1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1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таблица'!F16)</f>
        <v>шт</v>
      </c>
      <c r="H16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таблица'!G16)</f>
        <v>1</v>
      </c>
      <c r="I16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16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1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16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1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16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16" s="65"/>
    </row>
    <row r="17" spans="1:15" ht="31.5" x14ac:dyDescent="0.2">
      <c r="A17" s="42" t="s">
        <v>106</v>
      </c>
      <c r="B17" s="43" t="str">
        <f>IFERROR(SUBSTITUTE(Таблица1[[#This Row],[Наименование и техническая характеристика]],
LOOKUP(999,FIND([1]!Таблица21011[[Неправильные ]],'входящая таблица'!B17),[1]!Таблица21011[[Неправильные ]]),
LOOKUP(999,FIND([1]!Таблица21011[[Неправильные ]],'входящая таблица'!B17),[1]!Таблица21011[правильно])),Таблица1[[#This Row],[Наименование и техническая характеристика]])</f>
        <v>Доводчик дверной</v>
      </c>
      <c r="C1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таблица'!C17="","Оборудование не указанно",'входящая таблица'!C17))</f>
        <v>VIZIT-DC505S ARCTIC</v>
      </c>
      <c r="D17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1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таблица'!D17="","Код не указан",'входящая таблица'!D17))</f>
        <v>Код не указан</v>
      </c>
      <c r="F1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1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таблица'!F17)</f>
        <v>шт</v>
      </c>
      <c r="H17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таблица'!G17)</f>
        <v>1</v>
      </c>
      <c r="I17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17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1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17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1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17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17" s="65"/>
    </row>
    <row r="18" spans="1:15" ht="31.5" x14ac:dyDescent="0.2">
      <c r="A18" s="42" t="s">
        <v>108</v>
      </c>
      <c r="B18" s="43" t="str">
        <f>IFERROR(SUBSTITUTE(Таблица1[[#This Row],[Наименование и техническая характеристика]],
LOOKUP(999,FIND([1]!Таблица21011[[Неправильные ]],'входящая таблица'!B18),[1]!Таблица21011[[Неправильные ]]),
LOOKUP(999,FIND([1]!Таблица21011[[Неправильные ]],'входящая таблица'!B18),[1]!Таблица21011[правильно])),Таблица1[[#This Row],[Наименование и техническая характеристика]])</f>
        <v>Доводчик дверной</v>
      </c>
      <c r="C1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таблица'!C18="","Оборудование не указанно",'входящая таблица'!C18))</f>
        <v>VIZIT-DC503S ARCTIC</v>
      </c>
      <c r="D18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1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таблица'!D18="","Код не указан",'входящая таблица'!D18))</f>
        <v>Код не указан</v>
      </c>
      <c r="F1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1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таблица'!F18)</f>
        <v>шт</v>
      </c>
      <c r="H18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таблица'!G18)</f>
        <v>3</v>
      </c>
      <c r="I18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18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1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18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1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18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18" s="65"/>
    </row>
    <row r="19" spans="1:15" ht="31.5" x14ac:dyDescent="0.2">
      <c r="A19" s="42" t="s">
        <v>110</v>
      </c>
      <c r="B19" s="43" t="str">
        <f>IFERROR(SUBSTITUTE(Таблица1[[#This Row],[Наименование и техническая характеристика]],
LOOKUP(999,FIND([1]!Таблица21011[[Неправильные ]],'входящая таблица'!B19),[1]!Таблица21011[[Неправильные ]]),
LOOKUP(999,FIND([1]!Таблица21011[[Неправильные ]],'входящая таблица'!B19),[1]!Таблица21011[правильно])),Таблица1[[#This Row],[Наименование и техническая характеристика]])</f>
        <v>Радиочастотный ключ</v>
      </c>
      <c r="C1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таблица'!C19="","Оборудование не указанно",'входящая таблица'!C19))</f>
        <v>VIZIT-RF2.1</v>
      </c>
      <c r="D19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1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таблица'!D19="","Код не указан",'входящая таблица'!D19))</f>
        <v>Код не указан</v>
      </c>
      <c r="F1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VIZIT</v>
      </c>
      <c r="G1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таблица'!F19)</f>
        <v>шт</v>
      </c>
      <c r="H19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таблица'!G19)</f>
        <v>10</v>
      </c>
      <c r="I19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19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1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19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1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19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19" s="65"/>
    </row>
    <row r="20" spans="1:15" ht="31.5" x14ac:dyDescent="0.2">
      <c r="A20" s="42" t="s">
        <v>112</v>
      </c>
      <c r="B20" s="43" t="str">
        <f>IFERROR(SUBSTITUTE(Таблица1[[#This Row],[Наименование и техническая характеристика]],
LOOKUP(999,FIND([1]!Таблица21011[[Неправильные ]],'входящая таблица'!B20),[1]!Таблица21011[[Неправильные ]]),
LOOKUP(999,FIND([1]!Таблица21011[[Неправильные ]],'входящая таблица'!B20),[1]!Таблица21011[правильно])),Таблица1[[#This Row],[Наименование и техническая характеристика]])</f>
        <v>Реле времени</v>
      </c>
      <c r="C2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таблица'!C20="","Оборудование не указанно",'входящая таблица'!C20))</f>
        <v>Регтайм 3-12 (0-60)</v>
      </c>
      <c r="D20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2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таблица'!D20="","Код не указан",'входящая таблица'!D20))</f>
        <v>Код не указан</v>
      </c>
      <c r="F2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Энергомаш</v>
      </c>
      <c r="G2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таблица'!F20)</f>
        <v>шт</v>
      </c>
      <c r="H20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таблица'!G20)</f>
        <v>2</v>
      </c>
      <c r="I20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20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2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20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2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20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20" s="65"/>
    </row>
    <row r="21" spans="1:15" ht="31.5" x14ac:dyDescent="0.2">
      <c r="A21" s="42" t="s">
        <v>114</v>
      </c>
      <c r="B21" s="43" t="str">
        <f>IFERROR(SUBSTITUTE(Таблица1[[#This Row],[Наименование и техническая характеристика]],
LOOKUP(999,FIND([1]!Таблица21011[[Неправильные ]],'входящая таблица'!B21),[1]!Таблица21011[[Неправильные ]]),
LOOKUP(999,FIND([1]!Таблица21011[[Неправильные ]],'входящая таблица'!B21),[1]!Таблица21011[правильно])),Таблица1[[#This Row],[Наименование и техническая характеристика]])</f>
        <v>Колодка реле с проводами</v>
      </c>
      <c r="C2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таблица'!C21="","Оборудование не указанно",'входящая таблица'!C21))</f>
        <v>KPK5-01</v>
      </c>
      <c r="D21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2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таблица'!D21="","Код не указан",'входящая таблица'!D21))</f>
        <v>Код не указан</v>
      </c>
      <c r="F2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Энергомаш</v>
      </c>
      <c r="G2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таблица'!F21)</f>
        <v>шт.</v>
      </c>
      <c r="H21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таблица'!G21)</f>
        <v>2</v>
      </c>
      <c r="I21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21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2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21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2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21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21" s="65"/>
    </row>
    <row r="22" spans="1:15" ht="31.5" x14ac:dyDescent="0.2">
      <c r="A22" s="42" t="s">
        <v>117</v>
      </c>
      <c r="B22" s="43" t="str">
        <f>IFERROR(SUBSTITUTE(Таблица1[[#This Row],[Наименование и техническая характеристика]],
LOOKUP(999,FIND([1]!Таблица21011[[Неправильные ]],'входящая таблица'!B22),[1]!Таблица21011[[Неправильные ]]),
LOOKUP(999,FIND([1]!Таблица21011[[Неправильные ]],'входящая таблица'!B22),[1]!Таблица21011[правильно])),Таблица1[[#This Row],[Наименование и техническая характеристика]])</f>
        <v>Распаячная коробка 70x 70x40мм</v>
      </c>
      <c r="C2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таблица'!C22="","Оборудование не указанно",'входящая таблица'!C22))</f>
        <v>TYCO</v>
      </c>
      <c r="D22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2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таблица'!D22="","Код не указан",'входящая таблица'!D22))</f>
        <v>Код не указан</v>
      </c>
      <c r="F2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Ruvinil</v>
      </c>
      <c r="G2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таблица'!F22)</f>
        <v>шт</v>
      </c>
      <c r="H22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таблица'!G22)</f>
        <v>2</v>
      </c>
      <c r="I22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22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2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22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2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22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22" s="65"/>
    </row>
    <row r="23" spans="1:15" ht="31.5" x14ac:dyDescent="0.2">
      <c r="A23" s="42" t="s">
        <v>120</v>
      </c>
      <c r="B23" s="43" t="str">
        <f>IFERROR(SUBSTITUTE(Таблица1[[#This Row],[Наименование и техническая характеристика]],
LOOKUP(999,FIND([1]!Таблица21011[[Неправильные ]],'входящая таблица'!B23),[1]!Таблица21011[[Неправильные ]]),
LOOKUP(999,FIND([1]!Таблица21011[[Неправильные ]],'входящая таблица'!B23),[1]!Таблица21011[правильно])),Таблица1[[#This Row],[Наименование и техническая характеристика]])</f>
        <v>Автоматический выключатель</v>
      </c>
      <c r="C2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таблица'!C23="","Оборудование не указанно",'входящая таблица'!C23))</f>
        <v>ВА63 1П 25A C 4,5 кА</v>
      </c>
      <c r="D23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23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таблица'!D23="","Код не указан",'входящая таблица'!D23))</f>
        <v>11205</v>
      </c>
      <c r="F2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Schneider Electric</v>
      </c>
      <c r="G2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таблица'!F23)</f>
        <v>шт.</v>
      </c>
      <c r="H23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таблица'!G23)</f>
        <v>1</v>
      </c>
      <c r="I23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23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2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23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2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23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23" s="65"/>
    </row>
    <row r="24" spans="1:15" ht="31.5" x14ac:dyDescent="0.2">
      <c r="A24" s="42" t="s">
        <v>122</v>
      </c>
      <c r="B24" s="43" t="str">
        <f>IFERROR(SUBSTITUTE(Таблица1[[#This Row],[Наименование и техническая характеристика]],
LOOKUP(999,FIND([1]!Таблица21011[[Неправильные ]],'входящая таблица'!B24),[1]!Таблица21011[[Неправильные ]]),
LOOKUP(999,FIND([1]!Таблица21011[[Неправильные ]],'входящая таблица'!B24),[1]!Таблица21011[правильно])),Таблица1[[#This Row],[Наименование и техническая характеристика]])</f>
        <v>Белый выключатель 1-клавишный, наружный</v>
      </c>
      <c r="C2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таблица'!C24="","Оборудование не указанно",'входящая таблица'!C24))</f>
        <v>ЭТЮД</v>
      </c>
      <c r="D24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2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таблица'!D24="","Код не указан",'входящая таблица'!D24))</f>
        <v>BA 10-001B</v>
      </c>
      <c r="F2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Schneider Electric</v>
      </c>
      <c r="G2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таблица'!F24)</f>
        <v>шт.</v>
      </c>
      <c r="H24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таблица'!G24)</f>
        <v>8</v>
      </c>
      <c r="I24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24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2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24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2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24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24" s="65"/>
    </row>
    <row r="25" spans="1:15" ht="31.5" x14ac:dyDescent="0.2">
      <c r="A25" s="42" t="s">
        <v>124</v>
      </c>
      <c r="B25" s="43" t="str">
        <f>IFERROR(SUBSTITUTE(Таблица1[[#This Row],[Наименование и техническая характеристика]],
LOOKUP(999,FIND([1]!Таблица21011[[Неправильные ]],'входящая таблица'!B25),[1]!Таблица21011[[Неправильные ]]),
LOOKUP(999,FIND([1]!Таблица21011[[Неправильные ]],'входящая таблица'!B25),[1]!Таблица21011[правильно])),Таблица1[[#This Row],[Наименование и техническая характеристика]])</f>
        <v>Белая розетка 1-ая без/з без шторок, наружная</v>
      </c>
      <c r="C2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таблица'!C25="","Оборудование не указанно",'входящая таблица'!C25))</f>
        <v>ЭТЮД</v>
      </c>
      <c r="D25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2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таблица'!D25="","Код не указан",'входящая таблица'!D25))</f>
        <v>PA 16- 001B</v>
      </c>
      <c r="F2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Schneider Electric</v>
      </c>
      <c r="G2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таблица'!F25)</f>
        <v>шт.</v>
      </c>
      <c r="H25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таблица'!G25)</f>
        <v>6</v>
      </c>
      <c r="I25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25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2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25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2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25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25" s="65"/>
    </row>
    <row r="26" spans="1:15" ht="33" customHeight="1" x14ac:dyDescent="0.2">
      <c r="A26" s="42" t="s">
        <v>126</v>
      </c>
      <c r="B26" s="43" t="str">
        <f>IFERROR(SUBSTITUTE(Таблица1[[#This Row],[Наименование и техническая характеристика]],
LOOKUP(999,FIND([1]!Таблица21011[[Неправильные ]],'входящая таблица'!B26),[1]!Таблица21011[[Неправильные ]]),
LOOKUP(999,FIND([1]!Таблица21011[[Неправильные ]],'входящая таблица'!B26),[1]!Таблица21011[правильно])),Таблица1[[#This Row],[Наименование и техническая характеристика]])</f>
        <v>Распаячная коробка 200x140x75мм</v>
      </c>
      <c r="C2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таблица'!C26="","Оборудование не указанно",'входящая таблица'!C26))</f>
        <v>TYCO</v>
      </c>
      <c r="D26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2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таблица'!D26="","Код не указан",'входящая таблица'!D26))</f>
        <v>Код не указан</v>
      </c>
      <c r="F2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Ruvinil</v>
      </c>
      <c r="G2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таблица'!F26)</f>
        <v>шт.</v>
      </c>
      <c r="H26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таблица'!G26)</f>
        <v>1</v>
      </c>
      <c r="I26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26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2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26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2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26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26" s="65"/>
    </row>
    <row r="27" spans="1:15" ht="35.25" customHeight="1" x14ac:dyDescent="0.2">
      <c r="A27" s="42"/>
      <c r="B27" s="43" t="str">
        <f>IFERROR(SUBSTITUTE(Таблица1[[#This Row],[Наименование и техническая характеристика]],
LOOKUP(999,FIND([1]!Таблица21011[[Неправильные ]],'входящая таблица'!B27),[1]!Таблица21011[[Неправильные ]]),
LOOKUP(999,FIND([1]!Таблица21011[[Неправильные ]],'входящая таблица'!B27),[1]!Таблица21011[правильно])),Таблица1[[#This Row],[Наименование и техническая характеристика]])</f>
        <v>ЩК1</v>
      </c>
      <c r="C2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таблица'!C27="","Оборудование не указанно",'входящая таблица'!C27))</f>
        <v/>
      </c>
      <c r="D27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/>
      </c>
      <c r="E2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таблица'!D27="","Код не указан",'входящая таблица'!D27))</f>
        <v/>
      </c>
      <c r="F2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/>
      </c>
      <c r="G2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таблица'!F27)</f>
        <v/>
      </c>
      <c r="H2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таблица'!G27)</f>
        <v/>
      </c>
      <c r="I27" s="44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/>
      </c>
      <c r="J27" s="44" t="str">
        <f>IF(AND(Таблица1[[#This Row],[Единица измерения]]="",Таблица1[[#This Row],[Количество]]=""),"",Таблица3[[#This Row],[Количество]]*Таблица3[[#This Row],[цена за 1 единиц]])</f>
        <v/>
      </c>
      <c r="K27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/>
      </c>
      <c r="L27" s="44" t="str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/>
      </c>
      <c r="M27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/>
      </c>
      <c r="N27" s="45" t="str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/>
      </c>
      <c r="O27" s="65"/>
    </row>
    <row r="28" spans="1:15" ht="31.5" x14ac:dyDescent="0.2">
      <c r="A28" s="42" t="s">
        <v>127</v>
      </c>
      <c r="B28" s="43" t="str">
        <f>IFERROR(SUBSTITUTE(Таблица1[[#This Row],[Наименование и техническая характеристика]],
LOOKUP(999,FIND([1]!Таблица21011[[Неправильные ]],'входящая таблица'!B28),[1]!Таблица21011[[Неправильные ]]),
LOOKUP(999,FIND([1]!Таблица21011[[Неправильные ]],'входящая таблица'!B28),[1]!Таблица21011[правильно])),Таблица1[[#This Row],[Наименование и техническая характеристика]])</f>
        <v>Бокс навесной пластик IP41 /БК</v>
      </c>
      <c r="C2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таблица'!C28="","Оборудование не указанно",'входящая таблица'!C28))</f>
        <v>ЩРН-Пк-18 модулей</v>
      </c>
      <c r="D28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2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таблица'!D28="","Код не указан",'входящая таблица'!D28))</f>
        <v>MKP12-N-04-18-41</v>
      </c>
      <c r="F2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2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таблица'!F28)</f>
        <v>шт</v>
      </c>
      <c r="H28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таблица'!G28)</f>
        <v>1</v>
      </c>
      <c r="I28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28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2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28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2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28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28" s="65"/>
    </row>
    <row r="29" spans="1:15" ht="31.5" x14ac:dyDescent="0.2">
      <c r="A29" s="42" t="s">
        <v>130</v>
      </c>
      <c r="B29" s="43" t="str">
        <f>IFERROR(SUBSTITUTE(Таблица1[[#This Row],[Наименование и техническая характеристика]],
LOOKUP(999,FIND([1]!Таблица21011[[Неправильные ]],'входящая таблица'!B29),[1]!Таблица21011[[Неправильные ]]),
LOOKUP(999,FIND([1]!Таблица21011[[Неправильные ]],'входящая таблица'!B29),[1]!Таблица21011[правильно])),Таблица1[[#This Row],[Наименование и техническая характеристика]])</f>
        <v>Реле электромагнитное</v>
      </c>
      <c r="C2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таблица'!C29="","Оборудование не указанно",'входящая таблица'!C29))</f>
        <v>HLS-13F-1</v>
      </c>
      <c r="D29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29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таблица'!D29="","Код не указан",'входящая таблица'!D29))</f>
        <v>27314</v>
      </c>
      <c r="F2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Helishun</v>
      </c>
      <c r="G2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таблица'!F29)</f>
        <v>шт</v>
      </c>
      <c r="H29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таблица'!G29)</f>
        <v>8</v>
      </c>
      <c r="I29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29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2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29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2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29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29" s="65"/>
    </row>
    <row r="30" spans="1:15" ht="31.5" x14ac:dyDescent="0.2">
      <c r="A30" s="42" t="s">
        <v>134</v>
      </c>
      <c r="B30" s="43" t="str">
        <f>IFERROR(SUBSTITUTE(Таблица1[[#This Row],[Наименование и техническая характеристика]],
LOOKUP(999,FIND([1]!Таблица21011[[Неправильные ]],'входящая таблица'!B30),[1]!Таблица21011[[Неправильные ]]),
LOOKUP(999,FIND([1]!Таблица21011[[Неправильные ]],'входящая таблица'!B30),[1]!Таблица21011[правильно])),Таблица1[[#This Row],[Наименование и техническая характеристика]])</f>
        <v>Колодка реле</v>
      </c>
      <c r="C3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таблица'!C30="","Оборудование не указанно",'входящая таблица'!C30))</f>
        <v>PTF08A-01</v>
      </c>
      <c r="D30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30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таблица'!D30="","Код не указан",'входящая таблица'!D30))</f>
        <v>27429</v>
      </c>
      <c r="F3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Helishun</v>
      </c>
      <c r="G3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таблица'!F30)</f>
        <v>шт</v>
      </c>
      <c r="H30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таблица'!G30)</f>
        <v>8</v>
      </c>
      <c r="I30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30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3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30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3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30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30" s="65"/>
    </row>
    <row r="31" spans="1:15" ht="31.5" x14ac:dyDescent="0.2">
      <c r="A31" s="42" t="s">
        <v>137</v>
      </c>
      <c r="B31" s="43" t="str">
        <f>IFERROR(SUBSTITUTE(Таблица1[[#This Row],[Наименование и техническая характеристика]],
LOOKUP(999,FIND([1]!Таблица21011[[Неправильные ]],'входящая таблица'!B31),[1]!Таблица21011[[Неправильные ]]),
LOOKUP(999,FIND([1]!Таблица21011[[Неправильные ]],'входящая таблица'!B31),[1]!Таблица21011[правильно])),Таблица1[[#This Row],[Наименование и техническая характеристика]])</f>
        <v>Реле электромагнитное</v>
      </c>
      <c r="C3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таблица'!C31="","Оборудование не указанно",'входящая таблица'!C31))</f>
        <v>HLS-4453(18F)-4</v>
      </c>
      <c r="D31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31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таблица'!D31="","Код не указан",'входящая таблица'!D31))</f>
        <v>27358</v>
      </c>
      <c r="F3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Helishun</v>
      </c>
      <c r="G3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таблица'!F31)</f>
        <v>шт</v>
      </c>
      <c r="H31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таблица'!G31)</f>
        <v>1</v>
      </c>
      <c r="I31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31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3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31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3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31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31" s="65"/>
    </row>
    <row r="32" spans="1:15" ht="31.5" x14ac:dyDescent="0.2">
      <c r="A32" s="42" t="s">
        <v>139</v>
      </c>
      <c r="B32" s="43" t="str">
        <f>IFERROR(SUBSTITUTE(Таблица1[[#This Row],[Наименование и техническая характеристика]],
LOOKUP(999,FIND([1]!Таблица21011[[Неправильные ]],'входящая таблица'!B32),[1]!Таблица21011[[Неправильные ]]),
LOOKUP(999,FIND([1]!Таблица21011[[Неправильные ]],'входящая таблица'!B32),[1]!Таблица21011[правильно])),Таблица1[[#This Row],[Наименование и техническая характеристика]])</f>
        <v>Колодка реле</v>
      </c>
      <c r="C3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таблица'!C32="","Оборудование не указанно",'входящая таблица'!C32))</f>
        <v>PYF14A</v>
      </c>
      <c r="D32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32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таблица'!D32="","Код не указан",'входящая таблица'!D32))</f>
        <v>27386</v>
      </c>
      <c r="F3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Helishun</v>
      </c>
      <c r="G3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таблица'!F32)</f>
        <v>шт</v>
      </c>
      <c r="H32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таблица'!G32)</f>
        <v>1</v>
      </c>
      <c r="I32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32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3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32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3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32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32" s="65"/>
    </row>
    <row r="33" spans="1:15" ht="31.5" x14ac:dyDescent="0.2">
      <c r="A33" s="42" t="s">
        <v>141</v>
      </c>
      <c r="B33" s="43" t="str">
        <f>IFERROR(SUBSTITUTE(Таблица1[[#This Row],[Наименование и техническая характеристика]],
LOOKUP(999,FIND([1]!Таблица21011[[Неправильные ]],'входящая таблица'!B33),[1]!Таблица21011[[Неправильные ]]),
LOOKUP(999,FIND([1]!Таблица21011[[Неправильные ]],'входящая таблица'!B33),[1]!Таблица21011[правильно])),Таблица1[[#This Row],[Наименование и техническая характеристика]])</f>
        <v>Шина L "фаза " в корпусном изоляторе на DIN-рейку</v>
      </c>
      <c r="C3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таблица'!C33="","Оборудование не указанно",'входящая таблица'!C33))</f>
        <v>ШНИ-6х9-12-К-Ср</v>
      </c>
      <c r="D33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3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таблица'!D33="","Код не указан",'входящая таблица'!D33))</f>
        <v>YNN10-69-12KD-K02</v>
      </c>
      <c r="F3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3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таблица'!F33)</f>
        <v>шт</v>
      </c>
      <c r="H33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таблица'!G33)</f>
        <v>1</v>
      </c>
      <c r="I33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33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3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33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3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33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33" s="65"/>
    </row>
    <row r="34" spans="1:15" ht="31.5" x14ac:dyDescent="0.2">
      <c r="A34" s="42" t="s">
        <v>145</v>
      </c>
      <c r="B34" s="43" t="str">
        <f>IFERROR(SUBSTITUTE(Таблица1[[#This Row],[Наименование и техническая характеристика]],
LOOKUP(999,FIND([1]!Таблица21011[[Неправильные ]],'входящая таблица'!B34),[1]!Таблица21011[[Неправильные ]]),
LOOKUP(999,FIND([1]!Таблица21011[[Неправильные ]],'входящая таблица'!B34),[1]!Таблица21011[правильно])),Таблица1[[#This Row],[Наименование и техническая характеристика]])</f>
        <v>Шина N "ноль " в корпусном изоляторе на DIN-рейку</v>
      </c>
      <c r="C3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таблица'!C34="","Оборудование не указанно",'входящая таблица'!C34))</f>
        <v>ШНИ-6х9-12-К-С</v>
      </c>
      <c r="D34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3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таблица'!D34="","Код не указан",'входящая таблица'!D34))</f>
        <v>YNN10-69-12KD-K07</v>
      </c>
      <c r="F3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3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таблица'!F34)</f>
        <v>шт</v>
      </c>
      <c r="H34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таблица'!G34)</f>
        <v>1</v>
      </c>
      <c r="I34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34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3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34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3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34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34" s="65"/>
    </row>
    <row r="35" spans="1:15" ht="15.75" x14ac:dyDescent="0.2">
      <c r="A35" s="42"/>
      <c r="B35" s="43" t="str">
        <f>IFERROR(SUBSTITUTE(Таблица1[[#This Row],[Наименование и техническая характеристика]],
LOOKUP(999,FIND([1]!Таблица21011[[Неправильные ]],'входящая таблица'!B35),[1]!Таблица21011[[Неправильные ]]),
LOOKUP(999,FIND([1]!Таблица21011[[Неправильные ]],'входящая таблица'!B35),[1]!Таблица21011[правильно])),Таблица1[[#This Row],[Наименование и техническая характеристика]])</f>
        <v>ШК2.3</v>
      </c>
      <c r="C3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таблица'!C35="","Оборудование не указанно",'входящая таблица'!C35))</f>
        <v/>
      </c>
      <c r="D35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/>
      </c>
      <c r="E3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таблица'!D35="","Код не указан",'входящая таблица'!D35))</f>
        <v/>
      </c>
      <c r="F3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/>
      </c>
      <c r="G3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таблица'!F35)</f>
        <v/>
      </c>
      <c r="H3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таблица'!G35)</f>
        <v/>
      </c>
      <c r="I35" s="44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/>
      </c>
      <c r="J35" s="44" t="str">
        <f>IF(AND(Таблица1[[#This Row],[Единица измерения]]="",Таблица1[[#This Row],[Количество]]=""),"",Таблица3[[#This Row],[Количество]]*Таблица3[[#This Row],[цена за 1 единиц]])</f>
        <v/>
      </c>
      <c r="K35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/>
      </c>
      <c r="L35" s="44" t="str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/>
      </c>
      <c r="M35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/>
      </c>
      <c r="N35" s="45" t="str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/>
      </c>
      <c r="O35" s="65"/>
    </row>
    <row r="36" spans="1:15" ht="31.5" x14ac:dyDescent="0.2">
      <c r="A36" s="42" t="s">
        <v>150</v>
      </c>
      <c r="B36" s="43" t="str">
        <f>IFERROR(SUBSTITUTE(Таблица1[[#This Row],[Наименование и техническая характеристика]],
LOOKUP(999,FIND([1]!Таблица21011[[Неправильные ]],'входящая таблица'!B36),[1]!Таблица21011[[Неправильные ]]),
LOOKUP(999,FIND([1]!Таблица21011[[Неправильные ]],'входящая таблица'!B36),[1]!Таблица21011[правильно])),Таблица1[[#This Row],[Наименование и техническая характеристика]])</f>
        <v>Бокс с прозрачной крышкой</v>
      </c>
      <c r="C3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таблица'!C36="","Оборудование не указанно",'входящая таблица'!C36))</f>
        <v>КМПн 2/2</v>
      </c>
      <c r="D36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3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таблица'!D36="","Код не указан",'входящая таблица'!D36))</f>
        <v>MKP42-N-02-30-20</v>
      </c>
      <c r="F3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3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таблица'!F36)</f>
        <v>шт</v>
      </c>
      <c r="H36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таблица'!G36)</f>
        <v>2</v>
      </c>
      <c r="I36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36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3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36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3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36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36" s="65"/>
    </row>
    <row r="37" spans="1:15" ht="31.5" x14ac:dyDescent="0.2">
      <c r="A37" s="42" t="s">
        <v>152</v>
      </c>
      <c r="B37" s="43" t="str">
        <f>IFERROR(SUBSTITUTE(Таблица1[[#This Row],[Наименование и техническая характеристика]],
LOOKUP(999,FIND([1]!Таблица21011[[Неправильные ]],'входящая таблица'!B37),[1]!Таблица21011[[Неправильные ]]),
LOOKUP(999,FIND([1]!Таблица21011[[Неправильные ]],'входящая таблица'!B37),[1]!Таблица21011[правильно])),Таблица1[[#This Row],[Наименование и техническая характеристика]])</f>
        <v>Реле электромагнитное</v>
      </c>
      <c r="C3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таблица'!C37="","Оборудование не указанно",'входящая таблица'!C37))</f>
        <v>HLS-13F-1</v>
      </c>
      <c r="D37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37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таблица'!D37="","Код не указан",'входящая таблица'!D37))</f>
        <v>27314</v>
      </c>
      <c r="F3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Helishun</v>
      </c>
      <c r="G3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таблица'!F37)</f>
        <v>шт</v>
      </c>
      <c r="H37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таблица'!G37)</f>
        <v>2</v>
      </c>
      <c r="I37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37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3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37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3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37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37" s="65"/>
    </row>
    <row r="38" spans="1:15" ht="31.5" x14ac:dyDescent="0.2">
      <c r="A38" s="42" t="s">
        <v>153</v>
      </c>
      <c r="B38" s="43" t="str">
        <f>IFERROR(SUBSTITUTE(Таблица1[[#This Row],[Наименование и техническая характеристика]],
LOOKUP(999,FIND([1]!Таблица21011[[Неправильные ]],'входящая таблица'!B38),[1]!Таблица21011[[Неправильные ]]),
LOOKUP(999,FIND([1]!Таблица21011[[Неправильные ]],'входящая таблица'!B38),[1]!Таблица21011[правильно])),Таблица1[[#This Row],[Наименование и техническая характеристика]])</f>
        <v>Колодка реле</v>
      </c>
      <c r="C3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таблица'!C38="","Оборудование не указанно",'входящая таблица'!C38))</f>
        <v>PTF08A-01</v>
      </c>
      <c r="D38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38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таблица'!D38="","Код не указан",'входящая таблица'!D38))</f>
        <v>27429</v>
      </c>
      <c r="F3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Helishun</v>
      </c>
      <c r="G3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таблица'!F38)</f>
        <v>шт</v>
      </c>
      <c r="H38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таблица'!G38)</f>
        <v>2</v>
      </c>
      <c r="I38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38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3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38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3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38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38" s="65"/>
    </row>
    <row r="39" spans="1:15" ht="15.75" x14ac:dyDescent="0.2">
      <c r="A39" s="42"/>
      <c r="B39" s="43" t="str">
        <f>IFERROR(SUBSTITUTE(Таблица1[[#This Row],[Наименование и техническая характеристика]],
LOOKUP(999,FIND([1]!Таблица21011[[Неправильные ]],'входящая таблица'!B39),[1]!Таблица21011[[Неправильные ]]),
LOOKUP(999,FIND([1]!Таблица21011[[Неправильные ]],'входящая таблица'!B39),[1]!Таблица21011[правильно])),Таблица1[[#This Row],[Наименование и техническая характеристика]])</f>
        <v>ЩЭ1</v>
      </c>
      <c r="C3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таблица'!C39="","Оборудование не указанно",'входящая таблица'!C39))</f>
        <v/>
      </c>
      <c r="D39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/>
      </c>
      <c r="E3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таблица'!D39="","Код не указан",'входящая таблица'!D39))</f>
        <v/>
      </c>
      <c r="F3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/>
      </c>
      <c r="G3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таблица'!F39)</f>
        <v/>
      </c>
      <c r="H3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таблица'!G39)</f>
        <v/>
      </c>
      <c r="I39" s="44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/>
      </c>
      <c r="J39" s="44" t="str">
        <f>IF(AND(Таблица1[[#This Row],[Единица измерения]]="",Таблица1[[#This Row],[Количество]]=""),"",Таблица3[[#This Row],[Количество]]*Таблица3[[#This Row],[цена за 1 единиц]])</f>
        <v/>
      </c>
      <c r="K39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/>
      </c>
      <c r="L39" s="44" t="str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/>
      </c>
      <c r="M39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/>
      </c>
      <c r="N39" s="45" t="str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/>
      </c>
      <c r="O39" s="65"/>
    </row>
    <row r="40" spans="1:15" ht="31.5" x14ac:dyDescent="0.2">
      <c r="A40" s="42" t="s">
        <v>154</v>
      </c>
      <c r="B40" s="43" t="str">
        <f>IFERROR(SUBSTITUTE(Таблица1[[#This Row],[Наименование и техническая характеристика]],
LOOKUP(999,FIND([1]!Таблица21011[[Неправильные ]],'входящая таблица'!B40),[1]!Таблица21011[[Неправильные ]]),
LOOKUP(999,FIND([1]!Таблица21011[[Неправильные ]],'входящая таблица'!B40),[1]!Таблица21011[правильно])),Таблица1[[#This Row],[Наименование и техническая характеристика]])</f>
        <v>Бокс навесной пластик IP41 /БК</v>
      </c>
      <c r="C4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таблица'!C40="","Оборудование не указанно",'входящая таблица'!C40))</f>
        <v>ЩРН-Пк-8 модулей</v>
      </c>
      <c r="D40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4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таблица'!D40="","Код не указан",'входящая таблица'!D40))</f>
        <v>MKP12-N-04-08-41</v>
      </c>
      <c r="F4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4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таблица'!F40)</f>
        <v>шт</v>
      </c>
      <c r="H40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таблица'!G40)</f>
        <v>1</v>
      </c>
      <c r="I40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40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4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40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4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40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40" s="65"/>
    </row>
    <row r="41" spans="1:15" ht="31.5" x14ac:dyDescent="0.2">
      <c r="A41" s="42" t="s">
        <v>156</v>
      </c>
      <c r="B41" s="43" t="str">
        <f>IFERROR(SUBSTITUTE(Таблица1[[#This Row],[Наименование и техническая характеристика]],
LOOKUP(999,FIND([1]!Таблица21011[[Неправильные ]],'входящая таблица'!B41),[1]!Таблица21011[[Неправильные ]]),
LOOKUP(999,FIND([1]!Таблица21011[[Неправильные ]],'входящая таблица'!B41),[1]!Таблица21011[правильно])),Таблица1[[#This Row],[Наименование и техническая характеристика]])</f>
        <v>Автоматический выключатель</v>
      </c>
      <c r="C4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таблица'!C41="","Оборудование не указанно",'входящая таблица'!C41))</f>
        <v>ВА63 1П 66A C 4,5 мА</v>
      </c>
      <c r="D41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41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таблица'!D41="","Код не указан",'входящая таблица'!D41))</f>
        <v>11201</v>
      </c>
      <c r="F4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Schneider Electric</v>
      </c>
      <c r="G4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таблица'!F41)</f>
        <v>шт</v>
      </c>
      <c r="H41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таблица'!G41)</f>
        <v>3</v>
      </c>
      <c r="I41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41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4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41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4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41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41" s="65"/>
    </row>
    <row r="42" spans="1:15" ht="31.5" x14ac:dyDescent="0.2">
      <c r="A42" s="42" t="s">
        <v>157</v>
      </c>
      <c r="B42" s="43" t="str">
        <f>IFERROR(SUBSTITUTE(Таблица1[[#This Row],[Наименование и техническая характеристика]],
LOOKUP(999,FIND([1]!Таблица21011[[Неправильные ]],'входящая таблица'!B42),[1]!Таблица21011[[Неправильные ]]),
LOOKUP(999,FIND([1]!Таблица21011[[Неправильные ]],'входящая таблица'!B42),[1]!Таблица21011[правильно])),Таблица1[[#This Row],[Наименование и техническая характеристика]])</f>
        <v>Автоматический выключатель</v>
      </c>
      <c r="C4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таблица'!C42="","Оборудование не указанно",'входящая таблица'!C42))</f>
        <v>ВА63 1П 66A C 4,5 мА</v>
      </c>
      <c r="D42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42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таблица'!D42="","Код не указан",'входящая таблица'!D42))</f>
        <v>11203</v>
      </c>
      <c r="F4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Schneider Electric</v>
      </c>
      <c r="G4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таблица'!F42)</f>
        <v>шт</v>
      </c>
      <c r="H42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таблица'!G42)</f>
        <v>1</v>
      </c>
      <c r="I42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42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4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42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4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42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42" s="65"/>
    </row>
    <row r="43" spans="1:15" s="19" customFormat="1" ht="31.5" x14ac:dyDescent="0.2">
      <c r="A43" s="42" t="s">
        <v>158</v>
      </c>
      <c r="B43" s="43" t="str">
        <f>IFERROR(SUBSTITUTE(Таблица1[[#This Row],[Наименование и техническая характеристика]],
LOOKUP(999,FIND([1]!Таблица21011[[Неправильные ]],'входящая таблица'!B43),[1]!Таблица21011[[Неправильные ]]),
LOOKUP(999,FIND([1]!Таблица21011[[Неправильные ]],'входящая таблица'!B43),[1]!Таблица21011[правильно])),Таблица1[[#This Row],[Наименование и техническая характеристика]])</f>
        <v>Шина L "фаза " в корпусном изоляторе на DIN-рейку</v>
      </c>
      <c r="C4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таблица'!C43="","Оборудование не указанно",'входящая таблица'!C43))</f>
        <v>ШНИ-6х9-10-К-Ср</v>
      </c>
      <c r="D43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4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таблица'!D43="","Код не указан",'входящая таблица'!D43))</f>
        <v>YNN10-69-10KD-K02</v>
      </c>
      <c r="F4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4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таблица'!F43)</f>
        <v>шт</v>
      </c>
      <c r="H43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таблица'!G43)</f>
        <v>1</v>
      </c>
      <c r="I43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43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4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43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4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43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43" s="65"/>
    </row>
    <row r="44" spans="1:15" s="19" customFormat="1" ht="31.5" x14ac:dyDescent="0.2">
      <c r="A44" s="42" t="s">
        <v>161</v>
      </c>
      <c r="B44" s="43" t="str">
        <f>IFERROR(SUBSTITUTE(Таблица1[[#This Row],[Наименование и техническая характеристика]],
LOOKUP(999,FIND([1]!Таблица21011[[Неправильные ]],'входящая таблица'!B44),[1]!Таблица21011[[Неправильные ]]),
LOOKUP(999,FIND([1]!Таблица21011[[Неправильные ]],'входящая таблица'!B44),[1]!Таблица21011[правильно])),Таблица1[[#This Row],[Наименование и техническая характеристика]])</f>
        <v>Шина N "ноль " в корпусном изоляторе на DIN-рейку</v>
      </c>
      <c r="C4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таблица'!C44="","Оборудование не указанно",'входящая таблица'!C44))</f>
        <v>ШНИ-6х9-10-К-С</v>
      </c>
      <c r="D44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4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таблица'!D44="","Код не указан",'входящая таблица'!D44))</f>
        <v>YNN10-69-10KD-K07</v>
      </c>
      <c r="F4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4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таблица'!F44)</f>
        <v>шт</v>
      </c>
      <c r="H44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таблица'!G44)</f>
        <v>1</v>
      </c>
      <c r="I44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44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4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44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4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44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44" s="65"/>
    </row>
    <row r="45" spans="1:15" ht="31.5" x14ac:dyDescent="0.2">
      <c r="A45" s="42" t="s">
        <v>164</v>
      </c>
      <c r="B45" s="43" t="str">
        <f>IFERROR(SUBSTITUTE(Таблица1[[#This Row],[Наименование и техническая характеристика]],
LOOKUP(999,FIND([1]!Таблица21011[[Неправильные ]],'входящая таблица'!B45),[1]!Таблица21011[[Неправильные ]]),
LOOKUP(999,FIND([1]!Таблица21011[[Неправильные ]],'входящая таблица'!B45),[1]!Таблица21011[правильно])),Таблица1[[#This Row],[Наименование и техническая характеристика]])</f>
        <v>Заглушка 12 модулей белая</v>
      </c>
      <c r="C4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таблица'!C45="","Оборудование не указанно",'входящая таблица'!C45))</f>
        <v>UNIVERSAL/PRO</v>
      </c>
      <c r="D45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4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таблица'!D45="","Код не указан",'входящая таблица'!D45))</f>
        <v>YZM10-12-K01</v>
      </c>
      <c r="F4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4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таблица'!F45)</f>
        <v>шт</v>
      </c>
      <c r="H45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таблица'!G45)</f>
        <v>1</v>
      </c>
      <c r="I45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45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4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45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4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45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45" s="65"/>
    </row>
    <row r="46" spans="1:15" ht="15.75" x14ac:dyDescent="0.2">
      <c r="A46" s="42"/>
      <c r="B46" s="43" t="str">
        <f>IFERROR(SUBSTITUTE(Таблица1[[#This Row],[Наименование и техническая характеристика]],
LOOKUP(999,FIND([1]!Таблица21011[[Неправильные ]],'входящая таблица'!B46),[1]!Таблица21011[[Неправильные ]]),
LOOKUP(999,FIND([1]!Таблица21011[[Неправильные ]],'входящая таблица'!B46),[1]!Таблица21011[правильно])),Таблица1[[#This Row],[Наименование и техническая характеристика]])</f>
        <v>Управление воротами</v>
      </c>
      <c r="C4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таблица'!C46="","Оборудование не указанно",'входящая таблица'!C46))</f>
        <v/>
      </c>
      <c r="D46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/>
      </c>
      <c r="E4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таблица'!D46="","Код не указан",'входящая таблица'!D46))</f>
        <v/>
      </c>
      <c r="F4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/>
      </c>
      <c r="G4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таблица'!F46)</f>
        <v/>
      </c>
      <c r="H4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таблица'!G46)</f>
        <v/>
      </c>
      <c r="I46" s="44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/>
      </c>
      <c r="J46" s="44" t="str">
        <f>IF(AND(Таблица1[[#This Row],[Единица измерения]]="",Таблица1[[#This Row],[Количество]]=""),"",Таблица3[[#This Row],[Количество]]*Таблица3[[#This Row],[цена за 1 единиц]])</f>
        <v/>
      </c>
      <c r="K46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/>
      </c>
      <c r="L46" s="44" t="str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/>
      </c>
      <c r="M46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/>
      </c>
      <c r="N46" s="45" t="str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/>
      </c>
      <c r="O46" s="65"/>
    </row>
    <row r="47" spans="1:15" ht="31.5" x14ac:dyDescent="0.2">
      <c r="A47" s="42" t="s">
        <v>167</v>
      </c>
      <c r="B47" s="43" t="str">
        <f>IFERROR(SUBSTITUTE(Таблица1[[#This Row],[Наименование и техническая характеристика]],
LOOKUP(999,FIND([1]!Таблица21011[[Неправильные ]],'входящая таблица'!B47),[1]!Таблица21011[[Неправильные ]]),
LOOKUP(999,FIND([1]!Таблица21011[[Неправильные ]],'входящая таблица'!B47),[1]!Таблица21011[правильно])),Таблица1[[#This Row],[Наименование и техническая характеристика]])</f>
        <v>Самоблокирующийся привод с энкодером</v>
      </c>
      <c r="C4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таблица'!C47="","Оборудование не указанно",'входящая таблица'!C47))</f>
        <v>ATI 3024N</v>
      </c>
      <c r="D47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4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таблица'!D47="","Код не указан",'входящая таблица'!D47))</f>
        <v>Код не указан</v>
      </c>
      <c r="F4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Came</v>
      </c>
      <c r="G4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таблица'!F47)</f>
        <v>шт</v>
      </c>
      <c r="H47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таблица'!G47)</f>
        <v>2</v>
      </c>
      <c r="I47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47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4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47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4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47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47" s="65"/>
    </row>
    <row r="48" spans="1:15" ht="31.5" x14ac:dyDescent="0.2">
      <c r="A48" s="42" t="s">
        <v>170</v>
      </c>
      <c r="B48" s="43" t="str">
        <f>IFERROR(SUBSTITUTE(Таблица1[[#This Row],[Наименование и техническая характеристика]],
LOOKUP(999,FIND([1]!Таблица21011[[Неправильные ]],'входящая таблица'!B48),[1]!Таблица21011[[Неправильные ]]),
LOOKUP(999,FIND([1]!Таблица21011[[Неправильные ]],'входящая таблица'!B48),[1]!Таблица21011[правильно])),Таблица1[[#This Row],[Наименование и техническая характеристика]])</f>
        <v>Многофункциональный Блок управления</v>
      </c>
      <c r="C4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таблица'!C48="","Оборудование не указанно",'входящая таблица'!C48))</f>
        <v>002ZL 180</v>
      </c>
      <c r="D48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4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таблица'!D48="","Код не указан",'входящая таблица'!D48))</f>
        <v>Код не указан</v>
      </c>
      <c r="F4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Came</v>
      </c>
      <c r="G4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таблица'!F48)</f>
        <v>шт</v>
      </c>
      <c r="H48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таблица'!G48)</f>
        <v>1</v>
      </c>
      <c r="I48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48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4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48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4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48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48" s="65"/>
    </row>
    <row r="49" spans="1:15" ht="15.75" x14ac:dyDescent="0.2">
      <c r="A49" s="42"/>
      <c r="B49" s="43" t="str">
        <f>IFERROR(SUBSTITUTE(Таблица1[[#This Row],[Наименование и техническая характеристика]],
LOOKUP(999,FIND([1]!Таблица21011[[Неправильные ]],'входящая таблица'!B49),[1]!Таблица21011[[Неправильные ]]),
LOOKUP(999,FIND([1]!Таблица21011[[Неправильные ]],'входящая таблица'!B49),[1]!Таблица21011[правильно])),Таблица1[[#This Row],[Наименование и техническая характеристика]])</f>
        <v>Пульт управления ПУ</v>
      </c>
      <c r="C4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таблица'!C49="","Оборудование не указанно",'входящая таблица'!C49))</f>
        <v/>
      </c>
      <c r="D49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/>
      </c>
      <c r="E4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таблица'!D49="","Код не указан",'входящая таблица'!D49))</f>
        <v/>
      </c>
      <c r="F4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/>
      </c>
      <c r="G4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таблица'!F49)</f>
        <v/>
      </c>
      <c r="H4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таблица'!G49)</f>
        <v/>
      </c>
      <c r="I49" s="44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/>
      </c>
      <c r="J49" s="44" t="str">
        <f>IF(AND(Таблица1[[#This Row],[Единица измерения]]="",Таблица1[[#This Row],[Количество]]=""),"",Таблица3[[#This Row],[Количество]]*Таблица3[[#This Row],[цена за 1 единиц]])</f>
        <v/>
      </c>
      <c r="K49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/>
      </c>
      <c r="L49" s="44" t="str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/>
      </c>
      <c r="M49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/>
      </c>
      <c r="N49" s="45" t="str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/>
      </c>
      <c r="O49" s="65"/>
    </row>
    <row r="50" spans="1:15" ht="31.5" x14ac:dyDescent="0.2">
      <c r="A50" s="42" t="s">
        <v>174</v>
      </c>
      <c r="B50" s="43" t="str">
        <f>IFERROR(SUBSTITUTE(Таблица1[[#This Row],[Наименование и техническая характеристика]],
LOOKUP(999,FIND([1]!Таблица21011[[Неправильные ]],'входящая таблица'!B50),[1]!Таблица21011[[Неправильные ]]),
LOOKUP(999,FIND([1]!Таблица21011[[Неправильные ]],'входящая таблица'!B50),[1]!Таблица21011[правильно])),Таблица1[[#This Row],[Наименование и техническая характеристика]])</f>
        <v>Корпуса кнопочного посса</v>
      </c>
      <c r="C5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таблица'!C50="","Оборудование не указанно",'входящая таблица'!C50))</f>
        <v>КП-103</v>
      </c>
      <c r="D50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5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таблица'!D50="","Код не указан",'входящая таблица'!D50))</f>
        <v>cpb-103-w</v>
      </c>
      <c r="F5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EKF</v>
      </c>
      <c r="G5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таблица'!F50)</f>
        <v>шт</v>
      </c>
      <c r="H50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таблица'!G50)</f>
        <v>1</v>
      </c>
      <c r="I50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50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5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50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5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50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50" s="65"/>
    </row>
    <row r="51" spans="1:15" ht="31.5" x14ac:dyDescent="0.2">
      <c r="A51" s="42" t="s">
        <v>179</v>
      </c>
      <c r="B51" s="43" t="str">
        <f>IFERROR(SUBSTITUTE(Таблица1[[#This Row],[Наименование и техническая характеристика]],
LOOKUP(999,FIND([1]!Таблица21011[[Неправильные ]],'входящая таблица'!B51),[1]!Таблица21011[[Неправильные ]]),
LOOKUP(999,FIND([1]!Таблица21011[[Неправильные ]],'входящая таблица'!B51),[1]!Таблица21011[правильно])),Таблица1[[#This Row],[Наименование и техническая характеристика]])</f>
        <v>Кнопка возвратная зеленая без фиксации</v>
      </c>
      <c r="C5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таблица'!C51="","Оборудование не указанно",'входящая таблица'!C51))</f>
        <v>SW2C-11</v>
      </c>
      <c r="D51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5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таблица'!D51="","Код не указан",'входящая таблица'!D51))</f>
        <v>sw2c-11s-g</v>
      </c>
      <c r="F5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EKF</v>
      </c>
      <c r="G5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таблица'!F51)</f>
        <v>шт</v>
      </c>
      <c r="H51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таблица'!G51)</f>
        <v>1</v>
      </c>
      <c r="I51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51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5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51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5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51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51" s="65"/>
    </row>
    <row r="52" spans="1:15" ht="31.5" x14ac:dyDescent="0.2">
      <c r="A52" s="42" t="s">
        <v>182</v>
      </c>
      <c r="B52" s="43" t="str">
        <f>IFERROR(SUBSTITUTE(Таблица1[[#This Row],[Наименование и техническая характеристика]],
LOOKUP(999,FIND([1]!Таблица21011[[Неправильные ]],'входящая таблица'!B52),[1]!Таблица21011[[Неправильные ]]),
LOOKUP(999,FIND([1]!Таблица21011[[Неправильные ]],'входящая таблица'!B52),[1]!Таблица21011[правильно])),Таблица1[[#This Row],[Наименование и техническая характеристика]])</f>
        <v>Кнопка возвратная желтая без фиксации</v>
      </c>
      <c r="C5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таблица'!C52="","Оборудование не указанно",'входящая таблица'!C52))</f>
        <v>SW2C-11</v>
      </c>
      <c r="D52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5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таблица'!D52="","Код не указан",'входящая таблица'!D52))</f>
        <v>sw2c-11s-y</v>
      </c>
      <c r="F5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EKF</v>
      </c>
      <c r="G5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таблица'!F52)</f>
        <v>шт</v>
      </c>
      <c r="H52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таблица'!G52)</f>
        <v>1</v>
      </c>
      <c r="I52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52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5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52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5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52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52" s="65"/>
    </row>
    <row r="53" spans="1:15" ht="31.5" x14ac:dyDescent="0.2">
      <c r="A53" s="42" t="s">
        <v>184</v>
      </c>
      <c r="B53" s="43" t="str">
        <f>IFERROR(SUBSTITUTE(Таблица1[[#This Row],[Наименование и техническая характеристика]],
LOOKUP(999,FIND([1]!Таблица21011[[Неправильные ]],'входящая таблица'!B53),[1]!Таблица21011[[Неправильные ]]),
LOOKUP(999,FIND([1]!Таблица21011[[Неправильные ]],'входящая таблица'!B53),[1]!Таблица21011[правильно])),Таблица1[[#This Row],[Наименование и техническая характеристика]])</f>
        <v>Кнопка «ГРИБ» без фиксации</v>
      </c>
      <c r="C5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таблица'!C53="","Оборудование не указанно",'входящая таблица'!C53))</f>
        <v>BC42</v>
      </c>
      <c r="D53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5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таблица'!D53="","Код не указан",'входящая таблица'!D53))</f>
        <v>xb2-bc42</v>
      </c>
      <c r="F5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EKF</v>
      </c>
      <c r="G5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таблица'!F53)</f>
        <v>шт</v>
      </c>
      <c r="H53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таблица'!G53)</f>
        <v>1</v>
      </c>
      <c r="I53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53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5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53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5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53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53" s="65"/>
    </row>
    <row r="54" spans="1:15" ht="31.5" x14ac:dyDescent="0.2">
      <c r="A54" s="42" t="s">
        <v>188</v>
      </c>
      <c r="B54" s="43" t="str">
        <f>IFERROR(SUBSTITUTE(Таблица1[[#This Row],[Наименование и техническая характеристика]],
LOOKUP(999,FIND([1]!Таблица21011[[Неправильные ]],'входящая таблица'!B54),[1]!Таблица21011[[Неправильные ]]),
LOOKUP(999,FIND([1]!Таблица21011[[Неправильные ]],'входящая таблица'!B54),[1]!Таблица21011[правильно])),Таблица1[[#This Row],[Наименование и техническая характеристика]])</f>
        <v>Держатель маркировки</v>
      </c>
      <c r="C5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таблица'!C54="","Оборудование не указанно",'входящая таблица'!C54))</f>
        <v>Оборудование не указанно</v>
      </c>
      <c r="D54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5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таблица'!D54="","Код не указан",'входящая таблица'!D54))</f>
        <v>lh-20-25</v>
      </c>
      <c r="F5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EKF</v>
      </c>
      <c r="G5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таблица'!F54)</f>
        <v>шт.</v>
      </c>
      <c r="H54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таблица'!G54)</f>
        <v>3</v>
      </c>
      <c r="I54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54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5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54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5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54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54" s="65"/>
    </row>
    <row r="55" spans="1:15" ht="15.75" x14ac:dyDescent="0.2">
      <c r="A55" s="42"/>
      <c r="B55" s="43" t="str">
        <f>IFERROR(SUBSTITUTE(Таблица1[[#This Row],[Наименование и техническая характеристика]],
LOOKUP(999,FIND([1]!Таблица21011[[Неправильные ]],'входящая таблица'!B55),[1]!Таблица21011[[Неправильные ]]),
LOOKUP(999,FIND([1]!Таблица21011[[Неправильные ]],'входящая таблица'!B55),[1]!Таблица21011[правильно])),Таблица1[[#This Row],[Наименование и техническая характеристика]])</f>
        <v>Материалы</v>
      </c>
      <c r="C5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таблица'!C55="","Оборудование не указанно",'входящая таблица'!C55))</f>
        <v/>
      </c>
      <c r="D55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/>
      </c>
      <c r="E5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таблица'!D55="","Код не указан",'входящая таблица'!D55))</f>
        <v/>
      </c>
      <c r="F5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/>
      </c>
      <c r="G5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таблица'!F55)</f>
        <v/>
      </c>
      <c r="H5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таблица'!G55)</f>
        <v/>
      </c>
      <c r="I55" s="44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/>
      </c>
      <c r="J55" s="44" t="str">
        <f>IF(AND(Таблица1[[#This Row],[Единица измерения]]="",Таблица1[[#This Row],[Количество]]=""),"",Таблица3[[#This Row],[Количество]]*Таблица3[[#This Row],[цена за 1 единиц]])</f>
        <v/>
      </c>
      <c r="K55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/>
      </c>
      <c r="L55" s="44" t="str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/>
      </c>
      <c r="M55" s="43" t="str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/>
      </c>
      <c r="N55" s="45" t="str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/>
      </c>
      <c r="O55" s="65"/>
    </row>
    <row r="56" spans="1:15" ht="31.5" x14ac:dyDescent="0.2">
      <c r="A56" s="42" t="s">
        <v>191</v>
      </c>
      <c r="B56" s="43" t="str">
        <f>IFERROR(SUBSTITUTE(Таблица1[[#This Row],[Наименование и техническая характеристика]],
LOOKUP(999,FIND([1]!Таблица21011[[Неправильные ]],'входящая таблица'!B56),[1]!Таблица21011[[Неправильные ]]),
LOOKUP(999,FIND([1]!Таблица21011[[Неправильные ]],'входящая таблица'!B56),[1]!Таблица21011[правильно])),Таблица1[[#This Row],[Наименование и техническая характеристика]])</f>
        <v>Кабель силовой</v>
      </c>
      <c r="C5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таблица'!C56="","Оборудование не указанно",'входящая таблица'!C56))</f>
        <v>ВВГнг(А) LSLTx 3x1,5</v>
      </c>
      <c r="D56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5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таблица'!D56="","Код не указан",'входящая таблица'!D56))</f>
        <v>Код не указан</v>
      </c>
      <c r="F5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Спецкабель</v>
      </c>
      <c r="G5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таблица'!F56)</f>
        <v>м.</v>
      </c>
      <c r="H56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таблица'!G56)</f>
        <v>198</v>
      </c>
      <c r="I56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56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5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56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5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56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56" s="65"/>
    </row>
    <row r="57" spans="1:15" ht="31.5" x14ac:dyDescent="0.2">
      <c r="A57" s="42" t="s">
        <v>194</v>
      </c>
      <c r="B57" s="43" t="str">
        <f>IFERROR(SUBSTITUTE(Таблица1[[#This Row],[Наименование и техническая характеристика]],
LOOKUP(999,FIND([1]!Таблица21011[[Неправильные ]],'входящая таблица'!B57),[1]!Таблица21011[[Неправильные ]]),
LOOKUP(999,FIND([1]!Таблица21011[[Неправильные ]],'входящая таблица'!B57),[1]!Таблица21011[правильно])),Таблица1[[#This Row],[Наименование и техническая характеристика]])</f>
        <v>Кабель силовой</v>
      </c>
      <c r="C5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таблица'!C57="","Оборудование не указанно",'входящая таблица'!C57))</f>
        <v>ВВГнг(А) LSLTx 3x2,5</v>
      </c>
      <c r="D57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5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таблица'!D57="","Код не указан",'входящая таблица'!D57))</f>
        <v>Код не указан</v>
      </c>
      <c r="F5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Спецкабель</v>
      </c>
      <c r="G5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таблица'!F57)</f>
        <v>м.</v>
      </c>
      <c r="H57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таблица'!G57)</f>
        <v>5</v>
      </c>
      <c r="I57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57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5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57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5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57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57" s="65"/>
    </row>
    <row r="58" spans="1:15" ht="31.5" x14ac:dyDescent="0.2">
      <c r="A58" s="42" t="s">
        <v>195</v>
      </c>
      <c r="B58" s="43" t="str">
        <f>IFERROR(SUBSTITUTE(Таблица1[[#This Row],[Наименование и техническая характеристика]],
LOOKUP(999,FIND([1]!Таблица21011[[Неправильные ]],'входящая таблица'!B58),[1]!Таблица21011[[Неправильные ]]),
LOOKUP(999,FIND([1]!Таблица21011[[Неправильные ]],'входящая таблица'!B58),[1]!Таблица21011[правильно])),Таблица1[[#This Row],[Наименование и техническая характеристика]])</f>
        <v>Кабель симметричный</v>
      </c>
      <c r="C5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таблица'!C58="","Оборудование не указанно",'входящая таблица'!C58))</f>
        <v>КВПнг(С) LSLTx - 5е 4 х2х0,52</v>
      </c>
      <c r="D58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5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таблица'!D58="","Код не указан",'входящая таблица'!D58))</f>
        <v>Код не указан</v>
      </c>
      <c r="F5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Спецкабель</v>
      </c>
      <c r="G5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таблица'!F58)</f>
        <v>м.</v>
      </c>
      <c r="H58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таблица'!G58)</f>
        <v>696</v>
      </c>
      <c r="I58" s="44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58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5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58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5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58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58" s="65"/>
    </row>
    <row r="59" spans="1:15" ht="31.5" x14ac:dyDescent="0.2">
      <c r="A59" s="42"/>
      <c r="B59" s="47" t="str">
        <f>IFERROR(SUBSTITUTE(Таблица1[[#This Row],[Наименование и техническая характеристика]],
LOOKUP(999,FIND([1]!Таблица21011[[Неправильные ]],'входящая таблица'!B59),[1]!Таблица21011[[Неправильные ]]),
LOOKUP(999,FIND([1]!Таблица21011[[Неправильные ]],'входящая таблица'!B59),[1]!Таблица21011[правильно])),Таблица1[[#This Row],[Наименование и техническая характеристика]])</f>
        <v>Кабель симметричный</v>
      </c>
      <c r="C5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таблица'!C59="","Оборудование не указанно",'входящая таблица'!C59))</f>
        <v>КПСВВнг(А) L SLTx 3x2x0,75</v>
      </c>
      <c r="D59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5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таблица'!D59="","Код не указан",'входящая таблица'!D59))</f>
        <v>Код не указан</v>
      </c>
      <c r="F59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Спецкабель</v>
      </c>
      <c r="G5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таблица'!F59)</f>
        <v>м.</v>
      </c>
      <c r="H59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таблица'!G59)</f>
        <v>53</v>
      </c>
      <c r="I59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59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5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59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5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59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59" s="65"/>
    </row>
    <row r="60" spans="1:15" ht="31.5" x14ac:dyDescent="0.2">
      <c r="A60" s="42"/>
      <c r="B60" s="47" t="str">
        <f>IFERROR(SUBSTITUTE(Таблица1[[#This Row],[Наименование и техническая характеристика]],
LOOKUP(999,FIND([1]!Таблица21011[[Неправильные ]],'входящая таблица'!B60),[1]!Таблица21011[[Неправильные ]]),
LOOKUP(999,FIND([1]!Таблица21011[[Неправильные ]],'входящая таблица'!B60),[1]!Таблица21011[правильно])),Таблица1[[#This Row],[Наименование и техническая характеристика]])</f>
        <v>Кабель симметричный</v>
      </c>
      <c r="C6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таблица'!C60="","Оборудование не указанно",'входящая таблица'!C60))</f>
        <v>КПСВВнг(А) L SLTx 1х2x0,75</v>
      </c>
      <c r="D60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6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таблица'!D60="","Код не указан",'входящая таблица'!D60))</f>
        <v>Код не указан</v>
      </c>
      <c r="F60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Спецкабель</v>
      </c>
      <c r="G6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таблица'!F60)</f>
        <v>м.</v>
      </c>
      <c r="H60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таблица'!G60)</f>
        <v>39</v>
      </c>
      <c r="I60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60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6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60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6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60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60" s="65"/>
    </row>
    <row r="61" spans="1:15" ht="31.5" x14ac:dyDescent="0.2">
      <c r="A61" s="42"/>
      <c r="B61" s="47" t="str">
        <f>IFERROR(SUBSTITUTE(Таблица1[[#This Row],[Наименование и техническая характеристика]],
LOOKUP(999,FIND([1]!Таблица21011[[Неправильные ]],'входящая таблица'!B61),[1]!Таблица21011[[Неправильные ]]),
LOOKUP(999,FIND([1]!Таблица21011[[Неправильные ]],'входящая таблица'!B61),[1]!Таблица21011[правильно])),Таблица1[[#This Row],[Наименование и техническая характеристика]])</f>
        <v>Радиочастотный кабель</v>
      </c>
      <c r="C6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таблица'!C61="","Оборудование не указанно",'входящая таблица'!C61))</f>
        <v>РК 75-3-314 нг(А)-LSLTx</v>
      </c>
      <c r="D61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6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таблица'!D61="","Код не указан",'входящая таблица'!D61))</f>
        <v>Код не указан</v>
      </c>
      <c r="F61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Паритет</v>
      </c>
      <c r="G6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таблица'!F61)</f>
        <v>м.</v>
      </c>
      <c r="H61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таблица'!G61)</f>
        <v>218</v>
      </c>
      <c r="I61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61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6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61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6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61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61" s="65"/>
    </row>
    <row r="62" spans="1:15" ht="31.5" x14ac:dyDescent="0.2">
      <c r="A62" s="42"/>
      <c r="B62" s="47" t="str">
        <f>IFERROR(SUBSTITUTE(Таблица1[[#This Row],[Наименование и техническая характеристика]],
LOOKUP(999,FIND([1]!Таблица21011[[Неправильные ]],'входящая таблица'!B62),[1]!Таблица21011[[Неправильные ]]),
LOOKUP(999,FIND([1]!Таблица21011[[Неправильные ]],'входящая таблица'!B62),[1]!Таблица21011[правильно])),Таблица1[[#This Row],[Наименование и техническая характеристика]])</f>
        <v>Кабель симметричный</v>
      </c>
      <c r="C6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таблица'!C62="","Оборудование не указанно",'входящая таблица'!C62))</f>
        <v>КПСВВнг(А) L SLTx 2x2x0,75</v>
      </c>
      <c r="D62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6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таблица'!D62="","Код не указан",'входящая таблица'!D62))</f>
        <v>Код не указан</v>
      </c>
      <c r="F62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Спецкабель</v>
      </c>
      <c r="G6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таблица'!F62)</f>
        <v>м.</v>
      </c>
      <c r="H62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таблица'!G62)</f>
        <v>117</v>
      </c>
      <c r="I62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62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6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62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6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62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62" s="65"/>
    </row>
    <row r="63" spans="1:15" ht="31.5" x14ac:dyDescent="0.2">
      <c r="A63" s="42"/>
      <c r="B63" s="47" t="str">
        <f>IFERROR(SUBSTITUTE(Таблица1[[#This Row],[Наименование и техническая характеристика]],
LOOKUP(999,FIND([1]!Таблица21011[[Неправильные ]],'входящая таблица'!B63),[1]!Таблица21011[[Неправильные ]]),
LOOKUP(999,FIND([1]!Таблица21011[[Неправильные ]],'входящая таблица'!B63),[1]!Таблица21011[правильно])),Таблица1[[#This Row],[Наименование и техническая характеристика]])</f>
        <v>Кабель симметричный</v>
      </c>
      <c r="C6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таблица'!C63="","Оборудование не указанно",'входящая таблица'!C63))</f>
        <v>КПСВВнг(А) L SLTx 1х2x0,5</v>
      </c>
      <c r="D63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6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таблица'!D63="","Код не указан",'входящая таблица'!D63))</f>
        <v>Код не указан</v>
      </c>
      <c r="F63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Спецкабель</v>
      </c>
      <c r="G6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таблица'!F63)</f>
        <v>м.</v>
      </c>
      <c r="H63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таблица'!G63)</f>
        <v>208</v>
      </c>
      <c r="I63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63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6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63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6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63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63" s="65"/>
    </row>
    <row r="64" spans="1:15" ht="31.5" x14ac:dyDescent="0.2">
      <c r="A64" s="42"/>
      <c r="B64" s="47" t="str">
        <f>IFERROR(SUBSTITUTE(Таблица1[[#This Row],[Наименование и техническая характеристика]],
LOOKUP(999,FIND([1]!Таблица21011[[Неправильные ]],'входящая таблица'!B64),[1]!Таблица21011[[Неправильные ]]),
LOOKUP(999,FIND([1]!Таблица21011[[Неправильные ]],'входящая таблица'!B64),[1]!Таблица21011[правильно])),Таблица1[[#This Row],[Наименование и техническая характеристика]])</f>
        <v>Провод</v>
      </c>
      <c r="C6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таблица'!C64="","Оборудование не указанно",'входящая таблица'!C64))</f>
        <v>ВВГнг(А)-LSLTx 3x10</v>
      </c>
      <c r="D64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6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таблица'!D64="","Код не указан",'входящая таблица'!D64))</f>
        <v>Код не указан</v>
      </c>
      <c r="F64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Спецкабель</v>
      </c>
      <c r="G6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таблица'!F64)</f>
        <v>м.</v>
      </c>
      <c r="H64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таблица'!G64)</f>
        <v>196</v>
      </c>
      <c r="I64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64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6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64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6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64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64" s="65"/>
    </row>
    <row r="65" spans="1:15" ht="31.5" x14ac:dyDescent="0.2">
      <c r="A65" s="42"/>
      <c r="B65" s="47" t="str">
        <f>IFERROR(SUBSTITUTE(Таблица1[[#This Row],[Наименование и техническая характеристика]],
LOOKUP(999,FIND([1]!Таблица21011[[Неправильные ]],'входящая таблица'!B65),[1]!Таблица21011[[Неправильные ]]),
LOOKUP(999,FIND([1]!Таблица21011[[Неправильные ]],'входящая таблица'!B65),[1]!Таблица21011[правильно])),Таблица1[[#This Row],[Наименование и техническая характеристика]])</f>
        <v>Кабель-канал магистральный 100x40 ECOLINE</v>
      </c>
      <c r="C6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таблица'!C65="","Оборудование не указанно",'входящая таблица'!C65))</f>
        <v>Оборудование не указанно</v>
      </c>
      <c r="D65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6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таблица'!D65="","Код не указан",'входящая таблица'!D65))</f>
        <v>CKK11-100-040-1-K01</v>
      </c>
      <c r="F65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6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таблица'!F65)</f>
        <v>м.</v>
      </c>
      <c r="H65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таблица'!G65)</f>
        <v>10</v>
      </c>
      <c r="I65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65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6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65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6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65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65" s="65"/>
    </row>
    <row r="66" spans="1:15" ht="31.5" x14ac:dyDescent="0.2">
      <c r="A66" s="42"/>
      <c r="B66" s="47" t="str">
        <f>IFERROR(SUBSTITUTE(Таблица1[[#This Row],[Наименование и техническая характеристика]],
LOOKUP(999,FIND([1]!Таблица21011[[Неправильные ]],'входящая таблица'!B66),[1]!Таблица21011[[Неправильные ]]),
LOOKUP(999,FIND([1]!Таблица21011[[Неправильные ]],'входящая таблица'!B66),[1]!Таблица21011[правильно])),Таблица1[[#This Row],[Наименование и техническая характеристика]])</f>
        <v>Внешний угол КМН 100x40</v>
      </c>
      <c r="C6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таблица'!C66="","Оборудование не указанно",'входящая таблица'!C66))</f>
        <v>Оборудование не указанно</v>
      </c>
      <c r="D66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6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таблица'!D66="","Код не указан",'входящая таблица'!D66))</f>
        <v>CKMP10D-N-100-040- K01</v>
      </c>
      <c r="F66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6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таблица'!F66)</f>
        <v>шт,.</v>
      </c>
      <c r="H66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таблица'!G66)</f>
        <v>2</v>
      </c>
      <c r="I66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66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6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66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6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66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66" s="65"/>
    </row>
    <row r="67" spans="1:15" ht="31.5" x14ac:dyDescent="0.2">
      <c r="A67" s="42"/>
      <c r="B67" s="47" t="str">
        <f>IFERROR(SUBSTITUTE(Таблица1[[#This Row],[Наименование и техническая характеристика]],
LOOKUP(999,FIND([1]!Таблица21011[[Неправильные ]],'входящая таблица'!B67),[1]!Таблица21011[[Неправильные ]]),
LOOKUP(999,FIND([1]!Таблица21011[[Неправильные ]],'входящая таблица'!B67),[1]!Таблица21011[правильно])),Таблица1[[#This Row],[Наименование и техническая характеристика]])</f>
        <v>Поворот на 90 гр. КМП 100x40</v>
      </c>
      <c r="C6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таблица'!C67="","Оборудование не указанно",'входящая таблица'!C67))</f>
        <v>Оборудование не указанно</v>
      </c>
      <c r="D67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6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таблица'!D67="","Код не указан",'входящая таблица'!D67))</f>
        <v>CKMP10D-P-100-040- K01</v>
      </c>
      <c r="F67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6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таблица'!F67)</f>
        <v>шт,.</v>
      </c>
      <c r="H67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таблица'!G67)</f>
        <v>2</v>
      </c>
      <c r="I67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67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6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67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6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67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67" s="65"/>
    </row>
    <row r="68" spans="1:15" ht="31.5" x14ac:dyDescent="0.2">
      <c r="A68" s="42"/>
      <c r="B68" s="47" t="str">
        <f>IFERROR(SUBSTITUTE(Таблица1[[#This Row],[Наименование и техническая характеристика]],
LOOKUP(999,FIND([1]!Таблица21011[[Неправильные ]],'входящая таблица'!B68),[1]!Таблица21011[[Неправильные ]]),
LOOKUP(999,FIND([1]!Таблица21011[[Неправильные ]],'входящая таблица'!B68),[1]!Таблица21011[правильно])),Таблица1[[#This Row],[Наименование и техническая характеристика]])</f>
        <v>Внутренний угол КМВ 100x40</v>
      </c>
      <c r="C6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таблица'!C68="","Оборудование не указанно",'входящая таблица'!C68))</f>
        <v>Оборудование не указанно</v>
      </c>
      <c r="D68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6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таблица'!D68="","Код не указан",'входящая таблица'!D68))</f>
        <v>CKMP10D-V-100- 040-K01</v>
      </c>
      <c r="F68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6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таблица'!F68)</f>
        <v>шт,.</v>
      </c>
      <c r="H68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таблица'!G68)</f>
        <v>2</v>
      </c>
      <c r="I68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68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6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68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6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68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68" s="65"/>
    </row>
    <row r="69" spans="1:15" ht="31.5" x14ac:dyDescent="0.2">
      <c r="A69" s="42"/>
      <c r="B69" s="47" t="str">
        <f>IFERROR(SUBSTITUTE(Таблица1[[#This Row],[Наименование и техническая характеристика]],
LOOKUP(999,FIND([1]!Таблица21011[[Неправильные ]],'входящая таблица'!B69),[1]!Таблица21011[[Неправильные ]]),
LOOKUP(999,FIND([1]!Таблица21011[[Неправильные ]],'входящая таблица'!B69),[1]!Таблица21011[правильно])),Таблица1[[#This Row],[Наименование и техническая характеристика]])</f>
        <v>Заглушка кабельной трассы КМЗ 100x40</v>
      </c>
      <c r="C6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таблица'!C69="","Оборудование не указанно",'входящая таблица'!C69))</f>
        <v>Оборудование не указанно</v>
      </c>
      <c r="D69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6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таблица'!D69="","Код не указан",'входящая таблица'!D69))</f>
        <v>CKMP10D-Z-100-040- K01</v>
      </c>
      <c r="F69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6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таблица'!F69)</f>
        <v>шт,.</v>
      </c>
      <c r="H69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таблица'!G69)</f>
        <v>2</v>
      </c>
      <c r="I69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69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6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69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6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69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69" s="65"/>
    </row>
    <row r="70" spans="1:15" ht="31.5" x14ac:dyDescent="0.2">
      <c r="A70" s="42"/>
      <c r="B70" s="47" t="str">
        <f>IFERROR(SUBSTITUTE(Таблица1[[#This Row],[Наименование и техническая характеристика]],
LOOKUP(999,FIND([1]!Таблица21011[[Неправильные ]],'входящая таблица'!B70),[1]!Таблица21011[[Неправильные ]]),
LOOKUP(999,FIND([1]!Таблица21011[[Неправильные ]],'входящая таблица'!B70),[1]!Таблица21011[правильно])),Таблица1[[#This Row],[Наименование и техническая характеристика]])</f>
        <v>Кабель-канал магистральный 40x16 ECOLINE</v>
      </c>
      <c r="C7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таблица'!C70="","Оборудование не указанно",'входящая таблица'!C70))</f>
        <v>Оборудование не указанно</v>
      </c>
      <c r="D70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7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таблица'!D70="","Код не указан",'входящая таблица'!D70))</f>
        <v>CKK11-040-016-1-K01</v>
      </c>
      <c r="F70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7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таблица'!F70)</f>
        <v>м.</v>
      </c>
      <c r="H70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таблица'!G70)</f>
        <v>200</v>
      </c>
      <c r="I70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70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7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70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7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70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70" s="65"/>
    </row>
    <row r="71" spans="1:15" ht="31.5" x14ac:dyDescent="0.2">
      <c r="A71" s="42"/>
      <c r="B71" s="47" t="str">
        <f>IFERROR(SUBSTITUTE(Таблица1[[#This Row],[Наименование и техническая характеристика]],
LOOKUP(999,FIND([1]!Таблица21011[[Неправильные ]],'входящая таблица'!B71),[1]!Таблица21011[[Неправильные ]]),
LOOKUP(999,FIND([1]!Таблица21011[[Неправильные ]],'входящая таблица'!B71),[1]!Таблица21011[правильно])),Таблица1[[#This Row],[Наименование и техническая характеристика]])</f>
        <v>Поворот на 90 гр. КМП 40x16</v>
      </c>
      <c r="C7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таблица'!C71="","Оборудование не указанно",'входящая таблица'!C71))</f>
        <v>Оборудование не указанно</v>
      </c>
      <c r="D71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7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таблица'!D71="","Код не указан",'входящая таблица'!D71))</f>
        <v>CKMP10D-P-040-016- K01</v>
      </c>
      <c r="F71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7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таблица'!F71)</f>
        <v>шт..</v>
      </c>
      <c r="H71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таблица'!G71)</f>
        <v>18</v>
      </c>
      <c r="I71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71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7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71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7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71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71" s="65"/>
    </row>
    <row r="72" spans="1:15" ht="31.5" x14ac:dyDescent="0.2">
      <c r="A72" s="42"/>
      <c r="B72" s="47" t="str">
        <f>IFERROR(SUBSTITUTE(Таблица1[[#This Row],[Наименование и техническая характеристика]],
LOOKUP(999,FIND([1]!Таблица21011[[Неправильные ]],'входящая таблица'!B72),[1]!Таблица21011[[Неправильные ]]),
LOOKUP(999,FIND([1]!Таблица21011[[Неправильные ]],'входящая таблица'!B72),[1]!Таблица21011[правильно])),Таблица1[[#This Row],[Наименование и техническая характеристика]])</f>
        <v>Внешний угол КМН 40x16</v>
      </c>
      <c r="C7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таблица'!C72="","Оборудование не указанно",'входящая таблица'!C72))</f>
        <v>Оборудование не указанно</v>
      </c>
      <c r="D72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7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таблица'!D72="","Код не указан",'входящая таблица'!D72))</f>
        <v>CKMP10D-N-040-016- K01</v>
      </c>
      <c r="F72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7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таблица'!F72)</f>
        <v>шт..</v>
      </c>
      <c r="H72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таблица'!G72)</f>
        <v>5</v>
      </c>
      <c r="I72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72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7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72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7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72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72" s="65"/>
    </row>
    <row r="73" spans="1:15" ht="31.5" x14ac:dyDescent="0.2">
      <c r="A73" s="42"/>
      <c r="B73" s="47" t="str">
        <f>IFERROR(SUBSTITUTE(Таблица1[[#This Row],[Наименование и техническая характеристика]],
LOOKUP(999,FIND([1]!Таблица21011[[Неправильные ]],'входящая таблица'!B73),[1]!Таблица21011[[Неправильные ]]),
LOOKUP(999,FIND([1]!Таблица21011[[Неправильные ]],'входящая таблица'!B73),[1]!Таблица21011[правильно])),Таблица1[[#This Row],[Наименование и техническая характеристика]])</f>
        <v>Внутренний угол К МВ 40x16</v>
      </c>
      <c r="C7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таблица'!C73="","Оборудование не указанно",'входящая таблица'!C73))</f>
        <v>Оборудование не указанно</v>
      </c>
      <c r="D73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7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таблица'!D73="","Код не указан",'входящая таблица'!D73))</f>
        <v>CKMP10D-V-040- 016-K01</v>
      </c>
      <c r="F73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7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таблица'!F73)</f>
        <v>шт..</v>
      </c>
      <c r="H73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таблица'!G73)</f>
        <v>49</v>
      </c>
      <c r="I73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73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7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73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7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73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73" s="65"/>
    </row>
    <row r="74" spans="1:15" ht="31.5" x14ac:dyDescent="0.2">
      <c r="A74" s="42"/>
      <c r="B74" s="47" t="str">
        <f>IFERROR(SUBSTITUTE(Таблица1[[#This Row],[Наименование и техническая характеристика]],
LOOKUP(999,FIND([1]!Таблица21011[[Неправильные ]],'входящая таблица'!B74),[1]!Таблица21011[[Неправильные ]]),
LOOKUP(999,FIND([1]!Таблица21011[[Неправильные ]],'входящая таблица'!B74),[1]!Таблица21011[правильно])),Таблица1[[#This Row],[Наименование и техническая характеристика]])</f>
        <v>Заглушка кабельной трассы К М3 40x16</v>
      </c>
      <c r="C7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таблица'!C74="","Оборудование не указанно",'входящая таблица'!C74))</f>
        <v>Оборудование не указанно</v>
      </c>
      <c r="D74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7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таблица'!D74="","Код не указан",'входящая таблица'!D74))</f>
        <v>CKMP10D-Z-040-016- K01</v>
      </c>
      <c r="F74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IEK</v>
      </c>
      <c r="G7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таблица'!F74)</f>
        <v>шт..</v>
      </c>
      <c r="H74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таблица'!G74)</f>
        <v>53</v>
      </c>
      <c r="I74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74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7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74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7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74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74" s="65"/>
    </row>
    <row r="75" spans="1:15" ht="63" x14ac:dyDescent="0.2">
      <c r="A75" s="42"/>
      <c r="B75" s="47" t="str">
        <f>IFERROR(SUBSTITUTE(Таблица1[[#This Row],[Наименование и техническая характеристика]],
LOOKUP(999,FIND([1]!Таблица21011[[Неправильные ]],'входящая таблица'!B75),[1]!Таблица21011[[Неправильные ]]),
LOOKUP(999,FIND([1]!Таблица21011[[Неправильные ]],'входящая таблица'!B75),[1]!Таблица21011[правильно])),Таблица1[[#This Row],[Наименование и техническая характеристика]])</f>
        <v>Труба ПА стойкая к ультрафиолету (МФ) не распространяющая горение с зондом D=32</v>
      </c>
      <c r="C7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таблица'!C75="","Оборудование не указанно",'входящая таблица'!C75))</f>
        <v>Оборудование не указанно</v>
      </c>
      <c r="D75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7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таблица'!D75="","Код не указан",'входящая таблица'!D75))</f>
        <v>PR02.0104.</v>
      </c>
      <c r="F75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Промрукав</v>
      </c>
      <c r="G7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таблица'!F75)</f>
        <v>м.</v>
      </c>
      <c r="H75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таблица'!G75)</f>
        <v>240</v>
      </c>
      <c r="I75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75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7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75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7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75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75" s="65"/>
    </row>
    <row r="76" spans="1:15" ht="31.5" x14ac:dyDescent="0.2">
      <c r="A76" s="42"/>
      <c r="B76" s="47" t="str">
        <f>IFERROR(SUBSTITUTE(Таблица1[[#This Row],[Наименование и техническая характеристика]],
LOOKUP(999,FIND([1]!Таблица21011[[Неправильные ]],'входящая таблица'!B76),[1]!Таблица21011[[Неправильные ]]),
LOOKUP(999,FIND([1]!Таблица21011[[Неправильные ]],'входящая таблица'!B76),[1]!Таблица21011[правильно])),Таблица1[[#This Row],[Наименование и техническая характеристика]])</f>
        <v>Патрубок-муфта черная д32</v>
      </c>
      <c r="C7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таблица'!C76="","Оборудование не указанно",'входящая таблица'!C76))</f>
        <v>Оборудование не указанно</v>
      </c>
      <c r="D76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7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таблица'!D76="","Код не указан",'входящая таблица'!D76))</f>
        <v>PR13.0166</v>
      </c>
      <c r="F76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Промрукав</v>
      </c>
      <c r="G7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таблица'!F76)</f>
        <v>шт..</v>
      </c>
      <c r="H76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таблица'!G76)</f>
        <v>9</v>
      </c>
      <c r="I76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76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7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76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7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76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76" s="65"/>
    </row>
    <row r="77" spans="1:15" ht="31.5" x14ac:dyDescent="0.2">
      <c r="A77" s="42"/>
      <c r="B77" s="47" t="str">
        <f>IFERROR(SUBSTITUTE(Таблица1[[#This Row],[Наименование и техническая характеристика]],
LOOKUP(999,FIND([1]!Таблица21011[[Неправильные ]],'входящая таблица'!B77),[1]!Таблица21011[[Неправильные ]]),
LOOKUP(999,FIND([1]!Таблица21011[[Неправильные ]],'входящая таблица'!B77),[1]!Таблица21011[правильно])),Таблица1[[#This Row],[Наименование и техническая характеристика]])</f>
        <v>Крепёж-клипса RAL 9005 32мм</v>
      </c>
      <c r="C7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таблица'!C77="","Оборудование не указанно",'входящая таблица'!C77))</f>
        <v>Оборудование не указанно</v>
      </c>
      <c r="D77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7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таблица'!D77="","Код не указан",'входящая таблица'!D77))</f>
        <v>02732ч</v>
      </c>
      <c r="F77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Промрукав</v>
      </c>
      <c r="G7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таблица'!F77)</f>
        <v>шт..</v>
      </c>
      <c r="H77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таблица'!G77)</f>
        <v>250</v>
      </c>
      <c r="I77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77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7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77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7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77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77" s="65"/>
    </row>
    <row r="78" spans="1:15" ht="31.5" x14ac:dyDescent="0.2">
      <c r="A78" s="42"/>
      <c r="B78" s="47" t="str">
        <f>IFERROR(SUBSTITUTE(Таблица1[[#This Row],[Наименование и техническая характеристика]],
LOOKUP(999,FIND([1]!Таблица21011[[Неправильные ]],'входящая таблица'!B78),[1]!Таблица21011[[Неправильные ]]),
LOOKUP(999,FIND([1]!Таблица21011[[Неправильные ]],'входящая таблица'!B78),[1]!Таблица21011[правильно])),Таблица1[[#This Row],[Наименование и техническая характеристика]])</f>
        <v>Труба двустенная жесткая гофриробанная красная d=110MM</v>
      </c>
      <c r="C7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таблица'!C78="","Оборудование не указанно",'входящая таблица'!C78))</f>
        <v>Оборудование не указанно</v>
      </c>
      <c r="D78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78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таблица'!D78="","Код не указан",'входящая таблица'!D78))</f>
        <v>121911</v>
      </c>
      <c r="F78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ДКС</v>
      </c>
      <c r="G7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таблица'!F78)</f>
        <v>м.</v>
      </c>
      <c r="H78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таблица'!G78)</f>
        <v>50</v>
      </c>
      <c r="I78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78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7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78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7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78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78" s="65"/>
    </row>
    <row r="79" spans="1:15" ht="31.5" x14ac:dyDescent="0.2">
      <c r="A79" s="42"/>
      <c r="B79" s="47" t="str">
        <f>IFERROR(SUBSTITUTE(Таблица1[[#This Row],[Наименование и техническая характеристика]],
LOOKUP(999,FIND([1]!Таблица21011[[Неправильные ]],'входящая таблица'!B79),[1]!Таблица21011[[Неправильные ]]),
LOOKUP(999,FIND([1]!Таблица21011[[Неправильные ]],'входящая таблица'!B79),[1]!Таблица21011[правильно])),Таблица1[[#This Row],[Наименование и техническая характеристика]])</f>
        <v>Скоба металлическая однолапковая</v>
      </c>
      <c r="C7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таблица'!C79="","Оборудование не указанно",'входящая таблица'!C79))</f>
        <v>СМО 10-11</v>
      </c>
      <c r="D79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7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таблица'!D79="","Код не указан",'входящая таблица'!D79))</f>
        <v>Код не указан</v>
      </c>
      <c r="F79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КВТ</v>
      </c>
      <c r="G7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таблица'!F79)</f>
        <v>шт..</v>
      </c>
      <c r="H79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таблица'!G79)</f>
        <v>400</v>
      </c>
      <c r="I79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79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7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79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7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79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79" s="65"/>
    </row>
    <row r="80" spans="1:15" ht="31.5" x14ac:dyDescent="0.2">
      <c r="A80" s="42"/>
      <c r="B80" s="47" t="str">
        <f>IFERROR(SUBSTITUTE(Таблица1[[#This Row],[Наименование и техническая характеристика]],
LOOKUP(999,FIND([1]!Таблица21011[[Неправильные ]],'входящая таблица'!B80),[1]!Таблица21011[[Неправильные ]]),
LOOKUP(999,FIND([1]!Таблица21011[[Неправильные ]],'входящая таблица'!B80),[1]!Таблица21011[правильно])),Таблица1[[#This Row],[Наименование и техническая характеристика]])</f>
        <v>Кабельная стяжка с монтажным отверстием под бинт</v>
      </c>
      <c r="C8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таблица'!C80="","Оборудование не указанно",'входящая таблица'!C80))</f>
        <v>КСО 4хХ220</v>
      </c>
      <c r="D80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80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таблица'!D80="","Код не указан",'входящая таблица'!D80))</f>
        <v>50690</v>
      </c>
      <c r="F80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Фортисфлекс</v>
      </c>
      <c r="G8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таблица'!F80)</f>
        <v>шт..</v>
      </c>
      <c r="H80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таблица'!G80)</f>
        <v>300</v>
      </c>
      <c r="I80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80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8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80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8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80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80" s="65"/>
    </row>
    <row r="81" spans="1:15" ht="31.5" x14ac:dyDescent="0.2">
      <c r="A81" s="42"/>
      <c r="B81" s="47" t="str">
        <f>IFERROR(SUBSTITUTE(Таблица1[[#This Row],[Наименование и техническая характеристика]],
LOOKUP(999,FIND([1]!Таблица21011[[Неправильные ]],'входящая таблица'!B81),[1]!Таблица21011[[Неправильные ]]),
LOOKUP(999,FIND([1]!Таблица21011[[Неправильные ]],'входящая таблица'!B81),[1]!Таблица21011[правильно])),Таблица1[[#This Row],[Наименование и техническая характеристика]])</f>
        <v>Кабельная стяжка с монтажным отверстием под бинт</v>
      </c>
      <c r="C8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таблица'!C81="","Оборудование не указанно",'входящая таблица'!C81))</f>
        <v>КСС 7x380</v>
      </c>
      <c r="D81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81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таблица'!D81="","Код не указан",'входящая таблица'!D81))</f>
        <v>61329</v>
      </c>
      <c r="F81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Фортисфлекс</v>
      </c>
      <c r="G8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таблица'!F81)</f>
        <v>шт..</v>
      </c>
      <c r="H81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таблица'!G81)</f>
        <v>100</v>
      </c>
      <c r="I81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81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8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81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8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81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81" s="65"/>
    </row>
    <row r="82" spans="1:15" ht="15.75" x14ac:dyDescent="0.2">
      <c r="A82" s="42"/>
      <c r="B82" s="47" t="str">
        <f>IFERROR(SUBSTITUTE(Таблица1[[#This Row],[Наименование и техническая характеристика]],
LOOKUP(999,FIND([1]!Таблица21011[[Неправильные ]],'входящая таблица'!B82),[1]!Таблица21011[[Неправильные ]]),
LOOKUP(999,FIND([1]!Таблица21011[[Неправильные ]],'входящая таблица'!B82),[1]!Таблица21011[правильно])),Таблица1[[#This Row],[Наименование и техническая характеристика]])</f>
        <v>Кабельная стяжка</v>
      </c>
      <c r="C8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таблица'!C82="","Оборудование не указанно",'входящая таблица'!C82))</f>
        <v>КСС 3x100</v>
      </c>
      <c r="D82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82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таблица'!D82="","Код не указан",'входящая таблица'!D82))</f>
        <v>49391</v>
      </c>
      <c r="F82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Фортисфлекс</v>
      </c>
      <c r="G8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таблица'!F82)</f>
        <v>шт..</v>
      </c>
      <c r="H82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таблица'!G82)</f>
        <v>300</v>
      </c>
      <c r="I82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82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8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82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8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82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82" s="65"/>
    </row>
    <row r="83" spans="1:15" ht="31.5" x14ac:dyDescent="0.2">
      <c r="A83" s="42"/>
      <c r="B83" s="47" t="str">
        <f>IFERROR(SUBSTITUTE(Таблица1[[#This Row],[Наименование и техническая характеристика]],
LOOKUP(999,FIND([1]!Таблица21011[[Неправильные ]],'входящая таблица'!B83),[1]!Таблица21011[[Неправильные ]]),
LOOKUP(999,FIND([1]!Таблица21011[[Неправильные ]],'входящая таблица'!B83),[1]!Таблица21011[правильно])),Таблица1[[#This Row],[Наименование и техническая характеристика]])</f>
        <v>Бирка кабельная маркировочная треугольная</v>
      </c>
      <c r="C8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таблица'!C83="","Оборудование не указанно",'входящая таблица'!C83))</f>
        <v>У 136</v>
      </c>
      <c r="D83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83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таблица'!D83="","Код не указан",'входящая таблица'!D83))</f>
        <v>66783</v>
      </c>
      <c r="F83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Фортисфлекс</v>
      </c>
      <c r="G8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таблица'!F83)</f>
        <v>шт..</v>
      </c>
      <c r="H83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таблица'!G83)</f>
        <v>300</v>
      </c>
      <c r="I83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83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8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83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8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83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83" s="65"/>
    </row>
    <row r="84" spans="1:15" ht="31.5" x14ac:dyDescent="0.2">
      <c r="A84" s="42"/>
      <c r="B84" s="47" t="str">
        <f>IFERROR(SUBSTITUTE(Таблица1[[#This Row],[Наименование и техническая характеристика]],
LOOKUP(999,FIND([1]!Таблица21011[[Неправильные ]],'входящая таблица'!B84),[1]!Таблица21011[[Неправильные ]]),
LOOKUP(999,FIND([1]!Таблица21011[[Неправильные ]],'входящая таблица'!B84),[1]!Таблица21011[правильно])),Таблица1[[#This Row],[Наименование и техническая характеристика]])</f>
        <v>Маркировочный фломастер</v>
      </c>
      <c r="C8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таблица'!C84="","Оборудование не указанно",'входящая таблица'!C84))</f>
        <v>ФМ-75</v>
      </c>
      <c r="D84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84" s="47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таблица'!D84="","Код не указан",'входящая таблица'!D84))</f>
        <v>66343</v>
      </c>
      <c r="F84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Фортисфлекс</v>
      </c>
      <c r="G8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таблица'!F84)</f>
        <v>шт..</v>
      </c>
      <c r="H84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таблица'!G84)</f>
        <v>2</v>
      </c>
      <c r="I84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84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8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84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8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84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84" s="65"/>
    </row>
    <row r="85" spans="1:15" ht="31.5" x14ac:dyDescent="0.2">
      <c r="A85" s="42"/>
      <c r="B85" s="47" t="str">
        <f>IFERROR(SUBSTITUTE(Таблица1[[#This Row],[Наименование и техническая характеристика]],
LOOKUP(999,FIND([1]!Таблица21011[[Неправильные ]],'входящая таблица'!B85),[1]!Таблица21011[[Неправильные ]]),
LOOKUP(999,FIND([1]!Таблица21011[[Неправильные ]],'входящая таблица'!B85),[1]!Таблица21011[правильно])),Таблица1[[#This Row],[Наименование и техническая характеристика]])</f>
        <v>Труба ВГП ГОСТ3262- 75 Ду 25x3,2</v>
      </c>
      <c r="C8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таблица'!C85="","Оборудование не указанно",'входящая таблица'!C85))</f>
        <v>Оборудование не указанно</v>
      </c>
      <c r="D85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8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таблица'!D85="","Код не указан",'входящая таблица'!D85))</f>
        <v>СТ3</v>
      </c>
      <c r="F85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Россия</v>
      </c>
      <c r="G8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таблица'!F85)</f>
        <v>м.</v>
      </c>
      <c r="H85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таблица'!G85)</f>
        <v>9</v>
      </c>
      <c r="I85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85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8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85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8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85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85" s="65"/>
    </row>
    <row r="86" spans="1:15" ht="31.5" x14ac:dyDescent="0.2">
      <c r="A86" s="42"/>
      <c r="B86" s="47" t="str">
        <f>IFERROR(SUBSTITUTE(Таблица1[[#This Row],[Наименование и техническая характеристика]],
LOOKUP(999,FIND([1]!Таблица21011[[Неправильные ]],'входящая таблица'!B86),[1]!Таблица21011[[Неправильные ]]),
LOOKUP(999,FIND([1]!Таблица21011[[Неправильные ]],'входящая таблица'!B86),[1]!Таблица21011[правильно])),Таблица1[[#This Row],[Наименование и техническая характеристика]])</f>
        <v>Труба ВГП ГОСТ 3262- 75 Ду 50x3,5</v>
      </c>
      <c r="C8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таблица'!C86="","Оборудование не указанно",'входящая таблица'!C86))</f>
        <v>Оборудование не указанно</v>
      </c>
      <c r="D86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8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таблица'!D86="","Код не указан",'входящая таблица'!D86))</f>
        <v>СТ3</v>
      </c>
      <c r="F86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Россия</v>
      </c>
      <c r="G8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таблица'!F86)</f>
        <v>м.</v>
      </c>
      <c r="H86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таблица'!G86)</f>
        <v>10</v>
      </c>
      <c r="I86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86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8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86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8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86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86" s="65"/>
    </row>
    <row r="87" spans="1:15" ht="31.5" x14ac:dyDescent="0.2">
      <c r="A87" s="42"/>
      <c r="B87" s="47" t="str">
        <f>IFERROR(SUBSTITUTE(Таблица1[[#This Row],[Наименование и техническая характеристика]],
LOOKUP(999,FIND([1]!Таблица21011[[Неправильные ]],'входящая таблица'!B87),[1]!Таблица21011[[Неправильные ]]),
LOOKUP(999,FIND([1]!Таблица21011[[Неправильные ]],'входящая таблица'!B87),[1]!Таблица21011[правильно])),Таблица1[[#This Row],[Наименование и техническая характеристика]])</f>
        <v>Полоса горячекатаная 40x4 мм</v>
      </c>
      <c r="C8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таблица'!C87="","Оборудование не указанно",'входящая таблица'!C87))</f>
        <v>Оборудование не указанно</v>
      </c>
      <c r="D87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8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таблица'!D87="","Код не указан",'входящая таблица'!D87))</f>
        <v>СТ3</v>
      </c>
      <c r="F87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Россия</v>
      </c>
      <c r="G8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таблица'!F87)</f>
        <v>м.</v>
      </c>
      <c r="H87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таблица'!G87)</f>
        <v>2</v>
      </c>
      <c r="I87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87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8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87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8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87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87" s="65"/>
    </row>
    <row r="88" spans="1:15" ht="31.5" x14ac:dyDescent="0.2">
      <c r="A88" s="42"/>
      <c r="B88" s="47" t="str">
        <f>IFERROR(SUBSTITUTE(Таблица1[[#This Row],[Наименование и техническая характеристика]],
LOOKUP(999,FIND([1]!Таблица21011[[Неправильные ]],'входящая таблица'!B88),[1]!Таблица21011[[Неправильные ]]),
LOOKUP(999,FIND([1]!Таблица21011[[Неправильные ]],'входящая таблица'!B88),[1]!Таблица21011[правильно])),Таблица1[[#This Row],[Наименование и техническая характеристика]])</f>
        <v>Лента сигнальная к логотипом к «ОСТОРОЖНО КАБЕЛЬ» 150*100м</v>
      </c>
      <c r="C8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таблица'!C88="","Оборудование не указанно",'входящая таблица'!C88))</f>
        <v>ЛСЭ-150</v>
      </c>
      <c r="D88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8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таблица'!D88="","Код не указан",'входящая таблица'!D88))</f>
        <v>Код не указан</v>
      </c>
      <c r="F88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НПО Протект</v>
      </c>
      <c r="G88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таблица'!F88)</f>
        <v>шт.</v>
      </c>
      <c r="H88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таблица'!G88)</f>
        <v>1</v>
      </c>
      <c r="I88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88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8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88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88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88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88" s="65"/>
    </row>
    <row r="89" spans="1:15" ht="31.5" x14ac:dyDescent="0.2">
      <c r="A89" s="42"/>
      <c r="B89" s="47" t="str">
        <f>IFERROR(SUBSTITUTE(Таблица1[[#This Row],[Наименование и техническая характеристика]],
LOOKUP(999,FIND([1]!Таблица21011[[Неправильные ]],'входящая таблица'!B89),[1]!Таблица21011[[Неправильные ]]),
LOOKUP(999,FIND([1]!Таблица21011[[Неправильные ]],'входящая таблица'!B89),[1]!Таблица21011[правильно])),Таблица1[[#This Row],[Наименование и техническая характеристика]])</f>
        <v>Холодный асфальт 30 кг</v>
      </c>
      <c r="C8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таблица'!C89="","Оборудование не указанно",'входящая таблица'!C89))</f>
        <v>Оборудование не указанно</v>
      </c>
      <c r="D89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8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таблица'!D89="","Код не указан",'входящая таблица'!D89))</f>
        <v>Код не указан</v>
      </c>
      <c r="F89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NovTecAs</v>
      </c>
      <c r="G89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таблица'!F89)</f>
        <v>шт..</v>
      </c>
      <c r="H89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таблица'!G89)</f>
        <v>15</v>
      </c>
      <c r="I89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89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8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89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89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89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89" s="65"/>
    </row>
    <row r="90" spans="1:15" ht="31.5" x14ac:dyDescent="0.2">
      <c r="A90" s="42"/>
      <c r="B90" s="47" t="str">
        <f>IFERROR(SUBSTITUTE(Таблица1[[#This Row],[Наименование и техническая характеристика]],
LOOKUP(999,FIND([1]!Таблица21011[[Неправильные ]],'входящая таблица'!B90),[1]!Таблица21011[[Неправильные ]]),
LOOKUP(999,FIND([1]!Таблица21011[[Неправильные ]],'входящая таблица'!B90),[1]!Таблица21011[правильно])),Таблица1[[#This Row],[Наименование и техническая характеристика]])</f>
        <v>Герметик (мастика) для холодной заливки швов 24кг</v>
      </c>
      <c r="C9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таблица'!C90="","Оборудование не указанно",'входящая таблица'!C90))</f>
        <v>Т 85</v>
      </c>
      <c r="D90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9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таблица'!D90="","Код не указан",'входящая таблица'!D90))</f>
        <v>Код не указан</v>
      </c>
      <c r="F90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БРИТ</v>
      </c>
      <c r="G90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таблица'!F90)</f>
        <v>шт..</v>
      </c>
      <c r="H90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таблица'!G90)</f>
        <v>1</v>
      </c>
      <c r="I90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90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9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90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90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90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90" s="65"/>
    </row>
    <row r="91" spans="1:15" ht="31.5" x14ac:dyDescent="0.2">
      <c r="A91" s="42"/>
      <c r="B91" s="47" t="str">
        <f>IFERROR(SUBSTITUTE(Таблица1[[#This Row],[Наименование и техническая характеристика]],
LOOKUP(999,FIND([1]!Таблица21011[[Неправильные ]],'входящая таблица'!B91),[1]!Таблица21011[[Неправильные ]]),
LOOKUP(999,FIND([1]!Таблица21011[[Неправильные ]],'входящая таблица'!B91),[1]!Таблица21011[правильно])),Таблица1[[#This Row],[Наименование и техническая характеристика]])</f>
        <v>Противопожарный высокоэластичный герметик</v>
      </c>
      <c r="C9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таблица'!C91="","Оборудование не указанно",'входящая таблица'!C91))</f>
        <v>ОГНЕЗА-ВГ</v>
      </c>
      <c r="D91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91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таблица'!D91="","Код не указан",'входящая таблица'!D91))</f>
        <v>Код не указан</v>
      </c>
      <c r="F91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Огнеза</v>
      </c>
      <c r="G91" s="49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таблица'!F91)</f>
        <v>шт</v>
      </c>
      <c r="H91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таблица'!G91)</f>
        <v>4</v>
      </c>
      <c r="I91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91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9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91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91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91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91" s="65"/>
    </row>
    <row r="92" spans="1:15" ht="31.5" x14ac:dyDescent="0.2">
      <c r="A92" s="42"/>
      <c r="B92" s="47" t="str">
        <f>IFERROR(SUBSTITUTE(Таблица1[[#This Row],[Наименование и техническая характеристика]],
LOOKUP(999,FIND([1]!Таблица21011[[Неправильные ]],'входящая таблица'!B92),[1]!Таблица21011[[Неправильные ]]),
LOOKUP(999,FIND([1]!Таблица21011[[Неправильные ]],'входящая таблица'!B92),[1]!Таблица21011[правильно])),Таблица1[[#This Row],[Наименование и техническая характеристика]])</f>
        <v>Битумный герметик</v>
      </c>
      <c r="C9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таблица'!C92="","Оборудование не указанно",'входящая таблица'!C92))</f>
        <v>Гермент</v>
      </c>
      <c r="D92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92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таблица'!D92="","Код не указан",'входящая таблица'!D92))</f>
        <v>Код не указан</v>
      </c>
      <c r="F92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Хенкель Рус</v>
      </c>
      <c r="G92" s="49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таблица'!F92)</f>
        <v>шт</v>
      </c>
      <c r="H92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таблица'!G92)</f>
        <v>1</v>
      </c>
      <c r="I92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92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9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92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92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92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92" s="65"/>
    </row>
    <row r="93" spans="1:15" ht="31.5" x14ac:dyDescent="0.2">
      <c r="A93" s="42"/>
      <c r="B93" s="47" t="str">
        <f>IFERROR(SUBSTITUTE(Таблица1[[#This Row],[Наименование и техническая характеристика]],
LOOKUP(999,FIND([1]!Таблица21011[[Неправильные ]],'входящая таблица'!B93),[1]!Таблица21011[[Неправильные ]]),
LOOKUP(999,FIND([1]!Таблица21011[[Неправильные ]],'входящая таблица'!B93),[1]!Таблица21011[правильно])),Таблица1[[#This Row],[Наименование и техническая характеристика]])</f>
        <v>Эмаль-грунт</v>
      </c>
      <c r="C9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таблица'!C93="","Оборудование не указанно",'входящая таблица'!C93))</f>
        <v>М150</v>
      </c>
      <c r="D93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93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таблица'!D93="","Код не указан",'входящая таблица'!D93))</f>
        <v>Код не указан</v>
      </c>
      <c r="F93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Россия</v>
      </c>
      <c r="G93" s="49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таблица'!F93)</f>
        <v>шт</v>
      </c>
      <c r="H93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таблица'!G93)</f>
        <v>1</v>
      </c>
      <c r="I93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93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9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93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93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93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93" s="65"/>
    </row>
    <row r="94" spans="1:15" ht="31.5" x14ac:dyDescent="0.2">
      <c r="A94" s="42"/>
      <c r="B94" s="47" t="str">
        <f>IFERROR(SUBSTITUTE(Таблица1[[#This Row],[Наименование и техническая характеристика]],
LOOKUP(999,FIND([1]!Таблица21011[[Неправильные ]],'входящая таблица'!B94),[1]!Таблица21011[[Неправильные ]]),
LOOKUP(999,FIND([1]!Таблица21011[[Неправильные ]],'входящая таблица'!B94),[1]!Таблица21011[правильно])),Таблица1[[#This Row],[Наименование и техническая характеристика]])</f>
        <v>Цементно-песчаная смесь 25кг.</v>
      </c>
      <c r="C9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таблица'!C94="","Оборудование не указанно",'входящая таблица'!C94))</f>
        <v>СтЗпс5</v>
      </c>
      <c r="D94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Оборудование</v>
      </c>
      <c r="E9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таблица'!D94="","Код не указан",'входящая таблица'!D94))</f>
        <v>Код не указан</v>
      </c>
      <c r="F94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Россия</v>
      </c>
      <c r="G94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таблица'!F94)</f>
        <v>шт</v>
      </c>
      <c r="H94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таблица'!G94)</f>
        <v>12</v>
      </c>
      <c r="I94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94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9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94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94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94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94" s="65"/>
    </row>
    <row r="95" spans="1:15" ht="31.5" x14ac:dyDescent="0.2">
      <c r="A95" s="42"/>
      <c r="B95" s="47" t="str">
        <f>IFERROR(SUBSTITUTE(Таблица1[[#This Row],[Наименование и техническая характеристика]],
LOOKUP(999,FIND([1]!Таблица21011[[Неправильные ]],'входящая таблица'!B95),[1]!Таблица21011[[Неправильные ]]),
LOOKUP(999,FIND([1]!Таблица21011[[Неправильные ]],'входящая таблица'!B95),[1]!Таблица21011[правильно])),Таблица1[[#This Row],[Наименование и техническая характеристика]])</f>
        <v>труба профильная 100x100x5</v>
      </c>
      <c r="C9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таблица'!C95="","Оборудование не указанно",'входящая таблица'!C95))</f>
        <v>СтЗпс5</v>
      </c>
      <c r="D95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9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таблица'!D95="","Код не указан",'входящая таблица'!D95))</f>
        <v>Код не указан</v>
      </c>
      <c r="F95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Россия</v>
      </c>
      <c r="G95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таблица'!F95)</f>
        <v>кг</v>
      </c>
      <c r="H95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таблица'!G95)</f>
        <v>177.84</v>
      </c>
      <c r="I95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95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9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95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95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95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95" s="65"/>
    </row>
    <row r="96" spans="1:15" ht="31.5" x14ac:dyDescent="0.2">
      <c r="A96" s="42"/>
      <c r="B96" s="47" t="str">
        <f>IFERROR(SUBSTITUTE(Таблица1[[#This Row],[Наименование и техническая характеристика]],
LOOKUP(999,FIND([1]!Таблица21011[[Неправильные ]],'входящая таблица'!B96),[1]!Таблица21011[[Неправильные ]]),
LOOKUP(999,FIND([1]!Таблица21011[[Неправильные ]],'входящая таблица'!B96),[1]!Таблица21011[правильно])),Таблица1[[#This Row],[Наименование и техническая характеристика]])</f>
        <v>Труба профильная 60x40x3</v>
      </c>
      <c r="C9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таблица'!C96="","Оборудование не указанно",'входящая таблица'!C96))</f>
        <v>Ст1пс</v>
      </c>
      <c r="D96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9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таблица'!D96="","Код не указан",'входящая таблица'!D96))</f>
        <v>Код не указан</v>
      </c>
      <c r="F96" s="47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Россия</v>
      </c>
      <c r="G96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таблица'!F96)</f>
        <v>кг</v>
      </c>
      <c r="H96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таблица'!G96)</f>
        <v>171.57</v>
      </c>
      <c r="I96" s="48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96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9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96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96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96" s="4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96" s="65"/>
    </row>
    <row r="97" spans="1:15" ht="31.5" x14ac:dyDescent="0.2">
      <c r="A97" s="50"/>
      <c r="B97" s="51" t="str">
        <f>IFERROR(SUBSTITUTE(Таблица1[[#This Row],[Наименование и техническая характеристика]],
LOOKUP(999,FIND([1]!Таблица21011[[Неправильные ]],'входящая таблица'!B97),[1]!Таблица21011[[Неправильные ]]),
LOOKUP(999,FIND([1]!Таблица21011[[Неправильные ]],'входящая таблица'!B97),[1]!Таблица21011[правильно])),Таблица1[[#This Row],[Наименование и техническая характеристика]])</f>
        <v>Труба профильная 20x20x2</v>
      </c>
      <c r="C97" s="43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таблица'!C97="","Оборудование не указанно",'входящая таблица'!C97))</f>
        <v>Оборудование не указанно</v>
      </c>
      <c r="D97" s="43" t="str">
        <f>IFERROR(IF(AND(Таблица1[[#This Row],[Единица измерения]]="",Таблица1[[#This Row],[Количество]]=""),"",LOOKUP(50,SEARCH([1]!Таблица59[Название материала],Таблица3[[#This Row],[Наименование и техническая характеристика]]),[1]!Таблица59[Столбец2])),"Оборудование")</f>
        <v>Материал</v>
      </c>
      <c r="E97" s="52" t="str">
        <f>IF(IF(AND(Таблица1[[#This Row],[Единица измерения]]="",Таблица1[[#This Row],[Количество]]=""),"",Таблица1[[#This Row],[Наименование и техническая характеристика]])="","",IF('входящая таблица'!D97="","Код не указан",'входящая таблица'!D97))</f>
        <v>Код не указан</v>
      </c>
      <c r="F97" s="51" t="str">
        <f>IF(IF(AND(Таблица1[[#This Row],[Единица измерения]]="",Таблица1[[#This Row],[Количество]]=""),"",Таблица1[[#This Row],[Наименование и техническая характеристика]])="","",IFERROR(LOOKUP(50,SEARCH([1]!Таблица68[Проверка на завод],Таблица1[[#This Row],[Завод изготовитель]]),[1]!Таблица68[что вывести]),CONCATENATE("Нвс ",Таблица1[[#This Row],[Завод изготовитель]])))</f>
        <v>Россия</v>
      </c>
      <c r="G97" s="52" t="str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таблица'!F97)</f>
        <v>кг</v>
      </c>
      <c r="H97" s="43">
        <f>IF(IF(AND(Таблица1[[#This Row],[Единица измерения]]="",Таблица1[[#This Row],[Количество]]=""),"",Таблица1[[#This Row],[Наименование и техническая характеристика]])="","",'входящая таблица'!G97)</f>
        <v>50.54</v>
      </c>
      <c r="I97" s="5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листа]:[Стоимость оборудования]],5,FALSE)),0)</f>
        <v>0</v>
      </c>
      <c r="J97" s="44">
        <f>IF(AND(Таблица1[[#This Row],[Единица измерения]]="",Таблица1[[#This Row],[Количество]]=""),"",Таблица3[[#This Row],[Количество]]*Таблица3[[#This Row],[цена за 1 единиц]])</f>
        <v>0</v>
      </c>
      <c r="K9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характеристика]])="","",VLOOKUP([1]!Таблица1[[Тип, марка, обозначение документа, опросного листа]:[конторская Стоимость монтажных работ]],#REF!,6,FALSE)),0)</f>
        <v>0</v>
      </c>
      <c r="L97" s="44">
        <f>IF(AND(Таблица1[[#This Row],[Единица измерения]]="",Таблица1[[#This Row],[Количество]]=""),"",Таблица3[[#This Row],[Количество]]*Таблица3[[#This Row],[цена за 1 единицицу]])</f>
        <v>0</v>
      </c>
      <c r="M97" s="43">
        <f>IFERROR(IF(IF(AND(Таблица1[[#This Row],[Единица измерения]]="",Таблица1[[#This Row],[Количество]]=""),"",Таблица1[[#This Row],[Наименование и техническая характеристика]])="","",VLOOKUP(Таблица3[[#This Row],[Тип, марка, обозначение документа, опросного листа]],[1]!Таблица1[[Тип, марка, обозначение документа, опросного листа]:[конторская Стоимость монтажных работ]],7,FALSE)),0)</f>
        <v>0</v>
      </c>
      <c r="N97" s="55">
        <f>(IF(AND(Таблица1[[#This Row],[Единица измерения]]="",Таблица1[[#This Row],[Количество]]=""),"",Таблица3[[#This Row],[Количество]]*Таблица3[[#This Row],[цена за 1 единицицу2]]))</f>
        <v>0</v>
      </c>
      <c r="O97" s="66"/>
    </row>
    <row r="98" spans="1:15" ht="16.5" thickBot="1" x14ac:dyDescent="0.25">
      <c r="A98" s="50"/>
      <c r="B98" s="52"/>
      <c r="C98" s="52"/>
      <c r="D98" s="52"/>
      <c r="E98" s="52"/>
      <c r="F98" s="52"/>
      <c r="G98" s="52"/>
      <c r="H98" s="52"/>
      <c r="I98" s="54"/>
      <c r="J98" s="54">
        <f>SUBTOTAL(109,Таблица3[сумма])</f>
        <v>1000</v>
      </c>
      <c r="K98" s="54"/>
      <c r="L98" s="54">
        <f>SUBTOTAL(109,Таблица3[общая сумма])</f>
        <v>2000</v>
      </c>
      <c r="M98" s="54"/>
      <c r="N98" s="55">
        <f>SUBTOTAL(109,Таблица3[общая сумма3])</f>
        <v>4000</v>
      </c>
      <c r="O98" s="67"/>
    </row>
    <row r="99" spans="1:15" ht="15.75" x14ac:dyDescent="0.2">
      <c r="I99" s="58"/>
      <c r="J99" s="59"/>
      <c r="K99" s="71" t="s">
        <v>299</v>
      </c>
      <c r="L99" s="70">
        <f>0.1*Таблица3[[#Totals],[общая сумма3]]</f>
        <v>400</v>
      </c>
      <c r="M99" s="70"/>
      <c r="N99" s="70">
        <f>0.2*Таблица3[[#Totals],[общая сумма3]]</f>
        <v>800</v>
      </c>
    </row>
    <row r="100" spans="1:15" ht="15.75" x14ac:dyDescent="0.2">
      <c r="I100" s="58"/>
      <c r="J100" s="60"/>
      <c r="K100" s="71" t="s">
        <v>300</v>
      </c>
      <c r="L100" s="70">
        <f>(Таблица3[[#Totals],[общая сумма]]+L99)*0.2</f>
        <v>480</v>
      </c>
      <c r="M100" s="70"/>
      <c r="N100" s="70">
        <f>0.2*(Таблица3[[#Totals],[общая сумма3]]+N99)</f>
        <v>960</v>
      </c>
    </row>
    <row r="101" spans="1:15" ht="15.75" x14ac:dyDescent="0.2">
      <c r="I101" s="61"/>
      <c r="J101" s="59"/>
      <c r="K101" s="72" t="s">
        <v>301</v>
      </c>
      <c r="L101" s="70">
        <f>SUM(L98:L100)</f>
        <v>2880</v>
      </c>
      <c r="M101" s="70"/>
      <c r="N101" s="70">
        <f>SUM(N98:N100)</f>
        <v>5760</v>
      </c>
    </row>
    <row r="102" spans="1:15" ht="18" x14ac:dyDescent="0.2">
      <c r="B102" s="63" t="s">
        <v>303</v>
      </c>
      <c r="I102" s="62"/>
      <c r="J102" s="59"/>
      <c r="K102" s="73" t="s">
        <v>302</v>
      </c>
      <c r="L102" s="70">
        <f>L101+Таблица3[[#Totals],[сумма]]</f>
        <v>3880</v>
      </c>
      <c r="M102" s="70"/>
      <c r="N102" s="70">
        <f>N101+Таблица3[[#Totals],[сумма]]</f>
        <v>6760</v>
      </c>
    </row>
  </sheetData>
  <mergeCells count="3">
    <mergeCell ref="I1:J1"/>
    <mergeCell ref="K1:L1"/>
    <mergeCell ref="M1:N1"/>
  </mergeCells>
  <conditionalFormatting sqref="F1:F97 F99:F1048576">
    <cfRule type="containsText" dxfId="38" priority="8" operator="containsText" text="Нвс">
      <formula>NOT(ISERROR(SEARCH("Нвс",F1)))</formula>
    </cfRule>
  </conditionalFormatting>
  <conditionalFormatting sqref="C1:C97 C99:C301">
    <cfRule type="containsText" dxfId="37" priority="3" stopIfTrue="1" operator="containsText" text="Оборудование не указанно">
      <formula>NOT(ISERROR(SEARCH("Оборудование не указанно",C1)))</formula>
    </cfRule>
  </conditionalFormatting>
  <conditionalFormatting sqref="E1:E97 E99:E301">
    <cfRule type="containsText" dxfId="36" priority="2" stopIfTrue="1" operator="containsText" text="Код не указан">
      <formula>NOT(ISERROR(SEARCH("Код не указан",E1)))</formula>
    </cfRule>
  </conditionalFormatting>
  <conditionalFormatting sqref="H3:N97 H103:N301 H99:K102">
    <cfRule type="cellIs" dxfId="35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входящая таблица</vt:lpstr>
      <vt:lpstr>калькулятор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ТЗ ЭО</dc:title>
  <dc:subject>СКУД</dc:subject>
  <dc:creator>Баринов</dc:creator>
  <cp:keywords>ДС ул.Парашютная, 22, корп.2, лит.А</cp:keywords>
  <cp:lastModifiedBy>kom5</cp:lastModifiedBy>
  <dcterms:created xsi:type="dcterms:W3CDTF">2020-10-23T10:43:40Z</dcterms:created>
  <dcterms:modified xsi:type="dcterms:W3CDTF">2020-10-27T14:28:49Z</dcterms:modified>
</cp:coreProperties>
</file>