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Лист1" sheetId="1" r:id="rId1"/>
    <sheet name="Лист2" sheetId="2" r:id="rId2"/>
  </sheets>
  <definedNames>
    <definedName name="_xlfn.COT" hidden="1">#NAME?</definedName>
    <definedName name="_xlfn.IFERROR" hidden="1">#NAME?</definedName>
    <definedName name="_xlnm.Print_Area" localSheetId="0">'Лист1'!$A$1:$O$83</definedName>
  </definedNames>
  <calcPr fullCalcOnLoad="1"/>
</workbook>
</file>

<file path=xl/sharedStrings.xml><?xml version="1.0" encoding="utf-8"?>
<sst xmlns="http://schemas.openxmlformats.org/spreadsheetml/2006/main" count="173" uniqueCount="115">
  <si>
    <t>Преобладающий тип грунта</t>
  </si>
  <si>
    <t>Суглинок</t>
  </si>
  <si>
    <r>
      <t>Площадь сечения  валика над траншей, S</t>
    </r>
    <r>
      <rPr>
        <vertAlign val="subscript"/>
        <sz val="10"/>
        <color indexed="8"/>
        <rFont val="Calibri Light"/>
        <family val="2"/>
      </rPr>
      <t>0</t>
    </r>
    <r>
      <rPr>
        <sz val="10"/>
        <color indexed="8"/>
        <rFont val="Calibri Light"/>
        <family val="2"/>
      </rPr>
      <t xml:space="preserve"> м</t>
    </r>
    <r>
      <rPr>
        <vertAlign val="superscript"/>
        <sz val="10"/>
        <color indexed="8"/>
        <rFont val="Calibri Light"/>
        <family val="2"/>
      </rPr>
      <t>2</t>
    </r>
  </si>
  <si>
    <t>Тип грунта/глубина</t>
  </si>
  <si>
    <t>Насыпной</t>
  </si>
  <si>
    <t>Песчаный</t>
  </si>
  <si>
    <t>Супесь</t>
  </si>
  <si>
    <t>Глина</t>
  </si>
  <si>
    <t>Обратная засыпка траншеи грунтом из отвала</t>
  </si>
  <si>
    <t>да</t>
  </si>
  <si>
    <t>Плотность грунта отвала</t>
  </si>
  <si>
    <t>начало</t>
  </si>
  <si>
    <t>конец</t>
  </si>
  <si>
    <t>Уровень грунтовых вод относительно фактической поверхности земли</t>
  </si>
  <si>
    <t>Протяженность участка траншеи разрабатываемого вручную</t>
  </si>
  <si>
    <t>Протяженность участка траншеи разрабатываемого экскаватором</t>
  </si>
  <si>
    <t>D</t>
  </si>
  <si>
    <t>L</t>
  </si>
  <si>
    <t>м</t>
  </si>
  <si>
    <t>о</t>
  </si>
  <si>
    <t>H</t>
  </si>
  <si>
    <t>p</t>
  </si>
  <si>
    <t>Z</t>
  </si>
  <si>
    <t>N</t>
  </si>
  <si>
    <r>
      <t>Н</t>
    </r>
    <r>
      <rPr>
        <vertAlign val="subscript"/>
        <sz val="10"/>
        <color indexed="8"/>
        <rFont val="Calibri"/>
        <family val="2"/>
      </rPr>
      <t>1</t>
    </r>
  </si>
  <si>
    <r>
      <t>Н</t>
    </r>
    <r>
      <rPr>
        <vertAlign val="subscript"/>
        <sz val="10"/>
        <color indexed="8"/>
        <rFont val="Calibri"/>
        <family val="2"/>
      </rPr>
      <t>2</t>
    </r>
  </si>
  <si>
    <t>шт</t>
  </si>
  <si>
    <t>W</t>
  </si>
  <si>
    <t>Исходные данные</t>
  </si>
  <si>
    <t>Количество приямков для сварки стыков/муфт в траншее</t>
  </si>
  <si>
    <t>Средняя глубина траншеи на расчётном участке</t>
  </si>
  <si>
    <r>
      <t>м</t>
    </r>
    <r>
      <rPr>
        <vertAlign val="superscript"/>
        <sz val="10"/>
        <color indexed="8"/>
        <rFont val="Calibri"/>
        <family val="2"/>
      </rPr>
      <t>2</t>
    </r>
  </si>
  <si>
    <r>
      <t>А</t>
    </r>
    <r>
      <rPr>
        <vertAlign val="subscript"/>
        <sz val="10"/>
        <color indexed="8"/>
        <rFont val="Calibri"/>
        <family val="2"/>
      </rPr>
      <t>1</t>
    </r>
  </si>
  <si>
    <r>
      <t>А</t>
    </r>
    <r>
      <rPr>
        <vertAlign val="subscript"/>
        <sz val="10"/>
        <color indexed="8"/>
        <rFont val="Calibri"/>
        <family val="2"/>
      </rPr>
      <t>УГВ</t>
    </r>
  </si>
  <si>
    <r>
      <t>А</t>
    </r>
    <r>
      <rPr>
        <vertAlign val="subscript"/>
        <sz val="10"/>
        <color indexed="8"/>
        <rFont val="Calibri"/>
        <family val="2"/>
      </rPr>
      <t>УРЗ</t>
    </r>
  </si>
  <si>
    <r>
      <t>А</t>
    </r>
    <r>
      <rPr>
        <vertAlign val="subscript"/>
        <sz val="10"/>
        <color indexed="8"/>
        <rFont val="Calibri"/>
        <family val="2"/>
      </rPr>
      <t>2</t>
    </r>
  </si>
  <si>
    <t>Ширина траншеи в основании (по дну)</t>
  </si>
  <si>
    <t>Ширина траншеи непосредственно под трубой</t>
  </si>
  <si>
    <t>Ширина траншеи по уровню земли</t>
  </si>
  <si>
    <t>Ширина траншеи по уровню грунтовых вод</t>
  </si>
  <si>
    <t>Площадь сечения трубопровода</t>
  </si>
  <si>
    <t>Общая площадь сечения траншеи (без площади сечения трубы)</t>
  </si>
  <si>
    <t>Площадь сечения траншеи с песчаным основанием под трубой</t>
  </si>
  <si>
    <r>
      <t>S</t>
    </r>
    <r>
      <rPr>
        <vertAlign val="subscript"/>
        <sz val="10"/>
        <color indexed="8"/>
        <rFont val="Calibri"/>
        <family val="2"/>
      </rPr>
      <t>1</t>
    </r>
  </si>
  <si>
    <r>
      <t>S</t>
    </r>
    <r>
      <rPr>
        <vertAlign val="subscript"/>
        <sz val="10"/>
        <color indexed="8"/>
        <rFont val="Calibri"/>
        <family val="2"/>
      </rPr>
      <t>2</t>
    </r>
  </si>
  <si>
    <t>Площадь сечения траншеи с песчаной присыпкой (без сечения трубы)</t>
  </si>
  <si>
    <t>Площадь сечения траншеи с грунтом обратной засыпки</t>
  </si>
  <si>
    <t>Площадь сечения траншеи по вскрытым  дорожным покрытиям</t>
  </si>
  <si>
    <t>Ширина траншеи по низу конструкции дорожных одежд</t>
  </si>
  <si>
    <r>
      <t>А</t>
    </r>
    <r>
      <rPr>
        <vertAlign val="subscript"/>
        <sz val="10"/>
        <color indexed="8"/>
        <rFont val="Calibri"/>
        <family val="2"/>
      </rPr>
      <t>ДОР</t>
    </r>
  </si>
  <si>
    <t>Параметры линейной части траншеи</t>
  </si>
  <si>
    <r>
      <t>S</t>
    </r>
    <r>
      <rPr>
        <vertAlign val="subscript"/>
        <sz val="10"/>
        <color indexed="8"/>
        <rFont val="Calibri"/>
        <family val="2"/>
      </rPr>
      <t>О</t>
    </r>
  </si>
  <si>
    <t>Площадь сечения  траншеи с разработкой сухого грунта</t>
  </si>
  <si>
    <r>
      <t>Площадь сечения  траншеи с разработкой мокрого грунта</t>
    </r>
  </si>
  <si>
    <r>
      <t>V</t>
    </r>
    <r>
      <rPr>
        <vertAlign val="subscript"/>
        <sz val="10"/>
        <color indexed="8"/>
        <rFont val="Calibri"/>
        <family val="2"/>
      </rPr>
      <t>СР</t>
    </r>
  </si>
  <si>
    <r>
      <t>V</t>
    </r>
    <r>
      <rPr>
        <vertAlign val="subscript"/>
        <sz val="10"/>
        <color indexed="8"/>
        <rFont val="Calibri"/>
        <family val="2"/>
      </rPr>
      <t>СМ</t>
    </r>
  </si>
  <si>
    <r>
      <t>м</t>
    </r>
    <r>
      <rPr>
        <vertAlign val="superscript"/>
        <sz val="10"/>
        <color indexed="8"/>
        <rFont val="Calibri"/>
        <family val="2"/>
      </rPr>
      <t>3</t>
    </r>
  </si>
  <si>
    <r>
      <t>V</t>
    </r>
    <r>
      <rPr>
        <vertAlign val="subscript"/>
        <sz val="10"/>
        <color indexed="8"/>
        <rFont val="Calibri"/>
        <family val="2"/>
      </rPr>
      <t>1</t>
    </r>
  </si>
  <si>
    <r>
      <t>V</t>
    </r>
    <r>
      <rPr>
        <vertAlign val="subscript"/>
        <sz val="10"/>
        <color indexed="8"/>
        <rFont val="Calibri"/>
        <family val="2"/>
      </rPr>
      <t>2</t>
    </r>
  </si>
  <si>
    <r>
      <t>Н</t>
    </r>
    <r>
      <rPr>
        <vertAlign val="subscript"/>
        <sz val="10"/>
        <color indexed="8"/>
        <rFont val="Calibri"/>
        <family val="2"/>
      </rPr>
      <t>ЦГВ</t>
    </r>
  </si>
  <si>
    <r>
      <t>Н</t>
    </r>
    <r>
      <rPr>
        <vertAlign val="subscript"/>
        <sz val="10"/>
        <color indexed="8"/>
        <rFont val="Calibri"/>
        <family val="2"/>
      </rPr>
      <t>ДОР</t>
    </r>
  </si>
  <si>
    <r>
      <t>Н</t>
    </r>
    <r>
      <rPr>
        <vertAlign val="subscript"/>
        <sz val="10"/>
        <color indexed="8"/>
        <rFont val="Calibri"/>
        <family val="2"/>
      </rPr>
      <t>ОТВ</t>
    </r>
  </si>
  <si>
    <r>
      <t>Н</t>
    </r>
    <r>
      <rPr>
        <vertAlign val="subscript"/>
        <sz val="10"/>
        <color indexed="8"/>
        <rFont val="Calibri"/>
        <family val="2"/>
      </rPr>
      <t>ПЛН</t>
    </r>
  </si>
  <si>
    <t>Объем грунта, вытесняемый трубой</t>
  </si>
  <si>
    <t>Устройство песчаного основания из среднезернистого песка слоем 0,1 м</t>
  </si>
  <si>
    <t>Полная глубина траншеи</t>
  </si>
  <si>
    <t>Высота валика обратной засыпки над траншеей</t>
  </si>
  <si>
    <t>Толщина конструкции дорожного покрытия</t>
  </si>
  <si>
    <t>Угол  откоса при заданной глубине,</t>
  </si>
  <si>
    <t>Объем излишков грунта образующихся при земляных работах</t>
  </si>
  <si>
    <t>Объем грунта, требуемого для создания валика</t>
  </si>
  <si>
    <t>Длина расчётного участка траншеи</t>
  </si>
  <si>
    <r>
      <t>L</t>
    </r>
    <r>
      <rPr>
        <vertAlign val="subscript"/>
        <sz val="10"/>
        <color indexed="8"/>
        <rFont val="Calibri"/>
        <family val="2"/>
      </rPr>
      <t>Р</t>
    </r>
  </si>
  <si>
    <r>
      <t>L</t>
    </r>
    <r>
      <rPr>
        <vertAlign val="subscript"/>
        <sz val="10"/>
        <color indexed="8"/>
        <rFont val="Calibri"/>
        <family val="2"/>
      </rPr>
      <t>М</t>
    </r>
  </si>
  <si>
    <r>
      <t>Н</t>
    </r>
    <r>
      <rPr>
        <vertAlign val="subscript"/>
        <sz val="10"/>
        <color indexed="8"/>
        <rFont val="Calibri"/>
        <family val="2"/>
      </rPr>
      <t>О</t>
    </r>
  </si>
  <si>
    <r>
      <t>кг/м</t>
    </r>
    <r>
      <rPr>
        <vertAlign val="superscript"/>
        <sz val="10"/>
        <color indexed="8"/>
        <rFont val="Calibri"/>
        <family val="2"/>
      </rPr>
      <t>3</t>
    </r>
  </si>
  <si>
    <t>РАСЧЕТ</t>
  </si>
  <si>
    <t>нет</t>
  </si>
  <si>
    <t>Ширина траншеи по верху песчаной присыпки (труба+0,2м)</t>
  </si>
  <si>
    <r>
      <t>S</t>
    </r>
    <r>
      <rPr>
        <vertAlign val="subscript"/>
        <sz val="10"/>
        <color indexed="8"/>
        <rFont val="Calibri"/>
        <family val="2"/>
      </rPr>
      <t>ОБР</t>
    </r>
  </si>
  <si>
    <r>
      <t>H</t>
    </r>
    <r>
      <rPr>
        <vertAlign val="subscript"/>
        <sz val="10"/>
        <color indexed="8"/>
        <rFont val="Calibri"/>
        <family val="2"/>
      </rPr>
      <t>СР</t>
    </r>
  </si>
  <si>
    <r>
      <t>А</t>
    </r>
    <r>
      <rPr>
        <vertAlign val="subscript"/>
        <sz val="10"/>
        <color indexed="8"/>
        <rFont val="Calibri"/>
        <family val="2"/>
      </rPr>
      <t>ОСН</t>
    </r>
  </si>
  <si>
    <r>
      <t>S</t>
    </r>
    <r>
      <rPr>
        <vertAlign val="subscript"/>
        <sz val="10"/>
        <color indexed="8"/>
        <rFont val="Calibri"/>
        <family val="2"/>
      </rPr>
      <t>D</t>
    </r>
  </si>
  <si>
    <r>
      <t>S</t>
    </r>
    <r>
      <rPr>
        <vertAlign val="subscript"/>
        <sz val="10"/>
        <color indexed="8"/>
        <rFont val="Calibri"/>
        <family val="2"/>
      </rPr>
      <t>ТР</t>
    </r>
  </si>
  <si>
    <r>
      <t>S</t>
    </r>
    <r>
      <rPr>
        <vertAlign val="subscript"/>
        <sz val="10"/>
        <color indexed="8"/>
        <rFont val="Calibri"/>
        <family val="2"/>
      </rPr>
      <t>ДОР</t>
    </r>
  </si>
  <si>
    <r>
      <t>S</t>
    </r>
    <r>
      <rPr>
        <vertAlign val="subscript"/>
        <sz val="10"/>
        <color indexed="8"/>
        <rFont val="Calibri"/>
        <family val="2"/>
      </rPr>
      <t>СУХ</t>
    </r>
  </si>
  <si>
    <r>
      <t>S</t>
    </r>
    <r>
      <rPr>
        <vertAlign val="subscript"/>
        <sz val="10"/>
        <color indexed="8"/>
        <rFont val="Calibri"/>
        <family val="2"/>
      </rPr>
      <t>МОКР</t>
    </r>
  </si>
  <si>
    <t>Объем песка в  засыпке вертикальных/стальных участков</t>
  </si>
  <si>
    <r>
      <t>V</t>
    </r>
    <r>
      <rPr>
        <vertAlign val="subscript"/>
        <sz val="10"/>
        <color indexed="8"/>
        <rFont val="Calibri"/>
        <family val="2"/>
      </rPr>
      <t>ИЗЛ</t>
    </r>
  </si>
  <si>
    <r>
      <t>V</t>
    </r>
    <r>
      <rPr>
        <vertAlign val="subscript"/>
        <sz val="10"/>
        <color indexed="8"/>
        <rFont val="Calibri"/>
        <family val="2"/>
      </rPr>
      <t>ВАЛ</t>
    </r>
  </si>
  <si>
    <r>
      <t>V</t>
    </r>
    <r>
      <rPr>
        <vertAlign val="subscript"/>
        <sz val="10"/>
        <color indexed="8"/>
        <rFont val="Calibri"/>
        <family val="2"/>
      </rPr>
      <t>ВЕРТ</t>
    </r>
  </si>
  <si>
    <r>
      <t>V</t>
    </r>
    <r>
      <rPr>
        <vertAlign val="subscript"/>
        <sz val="10"/>
        <color indexed="8"/>
        <rFont val="Calibri"/>
        <family val="2"/>
      </rPr>
      <t>ЦГВ</t>
    </r>
  </si>
  <si>
    <r>
      <t>V</t>
    </r>
    <r>
      <rPr>
        <vertAlign val="subscript"/>
        <sz val="10"/>
        <color indexed="8"/>
        <rFont val="Calibri"/>
        <family val="2"/>
      </rPr>
      <t>ТР</t>
    </r>
  </si>
  <si>
    <r>
      <t>V</t>
    </r>
    <r>
      <rPr>
        <vertAlign val="subscript"/>
        <sz val="10"/>
        <color indexed="8"/>
        <rFont val="Calibri"/>
        <family val="2"/>
      </rPr>
      <t>ДОР</t>
    </r>
  </si>
  <si>
    <r>
      <t>V</t>
    </r>
    <r>
      <rPr>
        <vertAlign val="subscript"/>
        <sz val="10"/>
        <color indexed="8"/>
        <rFont val="Calibri"/>
        <family val="2"/>
      </rPr>
      <t>ОБР</t>
    </r>
  </si>
  <si>
    <r>
      <t>L</t>
    </r>
    <r>
      <rPr>
        <vertAlign val="subscript"/>
        <sz val="10"/>
        <color indexed="8"/>
        <rFont val="Calibri"/>
        <family val="2"/>
      </rPr>
      <t>В/СТ</t>
    </r>
  </si>
  <si>
    <t>Объем песка в засыпке траншеи до конструкции дорожных одежд</t>
  </si>
  <si>
    <t>Итого</t>
  </si>
  <si>
    <t>Общий объем песка для строительных работ</t>
  </si>
  <si>
    <r>
      <t>V</t>
    </r>
    <r>
      <rPr>
        <vertAlign val="subscript"/>
        <sz val="10"/>
        <color indexed="8"/>
        <rFont val="Calibri"/>
        <family val="2"/>
      </rPr>
      <t>ПСК</t>
    </r>
  </si>
  <si>
    <t>Разработка траншеи с сухим грунтом вручную</t>
  </si>
  <si>
    <r>
      <t>Разработка траншеи с сухим грунтом механизированным способом</t>
    </r>
  </si>
  <si>
    <t xml:space="preserve">Разработка траншеи с мокрым грунтом вручную </t>
  </si>
  <si>
    <r>
      <t>Разработка траншеи с мокрым грунтом механизированным способом</t>
    </r>
  </si>
  <si>
    <r>
      <t>V</t>
    </r>
    <r>
      <rPr>
        <vertAlign val="subscript"/>
        <sz val="10"/>
        <color indexed="8"/>
        <rFont val="Calibri"/>
        <family val="2"/>
      </rPr>
      <t>МР</t>
    </r>
  </si>
  <si>
    <r>
      <t>V</t>
    </r>
    <r>
      <rPr>
        <vertAlign val="subscript"/>
        <sz val="10"/>
        <color indexed="8"/>
        <rFont val="Calibri"/>
        <family val="2"/>
      </rPr>
      <t>ММ</t>
    </r>
  </si>
  <si>
    <t>Наружный диаметр трубы</t>
  </si>
  <si>
    <t>Высота песчаного основания под укладку трубы</t>
  </si>
  <si>
    <t>Высота обратной присыпки песком над трубы</t>
  </si>
  <si>
    <t>Длина участков трубы подлежащая полной засыпке песком</t>
  </si>
  <si>
    <t>Обратная присыпка трубы слоем 0,2 м</t>
  </si>
  <si>
    <t>Объем песка в  засыпке  ЦГВ</t>
  </si>
  <si>
    <t>Траншея</t>
  </si>
  <si>
    <t>Полная присыпка песком трубы под дорожными покрытиями</t>
  </si>
  <si>
    <t>Глубина траншеи в месте установки ЦГВ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</si>
</sst>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4">
    <font>
      <sz val="13"/>
      <color theme="1"/>
      <name val="Arial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10"/>
      <color indexed="8"/>
      <name val="Calibri Light"/>
      <family val="2"/>
    </font>
    <font>
      <vertAlign val="subscript"/>
      <sz val="10"/>
      <color indexed="8"/>
      <name val="Calibri Light"/>
      <family val="2"/>
    </font>
    <font>
      <vertAlign val="superscript"/>
      <sz val="10"/>
      <color indexed="8"/>
      <name val="Calibri Light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 Light"/>
      <family val="2"/>
    </font>
    <font>
      <b/>
      <sz val="9"/>
      <color indexed="8"/>
      <name val="Calibri"/>
      <family val="2"/>
    </font>
    <font>
      <sz val="10"/>
      <name val="Calibri Light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  <font>
      <sz val="9"/>
      <color theme="0"/>
      <name val="Calibri"/>
      <family val="2"/>
    </font>
    <font>
      <sz val="14"/>
      <color theme="1"/>
      <name val="Calibri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1"/>
      <color theme="1"/>
      <name val="Calibri Light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4" fillId="0" borderId="10" xfId="0" applyFont="1" applyBorder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vertical="center" shrinkToFit="1"/>
      <protection hidden="1"/>
    </xf>
    <xf numFmtId="0" fontId="38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 shrinkToFit="1"/>
      <protection hidden="1"/>
    </xf>
    <xf numFmtId="0" fontId="38" fillId="0" borderId="0" xfId="0" applyFont="1" applyAlignment="1" applyProtection="1">
      <alignment/>
      <protection hidden="1"/>
    </xf>
    <xf numFmtId="0" fontId="56" fillId="0" borderId="10" xfId="0" applyFont="1" applyBorder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56" fillId="0" borderId="0" xfId="0" applyFont="1" applyBorder="1" applyAlignment="1" applyProtection="1">
      <alignment/>
      <protection hidden="1"/>
    </xf>
    <xf numFmtId="0" fontId="37" fillId="0" borderId="11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vertical="center" shrinkToFit="1"/>
      <protection hidden="1"/>
    </xf>
    <xf numFmtId="0" fontId="57" fillId="5" borderId="12" xfId="0" applyFont="1" applyFill="1" applyBorder="1" applyAlignment="1" applyProtection="1">
      <alignment horizontal="left"/>
      <protection hidden="1"/>
    </xf>
    <xf numFmtId="0" fontId="58" fillId="5" borderId="13" xfId="0" applyFont="1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shrinkToFit="1"/>
      <protection hidden="1"/>
    </xf>
    <xf numFmtId="0" fontId="57" fillId="5" borderId="14" xfId="0" applyFont="1" applyFill="1" applyBorder="1" applyAlignment="1" applyProtection="1">
      <alignment horizontal="left"/>
      <protection hidden="1"/>
    </xf>
    <xf numFmtId="0" fontId="58" fillId="5" borderId="15" xfId="0" applyFont="1" applyFill="1" applyBorder="1" applyAlignment="1" applyProtection="1">
      <alignment horizontal="center"/>
      <protection hidden="1"/>
    </xf>
    <xf numFmtId="0" fontId="57" fillId="5" borderId="16" xfId="0" applyFont="1" applyFill="1" applyBorder="1" applyAlignment="1" applyProtection="1">
      <alignment horizontal="left"/>
      <protection hidden="1"/>
    </xf>
    <xf numFmtId="0" fontId="58" fillId="5" borderId="17" xfId="0" applyFont="1" applyFill="1" applyBorder="1" applyAlignment="1" applyProtection="1">
      <alignment horizontal="center"/>
      <protection hidden="1"/>
    </xf>
    <xf numFmtId="0" fontId="57" fillId="33" borderId="18" xfId="0" applyFont="1" applyFill="1" applyBorder="1" applyAlignment="1" applyProtection="1">
      <alignment horizontal="left"/>
      <protection hidden="1"/>
    </xf>
    <xf numFmtId="0" fontId="58" fillId="33" borderId="13" xfId="0" applyFont="1" applyFill="1" applyBorder="1" applyAlignment="1" applyProtection="1">
      <alignment horizontal="center"/>
      <protection hidden="1"/>
    </xf>
    <xf numFmtId="0" fontId="57" fillId="33" borderId="19" xfId="0" applyFont="1" applyFill="1" applyBorder="1" applyAlignment="1" applyProtection="1">
      <alignment horizontal="left"/>
      <protection hidden="1"/>
    </xf>
    <xf numFmtId="0" fontId="58" fillId="33" borderId="15" xfId="0" applyFont="1" applyFill="1" applyBorder="1" applyAlignment="1" applyProtection="1">
      <alignment horizontal="center"/>
      <protection hidden="1"/>
    </xf>
    <xf numFmtId="0" fontId="57" fillId="33" borderId="20" xfId="0" applyFont="1" applyFill="1" applyBorder="1" applyAlignment="1" applyProtection="1">
      <alignment horizontal="left"/>
      <protection hidden="1"/>
    </xf>
    <xf numFmtId="0" fontId="58" fillId="33" borderId="17" xfId="0" applyFont="1" applyFill="1" applyBorder="1" applyAlignment="1" applyProtection="1">
      <alignment horizontal="center"/>
      <protection hidden="1"/>
    </xf>
    <xf numFmtId="0" fontId="57" fillId="9" borderId="21" xfId="0" applyFont="1" applyFill="1" applyBorder="1" applyAlignment="1" applyProtection="1">
      <alignment horizontal="left"/>
      <protection hidden="1"/>
    </xf>
    <xf numFmtId="0" fontId="58" fillId="9" borderId="22" xfId="0" applyFont="1" applyFill="1" applyBorder="1" applyAlignment="1" applyProtection="1">
      <alignment horizontal="center"/>
      <protection hidden="1"/>
    </xf>
    <xf numFmtId="0" fontId="57" fillId="9" borderId="19" xfId="0" applyFont="1" applyFill="1" applyBorder="1" applyAlignment="1" applyProtection="1">
      <alignment horizontal="left"/>
      <protection hidden="1"/>
    </xf>
    <xf numFmtId="0" fontId="58" fillId="9" borderId="15" xfId="0" applyFont="1" applyFill="1" applyBorder="1" applyAlignment="1" applyProtection="1">
      <alignment horizontal="center"/>
      <protection hidden="1"/>
    </xf>
    <xf numFmtId="0" fontId="57" fillId="9" borderId="20" xfId="0" applyFont="1" applyFill="1" applyBorder="1" applyAlignment="1" applyProtection="1">
      <alignment horizontal="left"/>
      <protection hidden="1"/>
    </xf>
    <xf numFmtId="0" fontId="58" fillId="9" borderId="17" xfId="0" applyFont="1" applyFill="1" applyBorder="1" applyAlignment="1" applyProtection="1">
      <alignment horizontal="center"/>
      <protection hidden="1"/>
    </xf>
    <xf numFmtId="0" fontId="57" fillId="11" borderId="21" xfId="0" applyFont="1" applyFill="1" applyBorder="1" applyAlignment="1" applyProtection="1">
      <alignment horizontal="left"/>
      <protection hidden="1"/>
    </xf>
    <xf numFmtId="0" fontId="58" fillId="11" borderId="22" xfId="0" applyFont="1" applyFill="1" applyBorder="1" applyAlignment="1" applyProtection="1">
      <alignment horizontal="center"/>
      <protection hidden="1"/>
    </xf>
    <xf numFmtId="0" fontId="57" fillId="11" borderId="19" xfId="0" applyFont="1" applyFill="1" applyBorder="1" applyAlignment="1" applyProtection="1">
      <alignment horizontal="left"/>
      <protection hidden="1"/>
    </xf>
    <xf numFmtId="0" fontId="58" fillId="11" borderId="15" xfId="0" applyFont="1" applyFill="1" applyBorder="1" applyAlignment="1" applyProtection="1">
      <alignment horizontal="center"/>
      <protection hidden="1"/>
    </xf>
    <xf numFmtId="0" fontId="57" fillId="11" borderId="23" xfId="0" applyFont="1" applyFill="1" applyBorder="1" applyAlignment="1" applyProtection="1">
      <alignment horizontal="left"/>
      <protection hidden="1"/>
    </xf>
    <xf numFmtId="0" fontId="58" fillId="11" borderId="24" xfId="0" applyFont="1" applyFill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11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25" xfId="0" applyFont="1" applyBorder="1" applyAlignment="1" applyProtection="1">
      <alignment/>
      <protection hidden="1"/>
    </xf>
    <xf numFmtId="0" fontId="37" fillId="0" borderId="26" xfId="0" applyFont="1" applyBorder="1" applyAlignment="1" applyProtection="1">
      <alignment horizontal="center"/>
      <protection hidden="1"/>
    </xf>
    <xf numFmtId="0" fontId="37" fillId="0" borderId="26" xfId="0" applyFont="1" applyBorder="1" applyAlignment="1" applyProtection="1">
      <alignment/>
      <protection hidden="1"/>
    </xf>
    <xf numFmtId="0" fontId="60" fillId="34" borderId="27" xfId="0" applyFont="1" applyFill="1" applyBorder="1" applyAlignment="1" applyProtection="1">
      <alignment horizontal="center" shrinkToFit="1"/>
      <protection hidden="1"/>
    </xf>
    <xf numFmtId="0" fontId="58" fillId="5" borderId="28" xfId="0" applyFont="1" applyFill="1" applyBorder="1" applyAlignment="1" applyProtection="1">
      <alignment horizontal="center"/>
      <protection hidden="1"/>
    </xf>
    <xf numFmtId="0" fontId="58" fillId="5" borderId="29" xfId="0" applyFont="1" applyFill="1" applyBorder="1" applyAlignment="1" applyProtection="1">
      <alignment horizontal="center"/>
      <protection hidden="1"/>
    </xf>
    <xf numFmtId="0" fontId="61" fillId="5" borderId="29" xfId="0" applyFont="1" applyFill="1" applyBorder="1" applyAlignment="1" applyProtection="1">
      <alignment horizontal="center"/>
      <protection hidden="1"/>
    </xf>
    <xf numFmtId="0" fontId="58" fillId="5" borderId="30" xfId="0" applyFont="1" applyFill="1" applyBorder="1" applyAlignment="1" applyProtection="1">
      <alignment horizontal="center"/>
      <protection hidden="1"/>
    </xf>
    <xf numFmtId="2" fontId="57" fillId="5" borderId="31" xfId="0" applyNumberFormat="1" applyFont="1" applyFill="1" applyBorder="1" applyAlignment="1" applyProtection="1">
      <alignment horizontal="center"/>
      <protection hidden="1" locked="0"/>
    </xf>
    <xf numFmtId="0" fontId="60" fillId="34" borderId="18" xfId="0" applyFont="1" applyFill="1" applyBorder="1" applyAlignment="1" applyProtection="1">
      <alignment horizontal="center" shrinkToFit="1"/>
      <protection hidden="1"/>
    </xf>
    <xf numFmtId="0" fontId="60" fillId="34" borderId="32" xfId="0" applyFont="1" applyFill="1" applyBorder="1" applyAlignment="1" applyProtection="1">
      <alignment horizontal="center" shrinkToFit="1"/>
      <protection hidden="1"/>
    </xf>
    <xf numFmtId="2" fontId="57" fillId="5" borderId="19" xfId="0" applyNumberFormat="1" applyFont="1" applyFill="1" applyBorder="1" applyAlignment="1" applyProtection="1">
      <alignment horizontal="center"/>
      <protection hidden="1" locked="0"/>
    </xf>
    <xf numFmtId="2" fontId="57" fillId="5" borderId="33" xfId="0" applyNumberFormat="1" applyFont="1" applyFill="1" applyBorder="1" applyAlignment="1" applyProtection="1">
      <alignment horizontal="center"/>
      <protection hidden="1" locked="0"/>
    </xf>
    <xf numFmtId="0" fontId="60" fillId="34" borderId="28" xfId="0" applyFont="1" applyFill="1" applyBorder="1" applyAlignment="1" applyProtection="1">
      <alignment horizontal="center" shrinkToFit="1"/>
      <protection hidden="1"/>
    </xf>
    <xf numFmtId="2" fontId="57" fillId="5" borderId="29" xfId="0" applyNumberFormat="1" applyFont="1" applyFill="1" applyBorder="1" applyAlignment="1" applyProtection="1">
      <alignment horizontal="center"/>
      <protection hidden="1" locked="0"/>
    </xf>
    <xf numFmtId="0" fontId="62" fillId="0" borderId="0" xfId="0" applyFont="1" applyBorder="1" applyAlignment="1" applyProtection="1">
      <alignment/>
      <protection hidden="1"/>
    </xf>
    <xf numFmtId="0" fontId="37" fillId="0" borderId="34" xfId="0" applyFont="1" applyBorder="1" applyAlignment="1" applyProtection="1">
      <alignment horizontal="center" vertical="center" shrinkToFit="1"/>
      <protection hidden="1"/>
    </xf>
    <xf numFmtId="0" fontId="37" fillId="0" borderId="35" xfId="0" applyFont="1" applyBorder="1" applyAlignment="1" applyProtection="1">
      <alignment horizontal="center" vertical="center" shrinkToFit="1"/>
      <protection hidden="1"/>
    </xf>
    <xf numFmtId="0" fontId="37" fillId="0" borderId="36" xfId="0" applyFont="1" applyBorder="1" applyAlignment="1" applyProtection="1">
      <alignment horizontal="center" vertical="center" shrinkToFit="1"/>
      <protection hidden="1"/>
    </xf>
    <xf numFmtId="2" fontId="45" fillId="35" borderId="37" xfId="0" applyNumberFormat="1" applyFont="1" applyFill="1" applyBorder="1" applyAlignment="1" applyProtection="1">
      <alignment horizontal="center"/>
      <protection hidden="1"/>
    </xf>
    <xf numFmtId="2" fontId="45" fillId="35" borderId="38" xfId="0" applyNumberFormat="1" applyFont="1" applyFill="1" applyBorder="1" applyAlignment="1" applyProtection="1">
      <alignment horizontal="center"/>
      <protection hidden="1"/>
    </xf>
    <xf numFmtId="2" fontId="45" fillId="35" borderId="39" xfId="0" applyNumberFormat="1" applyFont="1" applyFill="1" applyBorder="1" applyAlignment="1" applyProtection="1">
      <alignment horizontal="center"/>
      <protection hidden="1"/>
    </xf>
    <xf numFmtId="2" fontId="45" fillId="35" borderId="36" xfId="0" applyNumberFormat="1" applyFont="1" applyFill="1" applyBorder="1" applyAlignment="1" applyProtection="1">
      <alignment horizontal="center"/>
      <protection hidden="1"/>
    </xf>
    <xf numFmtId="164" fontId="57" fillId="0" borderId="0" xfId="0" applyNumberFormat="1" applyFont="1" applyFill="1" applyBorder="1" applyAlignment="1" applyProtection="1">
      <alignment/>
      <protection hidden="1"/>
    </xf>
    <xf numFmtId="0" fontId="57" fillId="5" borderId="14" xfId="0" applyFont="1" applyFill="1" applyBorder="1" applyAlignment="1" applyProtection="1">
      <alignment/>
      <protection hidden="1" locked="0"/>
    </xf>
    <xf numFmtId="0" fontId="57" fillId="5" borderId="40" xfId="0" applyFont="1" applyFill="1" applyBorder="1" applyAlignment="1" applyProtection="1">
      <alignment/>
      <protection hidden="1" locked="0"/>
    </xf>
    <xf numFmtId="0" fontId="19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2" fontId="17" fillId="36" borderId="15" xfId="0" applyNumberFormat="1" applyFont="1" applyFill="1" applyBorder="1" applyAlignment="1" applyProtection="1">
      <alignment horizontal="center"/>
      <protection hidden="1"/>
    </xf>
    <xf numFmtId="2" fontId="17" fillId="36" borderId="33" xfId="0" applyNumberFormat="1" applyFont="1" applyFill="1" applyBorder="1" applyAlignment="1" applyProtection="1">
      <alignment horizontal="center"/>
      <protection hidden="1"/>
    </xf>
    <xf numFmtId="2" fontId="17" fillId="36" borderId="24" xfId="0" applyNumberFormat="1" applyFont="1" applyFill="1" applyBorder="1" applyAlignment="1" applyProtection="1">
      <alignment horizontal="center"/>
      <protection hidden="1"/>
    </xf>
    <xf numFmtId="2" fontId="17" fillId="36" borderId="41" xfId="0" applyNumberFormat="1" applyFont="1" applyFill="1" applyBorder="1" applyAlignment="1" applyProtection="1">
      <alignment horizontal="center"/>
      <protection hidden="1"/>
    </xf>
    <xf numFmtId="0" fontId="37" fillId="0" borderId="42" xfId="0" applyFont="1" applyBorder="1" applyAlignment="1" applyProtection="1">
      <alignment horizontal="center"/>
      <protection hidden="1"/>
    </xf>
    <xf numFmtId="0" fontId="37" fillId="0" borderId="26" xfId="0" applyFont="1" applyBorder="1" applyAlignment="1" applyProtection="1">
      <alignment horizontal="center"/>
      <protection hidden="1"/>
    </xf>
    <xf numFmtId="2" fontId="17" fillId="36" borderId="17" xfId="0" applyNumberFormat="1" applyFont="1" applyFill="1" applyBorder="1" applyAlignment="1" applyProtection="1">
      <alignment horizontal="center"/>
      <protection hidden="1"/>
    </xf>
    <xf numFmtId="2" fontId="17" fillId="36" borderId="43" xfId="0" applyNumberFormat="1" applyFont="1" applyFill="1" applyBorder="1" applyAlignment="1" applyProtection="1">
      <alignment horizontal="center"/>
      <protection hidden="1"/>
    </xf>
    <xf numFmtId="2" fontId="17" fillId="36" borderId="22" xfId="0" applyNumberFormat="1" applyFont="1" applyFill="1" applyBorder="1" applyAlignment="1" applyProtection="1">
      <alignment horizontal="center"/>
      <protection hidden="1"/>
    </xf>
    <xf numFmtId="2" fontId="17" fillId="36" borderId="44" xfId="0" applyNumberFormat="1" applyFont="1" applyFill="1" applyBorder="1" applyAlignment="1" applyProtection="1">
      <alignment horizontal="center"/>
      <protection hidden="1"/>
    </xf>
    <xf numFmtId="0" fontId="57" fillId="37" borderId="45" xfId="0" applyFont="1" applyFill="1" applyBorder="1" applyAlignment="1" applyProtection="1">
      <alignment horizontal="center" shrinkToFit="1"/>
      <protection hidden="1" locked="0"/>
    </xf>
    <xf numFmtId="0" fontId="57" fillId="37" borderId="46" xfId="0" applyFont="1" applyFill="1" applyBorder="1" applyAlignment="1" applyProtection="1">
      <alignment horizontal="center" shrinkToFit="1"/>
      <protection hidden="1" locked="0"/>
    </xf>
    <xf numFmtId="0" fontId="57" fillId="5" borderId="23" xfId="0" applyFont="1" applyFill="1" applyBorder="1" applyAlignment="1" applyProtection="1">
      <alignment horizontal="center"/>
      <protection hidden="1" locked="0"/>
    </xf>
    <xf numFmtId="0" fontId="57" fillId="5" borderId="41" xfId="0" applyFont="1" applyFill="1" applyBorder="1" applyAlignment="1" applyProtection="1">
      <alignment horizontal="center"/>
      <protection hidden="1" locked="0"/>
    </xf>
    <xf numFmtId="0" fontId="57" fillId="5" borderId="19" xfId="0" applyFont="1" applyFill="1" applyBorder="1" applyAlignment="1" applyProtection="1">
      <alignment horizontal="center"/>
      <protection hidden="1" locked="0"/>
    </xf>
    <xf numFmtId="0" fontId="57" fillId="5" borderId="33" xfId="0" applyFont="1" applyFill="1" applyBorder="1" applyAlignment="1" applyProtection="1">
      <alignment horizontal="center"/>
      <protection hidden="1" locked="0"/>
    </xf>
    <xf numFmtId="0" fontId="57" fillId="5" borderId="19" xfId="0" applyFont="1" applyFill="1" applyBorder="1" applyAlignment="1" applyProtection="1">
      <alignment horizontal="center"/>
      <protection hidden="1"/>
    </xf>
    <xf numFmtId="0" fontId="57" fillId="5" borderId="33" xfId="0" applyFont="1" applyFill="1" applyBorder="1" applyAlignment="1" applyProtection="1">
      <alignment horizontal="center"/>
      <protection hidden="1"/>
    </xf>
    <xf numFmtId="0" fontId="57" fillId="5" borderId="14" xfId="0" applyFont="1" applyFill="1" applyBorder="1" applyAlignment="1" applyProtection="1">
      <alignment horizontal="center"/>
      <protection hidden="1" locked="0"/>
    </xf>
    <xf numFmtId="0" fontId="57" fillId="5" borderId="47" xfId="0" applyFont="1" applyFill="1" applyBorder="1" applyAlignment="1" applyProtection="1">
      <alignment horizontal="center"/>
      <protection hidden="1" locked="0"/>
    </xf>
    <xf numFmtId="2" fontId="17" fillId="36" borderId="15" xfId="0" applyNumberFormat="1" applyFont="1" applyFill="1" applyBorder="1" applyAlignment="1" applyProtection="1">
      <alignment horizontal="center" vertical="center"/>
      <protection hidden="1"/>
    </xf>
    <xf numFmtId="2" fontId="17" fillId="36" borderId="33" xfId="0" applyNumberFormat="1" applyFont="1" applyFill="1" applyBorder="1" applyAlignment="1" applyProtection="1">
      <alignment horizontal="center" vertical="center"/>
      <protection hidden="1"/>
    </xf>
    <xf numFmtId="2" fontId="17" fillId="36" borderId="13" xfId="0" applyNumberFormat="1" applyFont="1" applyFill="1" applyBorder="1" applyAlignment="1" applyProtection="1">
      <alignment horizontal="center"/>
      <protection hidden="1"/>
    </xf>
    <xf numFmtId="2" fontId="17" fillId="36" borderId="32" xfId="0" applyNumberFormat="1" applyFont="1" applyFill="1" applyBorder="1" applyAlignment="1" applyProtection="1">
      <alignment horizontal="center"/>
      <protection hidden="1"/>
    </xf>
    <xf numFmtId="0" fontId="37" fillId="37" borderId="42" xfId="0" applyFont="1" applyFill="1" applyBorder="1" applyAlignment="1" applyProtection="1">
      <alignment horizontal="center"/>
      <protection hidden="1"/>
    </xf>
    <xf numFmtId="0" fontId="37" fillId="37" borderId="48" xfId="0" applyFont="1" applyFill="1" applyBorder="1" applyAlignment="1" applyProtection="1">
      <alignment horizontal="center"/>
      <protection hidden="1"/>
    </xf>
    <xf numFmtId="0" fontId="57" fillId="37" borderId="49" xfId="0" applyFont="1" applyFill="1" applyBorder="1" applyAlignment="1" applyProtection="1">
      <alignment horizontal="center" shrinkToFit="1"/>
      <protection hidden="1" locked="0"/>
    </xf>
    <xf numFmtId="0" fontId="57" fillId="37" borderId="50" xfId="0" applyFont="1" applyFill="1" applyBorder="1" applyAlignment="1" applyProtection="1">
      <alignment horizontal="center" shrinkToFit="1"/>
      <protection hidden="1" locked="0"/>
    </xf>
    <xf numFmtId="0" fontId="57" fillId="5" borderId="40" xfId="0" applyFont="1" applyFill="1" applyBorder="1" applyAlignment="1" applyProtection="1">
      <alignment horizontal="center"/>
      <protection hidden="1" locked="0"/>
    </xf>
    <xf numFmtId="0" fontId="57" fillId="5" borderId="31" xfId="0" applyFont="1" applyFill="1" applyBorder="1" applyAlignment="1" applyProtection="1">
      <alignment horizontal="center"/>
      <protection hidden="1" locked="0"/>
    </xf>
    <xf numFmtId="0" fontId="57" fillId="5" borderId="29" xfId="0" applyFont="1" applyFill="1" applyBorder="1" applyAlignment="1" applyProtection="1">
      <alignment horizontal="center"/>
      <protection hidden="1" locked="0"/>
    </xf>
    <xf numFmtId="0" fontId="57" fillId="5" borderId="31" xfId="0" applyFont="1" applyFill="1" applyBorder="1" applyAlignment="1" applyProtection="1">
      <alignment horizontal="center"/>
      <protection hidden="1"/>
    </xf>
    <xf numFmtId="0" fontId="57" fillId="5" borderId="29" xfId="0" applyFont="1" applyFill="1" applyBorder="1" applyAlignment="1" applyProtection="1">
      <alignment horizontal="center"/>
      <protection hidden="1"/>
    </xf>
    <xf numFmtId="0" fontId="57" fillId="5" borderId="51" xfId="0" applyFont="1" applyFill="1" applyBorder="1" applyAlignment="1" applyProtection="1">
      <alignment horizontal="center"/>
      <protection hidden="1" locked="0"/>
    </xf>
    <xf numFmtId="0" fontId="57" fillId="5" borderId="30" xfId="0" applyFont="1" applyFill="1" applyBorder="1" applyAlignment="1" applyProtection="1">
      <alignment horizontal="center"/>
      <protection hidden="1" locked="0"/>
    </xf>
    <xf numFmtId="2" fontId="17" fillId="36" borderId="28" xfId="0" applyNumberFormat="1" applyFont="1" applyFill="1" applyBorder="1" applyAlignment="1" applyProtection="1">
      <alignment horizontal="center"/>
      <protection hidden="1"/>
    </xf>
    <xf numFmtId="0" fontId="63" fillId="0" borderId="42" xfId="0" applyFont="1" applyBorder="1" applyAlignment="1" applyProtection="1">
      <alignment horizontal="center"/>
      <protection hidden="1"/>
    </xf>
    <xf numFmtId="0" fontId="63" fillId="0" borderId="48" xfId="0" applyFont="1" applyBorder="1" applyAlignment="1" applyProtection="1">
      <alignment horizontal="center"/>
      <protection hidden="1"/>
    </xf>
    <xf numFmtId="0" fontId="62" fillId="0" borderId="42" xfId="0" applyFont="1" applyBorder="1" applyAlignment="1" applyProtection="1">
      <alignment horizontal="center"/>
      <protection hidden="1"/>
    </xf>
    <xf numFmtId="0" fontId="62" fillId="0" borderId="48" xfId="0" applyFont="1" applyBorder="1" applyAlignment="1" applyProtection="1">
      <alignment horizontal="center"/>
      <protection hidden="1"/>
    </xf>
    <xf numFmtId="2" fontId="17" fillId="36" borderId="29" xfId="0" applyNumberFormat="1" applyFont="1" applyFill="1" applyBorder="1" applyAlignment="1" applyProtection="1">
      <alignment horizontal="center"/>
      <protection hidden="1"/>
    </xf>
    <xf numFmtId="2" fontId="17" fillId="36" borderId="29" xfId="0" applyNumberFormat="1" applyFont="1" applyFill="1" applyBorder="1" applyAlignment="1" applyProtection="1">
      <alignment horizontal="center" vertical="center"/>
      <protection hidden="1"/>
    </xf>
    <xf numFmtId="2" fontId="17" fillId="36" borderId="30" xfId="0" applyNumberFormat="1" applyFont="1" applyFill="1" applyBorder="1" applyAlignment="1" applyProtection="1">
      <alignment horizontal="center"/>
      <protection hidden="1"/>
    </xf>
    <xf numFmtId="2" fontId="17" fillId="36" borderId="52" xfId="0" applyNumberFormat="1" applyFont="1" applyFill="1" applyBorder="1" applyAlignment="1" applyProtection="1">
      <alignment horizontal="center"/>
      <protection hidden="1"/>
    </xf>
    <xf numFmtId="0" fontId="56" fillId="0" borderId="53" xfId="0" applyFont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center" vertical="center"/>
      <protection hidden="1"/>
    </xf>
    <xf numFmtId="0" fontId="56" fillId="0" borderId="11" xfId="0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2" fontId="17" fillId="36" borderId="54" xfId="0" applyNumberFormat="1" applyFont="1" applyFill="1" applyBorder="1" applyAlignment="1" applyProtection="1">
      <alignment horizontal="center"/>
      <protection hidden="1"/>
    </xf>
    <xf numFmtId="0" fontId="62" fillId="0" borderId="34" xfId="0" applyFont="1" applyBorder="1" applyAlignment="1" applyProtection="1">
      <alignment horizontal="center" vertical="center"/>
      <protection hidden="1"/>
    </xf>
    <xf numFmtId="0" fontId="62" fillId="0" borderId="35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FFFF99"/>
      </font>
      <fill>
        <patternFill>
          <bgColor rgb="FFFFFF99"/>
        </patternFill>
      </fill>
    </dxf>
    <dxf>
      <font>
        <color rgb="FFFFFF00"/>
      </font>
    </dxf>
    <dxf>
      <font>
        <color theme="7" tint="0.5999600291252136"/>
      </font>
    </dxf>
    <dxf>
      <font>
        <color theme="7" tint="0.5999600291252136"/>
      </font>
      <border/>
    </dxf>
    <dxf>
      <font>
        <color rgb="FFFFFF00"/>
      </font>
      <border/>
    </dxf>
    <dxf>
      <font>
        <color rgb="FFFFFF99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Layout" workbookViewId="0" topLeftCell="A1">
      <selection activeCell="A33" sqref="A33"/>
    </sheetView>
  </sheetViews>
  <sheetFormatPr defaultColWidth="7.6640625" defaultRowHeight="16.5"/>
  <cols>
    <col min="1" max="1" width="43.5546875" style="8" customWidth="1"/>
    <col min="2" max="2" width="4.21484375" style="38" customWidth="1"/>
    <col min="3" max="3" width="4.5546875" style="38" customWidth="1"/>
    <col min="4" max="4" width="4.99609375" style="8" customWidth="1"/>
    <col min="5" max="13" width="4.6640625" style="8" customWidth="1"/>
    <col min="14" max="14" width="6.6640625" style="8" customWidth="1"/>
    <col min="15" max="17" width="4.6640625" style="8" customWidth="1"/>
    <col min="18" max="18" width="10.99609375" style="8" customWidth="1"/>
    <col min="19" max="25" width="4.6640625" style="8" customWidth="1"/>
    <col min="26" max="68" width="1.88671875" style="8" customWidth="1"/>
    <col min="69" max="16384" width="7.6640625" style="8" customWidth="1"/>
  </cols>
  <sheetData>
    <row r="1" spans="1:25" ht="13.5" customHeigh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9"/>
      <c r="P1" s="1"/>
      <c r="Q1" s="1"/>
      <c r="R1" s="1"/>
      <c r="S1" s="1"/>
      <c r="T1" s="1"/>
      <c r="U1" s="1"/>
      <c r="V1" s="1"/>
      <c r="W1" s="1"/>
      <c r="X1" s="7"/>
      <c r="Y1" s="7"/>
    </row>
    <row r="2" spans="1:25" ht="13.5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9"/>
      <c r="P2" s="2"/>
      <c r="Q2" s="2"/>
      <c r="R2" s="68"/>
      <c r="S2" s="68"/>
      <c r="T2" s="68"/>
      <c r="U2" s="68"/>
      <c r="V2" s="2"/>
      <c r="W2" s="2"/>
      <c r="X2" s="9"/>
      <c r="Y2" s="9"/>
    </row>
    <row r="3" spans="1:25" ht="13.5" customHeight="1" thickBot="1">
      <c r="A3" s="10"/>
      <c r="B3" s="96" t="s">
        <v>112</v>
      </c>
      <c r="C3" s="97"/>
      <c r="D3" s="82"/>
      <c r="E3" s="83"/>
      <c r="F3" s="98"/>
      <c r="G3" s="99"/>
      <c r="H3" s="82"/>
      <c r="I3" s="83"/>
      <c r="J3" s="98"/>
      <c r="K3" s="99"/>
      <c r="L3" s="82"/>
      <c r="M3" s="83"/>
      <c r="N3" s="58"/>
      <c r="O3" s="12"/>
      <c r="P3" s="3"/>
      <c r="Q3" s="4"/>
      <c r="R3" s="69" t="s">
        <v>3</v>
      </c>
      <c r="S3" s="69">
        <v>0.1</v>
      </c>
      <c r="T3" s="69">
        <v>1.51</v>
      </c>
      <c r="U3" s="69">
        <v>3.01</v>
      </c>
      <c r="V3" s="3"/>
      <c r="W3" s="3"/>
      <c r="X3" s="12"/>
      <c r="Y3" s="12"/>
    </row>
    <row r="4" spans="1:25" ht="13.5" customHeight="1" thickBot="1">
      <c r="A4" s="76" t="s">
        <v>28</v>
      </c>
      <c r="B4" s="77"/>
      <c r="C4" s="77"/>
      <c r="D4" s="51" t="s">
        <v>11</v>
      </c>
      <c r="E4" s="52" t="s">
        <v>12</v>
      </c>
      <c r="F4" s="45" t="s">
        <v>11</v>
      </c>
      <c r="G4" s="55" t="s">
        <v>12</v>
      </c>
      <c r="H4" s="51" t="s">
        <v>11</v>
      </c>
      <c r="I4" s="52" t="s">
        <v>12</v>
      </c>
      <c r="J4" s="45" t="s">
        <v>11</v>
      </c>
      <c r="K4" s="55" t="s">
        <v>12</v>
      </c>
      <c r="L4" s="51" t="s">
        <v>11</v>
      </c>
      <c r="M4" s="52" t="s">
        <v>12</v>
      </c>
      <c r="N4" s="59"/>
      <c r="O4" s="12"/>
      <c r="P4" s="3"/>
      <c r="Q4" s="4"/>
      <c r="R4" s="69" t="s">
        <v>4</v>
      </c>
      <c r="S4" s="70">
        <v>56</v>
      </c>
      <c r="T4" s="70">
        <v>45</v>
      </c>
      <c r="U4" s="70">
        <v>38</v>
      </c>
      <c r="V4" s="3"/>
      <c r="W4" s="3"/>
      <c r="X4" s="12"/>
      <c r="Y4" s="12"/>
    </row>
    <row r="5" spans="1:25" ht="13.5" customHeight="1">
      <c r="A5" s="13" t="s">
        <v>106</v>
      </c>
      <c r="B5" s="14" t="s">
        <v>16</v>
      </c>
      <c r="C5" s="46" t="s">
        <v>18</v>
      </c>
      <c r="D5" s="90">
        <v>0.09</v>
      </c>
      <c r="E5" s="91"/>
      <c r="F5" s="100">
        <v>0.16</v>
      </c>
      <c r="G5" s="100"/>
      <c r="H5" s="90">
        <v>0.2</v>
      </c>
      <c r="I5" s="91"/>
      <c r="J5" s="100"/>
      <c r="K5" s="100"/>
      <c r="L5" s="90"/>
      <c r="M5" s="91"/>
      <c r="N5" s="59"/>
      <c r="O5" s="15"/>
      <c r="P5" s="5"/>
      <c r="Q5" s="4"/>
      <c r="R5" s="69" t="s">
        <v>5</v>
      </c>
      <c r="S5" s="70">
        <v>63</v>
      </c>
      <c r="T5" s="70">
        <v>45</v>
      </c>
      <c r="U5" s="70">
        <v>46</v>
      </c>
      <c r="V5" s="5"/>
      <c r="W5" s="5"/>
      <c r="X5" s="15"/>
      <c r="Y5" s="15"/>
    </row>
    <row r="6" spans="1:25" ht="13.5" customHeight="1">
      <c r="A6" s="16" t="s">
        <v>65</v>
      </c>
      <c r="B6" s="17" t="s">
        <v>20</v>
      </c>
      <c r="C6" s="47" t="s">
        <v>18</v>
      </c>
      <c r="D6" s="53">
        <v>1.1</v>
      </c>
      <c r="E6" s="54">
        <v>1.12</v>
      </c>
      <c r="F6" s="50">
        <v>1.22</v>
      </c>
      <c r="G6" s="56">
        <v>1.38</v>
      </c>
      <c r="H6" s="53">
        <v>1.1</v>
      </c>
      <c r="I6" s="54">
        <v>1.4</v>
      </c>
      <c r="J6" s="50"/>
      <c r="K6" s="56"/>
      <c r="L6" s="53"/>
      <c r="M6" s="54"/>
      <c r="N6" s="59"/>
      <c r="O6" s="11"/>
      <c r="P6" s="4"/>
      <c r="Q6" s="4"/>
      <c r="R6" s="69" t="s">
        <v>6</v>
      </c>
      <c r="S6" s="70">
        <v>76</v>
      </c>
      <c r="T6" s="70">
        <v>56</v>
      </c>
      <c r="U6" s="70">
        <v>50</v>
      </c>
      <c r="V6" s="4"/>
      <c r="W6" s="4"/>
      <c r="X6" s="11"/>
      <c r="Y6" s="11"/>
    </row>
    <row r="7" spans="1:25" ht="13.5" customHeight="1">
      <c r="A7" s="16" t="s">
        <v>71</v>
      </c>
      <c r="B7" s="17" t="s">
        <v>17</v>
      </c>
      <c r="C7" s="47" t="s">
        <v>18</v>
      </c>
      <c r="D7" s="86">
        <v>11.9</v>
      </c>
      <c r="E7" s="87"/>
      <c r="F7" s="101">
        <v>4.1</v>
      </c>
      <c r="G7" s="102"/>
      <c r="H7" s="86">
        <v>2</v>
      </c>
      <c r="I7" s="87"/>
      <c r="J7" s="101"/>
      <c r="K7" s="102"/>
      <c r="L7" s="86"/>
      <c r="M7" s="87"/>
      <c r="N7" s="59"/>
      <c r="O7" s="11"/>
      <c r="P7" s="4"/>
      <c r="Q7" s="4"/>
      <c r="R7" s="69" t="s">
        <v>1</v>
      </c>
      <c r="S7" s="70">
        <v>90</v>
      </c>
      <c r="T7" s="70">
        <v>63</v>
      </c>
      <c r="U7" s="70">
        <v>53</v>
      </c>
      <c r="V7" s="4"/>
      <c r="W7" s="4"/>
      <c r="X7" s="11"/>
      <c r="Y7" s="11"/>
    </row>
    <row r="8" spans="1:25" ht="13.5" customHeight="1">
      <c r="A8" s="16" t="s">
        <v>14</v>
      </c>
      <c r="B8" s="17" t="s">
        <v>72</v>
      </c>
      <c r="C8" s="47" t="s">
        <v>18</v>
      </c>
      <c r="D8" s="86">
        <v>2.2</v>
      </c>
      <c r="E8" s="87"/>
      <c r="F8" s="101">
        <v>0</v>
      </c>
      <c r="G8" s="102"/>
      <c r="H8" s="86"/>
      <c r="I8" s="87"/>
      <c r="J8" s="101"/>
      <c r="K8" s="102"/>
      <c r="L8" s="86"/>
      <c r="M8" s="87"/>
      <c r="N8" s="59"/>
      <c r="O8" s="11"/>
      <c r="P8" s="4"/>
      <c r="Q8" s="4"/>
      <c r="R8" s="69" t="s">
        <v>7</v>
      </c>
      <c r="S8" s="70">
        <v>90</v>
      </c>
      <c r="T8" s="70">
        <v>76</v>
      </c>
      <c r="U8" s="70">
        <v>63</v>
      </c>
      <c r="V8" s="4"/>
      <c r="W8" s="4"/>
      <c r="X8" s="11"/>
      <c r="Y8" s="11"/>
    </row>
    <row r="9" spans="1:25" ht="13.5" customHeight="1">
      <c r="A9" s="16" t="s">
        <v>15</v>
      </c>
      <c r="B9" s="17" t="s">
        <v>73</v>
      </c>
      <c r="C9" s="47" t="s">
        <v>18</v>
      </c>
      <c r="D9" s="88">
        <f>D7-D8</f>
        <v>9.7</v>
      </c>
      <c r="E9" s="89"/>
      <c r="F9" s="103">
        <f>F7-F8</f>
        <v>4.1</v>
      </c>
      <c r="G9" s="104"/>
      <c r="H9" s="88">
        <f>H7-H8</f>
        <v>2</v>
      </c>
      <c r="I9" s="89"/>
      <c r="J9" s="103">
        <f>J7-J8</f>
        <v>0</v>
      </c>
      <c r="K9" s="104"/>
      <c r="L9" s="88">
        <f>L7-L8</f>
        <v>0</v>
      </c>
      <c r="M9" s="89"/>
      <c r="N9" s="59"/>
      <c r="O9" s="11"/>
      <c r="P9" s="6"/>
      <c r="Q9" s="4"/>
      <c r="R9" s="71"/>
      <c r="S9" s="71"/>
      <c r="T9" s="71"/>
      <c r="U9" s="71"/>
      <c r="V9" s="4"/>
      <c r="W9" s="4"/>
      <c r="X9" s="11"/>
      <c r="Y9" s="11"/>
    </row>
    <row r="10" spans="1:25" ht="13.5" customHeight="1">
      <c r="A10" s="16" t="s">
        <v>66</v>
      </c>
      <c r="B10" s="17" t="s">
        <v>74</v>
      </c>
      <c r="C10" s="47" t="s">
        <v>18</v>
      </c>
      <c r="D10" s="86">
        <v>0.15</v>
      </c>
      <c r="E10" s="87"/>
      <c r="F10" s="101">
        <v>0</v>
      </c>
      <c r="G10" s="102"/>
      <c r="H10" s="86">
        <v>0.15</v>
      </c>
      <c r="I10" s="87"/>
      <c r="J10" s="101">
        <v>0</v>
      </c>
      <c r="K10" s="102"/>
      <c r="L10" s="86">
        <v>0</v>
      </c>
      <c r="M10" s="87"/>
      <c r="N10" s="59"/>
      <c r="O10" s="11"/>
      <c r="P10" s="6"/>
      <c r="Q10" s="4"/>
      <c r="R10" s="4"/>
      <c r="S10" s="4"/>
      <c r="T10" s="4"/>
      <c r="U10" s="4"/>
      <c r="V10" s="4"/>
      <c r="W10" s="4"/>
      <c r="X10" s="11"/>
      <c r="Y10" s="11"/>
    </row>
    <row r="11" spans="1:25" ht="13.5" customHeight="1">
      <c r="A11" s="16" t="s">
        <v>107</v>
      </c>
      <c r="B11" s="17" t="s">
        <v>24</v>
      </c>
      <c r="C11" s="47" t="s">
        <v>18</v>
      </c>
      <c r="D11" s="90">
        <v>0.1</v>
      </c>
      <c r="E11" s="91"/>
      <c r="F11" s="100">
        <v>0.1</v>
      </c>
      <c r="G11" s="100"/>
      <c r="H11" s="90">
        <v>0.1</v>
      </c>
      <c r="I11" s="91"/>
      <c r="J11" s="100">
        <v>0</v>
      </c>
      <c r="K11" s="100"/>
      <c r="L11" s="90">
        <v>0</v>
      </c>
      <c r="M11" s="91"/>
      <c r="N11" s="59"/>
      <c r="O11" s="11"/>
      <c r="P11" s="6"/>
      <c r="Q11" s="4"/>
      <c r="R11" s="4"/>
      <c r="S11" s="4"/>
      <c r="T11" s="4"/>
      <c r="U11" s="4"/>
      <c r="V11" s="4"/>
      <c r="W11" s="4"/>
      <c r="X11" s="11"/>
      <c r="Y11" s="11"/>
    </row>
    <row r="12" spans="1:15" ht="13.5" customHeight="1">
      <c r="A12" s="16" t="s">
        <v>108</v>
      </c>
      <c r="B12" s="17" t="s">
        <v>25</v>
      </c>
      <c r="C12" s="47" t="s">
        <v>18</v>
      </c>
      <c r="D12" s="90">
        <v>0.3</v>
      </c>
      <c r="E12" s="91"/>
      <c r="F12" s="100">
        <v>0.2</v>
      </c>
      <c r="G12" s="100"/>
      <c r="H12" s="90">
        <v>0.2</v>
      </c>
      <c r="I12" s="91"/>
      <c r="J12" s="100">
        <v>0</v>
      </c>
      <c r="K12" s="100"/>
      <c r="L12" s="90">
        <v>0</v>
      </c>
      <c r="M12" s="91"/>
      <c r="N12" s="59"/>
      <c r="O12" s="11"/>
    </row>
    <row r="13" spans="1:15" ht="13.5" customHeight="1">
      <c r="A13" s="16" t="s">
        <v>8</v>
      </c>
      <c r="B13" s="17" t="s">
        <v>61</v>
      </c>
      <c r="C13" s="47" t="s">
        <v>18</v>
      </c>
      <c r="D13" s="86" t="s">
        <v>77</v>
      </c>
      <c r="E13" s="87"/>
      <c r="F13" s="101" t="s">
        <v>9</v>
      </c>
      <c r="G13" s="102"/>
      <c r="H13" s="86" t="s">
        <v>9</v>
      </c>
      <c r="I13" s="87"/>
      <c r="J13" s="101" t="s">
        <v>9</v>
      </c>
      <c r="K13" s="102"/>
      <c r="L13" s="86" t="s">
        <v>9</v>
      </c>
      <c r="M13" s="87"/>
      <c r="N13" s="59"/>
      <c r="O13" s="11"/>
    </row>
    <row r="14" spans="1:15" ht="13.5" customHeight="1">
      <c r="A14" s="16" t="s">
        <v>113</v>
      </c>
      <c r="B14" s="17" t="s">
        <v>62</v>
      </c>
      <c r="C14" s="47" t="s">
        <v>18</v>
      </c>
      <c r="D14" s="86" t="str">
        <f>IF(D13="да","нет","да")</f>
        <v>да</v>
      </c>
      <c r="E14" s="87"/>
      <c r="F14" s="86" t="str">
        <f>IF(F13="да","нет","да")</f>
        <v>нет</v>
      </c>
      <c r="G14" s="87"/>
      <c r="H14" s="86" t="str">
        <f>IF(H13="да","нет","да")</f>
        <v>нет</v>
      </c>
      <c r="I14" s="87"/>
      <c r="J14" s="86" t="str">
        <f>IF(J13="да","нет","да")</f>
        <v>нет</v>
      </c>
      <c r="K14" s="87"/>
      <c r="L14" s="86" t="str">
        <f>IF(L13="да","нет","да")</f>
        <v>нет</v>
      </c>
      <c r="M14" s="87"/>
      <c r="N14" s="59"/>
      <c r="O14" s="11"/>
    </row>
    <row r="15" spans="1:15" ht="13.5" customHeight="1">
      <c r="A15" s="16" t="s">
        <v>67</v>
      </c>
      <c r="B15" s="17" t="s">
        <v>60</v>
      </c>
      <c r="C15" s="47" t="s">
        <v>18</v>
      </c>
      <c r="D15" s="86">
        <v>0.3</v>
      </c>
      <c r="E15" s="87"/>
      <c r="F15" s="101"/>
      <c r="G15" s="102"/>
      <c r="H15" s="86"/>
      <c r="I15" s="87"/>
      <c r="J15" s="101">
        <v>0</v>
      </c>
      <c r="K15" s="102"/>
      <c r="L15" s="86">
        <v>0</v>
      </c>
      <c r="M15" s="87"/>
      <c r="N15" s="59"/>
      <c r="O15" s="11"/>
    </row>
    <row r="16" spans="1:15" ht="13.5" customHeight="1">
      <c r="A16" s="66" t="s">
        <v>0</v>
      </c>
      <c r="B16" s="67"/>
      <c r="C16" s="67"/>
      <c r="D16" s="90" t="s">
        <v>5</v>
      </c>
      <c r="E16" s="91"/>
      <c r="F16" s="100" t="s">
        <v>6</v>
      </c>
      <c r="G16" s="100"/>
      <c r="H16" s="90" t="s">
        <v>1</v>
      </c>
      <c r="I16" s="91"/>
      <c r="J16" s="100" t="s">
        <v>1</v>
      </c>
      <c r="K16" s="100"/>
      <c r="L16" s="90" t="s">
        <v>7</v>
      </c>
      <c r="M16" s="91"/>
      <c r="N16" s="59"/>
      <c r="O16" s="11"/>
    </row>
    <row r="17" spans="1:15" ht="13.5" customHeight="1">
      <c r="A17" s="16" t="s">
        <v>68</v>
      </c>
      <c r="B17" s="17" t="s">
        <v>22</v>
      </c>
      <c r="C17" s="48" t="s">
        <v>19</v>
      </c>
      <c r="D17" s="88">
        <f>_xlfn.IFERROR(INDEX(S4:U8,MATCH(D16,R4:R8,),MATCH(D25,S3:U3)),)</f>
        <v>63</v>
      </c>
      <c r="E17" s="89"/>
      <c r="F17" s="103">
        <f>_xlfn.IFERROR(INDEX(S4:U8,MATCH(F16,R4:R8,),MATCH(F25,S3:U3)),)</f>
        <v>76</v>
      </c>
      <c r="G17" s="104"/>
      <c r="H17" s="88">
        <f>_xlfn.IFERROR(INDEX(S4:U8,MATCH(H16,R4:R8,),MATCH(H25,S3:U3)),)</f>
        <v>90</v>
      </c>
      <c r="I17" s="89"/>
      <c r="J17" s="103">
        <f>_xlfn.IFERROR(INDEX(S4:U8,MATCH(J16,R4:R8,),MATCH(J25,S3:U3)),)</f>
        <v>0</v>
      </c>
      <c r="K17" s="104"/>
      <c r="L17" s="88">
        <f>_xlfn.IFERROR(INDEX(S4:U8,MATCH(L16,R4:R8,),MATCH(L25,S3:U3)),)</f>
        <v>0</v>
      </c>
      <c r="M17" s="89"/>
      <c r="N17" s="59"/>
      <c r="O17" s="11"/>
    </row>
    <row r="18" spans="1:15" ht="13.5" customHeight="1">
      <c r="A18" s="16" t="s">
        <v>114</v>
      </c>
      <c r="B18" s="17" t="s">
        <v>59</v>
      </c>
      <c r="C18" s="47" t="s">
        <v>18</v>
      </c>
      <c r="D18" s="90">
        <v>1.1</v>
      </c>
      <c r="E18" s="91"/>
      <c r="F18" s="100">
        <v>0</v>
      </c>
      <c r="G18" s="100"/>
      <c r="H18" s="90"/>
      <c r="I18" s="91"/>
      <c r="J18" s="100"/>
      <c r="K18" s="100"/>
      <c r="L18" s="90"/>
      <c r="M18" s="91"/>
      <c r="N18" s="59"/>
      <c r="O18" s="11"/>
    </row>
    <row r="19" spans="1:25" ht="13.5" customHeight="1">
      <c r="A19" s="16" t="s">
        <v>109</v>
      </c>
      <c r="B19" s="17" t="s">
        <v>95</v>
      </c>
      <c r="C19" s="47" t="s">
        <v>18</v>
      </c>
      <c r="D19" s="90"/>
      <c r="E19" s="91"/>
      <c r="F19" s="100">
        <v>1</v>
      </c>
      <c r="G19" s="100"/>
      <c r="H19" s="90"/>
      <c r="I19" s="91"/>
      <c r="J19" s="100"/>
      <c r="K19" s="100"/>
      <c r="L19" s="90"/>
      <c r="M19" s="91"/>
      <c r="N19" s="5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3.5" customHeight="1">
      <c r="A20" s="16" t="s">
        <v>29</v>
      </c>
      <c r="B20" s="17" t="s">
        <v>23</v>
      </c>
      <c r="C20" s="47" t="s">
        <v>26</v>
      </c>
      <c r="D20" s="86">
        <v>2</v>
      </c>
      <c r="E20" s="87"/>
      <c r="F20" s="101">
        <v>0</v>
      </c>
      <c r="G20" s="102"/>
      <c r="H20" s="86"/>
      <c r="I20" s="87"/>
      <c r="J20" s="101"/>
      <c r="K20" s="102"/>
      <c r="L20" s="86"/>
      <c r="M20" s="87"/>
      <c r="N20" s="5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15" ht="13.5" customHeight="1">
      <c r="A21" s="16" t="s">
        <v>10</v>
      </c>
      <c r="B21" s="17" t="s">
        <v>21</v>
      </c>
      <c r="C21" s="47" t="s">
        <v>75</v>
      </c>
      <c r="D21" s="86">
        <v>1900</v>
      </c>
      <c r="E21" s="87"/>
      <c r="F21" s="101">
        <v>1900</v>
      </c>
      <c r="G21" s="102"/>
      <c r="H21" s="86">
        <v>1900</v>
      </c>
      <c r="I21" s="87"/>
      <c r="J21" s="101">
        <v>1900</v>
      </c>
      <c r="K21" s="102"/>
      <c r="L21" s="86">
        <v>1900</v>
      </c>
      <c r="M21" s="87"/>
      <c r="N21" s="59"/>
      <c r="O21" s="11"/>
    </row>
    <row r="22" spans="1:15" ht="13.5" customHeight="1" thickBot="1">
      <c r="A22" s="18" t="s">
        <v>13</v>
      </c>
      <c r="B22" s="19" t="s">
        <v>27</v>
      </c>
      <c r="C22" s="49" t="s">
        <v>18</v>
      </c>
      <c r="D22" s="84">
        <v>0.5</v>
      </c>
      <c r="E22" s="85"/>
      <c r="F22" s="105">
        <v>0.5</v>
      </c>
      <c r="G22" s="106"/>
      <c r="H22" s="84"/>
      <c r="I22" s="85"/>
      <c r="J22" s="105"/>
      <c r="K22" s="106"/>
      <c r="L22" s="84"/>
      <c r="M22" s="85"/>
      <c r="N22" s="60"/>
      <c r="O22" s="11"/>
    </row>
    <row r="23" spans="1:15" ht="13.5" customHeight="1" thickBot="1">
      <c r="A23" s="110" t="s">
        <v>76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21" t="s">
        <v>97</v>
      </c>
      <c r="O23" s="57"/>
    </row>
    <row r="24" spans="1:25" ht="13.5" customHeight="1" thickBot="1">
      <c r="A24" s="108" t="s">
        <v>50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2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3.5" customHeight="1">
      <c r="A25" s="20" t="s">
        <v>30</v>
      </c>
      <c r="B25" s="21" t="s">
        <v>80</v>
      </c>
      <c r="C25" s="21" t="s">
        <v>18</v>
      </c>
      <c r="D25" s="94">
        <f>IF(D5="",0,(D6+E6)/2)</f>
        <v>1.11</v>
      </c>
      <c r="E25" s="95"/>
      <c r="F25" s="94">
        <f>(F6+G6)/2</f>
        <v>1.2999999999999998</v>
      </c>
      <c r="G25" s="95"/>
      <c r="H25" s="94">
        <f>(H6+I6)/2</f>
        <v>1.25</v>
      </c>
      <c r="I25" s="95"/>
      <c r="J25" s="94">
        <f>(J6+K6)/2</f>
        <v>0</v>
      </c>
      <c r="K25" s="95"/>
      <c r="L25" s="94">
        <f>(L6+M6)/2</f>
        <v>0</v>
      </c>
      <c r="M25" s="107"/>
      <c r="N25" s="61">
        <f>SUM(D25:M25)</f>
        <v>3.66</v>
      </c>
      <c r="O25" s="11"/>
      <c r="T25" s="11"/>
      <c r="U25" s="11"/>
      <c r="V25" s="11"/>
      <c r="W25" s="11"/>
      <c r="X25" s="11"/>
      <c r="Y25" s="11"/>
    </row>
    <row r="26" spans="1:25" ht="13.5" customHeight="1">
      <c r="A26" s="22" t="s">
        <v>36</v>
      </c>
      <c r="B26" s="23" t="s">
        <v>81</v>
      </c>
      <c r="C26" s="23" t="s">
        <v>18</v>
      </c>
      <c r="D26" s="72">
        <f>IF(D5="",0,D5+0.3)</f>
        <v>0.39</v>
      </c>
      <c r="E26" s="73"/>
      <c r="F26" s="72">
        <f>IF(F5="",0,F5+0.3)</f>
        <v>0.45999999999999996</v>
      </c>
      <c r="G26" s="73"/>
      <c r="H26" s="72">
        <f>IF(H5="",0,H5+0.3)</f>
        <v>0.5</v>
      </c>
      <c r="I26" s="73"/>
      <c r="J26" s="72">
        <f>IF(J5="",0,J5+0.3)</f>
        <v>0</v>
      </c>
      <c r="K26" s="73"/>
      <c r="L26" s="72">
        <f>IF(L5="",0,L5+0.3)</f>
        <v>0</v>
      </c>
      <c r="M26" s="112"/>
      <c r="N26" s="62">
        <f aca="true" t="shared" si="0" ref="N26:N53">SUM(D26:M26)</f>
        <v>1.35</v>
      </c>
      <c r="O26" s="11"/>
      <c r="T26" s="11"/>
      <c r="U26" s="11"/>
      <c r="V26" s="11"/>
      <c r="W26" s="11"/>
      <c r="X26" s="11"/>
      <c r="Y26" s="11"/>
    </row>
    <row r="27" spans="1:25" ht="13.5" customHeight="1">
      <c r="A27" s="22" t="s">
        <v>37</v>
      </c>
      <c r="B27" s="23" t="s">
        <v>32</v>
      </c>
      <c r="C27" s="23" t="s">
        <v>18</v>
      </c>
      <c r="D27" s="92">
        <f>D26+2*D11*(_xlfn.COT(RADIANS(D17)))</f>
        <v>0.4919050898988858</v>
      </c>
      <c r="E27" s="93"/>
      <c r="F27" s="92">
        <f>F26+2*F11*(_xlfn.COT(RADIANS(F17)))</f>
        <v>0.5098656005686361</v>
      </c>
      <c r="G27" s="93"/>
      <c r="H27" s="92">
        <f>H26+2*H11*(_xlfn.COT(RADIANS(H17)))</f>
        <v>0.5</v>
      </c>
      <c r="I27" s="93"/>
      <c r="J27" s="92" t="e">
        <f>J26+2*J11*(_xlfn.COT(RADIANS(J17)))</f>
        <v>#DIV/0!</v>
      </c>
      <c r="K27" s="93"/>
      <c r="L27" s="92" t="e">
        <f>L26+2*L11*(_xlfn.COT(RADIANS(L17)))</f>
        <v>#DIV/0!</v>
      </c>
      <c r="M27" s="113"/>
      <c r="N27" s="62" t="e">
        <f t="shared" si="0"/>
        <v>#DIV/0!</v>
      </c>
      <c r="O27" s="11"/>
      <c r="T27" s="11"/>
      <c r="U27" s="11"/>
      <c r="V27" s="11"/>
      <c r="W27" s="11"/>
      <c r="X27" s="11"/>
      <c r="Y27" s="11"/>
    </row>
    <row r="28" spans="1:25" ht="13.5" customHeight="1">
      <c r="A28" s="22" t="s">
        <v>78</v>
      </c>
      <c r="B28" s="23" t="s">
        <v>35</v>
      </c>
      <c r="C28" s="23" t="s">
        <v>18</v>
      </c>
      <c r="D28" s="72">
        <f>D27+2*((D5+D12))*(_xlfn.COT(RADIANS(D17)))</f>
        <v>0.8893349405045403</v>
      </c>
      <c r="E28" s="73"/>
      <c r="F28" s="72">
        <f>F27+2*((F5+F12))*(_xlfn.COT(RADIANS(F17)))</f>
        <v>0.6893817626157261</v>
      </c>
      <c r="G28" s="73"/>
      <c r="H28" s="72">
        <f>H27+2*((H5+H12))*(_xlfn.COT(RADIANS(H17)))</f>
        <v>0.5</v>
      </c>
      <c r="I28" s="73"/>
      <c r="J28" s="72" t="e">
        <f>J27+2*((J5+J12))*(_xlfn.COT(RADIANS(J17)))</f>
        <v>#DIV/0!</v>
      </c>
      <c r="K28" s="73"/>
      <c r="L28" s="72" t="e">
        <f>L27+2*((L5+L12))*(_xlfn.COT(RADIANS(L17)))</f>
        <v>#DIV/0!</v>
      </c>
      <c r="M28" s="112"/>
      <c r="N28" s="62" t="e">
        <f t="shared" si="0"/>
        <v>#DIV/0!</v>
      </c>
      <c r="O28" s="11"/>
      <c r="T28" s="11"/>
      <c r="U28" s="11"/>
      <c r="V28" s="11"/>
      <c r="W28" s="11"/>
      <c r="X28" s="11"/>
      <c r="Y28" s="11"/>
    </row>
    <row r="29" spans="1:25" ht="13.5" customHeight="1">
      <c r="A29" s="22" t="s">
        <v>38</v>
      </c>
      <c r="B29" s="23" t="s">
        <v>34</v>
      </c>
      <c r="C29" s="23" t="s">
        <v>18</v>
      </c>
      <c r="D29" s="72">
        <f>D26+2*D25*(_xlfn.COT(RADIANS(D17)))</f>
        <v>1.5211464978776323</v>
      </c>
      <c r="E29" s="73"/>
      <c r="F29" s="72">
        <f>F26+2*F25*(_xlfn.COT(RADIANS(F17)))</f>
        <v>1.1082528073922695</v>
      </c>
      <c r="G29" s="73"/>
      <c r="H29" s="72">
        <f>H26+2*H25*(_xlfn.COT(RADIANS(H17)))</f>
        <v>0.5000000000000001</v>
      </c>
      <c r="I29" s="73"/>
      <c r="J29" s="72" t="e">
        <f>J26+2*J25*(_xlfn.COT(RADIANS(J17)))</f>
        <v>#DIV/0!</v>
      </c>
      <c r="K29" s="73"/>
      <c r="L29" s="72" t="e">
        <f>L26+2*L25*(_xlfn.COT(RADIANS(L17)))</f>
        <v>#DIV/0!</v>
      </c>
      <c r="M29" s="112"/>
      <c r="N29" s="62" t="e">
        <f t="shared" si="0"/>
        <v>#DIV/0!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3.5" customHeight="1">
      <c r="A30" s="22" t="s">
        <v>39</v>
      </c>
      <c r="B30" s="23" t="s">
        <v>33</v>
      </c>
      <c r="C30" s="23" t="s">
        <v>18</v>
      </c>
      <c r="D30" s="72">
        <f>IF(D22="",0,D26+2*(D25-D22)*(_xlfn.COT(RADIANS(D17))))</f>
        <v>1.0116210483832033</v>
      </c>
      <c r="E30" s="73"/>
      <c r="F30" s="72">
        <f>IF(F22="",0,F26+2*(F25-F22)*(_xlfn.COT(RADIANS(F17))))</f>
        <v>0.8589248045490889</v>
      </c>
      <c r="G30" s="73"/>
      <c r="H30" s="72">
        <f>IF(H22="",0,H26+2*(H25-H22)*(_xlfn.COT(RADIANS(H17))))</f>
        <v>0</v>
      </c>
      <c r="I30" s="73"/>
      <c r="J30" s="72">
        <f>IF(J22="",0,J26+2*(J25-J22)*(_xlfn.COT(RADIANS(J17))))</f>
        <v>0</v>
      </c>
      <c r="K30" s="73"/>
      <c r="L30" s="72">
        <f>IF(L22="",0,L26+2*(L25-L22)*(_xlfn.COT(RADIANS(L17))))</f>
        <v>0</v>
      </c>
      <c r="M30" s="112"/>
      <c r="N30" s="62">
        <f>SUM(D30:M30)</f>
        <v>1.8705458529322923</v>
      </c>
      <c r="O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3.5" customHeight="1" thickBot="1">
      <c r="A31" s="24" t="s">
        <v>48</v>
      </c>
      <c r="B31" s="25" t="s">
        <v>49</v>
      </c>
      <c r="C31" s="25" t="s">
        <v>18</v>
      </c>
      <c r="D31" s="78">
        <f>IF(D15="","",D29-2*D15*(_xlfn.COT(RADIANS(D17))))</f>
        <v>1.215431228180975</v>
      </c>
      <c r="E31" s="79"/>
      <c r="F31" s="78">
        <f>IF(F15="","",F29-2*F15*(_xlfn.COT(RADIANS(F17))))</f>
      </c>
      <c r="G31" s="79"/>
      <c r="H31" s="78">
        <f>IF(H15="","",H29-2*H15*(_xlfn.COT(RADIANS(H17))))</f>
      </c>
      <c r="I31" s="79"/>
      <c r="J31" s="78" t="e">
        <f>IF(J15="","",J29-2*J15*(_xlfn.COT(RADIANS(J17))))</f>
        <v>#DIV/0!</v>
      </c>
      <c r="K31" s="79"/>
      <c r="L31" s="78" t="e">
        <f>IF(L15="","",L29-2*L15*(_xlfn.COT(RADIANS(L17))))</f>
        <v>#DIV/0!</v>
      </c>
      <c r="M31" s="114"/>
      <c r="N31" s="63" t="e">
        <f t="shared" si="0"/>
        <v>#DIV/0!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3.5" customHeight="1">
      <c r="A32" s="26" t="s">
        <v>40</v>
      </c>
      <c r="B32" s="27" t="s">
        <v>82</v>
      </c>
      <c r="C32" s="27" t="s">
        <v>31</v>
      </c>
      <c r="D32" s="80">
        <f>IF(D5="",0,(D5^2)*3.14)</f>
        <v>0.025434</v>
      </c>
      <c r="E32" s="81"/>
      <c r="F32" s="80">
        <f>IF(F5="",0,(F5^2)*3.14)</f>
        <v>0.08038400000000001</v>
      </c>
      <c r="G32" s="81"/>
      <c r="H32" s="80">
        <f>IF(H5="",0,(H5^2)*3.14)</f>
        <v>0.12560000000000002</v>
      </c>
      <c r="I32" s="81"/>
      <c r="J32" s="80">
        <f>IF(J5="",0,(J5^2)*3.14)</f>
        <v>0</v>
      </c>
      <c r="K32" s="81"/>
      <c r="L32" s="80">
        <f>IF(L5="",0,(L5^2)*3.14)</f>
        <v>0</v>
      </c>
      <c r="M32" s="115"/>
      <c r="N32" s="61">
        <f t="shared" si="0"/>
        <v>0.231418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3.5" customHeight="1">
      <c r="A33" s="28" t="s">
        <v>41</v>
      </c>
      <c r="B33" s="29" t="s">
        <v>83</v>
      </c>
      <c r="C33" s="29" t="s">
        <v>31</v>
      </c>
      <c r="D33" s="72">
        <f>(D26+D29)*0.5*D25-D32</f>
        <v>1.0352523063220862</v>
      </c>
      <c r="E33" s="73"/>
      <c r="F33" s="72">
        <f>(F26+F29)*0.5*F25-F32</f>
        <v>0.9389803248049751</v>
      </c>
      <c r="G33" s="73"/>
      <c r="H33" s="72">
        <f>(H26+H29)*0.5*H25-H32</f>
        <v>0.49939999999999996</v>
      </c>
      <c r="I33" s="73"/>
      <c r="J33" s="72" t="e">
        <f>(J26+J29)*0.5*J25-J32</f>
        <v>#DIV/0!</v>
      </c>
      <c r="K33" s="73"/>
      <c r="L33" s="72" t="e">
        <f>(L26+L29)*0.5*L25-L32</f>
        <v>#DIV/0!</v>
      </c>
      <c r="M33" s="112"/>
      <c r="N33" s="62" t="e">
        <f t="shared" si="0"/>
        <v>#DIV/0!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3.5" customHeight="1">
      <c r="A34" s="28" t="s">
        <v>42</v>
      </c>
      <c r="B34" s="29" t="s">
        <v>43</v>
      </c>
      <c r="C34" s="29" t="s">
        <v>31</v>
      </c>
      <c r="D34" s="72">
        <f>(D26+D27)*0.5*D11</f>
        <v>0.044095254494944294</v>
      </c>
      <c r="E34" s="73"/>
      <c r="F34" s="72">
        <f>(F26+F27)*0.5*F11</f>
        <v>0.048493280028431805</v>
      </c>
      <c r="G34" s="73"/>
      <c r="H34" s="72">
        <f>(H26+H27)*0.5*H11</f>
        <v>0.05</v>
      </c>
      <c r="I34" s="73"/>
      <c r="J34" s="72" t="e">
        <f>(J26+J27)*0.5*J11</f>
        <v>#DIV/0!</v>
      </c>
      <c r="K34" s="73"/>
      <c r="L34" s="72" t="e">
        <f>(L26+L27)*0.5*L11</f>
        <v>#DIV/0!</v>
      </c>
      <c r="M34" s="112"/>
      <c r="N34" s="62" t="e">
        <f t="shared" si="0"/>
        <v>#DIV/0!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28" t="s">
        <v>45</v>
      </c>
      <c r="B35" s="29" t="s">
        <v>44</v>
      </c>
      <c r="C35" s="29" t="s">
        <v>31</v>
      </c>
      <c r="D35" s="72">
        <f>(D27+D28)*0.5*(D12+D5)-D32</f>
        <v>0.24390780592866806</v>
      </c>
      <c r="E35" s="73"/>
      <c r="F35" s="72">
        <f>(F27+F28)*0.5*(F12+F5)-F32</f>
        <v>0.1354805253731852</v>
      </c>
      <c r="G35" s="73"/>
      <c r="H35" s="72">
        <f>(H27+H28)*0.5*(H12+H5)-H32</f>
        <v>0.0744</v>
      </c>
      <c r="I35" s="73"/>
      <c r="J35" s="72" t="e">
        <f>(J27+J28)*0.5*(J12+J5)-J32</f>
        <v>#DIV/0!</v>
      </c>
      <c r="K35" s="73"/>
      <c r="L35" s="72" t="e">
        <f>(L27+L28)*0.5*(L12+L5)-L32</f>
        <v>#DIV/0!</v>
      </c>
      <c r="M35" s="112"/>
      <c r="N35" s="62" t="e">
        <f t="shared" si="0"/>
        <v>#DIV/0!</v>
      </c>
      <c r="O35" s="11"/>
      <c r="R35" s="11"/>
      <c r="S35" s="11"/>
      <c r="T35" s="11"/>
      <c r="U35" s="11"/>
      <c r="V35" s="11"/>
      <c r="W35" s="11"/>
      <c r="X35" s="11"/>
      <c r="Y35" s="11"/>
    </row>
    <row r="36" spans="1:25" ht="13.5" customHeight="1">
      <c r="A36" s="28" t="s">
        <v>46</v>
      </c>
      <c r="B36" s="29" t="s">
        <v>79</v>
      </c>
      <c r="C36" s="29" t="s">
        <v>31</v>
      </c>
      <c r="D36" s="72">
        <f>(D28+D29)*0.5*(D25-D11-D12-D5)</f>
        <v>0.7472492458984735</v>
      </c>
      <c r="E36" s="73"/>
      <c r="F36" s="72">
        <f>(F28+F29)*0.5*(F25-F11-F12-F5)</f>
        <v>0.755006519403358</v>
      </c>
      <c r="G36" s="73"/>
      <c r="H36" s="72">
        <f>(H28+H29)*0.5*(H25-H11-H12-H5)</f>
        <v>0.375</v>
      </c>
      <c r="I36" s="73"/>
      <c r="J36" s="72" t="e">
        <f>(J28+J29)*0.5*(J25-J11-J12-J5)</f>
        <v>#DIV/0!</v>
      </c>
      <c r="K36" s="73"/>
      <c r="L36" s="72" t="e">
        <f>(L28+L29)*0.5*(L25-L11-L12-L5)</f>
        <v>#DIV/0!</v>
      </c>
      <c r="M36" s="112"/>
      <c r="N36" s="62" t="e">
        <f t="shared" si="0"/>
        <v>#DIV/0!</v>
      </c>
      <c r="O36" s="11"/>
      <c r="R36" s="11"/>
      <c r="S36" s="11"/>
      <c r="T36" s="11"/>
      <c r="U36" s="11"/>
      <c r="V36" s="11"/>
      <c r="W36" s="11"/>
      <c r="X36" s="11"/>
      <c r="Y36" s="11"/>
    </row>
    <row r="37" spans="1:25" ht="13.5" customHeight="1">
      <c r="A37" s="28" t="s">
        <v>47</v>
      </c>
      <c r="B37" s="29" t="s">
        <v>84</v>
      </c>
      <c r="C37" s="29" t="s">
        <v>31</v>
      </c>
      <c r="D37" s="72">
        <f>IF(D31="","",(D29+D31)*0.5*D15)</f>
        <v>0.4104866589087911</v>
      </c>
      <c r="E37" s="73"/>
      <c r="F37" s="72">
        <f>IF(F31="","",(F29+F31)*0.5*F15)</f>
      </c>
      <c r="G37" s="73"/>
      <c r="H37" s="72">
        <f>IF(H31="","",(H29+H31)*0.5*H15)</f>
      </c>
      <c r="I37" s="73"/>
      <c r="J37" s="72" t="e">
        <f>IF(J31="","",(J29+J31)*0.5*J15)</f>
        <v>#DIV/0!</v>
      </c>
      <c r="K37" s="73"/>
      <c r="L37" s="72" t="e">
        <f>IF(L31="","",(L29+L31)*0.5*L15)</f>
        <v>#DIV/0!</v>
      </c>
      <c r="M37" s="112"/>
      <c r="N37" s="62" t="e">
        <f t="shared" si="0"/>
        <v>#DIV/0!</v>
      </c>
      <c r="O37" s="11"/>
      <c r="R37" s="11"/>
      <c r="S37" s="11"/>
      <c r="T37" s="11"/>
      <c r="U37" s="11"/>
      <c r="V37" s="11"/>
      <c r="W37" s="11"/>
      <c r="X37" s="11"/>
      <c r="Y37" s="11"/>
    </row>
    <row r="38" spans="1:25" ht="13.5" customHeight="1">
      <c r="A38" s="28" t="s">
        <v>2</v>
      </c>
      <c r="B38" s="29" t="s">
        <v>51</v>
      </c>
      <c r="C38" s="29" t="s">
        <v>31</v>
      </c>
      <c r="D38" s="72">
        <f>0.5*D10*D29</f>
        <v>0.11408598734082243</v>
      </c>
      <c r="E38" s="73"/>
      <c r="F38" s="72">
        <f>0.5*F10*F29</f>
        <v>0</v>
      </c>
      <c r="G38" s="73"/>
      <c r="H38" s="72">
        <f>0.5*H10*H29</f>
        <v>0.037500000000000006</v>
      </c>
      <c r="I38" s="73"/>
      <c r="J38" s="72" t="e">
        <f>0.5*J10*J29</f>
        <v>#DIV/0!</v>
      </c>
      <c r="K38" s="73"/>
      <c r="L38" s="72" t="e">
        <f>0.5*L10*L29</f>
        <v>#DIV/0!</v>
      </c>
      <c r="M38" s="112"/>
      <c r="N38" s="62" t="e">
        <f t="shared" si="0"/>
        <v>#DIV/0!</v>
      </c>
      <c r="O38" s="11"/>
      <c r="R38" s="11"/>
      <c r="S38" s="11"/>
      <c r="T38" s="11"/>
      <c r="U38" s="11"/>
      <c r="V38" s="11"/>
      <c r="W38" s="11"/>
      <c r="X38" s="11"/>
      <c r="Y38" s="11"/>
    </row>
    <row r="39" spans="1:25" ht="13.5" customHeight="1">
      <c r="A39" s="28" t="s">
        <v>52</v>
      </c>
      <c r="B39" s="29" t="s">
        <v>85</v>
      </c>
      <c r="C39" s="29" t="s">
        <v>31</v>
      </c>
      <c r="D39" s="72">
        <f>IF(D22="",(D26+D29)*0.5*D25,(D30+D29)*0.5*D22)</f>
        <v>0.6331918865652089</v>
      </c>
      <c r="E39" s="73"/>
      <c r="F39" s="72">
        <f>IF(F22="",(F26+F29)*0.5*F25,(F30+F29)*0.5*F22)</f>
        <v>0.4917944029853396</v>
      </c>
      <c r="G39" s="73"/>
      <c r="H39" s="72">
        <f>IF(H22="",(H26+H29)*0.5*H25,(H30+H29)*0.5*H22)</f>
        <v>0.625</v>
      </c>
      <c r="I39" s="73"/>
      <c r="J39" s="72" t="e">
        <f>IF(J22="",(J26+J29)*0.5*J25,(J30+J29)*0.5*J22)</f>
        <v>#DIV/0!</v>
      </c>
      <c r="K39" s="73"/>
      <c r="L39" s="72" t="e">
        <f>IF(L22="",(L26+L29)*0.5*L25,(L30+L29)*0.5*L22)</f>
        <v>#DIV/0!</v>
      </c>
      <c r="M39" s="112"/>
      <c r="N39" s="62" t="e">
        <f t="shared" si="0"/>
        <v>#DIV/0!</v>
      </c>
      <c r="O39" s="11"/>
      <c r="R39" s="11"/>
      <c r="S39" s="11"/>
      <c r="T39" s="11"/>
      <c r="U39" s="11"/>
      <c r="V39" s="11"/>
      <c r="W39" s="11"/>
      <c r="X39" s="11"/>
      <c r="Y39" s="11"/>
    </row>
    <row r="40" spans="1:25" ht="13.5" customHeight="1" thickBot="1">
      <c r="A40" s="30" t="s">
        <v>53</v>
      </c>
      <c r="B40" s="31" t="s">
        <v>86</v>
      </c>
      <c r="C40" s="31" t="s">
        <v>31</v>
      </c>
      <c r="D40" s="78">
        <f>IF(D22="",0,(D26+D30)*0.5*(D25-D22))</f>
        <v>0.4274944197568771</v>
      </c>
      <c r="E40" s="79"/>
      <c r="F40" s="78">
        <f>IF(F22="",0,(F26+F30)*0.5*(F25-F22))</f>
        <v>0.5275699218196355</v>
      </c>
      <c r="G40" s="79"/>
      <c r="H40" s="78">
        <f>IF(H22="",0,(H26+H30)*0.5*(H25-H22))</f>
        <v>0</v>
      </c>
      <c r="I40" s="79"/>
      <c r="J40" s="78">
        <f>IF(J22="",0,(J26+J30)*0.5*(J25-J22))</f>
        <v>0</v>
      </c>
      <c r="K40" s="79"/>
      <c r="L40" s="78">
        <f>IF(L22="",0,(L26+L30)*0.5*(L25-L22))</f>
        <v>0</v>
      </c>
      <c r="M40" s="114"/>
      <c r="N40" s="63">
        <f t="shared" si="0"/>
        <v>0.9550643415765125</v>
      </c>
      <c r="O40" s="11"/>
      <c r="R40" s="11"/>
      <c r="S40" s="11"/>
      <c r="T40" s="11"/>
      <c r="U40" s="11"/>
      <c r="V40" s="11"/>
      <c r="W40" s="11"/>
      <c r="X40" s="11"/>
      <c r="Y40" s="11"/>
    </row>
    <row r="41" spans="1:25" ht="13.5" customHeight="1">
      <c r="A41" s="32" t="s">
        <v>100</v>
      </c>
      <c r="B41" s="33" t="s">
        <v>54</v>
      </c>
      <c r="C41" s="33" t="s">
        <v>56</v>
      </c>
      <c r="D41" s="80">
        <f>D39*D8</f>
        <v>1.3930221504434597</v>
      </c>
      <c r="E41" s="81"/>
      <c r="F41" s="80">
        <f>F39*F8</f>
        <v>0</v>
      </c>
      <c r="G41" s="81"/>
      <c r="H41" s="80">
        <f>H39*H8</f>
        <v>0</v>
      </c>
      <c r="I41" s="81"/>
      <c r="J41" s="80" t="e">
        <f>J39*J8</f>
        <v>#DIV/0!</v>
      </c>
      <c r="K41" s="81"/>
      <c r="L41" s="80" t="e">
        <f>L39*L8</f>
        <v>#DIV/0!</v>
      </c>
      <c r="M41" s="115"/>
      <c r="N41" s="61" t="e">
        <f t="shared" si="0"/>
        <v>#DIV/0!</v>
      </c>
      <c r="O41" s="11"/>
      <c r="R41" s="11"/>
      <c r="S41" s="11"/>
      <c r="T41" s="11"/>
      <c r="U41" s="11"/>
      <c r="V41" s="11"/>
      <c r="W41" s="11"/>
      <c r="X41" s="11"/>
      <c r="Y41" s="11"/>
    </row>
    <row r="42" spans="1:25" ht="13.5" customHeight="1">
      <c r="A42" s="34" t="s">
        <v>101</v>
      </c>
      <c r="B42" s="35" t="s">
        <v>55</v>
      </c>
      <c r="C42" s="35" t="s">
        <v>56</v>
      </c>
      <c r="D42" s="72">
        <f>IF(D9="","",D9*D39)</f>
        <v>6.141961299682525</v>
      </c>
      <c r="E42" s="73"/>
      <c r="F42" s="72">
        <f>IF(F9="","",F9*F39)</f>
        <v>2.016357052239892</v>
      </c>
      <c r="G42" s="73"/>
      <c r="H42" s="72">
        <f>IF(H9="","",H9*H39)</f>
        <v>1.25</v>
      </c>
      <c r="I42" s="73"/>
      <c r="J42" s="72" t="e">
        <f>IF(J9="","",J9*J39)</f>
        <v>#DIV/0!</v>
      </c>
      <c r="K42" s="73"/>
      <c r="L42" s="72" t="e">
        <f>IF(L9="","",L9*L39)</f>
        <v>#DIV/0!</v>
      </c>
      <c r="M42" s="112"/>
      <c r="N42" s="62" t="e">
        <f t="shared" si="0"/>
        <v>#DIV/0!</v>
      </c>
      <c r="O42" s="11"/>
      <c r="R42" s="11"/>
      <c r="S42" s="11"/>
      <c r="T42" s="11"/>
      <c r="U42" s="11"/>
      <c r="V42" s="11"/>
      <c r="W42" s="11"/>
      <c r="X42" s="11"/>
      <c r="Y42" s="11"/>
    </row>
    <row r="43" spans="1:25" ht="13.5" customHeight="1">
      <c r="A43" s="34" t="s">
        <v>102</v>
      </c>
      <c r="B43" s="35" t="s">
        <v>104</v>
      </c>
      <c r="C43" s="35" t="s">
        <v>56</v>
      </c>
      <c r="D43" s="72">
        <f>IF(D40="","",D8*D40)</f>
        <v>0.9404877234651297</v>
      </c>
      <c r="E43" s="73"/>
      <c r="F43" s="72">
        <f>IF(F40="","",F8*F40)</f>
        <v>0</v>
      </c>
      <c r="G43" s="73"/>
      <c r="H43" s="72">
        <f>IF(H40="","",H8*H40)</f>
        <v>0</v>
      </c>
      <c r="I43" s="73"/>
      <c r="J43" s="72">
        <f>IF(J40="","",J8*J40)</f>
        <v>0</v>
      </c>
      <c r="K43" s="73"/>
      <c r="L43" s="72">
        <f>IF(L40="","",L8*L40)</f>
        <v>0</v>
      </c>
      <c r="M43" s="112"/>
      <c r="N43" s="62">
        <f t="shared" si="0"/>
        <v>0.9404877234651297</v>
      </c>
      <c r="O43" s="11"/>
      <c r="R43" s="11"/>
      <c r="S43" s="11"/>
      <c r="T43" s="11"/>
      <c r="U43" s="11"/>
      <c r="V43" s="11"/>
      <c r="W43" s="11"/>
      <c r="X43" s="11"/>
      <c r="Y43" s="11"/>
    </row>
    <row r="44" spans="1:25" ht="13.5" customHeight="1">
      <c r="A44" s="34" t="s">
        <v>103</v>
      </c>
      <c r="B44" s="35" t="s">
        <v>105</v>
      </c>
      <c r="C44" s="35" t="s">
        <v>56</v>
      </c>
      <c r="D44" s="72">
        <f>IF(D40="","",D9*D40)</f>
        <v>4.1466958716417075</v>
      </c>
      <c r="E44" s="73"/>
      <c r="F44" s="72">
        <f>IF(F40="","",F9*F40)</f>
        <v>2.163036679460505</v>
      </c>
      <c r="G44" s="73"/>
      <c r="H44" s="72">
        <f>IF(H40="","",H9*H40)</f>
        <v>0</v>
      </c>
      <c r="I44" s="73"/>
      <c r="J44" s="72">
        <f>IF(J40="","",J9*J40)</f>
        <v>0</v>
      </c>
      <c r="K44" s="73"/>
      <c r="L44" s="72">
        <f>IF(L40="","",L9*L40)</f>
        <v>0</v>
      </c>
      <c r="M44" s="112"/>
      <c r="N44" s="62">
        <f t="shared" si="0"/>
        <v>6.309732551102213</v>
      </c>
      <c r="O44" s="11"/>
      <c r="R44" s="11"/>
      <c r="S44" s="11"/>
      <c r="T44" s="11"/>
      <c r="U44" s="11"/>
      <c r="V44" s="11"/>
      <c r="W44" s="11"/>
      <c r="X44" s="11"/>
      <c r="Y44" s="11"/>
    </row>
    <row r="45" spans="1:25" ht="13.5" customHeight="1">
      <c r="A45" s="34" t="s">
        <v>64</v>
      </c>
      <c r="B45" s="35" t="s">
        <v>57</v>
      </c>
      <c r="C45" s="35" t="s">
        <v>56</v>
      </c>
      <c r="D45" s="72">
        <f>D34*D7</f>
        <v>0.5247335284898371</v>
      </c>
      <c r="E45" s="73"/>
      <c r="F45" s="72">
        <f>F34*F7</f>
        <v>0.19882244811657038</v>
      </c>
      <c r="G45" s="73"/>
      <c r="H45" s="72">
        <f>H34*H7</f>
        <v>0.1</v>
      </c>
      <c r="I45" s="73"/>
      <c r="J45" s="72" t="e">
        <f>J34*J7</f>
        <v>#DIV/0!</v>
      </c>
      <c r="K45" s="73"/>
      <c r="L45" s="72" t="e">
        <f>L34*L7</f>
        <v>#DIV/0!</v>
      </c>
      <c r="M45" s="112"/>
      <c r="N45" s="62" t="e">
        <f t="shared" si="0"/>
        <v>#DIV/0!</v>
      </c>
      <c r="O45" s="11"/>
      <c r="R45" s="11"/>
      <c r="S45" s="11"/>
      <c r="T45" s="11"/>
      <c r="U45" s="11"/>
      <c r="V45" s="11"/>
      <c r="W45" s="11"/>
      <c r="X45" s="11"/>
      <c r="Y45" s="11"/>
    </row>
    <row r="46" spans="1:25" ht="13.5" customHeight="1">
      <c r="A46" s="34" t="s">
        <v>110</v>
      </c>
      <c r="B46" s="35" t="s">
        <v>58</v>
      </c>
      <c r="C46" s="35" t="s">
        <v>56</v>
      </c>
      <c r="D46" s="72">
        <f>D35*D7</f>
        <v>2.90250289055115</v>
      </c>
      <c r="E46" s="73"/>
      <c r="F46" s="72">
        <f>F35*F7</f>
        <v>0.5554701540300593</v>
      </c>
      <c r="G46" s="73"/>
      <c r="H46" s="72">
        <f>H35*H7</f>
        <v>0.1488</v>
      </c>
      <c r="I46" s="73"/>
      <c r="J46" s="72" t="e">
        <f>J35*J7</f>
        <v>#DIV/0!</v>
      </c>
      <c r="K46" s="73"/>
      <c r="L46" s="72" t="e">
        <f>L35*L7</f>
        <v>#DIV/0!</v>
      </c>
      <c r="M46" s="112"/>
      <c r="N46" s="62" t="e">
        <f t="shared" si="0"/>
        <v>#DIV/0!</v>
      </c>
      <c r="O46" s="11"/>
      <c r="R46" s="11"/>
      <c r="S46" s="11"/>
      <c r="T46" s="11"/>
      <c r="U46" s="11"/>
      <c r="V46" s="11"/>
      <c r="W46" s="11"/>
      <c r="X46" s="11"/>
      <c r="Y46" s="11"/>
    </row>
    <row r="47" spans="1:25" ht="13.5" customHeight="1">
      <c r="A47" s="34" t="s">
        <v>8</v>
      </c>
      <c r="B47" s="35" t="s">
        <v>94</v>
      </c>
      <c r="C47" s="35" t="s">
        <v>56</v>
      </c>
      <c r="D47" s="72">
        <f>IF(D13="нет",0,D36*D7-D50-D51)</f>
        <v>0</v>
      </c>
      <c r="E47" s="73"/>
      <c r="F47" s="72">
        <f>IF(F13="нет",0,F36*F7-F50-F51)</f>
        <v>2.3405202101504092</v>
      </c>
      <c r="G47" s="73"/>
      <c r="H47" s="72">
        <f>IF(H13="нет",0,H36*H7-H50-H51)</f>
        <v>0.75</v>
      </c>
      <c r="I47" s="73"/>
      <c r="J47" s="72" t="e">
        <f>IF(J13="нет",0,J36*J7-J50-J51)</f>
        <v>#DIV/0!</v>
      </c>
      <c r="K47" s="73"/>
      <c r="L47" s="72" t="e">
        <f>IF(L13="нет",0,L36*L7-L50-L51)</f>
        <v>#DIV/0!</v>
      </c>
      <c r="M47" s="112"/>
      <c r="N47" s="62" t="e">
        <f t="shared" si="0"/>
        <v>#DIV/0!</v>
      </c>
      <c r="O47" s="11"/>
      <c r="R47" s="11"/>
      <c r="S47" s="11"/>
      <c r="T47" s="11"/>
      <c r="U47" s="11"/>
      <c r="V47" s="11"/>
      <c r="W47" s="11"/>
      <c r="X47" s="11"/>
      <c r="Y47" s="11"/>
    </row>
    <row r="48" spans="1:25" ht="13.5" customHeight="1">
      <c r="A48" s="34" t="s">
        <v>96</v>
      </c>
      <c r="B48" s="35" t="s">
        <v>93</v>
      </c>
      <c r="C48" s="35" t="s">
        <v>56</v>
      </c>
      <c r="D48" s="72">
        <f>IF(D15="",0,(D36-D37)*D7)</f>
        <v>4.007474785177221</v>
      </c>
      <c r="E48" s="73"/>
      <c r="F48" s="72">
        <f>IF(F13="да",0,(F36-F37)*F7)</f>
        <v>0</v>
      </c>
      <c r="G48" s="73"/>
      <c r="H48" s="72">
        <f>IF(H13="да",0,(H36-H37)*H7)</f>
        <v>0</v>
      </c>
      <c r="I48" s="73"/>
      <c r="J48" s="72">
        <f>IF(J13="да",0,(J36-J37)*J7)</f>
        <v>0</v>
      </c>
      <c r="K48" s="73"/>
      <c r="L48" s="72">
        <f>IF(L13="да",0,(L36-L37)*L7)</f>
        <v>0</v>
      </c>
      <c r="M48" s="112"/>
      <c r="N48" s="62">
        <f t="shared" si="0"/>
        <v>4.007474785177221</v>
      </c>
      <c r="O48" s="11"/>
      <c r="R48" s="11"/>
      <c r="S48" s="11"/>
      <c r="T48" s="11"/>
      <c r="U48" s="11"/>
      <c r="V48" s="11"/>
      <c r="W48" s="11"/>
      <c r="X48" s="11"/>
      <c r="Y48" s="11"/>
    </row>
    <row r="49" spans="1:25" ht="13.5" customHeight="1">
      <c r="A49" s="34" t="s">
        <v>63</v>
      </c>
      <c r="B49" s="35" t="s">
        <v>92</v>
      </c>
      <c r="C49" s="35" t="s">
        <v>56</v>
      </c>
      <c r="D49" s="72">
        <f>D32*D7</f>
        <v>0.3026646</v>
      </c>
      <c r="E49" s="73"/>
      <c r="F49" s="72">
        <f>F32*F7</f>
        <v>0.3295744</v>
      </c>
      <c r="G49" s="73"/>
      <c r="H49" s="72">
        <f>H32*H7</f>
        <v>0.25120000000000003</v>
      </c>
      <c r="I49" s="73"/>
      <c r="J49" s="72">
        <f>J32*J7</f>
        <v>0</v>
      </c>
      <c r="K49" s="73"/>
      <c r="L49" s="72">
        <f>L32*L7</f>
        <v>0</v>
      </c>
      <c r="M49" s="112"/>
      <c r="N49" s="62">
        <f t="shared" si="0"/>
        <v>0.8834390000000001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3.5" customHeight="1">
      <c r="A50" s="34" t="s">
        <v>111</v>
      </c>
      <c r="B50" s="35" t="s">
        <v>91</v>
      </c>
      <c r="C50" s="35" t="s">
        <v>56</v>
      </c>
      <c r="D50" s="72">
        <f>IF(D18=0,0,((D28+2*(D18-D11-D12-D5)*(_xlfn.COT(RADIANS(D17))))+D28)*0.5*(D18-D5-D11-D12))</f>
        <v>0.7320887334646468</v>
      </c>
      <c r="E50" s="73"/>
      <c r="F50" s="72">
        <f>IF(F18=0,0,((F28+2*(F18-F11-F12-F5)*(_xlfn.COT(RADIANS(F17))))+F28)*0.5*(F18-F5-F11-F12))</f>
        <v>0</v>
      </c>
      <c r="G50" s="73"/>
      <c r="H50" s="72">
        <f>IF(H18=0,0,((H28+2*(H18-H11-H12-H5)*(_xlfn.COT(RADIANS(H17))))+H28)*0.5*(H18-H5-H11-H12))</f>
        <v>0</v>
      </c>
      <c r="I50" s="73"/>
      <c r="J50" s="72">
        <f>IF(J18=0,0,((J28+2*(J18-J11-J12-J5)*(_xlfn.COT(RADIANS(J17))))+J28)*0.5*(J18-J5-J11-J12))</f>
        <v>0</v>
      </c>
      <c r="K50" s="73"/>
      <c r="L50" s="72">
        <f>IF(L18=0,0,((L28+2*(L18-L11-L12-L5)*(_xlfn.COT(RADIANS(L17))))+L28)*0.5*(L18-L5-L11-L12))</f>
        <v>0</v>
      </c>
      <c r="M50" s="112"/>
      <c r="N50" s="62">
        <f t="shared" si="0"/>
        <v>0.7320887334646468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3.5" customHeight="1">
      <c r="A51" s="34" t="s">
        <v>87</v>
      </c>
      <c r="B51" s="35" t="s">
        <v>90</v>
      </c>
      <c r="C51" s="35" t="s">
        <v>56</v>
      </c>
      <c r="D51" s="72">
        <f>IF(D19="",0,D36*D19)</f>
        <v>0</v>
      </c>
      <c r="E51" s="73"/>
      <c r="F51" s="72">
        <f>IF(F19="",0,F36*F19)</f>
        <v>0.755006519403358</v>
      </c>
      <c r="G51" s="73"/>
      <c r="H51" s="72">
        <f>IF(H19="",0,H36*H19)</f>
        <v>0</v>
      </c>
      <c r="I51" s="73"/>
      <c r="J51" s="72">
        <f>IF(J19="",0,J36*J19)</f>
        <v>0</v>
      </c>
      <c r="K51" s="73"/>
      <c r="L51" s="72">
        <f>IF(L19="",0,L36*L19)</f>
        <v>0</v>
      </c>
      <c r="M51" s="112"/>
      <c r="N51" s="62">
        <f t="shared" si="0"/>
        <v>0.755006519403358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3.5" customHeight="1">
      <c r="A52" s="34" t="s">
        <v>70</v>
      </c>
      <c r="B52" s="35" t="s">
        <v>89</v>
      </c>
      <c r="C52" s="35" t="s">
        <v>56</v>
      </c>
      <c r="D52" s="72">
        <f>D38*D7</f>
        <v>1.357623249355787</v>
      </c>
      <c r="E52" s="73"/>
      <c r="F52" s="72">
        <f>F38*F7</f>
        <v>0</v>
      </c>
      <c r="G52" s="73"/>
      <c r="H52" s="72">
        <f>H38*H7</f>
        <v>0.07500000000000001</v>
      </c>
      <c r="I52" s="73"/>
      <c r="J52" s="72" t="e">
        <f>J38*J7</f>
        <v>#DIV/0!</v>
      </c>
      <c r="K52" s="73"/>
      <c r="L52" s="72" t="e">
        <f>L38*L7</f>
        <v>#DIV/0!</v>
      </c>
      <c r="M52" s="112"/>
      <c r="N52" s="62" t="e">
        <f t="shared" si="0"/>
        <v>#DIV/0!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3.5" customHeight="1" thickBot="1">
      <c r="A53" s="36" t="s">
        <v>69</v>
      </c>
      <c r="B53" s="37" t="s">
        <v>88</v>
      </c>
      <c r="C53" s="37" t="s">
        <v>56</v>
      </c>
      <c r="D53" s="74">
        <f>D45+D46+D48+D49+D50+D51-D52</f>
        <v>7.111841288327068</v>
      </c>
      <c r="E53" s="75"/>
      <c r="F53" s="74">
        <f>F45+F46+F48+F49+F50+F51-F52</f>
        <v>1.8388735215499876</v>
      </c>
      <c r="G53" s="75"/>
      <c r="H53" s="74">
        <f>H45+H46+H48+H49+H50+H51-H52</f>
        <v>0.425</v>
      </c>
      <c r="I53" s="75"/>
      <c r="J53" s="74" t="e">
        <f>J45+J46+J48+J49+J50+J51-J52</f>
        <v>#DIV/0!</v>
      </c>
      <c r="K53" s="75"/>
      <c r="L53" s="74" t="e">
        <f>L45+L46+L48+L49+L50+L51-L52</f>
        <v>#DIV/0!</v>
      </c>
      <c r="M53" s="120"/>
      <c r="N53" s="63" t="e">
        <f t="shared" si="0"/>
        <v>#DIV/0!</v>
      </c>
      <c r="O53" s="11"/>
      <c r="R53" s="11"/>
      <c r="S53" s="11"/>
      <c r="T53" s="11"/>
      <c r="U53" s="11"/>
      <c r="V53" s="11"/>
      <c r="W53" s="11"/>
      <c r="X53" s="11"/>
      <c r="Y53" s="11"/>
    </row>
    <row r="54" spans="1:25" ht="13.5" customHeight="1" thickBot="1">
      <c r="A54" s="36" t="s">
        <v>98</v>
      </c>
      <c r="B54" s="37" t="s">
        <v>99</v>
      </c>
      <c r="C54" s="37" t="s">
        <v>56</v>
      </c>
      <c r="D54" s="74">
        <f>D45+D46+D48+D50+D51</f>
        <v>8.166799937682855</v>
      </c>
      <c r="E54" s="75"/>
      <c r="F54" s="74">
        <f>F45+F46+F48+F50+F51</f>
        <v>1.5092991215499876</v>
      </c>
      <c r="G54" s="75"/>
      <c r="H54" s="74">
        <f>H45+H46+H48+H50+H51</f>
        <v>0.2488</v>
      </c>
      <c r="I54" s="75"/>
      <c r="J54" s="74" t="e">
        <f>J45+J46+J48+J50+J51</f>
        <v>#DIV/0!</v>
      </c>
      <c r="K54" s="75"/>
      <c r="L54" s="74" t="e">
        <f>L45+L46+L48+L50+L51</f>
        <v>#DIV/0!</v>
      </c>
      <c r="M54" s="120"/>
      <c r="N54" s="64" t="e">
        <f>SUM(D54:M54)</f>
        <v>#DIV/0!</v>
      </c>
      <c r="O54" s="11"/>
      <c r="R54" s="11"/>
      <c r="S54" s="11"/>
      <c r="T54" s="11"/>
      <c r="U54" s="11"/>
      <c r="V54" s="11"/>
      <c r="W54" s="11"/>
      <c r="X54" s="11"/>
      <c r="Y54" s="11"/>
    </row>
    <row r="55" spans="1:11" ht="13.5" customHeight="1">
      <c r="A55" s="11"/>
      <c r="B55" s="8"/>
      <c r="C55" s="8"/>
      <c r="D55" s="11"/>
      <c r="E55" s="11"/>
      <c r="F55" s="11"/>
      <c r="G55" s="11"/>
      <c r="H55" s="11"/>
      <c r="I55" s="11"/>
      <c r="J55" s="11"/>
      <c r="K55" s="11"/>
    </row>
    <row r="56" spans="1:11" ht="15">
      <c r="A56" s="11"/>
      <c r="B56" s="8"/>
      <c r="C56" s="8"/>
      <c r="D56" s="11"/>
      <c r="E56" s="11"/>
      <c r="F56" s="11"/>
      <c r="G56" s="11"/>
      <c r="H56" s="11"/>
      <c r="I56" s="11"/>
      <c r="J56" s="11"/>
      <c r="K56" s="11"/>
    </row>
    <row r="57" spans="1:11" ht="15">
      <c r="A57" s="11"/>
      <c r="B57" s="8"/>
      <c r="C57" s="8"/>
      <c r="D57" s="11"/>
      <c r="E57" s="11"/>
      <c r="F57" s="11"/>
      <c r="G57" s="11"/>
      <c r="H57" s="11"/>
      <c r="I57" s="11"/>
      <c r="J57" s="11"/>
      <c r="K57" s="11"/>
    </row>
    <row r="58" spans="1:22" ht="16.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6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6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6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6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6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6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3" ht="15">
      <c r="A66" s="11"/>
      <c r="B66" s="8"/>
      <c r="C66" s="8"/>
    </row>
    <row r="67" spans="1:3" ht="15">
      <c r="A67" s="11"/>
      <c r="B67" s="8"/>
      <c r="C67" s="8"/>
    </row>
    <row r="68" spans="1:3" ht="15">
      <c r="A68" s="11"/>
      <c r="B68" s="8"/>
      <c r="C68" s="8"/>
    </row>
    <row r="69" spans="1:3" ht="15">
      <c r="A69" s="11"/>
      <c r="B69" s="8"/>
      <c r="C69" s="8"/>
    </row>
    <row r="70" spans="1:3" ht="15">
      <c r="A70" s="11"/>
      <c r="B70" s="8"/>
      <c r="C70" s="8"/>
    </row>
    <row r="71" spans="1:3" ht="15">
      <c r="A71" s="11"/>
      <c r="B71" s="8"/>
      <c r="C71" s="8"/>
    </row>
    <row r="72" spans="1:3" ht="15">
      <c r="A72" s="11"/>
      <c r="B72" s="8"/>
      <c r="C72" s="8"/>
    </row>
    <row r="73" spans="1:3" ht="16.5" customHeight="1">
      <c r="A73" s="11"/>
      <c r="B73" s="8"/>
      <c r="C73" s="8"/>
    </row>
    <row r="74" spans="1:15" ht="15">
      <c r="A74" s="65"/>
      <c r="B74" s="65"/>
      <c r="C74" s="65"/>
      <c r="D74" s="65"/>
      <c r="E74" s="65"/>
      <c r="F74" s="65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65"/>
      <c r="B75" s="65"/>
      <c r="C75" s="65"/>
      <c r="D75" s="65"/>
      <c r="E75" s="65"/>
      <c r="F75" s="65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65"/>
      <c r="B76" s="65"/>
      <c r="C76" s="65"/>
      <c r="D76" s="65"/>
      <c r="E76" s="65"/>
      <c r="F76" s="65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65"/>
      <c r="B77" s="65"/>
      <c r="C77" s="65"/>
      <c r="D77" s="65"/>
      <c r="E77" s="65"/>
      <c r="F77" s="65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65"/>
      <c r="B78" s="65"/>
      <c r="C78" s="65"/>
      <c r="D78" s="65"/>
      <c r="E78" s="65"/>
      <c r="F78" s="65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40"/>
      <c r="B79" s="41"/>
      <c r="C79" s="4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40"/>
      <c r="B80" s="41"/>
      <c r="C80" s="4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40"/>
      <c r="B81" s="41"/>
      <c r="C81" s="4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40"/>
      <c r="B82" s="41"/>
      <c r="C82" s="4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 thickBot="1">
      <c r="A83" s="42"/>
      <c r="B83" s="43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11"/>
    </row>
    <row r="84" ht="15">
      <c r="O84" s="11"/>
    </row>
  </sheetData>
  <sheetProtection selectLockedCells="1"/>
  <mergeCells count="246">
    <mergeCell ref="D54:E54"/>
    <mergeCell ref="F54:G54"/>
    <mergeCell ref="H54:I54"/>
    <mergeCell ref="J54:K54"/>
    <mergeCell ref="L54:M54"/>
    <mergeCell ref="H51:I51"/>
    <mergeCell ref="J51:K51"/>
    <mergeCell ref="L51:M51"/>
    <mergeCell ref="H48:I48"/>
    <mergeCell ref="A1:N2"/>
    <mergeCell ref="H52:I52"/>
    <mergeCell ref="J52:K52"/>
    <mergeCell ref="L52:M52"/>
    <mergeCell ref="H53:I53"/>
    <mergeCell ref="J53:K53"/>
    <mergeCell ref="L53:M53"/>
    <mergeCell ref="H50:I50"/>
    <mergeCell ref="J50:K50"/>
    <mergeCell ref="L50:M50"/>
    <mergeCell ref="N23:N24"/>
    <mergeCell ref="J48:K48"/>
    <mergeCell ref="L48:M48"/>
    <mergeCell ref="H49:I49"/>
    <mergeCell ref="J49:K49"/>
    <mergeCell ref="L49:M49"/>
    <mergeCell ref="H46:I46"/>
    <mergeCell ref="J46:K46"/>
    <mergeCell ref="L46:M46"/>
    <mergeCell ref="H47:I47"/>
    <mergeCell ref="J47:K47"/>
    <mergeCell ref="J42:K42"/>
    <mergeCell ref="L42:M42"/>
    <mergeCell ref="H43:I43"/>
    <mergeCell ref="J43:K43"/>
    <mergeCell ref="L43:M43"/>
    <mergeCell ref="L47:M47"/>
    <mergeCell ref="H44:I44"/>
    <mergeCell ref="J44:K44"/>
    <mergeCell ref="L44:M44"/>
    <mergeCell ref="H45:I45"/>
    <mergeCell ref="J45:K45"/>
    <mergeCell ref="L45:M45"/>
    <mergeCell ref="J38:K38"/>
    <mergeCell ref="L38:M38"/>
    <mergeCell ref="H39:I39"/>
    <mergeCell ref="J39:K39"/>
    <mergeCell ref="L39:M39"/>
    <mergeCell ref="H40:I40"/>
    <mergeCell ref="J40:K40"/>
    <mergeCell ref="L40:M40"/>
    <mergeCell ref="H41:I41"/>
    <mergeCell ref="J41:K41"/>
    <mergeCell ref="L41:M41"/>
    <mergeCell ref="J34:K34"/>
    <mergeCell ref="L34:M34"/>
    <mergeCell ref="H35:I35"/>
    <mergeCell ref="J35:K35"/>
    <mergeCell ref="L35:M35"/>
    <mergeCell ref="H36:I36"/>
    <mergeCell ref="J36:K36"/>
    <mergeCell ref="L36:M36"/>
    <mergeCell ref="H37:I37"/>
    <mergeCell ref="J37:K37"/>
    <mergeCell ref="L37:M37"/>
    <mergeCell ref="J30:K30"/>
    <mergeCell ref="L30:M30"/>
    <mergeCell ref="H31:I31"/>
    <mergeCell ref="J31:K31"/>
    <mergeCell ref="L31:M31"/>
    <mergeCell ref="H32:I32"/>
    <mergeCell ref="J32:K32"/>
    <mergeCell ref="L32:M32"/>
    <mergeCell ref="H33:I33"/>
    <mergeCell ref="J33:K33"/>
    <mergeCell ref="L33:M33"/>
    <mergeCell ref="J26:K26"/>
    <mergeCell ref="L26:M26"/>
    <mergeCell ref="H27:I27"/>
    <mergeCell ref="J27:K27"/>
    <mergeCell ref="L27:M27"/>
    <mergeCell ref="H28:I28"/>
    <mergeCell ref="J28:K28"/>
    <mergeCell ref="L28:M28"/>
    <mergeCell ref="H29:I29"/>
    <mergeCell ref="J29:K29"/>
    <mergeCell ref="L29:M29"/>
    <mergeCell ref="J21:K21"/>
    <mergeCell ref="L21:M21"/>
    <mergeCell ref="H22:I22"/>
    <mergeCell ref="J22:K22"/>
    <mergeCell ref="L22:M22"/>
    <mergeCell ref="H25:I25"/>
    <mergeCell ref="J25:K25"/>
    <mergeCell ref="L25:M25"/>
    <mergeCell ref="A24:M24"/>
    <mergeCell ref="A23:M23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J13:K13"/>
    <mergeCell ref="L13:M13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J9:K9"/>
    <mergeCell ref="L9:M9"/>
    <mergeCell ref="H10:I10"/>
    <mergeCell ref="J10:K10"/>
    <mergeCell ref="L10:M10"/>
    <mergeCell ref="H11:I11"/>
    <mergeCell ref="J11:K11"/>
    <mergeCell ref="L11:M11"/>
    <mergeCell ref="H12:I12"/>
    <mergeCell ref="J12:K12"/>
    <mergeCell ref="L12:M12"/>
    <mergeCell ref="J3:K3"/>
    <mergeCell ref="L3:M3"/>
    <mergeCell ref="H5:I5"/>
    <mergeCell ref="J5:K5"/>
    <mergeCell ref="L5:M5"/>
    <mergeCell ref="H7:I7"/>
    <mergeCell ref="J7:K7"/>
    <mergeCell ref="L7:M7"/>
    <mergeCell ref="H8:I8"/>
    <mergeCell ref="J8:K8"/>
    <mergeCell ref="L8:M8"/>
    <mergeCell ref="F46:G46"/>
    <mergeCell ref="F47:G47"/>
    <mergeCell ref="F48:G48"/>
    <mergeCell ref="F49:G49"/>
    <mergeCell ref="F50:G50"/>
    <mergeCell ref="F51:G51"/>
    <mergeCell ref="F52:G52"/>
    <mergeCell ref="F53:G53"/>
    <mergeCell ref="H3:I3"/>
    <mergeCell ref="H9:I9"/>
    <mergeCell ref="H13:I13"/>
    <mergeCell ref="H17:I17"/>
    <mergeCell ref="H21:I21"/>
    <mergeCell ref="H26:I26"/>
    <mergeCell ref="H30:I30"/>
    <mergeCell ref="H34:I34"/>
    <mergeCell ref="H38:I38"/>
    <mergeCell ref="H42:I42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17:G17"/>
    <mergeCell ref="F18:G18"/>
    <mergeCell ref="F19:G19"/>
    <mergeCell ref="F20:G20"/>
    <mergeCell ref="F21:G21"/>
    <mergeCell ref="F22:G22"/>
    <mergeCell ref="F25:G25"/>
    <mergeCell ref="F26:G26"/>
    <mergeCell ref="F27:G27"/>
    <mergeCell ref="B3:C3"/>
    <mergeCell ref="D16:E16"/>
    <mergeCell ref="F3:G3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D3:E3"/>
    <mergeCell ref="D49:E49"/>
    <mergeCell ref="D50:E50"/>
    <mergeCell ref="D36:E36"/>
    <mergeCell ref="D22:E22"/>
    <mergeCell ref="D8:E8"/>
    <mergeCell ref="D9:E9"/>
    <mergeCell ref="D44:E44"/>
    <mergeCell ref="D47:E47"/>
    <mergeCell ref="D15:E15"/>
    <mergeCell ref="D37:E37"/>
    <mergeCell ref="D33:E33"/>
    <mergeCell ref="D32:E32"/>
    <mergeCell ref="D21:E21"/>
    <mergeCell ref="D18:E18"/>
    <mergeCell ref="D19:E19"/>
    <mergeCell ref="D28:E28"/>
    <mergeCell ref="D17:E17"/>
    <mergeCell ref="D26:E26"/>
    <mergeCell ref="D20:E20"/>
    <mergeCell ref="D27:E27"/>
    <mergeCell ref="D5:E5"/>
    <mergeCell ref="D10:E10"/>
    <mergeCell ref="D11:E11"/>
    <mergeCell ref="D52:E52"/>
    <mergeCell ref="D53:E53"/>
    <mergeCell ref="D51:E51"/>
    <mergeCell ref="A4:C4"/>
    <mergeCell ref="D30:E30"/>
    <mergeCell ref="D31:E31"/>
    <mergeCell ref="D41:E41"/>
    <mergeCell ref="D43:E43"/>
    <mergeCell ref="D42:E42"/>
    <mergeCell ref="D7:E7"/>
    <mergeCell ref="D14:E14"/>
    <mergeCell ref="D25:E25"/>
    <mergeCell ref="D13:E13"/>
    <mergeCell ref="D12:E12"/>
    <mergeCell ref="D38:E38"/>
    <mergeCell ref="D45:E45"/>
    <mergeCell ref="D46:E46"/>
    <mergeCell ref="D29:E29"/>
    <mergeCell ref="D48:E48"/>
    <mergeCell ref="D34:E34"/>
    <mergeCell ref="D35:E35"/>
    <mergeCell ref="D39:E39"/>
    <mergeCell ref="D40:E40"/>
  </mergeCells>
  <conditionalFormatting sqref="D5:M22">
    <cfRule type="cellIs" priority="6" dxfId="3" operator="equal" stopIfTrue="1">
      <formula>0</formula>
    </cfRule>
  </conditionalFormatting>
  <conditionalFormatting sqref="D25:M54">
    <cfRule type="cellIs" priority="3" dxfId="4" operator="equal" stopIfTrue="1">
      <formula>0</formula>
    </cfRule>
  </conditionalFormatting>
  <conditionalFormatting sqref="N25:N54">
    <cfRule type="cellIs" priority="2" dxfId="5" operator="equal" stopIfTrue="1">
      <formula>0</formula>
    </cfRule>
  </conditionalFormatting>
  <dataValidations count="2">
    <dataValidation type="list" allowBlank="1" showInputMessage="1" showErrorMessage="1" sqref="D16 F16 H16 J16 L16">
      <formula1>"Насыпной, Песчаный, Супесь, Суглинок, Глина"</formula1>
    </dataValidation>
    <dataValidation type="list" allowBlank="1" showInputMessage="1" showErrorMessage="1" sqref="D13:M13">
      <formula1>"да,нет"</formula1>
    </dataValidation>
  </dataValidations>
  <printOptions/>
  <pageMargins left="0.7086614173228347" right="0" top="0.1968503937007874" bottom="0.1968503937007874" header="0.1968503937007874" footer="0.1968503937007874"/>
  <pageSetup horizontalDpi="1200" verticalDpi="1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GP</cp:lastModifiedBy>
  <cp:lastPrinted>2020-11-19T20:06:36Z</cp:lastPrinted>
  <dcterms:created xsi:type="dcterms:W3CDTF">2020-11-16T18:53:19Z</dcterms:created>
  <dcterms:modified xsi:type="dcterms:W3CDTF">2020-11-20T11:00:07Z</dcterms:modified>
  <cp:category/>
  <cp:version/>
  <cp:contentType/>
  <cp:contentStatus/>
</cp:coreProperties>
</file>