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\Помощь на Форумах\"/>
    </mc:Choice>
  </mc:AlternateContent>
  <xr:revisionPtr revIDLastSave="0" documentId="13_ncr:1_{88BF9F34-764F-4A19-97AF-964C6369B3C6}" xr6:coauthVersionLast="45" xr6:coauthVersionMax="45" xr10:uidLastSave="{00000000-0000-0000-0000-000000000000}"/>
  <bookViews>
    <workbookView xWindow="-120" yWindow="-120" windowWidth="24240" windowHeight="13140" activeTab="1" xr2:uid="{49C20F3F-FD06-4F42-8164-42BA5559AD5C}"/>
  </bookViews>
  <sheets>
    <sheet name="Шибанова" sheetId="1" r:id="rId1"/>
    <sheet name="Приложение Согаз" sheetId="2" r:id="rId2"/>
    <sheet name="Приложение Макс-М" sheetId="3" r:id="rId3"/>
    <sheet name="Приложение Капитал" sheetId="4" r:id="rId4"/>
  </sheets>
  <definedNames>
    <definedName name="_xlnm._FilterDatabase" localSheetId="0" hidden="1">Шибанова!$A$1:$U$11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E19" i="4"/>
  <c r="D18" i="4"/>
  <c r="D17" i="4"/>
  <c r="D16" i="4"/>
  <c r="D15" i="4"/>
  <c r="D14" i="4"/>
  <c r="D13" i="4"/>
  <c r="D19" i="4" s="1"/>
  <c r="C26" i="3"/>
  <c r="D23" i="3" s="1"/>
  <c r="E19" i="3"/>
  <c r="D18" i="3"/>
  <c r="D17" i="3"/>
  <c r="D15" i="3"/>
  <c r="D14" i="3"/>
  <c r="D13" i="3"/>
  <c r="D23" i="2"/>
  <c r="E19" i="2"/>
  <c r="D18" i="2"/>
  <c r="D17" i="2"/>
  <c r="D16" i="2"/>
  <c r="D15" i="2"/>
  <c r="D14" i="2"/>
  <c r="D13" i="2"/>
  <c r="U11" i="1"/>
  <c r="T11" i="1"/>
  <c r="D11" i="1"/>
  <c r="U10" i="1"/>
  <c r="T10" i="1"/>
  <c r="D10" i="1"/>
  <c r="U9" i="1"/>
  <c r="T9" i="1"/>
  <c r="D9" i="1"/>
  <c r="U8" i="1"/>
  <c r="T8" i="1"/>
  <c r="D8" i="1"/>
  <c r="U7" i="1"/>
  <c r="T7" i="1"/>
  <c r="D7" i="1"/>
  <c r="U6" i="1"/>
  <c r="T6" i="1"/>
  <c r="D6" i="1"/>
  <c r="U5" i="1"/>
  <c r="T5" i="1"/>
  <c r="D5" i="1"/>
  <c r="U4" i="1"/>
  <c r="T4" i="1"/>
  <c r="D4" i="1"/>
  <c r="A4" i="1"/>
  <c r="A5" i="1" s="1"/>
  <c r="A6" i="1" s="1"/>
  <c r="A7" i="1" s="1"/>
  <c r="A8" i="1" s="1"/>
  <c r="A9" i="1" s="1"/>
  <c r="A10" i="1" s="1"/>
  <c r="A11" i="1" s="1"/>
  <c r="U3" i="1"/>
  <c r="T3" i="1"/>
  <c r="D3" i="1"/>
  <c r="D16" i="3" l="1"/>
  <c r="D19" i="2"/>
  <c r="D19" i="3"/>
</calcChain>
</file>

<file path=xl/sharedStrings.xml><?xml version="1.0" encoding="utf-8"?>
<sst xmlns="http://schemas.openxmlformats.org/spreadsheetml/2006/main" count="152" uniqueCount="72">
  <si>
    <t>№  п/п</t>
  </si>
  <si>
    <t>Код ЛУ</t>
  </si>
  <si>
    <t>Наименование ЛУ</t>
  </si>
  <si>
    <t>Расходы начисленные всего</t>
  </si>
  <si>
    <t>211, 212, 214 (Заработная плата)</t>
  </si>
  <si>
    <t>213 (Страховые взносы)</t>
  </si>
  <si>
    <t>291 (Налоги  и сборы)</t>
  </si>
  <si>
    <t>223 (Оплата коммунальных услуг)</t>
  </si>
  <si>
    <t>225 (Содержание имущества)</t>
  </si>
  <si>
    <t>Прочие расходы не вошедшие в вышеуказанные</t>
  </si>
  <si>
    <t>Согаз</t>
  </si>
  <si>
    <t>Макс</t>
  </si>
  <si>
    <t>Капитал</t>
  </si>
  <si>
    <t>Итого расход сумма по МО, руб.</t>
  </si>
  <si>
    <t>Итого коэф.</t>
  </si>
  <si>
    <t>Доход, руб.</t>
  </si>
  <si>
    <t>Коэффициент, доля</t>
  </si>
  <si>
    <t>Расход, руб.</t>
  </si>
  <si>
    <t xml:space="preserve">640302 </t>
  </si>
  <si>
    <t>Больница 1</t>
  </si>
  <si>
    <t xml:space="preserve">645003 </t>
  </si>
  <si>
    <t>Больница 2</t>
  </si>
  <si>
    <t xml:space="preserve">645002 </t>
  </si>
  <si>
    <t>Больница 3</t>
  </si>
  <si>
    <t xml:space="preserve">640442 </t>
  </si>
  <si>
    <t>Больница 4</t>
  </si>
  <si>
    <t xml:space="preserve">640182 </t>
  </si>
  <si>
    <t>Больница 5</t>
  </si>
  <si>
    <t xml:space="preserve">640036 </t>
  </si>
  <si>
    <t>Больница 6</t>
  </si>
  <si>
    <t xml:space="preserve">640172 </t>
  </si>
  <si>
    <t>Больница 7</t>
  </si>
  <si>
    <t xml:space="preserve">640106 </t>
  </si>
  <si>
    <t>Больница 8</t>
  </si>
  <si>
    <t xml:space="preserve">640085 </t>
  </si>
  <si>
    <t>Больница 9</t>
  </si>
  <si>
    <t>Приложение</t>
  </si>
  <si>
    <t xml:space="preserve"> к Акту сверки расчетов </t>
  </si>
  <si>
    <t>№ _____ от ____________</t>
  </si>
  <si>
    <t>Начисленные  расходы медицинской организации за период с 01.08.2020г. по 31.10.2020г., подлежащие возмещению  согласно п.п. "н" п. 1 постановления Правительства Российской Федерации от 03.04.2020 г. № 432</t>
  </si>
  <si>
    <t>рублей</t>
  </si>
  <si>
    <t xml:space="preserve">Наименование показателя </t>
  </si>
  <si>
    <t>№ строки</t>
  </si>
  <si>
    <t>Всего расходов</t>
  </si>
  <si>
    <t>в том числе расходы, превышающие сумму доходов организации за период</t>
  </si>
  <si>
    <t>Заработная плата</t>
  </si>
  <si>
    <t>010</t>
  </si>
  <si>
    <t>Страховые взносы</t>
  </si>
  <si>
    <t>020</t>
  </si>
  <si>
    <t>Налоги и сборы</t>
  </si>
  <si>
    <t>030</t>
  </si>
  <si>
    <t>Оплата коммунальных услуг</t>
  </si>
  <si>
    <t>040</t>
  </si>
  <si>
    <t>Содержание имущества</t>
  </si>
  <si>
    <t>050</t>
  </si>
  <si>
    <t>Прочие расходы</t>
  </si>
  <si>
    <t>060</t>
  </si>
  <si>
    <t>х</t>
  </si>
  <si>
    <t>Итого:</t>
  </si>
  <si>
    <t>100</t>
  </si>
  <si>
    <t xml:space="preserve">Справочно: </t>
  </si>
  <si>
    <t>Доходы медицинской организации*</t>
  </si>
  <si>
    <t>000</t>
  </si>
  <si>
    <t>* Сумма счетов, предъявленных медицинской организацией, по всем видам / условиям оказания медицинской помощи</t>
  </si>
  <si>
    <t>Медицинская организация:</t>
  </si>
  <si>
    <r>
      <t xml:space="preserve">Руководитель организации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</t>
    </r>
  </si>
  <si>
    <r>
      <t xml:space="preserve">(Уполномоченное лицо)                                              </t>
    </r>
    <r>
      <rPr>
        <sz val="8"/>
        <rFont val="Times New Roman"/>
        <family val="1"/>
        <charset val="204"/>
      </rPr>
      <t>подпись                                        расшифровка подписи</t>
    </r>
  </si>
  <si>
    <r>
      <t xml:space="preserve">Главный бухгалтер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</t>
    </r>
  </si>
  <si>
    <r>
      <t xml:space="preserve">(Уполномоченное лицо)                                             </t>
    </r>
    <r>
      <rPr>
        <sz val="8"/>
        <rFont val="Times New Roman"/>
        <family val="1"/>
        <charset val="204"/>
      </rPr>
      <t>подпись                                         расшифровка подписи</t>
    </r>
  </si>
  <si>
    <r>
      <t xml:space="preserve">Исполнитель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</t>
    </r>
  </si>
  <si>
    <t>подпись                                             расшифровка подписи</t>
  </si>
  <si>
    <t xml:space="preserve">Исп.Тел: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</si>
</sst>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4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top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8" fillId="0" borderId="0" xfId="1" applyFont="1"/>
    <xf numFmtId="0" fontId="6" fillId="0" borderId="1" xfId="1" applyFont="1" applyBorder="1" applyAlignment="1">
      <alignment horizontal="left" vertical="center"/>
    </xf>
    <xf numFmtId="4" fontId="5" fillId="5" borderId="1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/>
    </xf>
    <xf numFmtId="0" fontId="10" fillId="0" borderId="0" xfId="1" applyFont="1" applyAlignment="1">
      <alignment horizontal="left" vertical="top" wrapText="1" readingOrder="1"/>
    </xf>
    <xf numFmtId="0" fontId="11" fillId="0" borderId="0" xfId="1" applyFont="1"/>
    <xf numFmtId="0" fontId="6" fillId="0" borderId="0" xfId="1" applyFont="1" applyAlignment="1">
      <alignment vertical="top"/>
    </xf>
    <xf numFmtId="0" fontId="6" fillId="0" borderId="0" xfId="1" applyFont="1"/>
    <xf numFmtId="0" fontId="6" fillId="0" borderId="3" xfId="1" applyFont="1" applyBorder="1"/>
    <xf numFmtId="0" fontId="3" fillId="0" borderId="0" xfId="1" applyFont="1" applyAlignment="1">
      <alignment horizontal="center"/>
    </xf>
    <xf numFmtId="4" fontId="3" fillId="0" borderId="0" xfId="1" applyNumberFormat="1" applyFont="1"/>
    <xf numFmtId="4" fontId="4" fillId="5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13" fillId="5" borderId="0" xfId="1" applyFont="1" applyFill="1" applyAlignment="1">
      <alignment horizontal="center" vertical="center" wrapText="1" readingOrder="1"/>
    </xf>
  </cellXfs>
  <cellStyles count="2">
    <cellStyle name="Обычный" xfId="0" builtinId="0"/>
    <cellStyle name="Обычный 2" xfId="1" xr:uid="{F2E0AB97-6559-405D-8917-B3B7F7760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B112-3E0E-4848-B8CD-DDFB56A4EE8D}">
  <sheetPr>
    <pageSetUpPr fitToPage="1"/>
  </sheetPr>
  <dimension ref="A1:U11"/>
  <sheetViews>
    <sheetView zoomScale="55" zoomScaleNormal="55" workbookViewId="0">
      <pane ySplit="2" topLeftCell="A3" activePane="bottomLeft" state="frozen"/>
      <selection sqref="A1:XFD1048576"/>
      <selection pane="bottomLeft" activeCell="E28" sqref="E28"/>
    </sheetView>
  </sheetViews>
  <sheetFormatPr defaultRowHeight="18.75" x14ac:dyDescent="0.3"/>
  <cols>
    <col min="1" max="1" width="5.33203125" customWidth="1"/>
    <col min="2" max="2" width="8" style="19" customWidth="1"/>
    <col min="3" max="3" width="16.88671875" style="9" customWidth="1"/>
    <col min="4" max="4" width="14.88671875" style="20" customWidth="1"/>
    <col min="5" max="5" width="15.77734375" customWidth="1"/>
    <col min="6" max="6" width="12.109375" customWidth="1"/>
    <col min="7" max="7" width="14.21875" customWidth="1"/>
    <col min="8" max="8" width="16.44140625" customWidth="1"/>
    <col min="9" max="9" width="15.77734375" customWidth="1"/>
    <col min="10" max="10" width="15.109375" customWidth="1"/>
    <col min="11" max="11" width="13.77734375" style="21" customWidth="1"/>
    <col min="12" max="12" width="16.33203125" style="21" customWidth="1"/>
    <col min="13" max="13" width="13.88671875" style="21" customWidth="1"/>
    <col min="14" max="14" width="13" style="22" customWidth="1"/>
    <col min="15" max="15" width="15.77734375" style="22" customWidth="1"/>
    <col min="16" max="16" width="12.21875" style="22" bestFit="1" customWidth="1"/>
    <col min="17" max="17" width="12.77734375" style="23" customWidth="1"/>
    <col min="18" max="18" width="10.33203125" style="23" customWidth="1"/>
    <col min="19" max="19" width="15.5546875" style="23" customWidth="1"/>
    <col min="20" max="20" width="14.109375" customWidth="1"/>
    <col min="21" max="21" width="11.77734375" customWidth="1"/>
  </cols>
  <sheetData>
    <row r="1" spans="1:21" ht="60.6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/>
      <c r="M1" s="3"/>
      <c r="N1" s="4" t="s">
        <v>11</v>
      </c>
      <c r="O1" s="4"/>
      <c r="P1" s="4"/>
      <c r="Q1" s="5" t="s">
        <v>12</v>
      </c>
      <c r="R1" s="5"/>
      <c r="S1" s="5"/>
      <c r="T1" s="1" t="s">
        <v>13</v>
      </c>
      <c r="U1" s="1" t="s">
        <v>14</v>
      </c>
    </row>
    <row r="2" spans="1:21" s="9" customFormat="1" ht="37.5" x14ac:dyDescent="0.3">
      <c r="A2" s="1"/>
      <c r="B2" s="1"/>
      <c r="C2" s="1"/>
      <c r="D2" s="2"/>
      <c r="E2" s="1"/>
      <c r="F2" s="1"/>
      <c r="G2" s="1"/>
      <c r="H2" s="1"/>
      <c r="I2" s="1"/>
      <c r="J2" s="1"/>
      <c r="K2" s="6" t="s">
        <v>15</v>
      </c>
      <c r="L2" s="6" t="s">
        <v>16</v>
      </c>
      <c r="M2" s="6" t="s">
        <v>17</v>
      </c>
      <c r="N2" s="7" t="s">
        <v>15</v>
      </c>
      <c r="O2" s="7" t="s">
        <v>16</v>
      </c>
      <c r="P2" s="7" t="s">
        <v>17</v>
      </c>
      <c r="Q2" s="8" t="s">
        <v>15</v>
      </c>
      <c r="R2" s="8" t="s">
        <v>16</v>
      </c>
      <c r="S2" s="8" t="s">
        <v>17</v>
      </c>
      <c r="T2" s="1"/>
      <c r="U2" s="1"/>
    </row>
    <row r="3" spans="1:21" x14ac:dyDescent="0.3">
      <c r="A3" s="10">
        <v>1</v>
      </c>
      <c r="B3" s="11" t="s">
        <v>18</v>
      </c>
      <c r="C3" s="12" t="s">
        <v>19</v>
      </c>
      <c r="D3" s="13">
        <f>E3+F3+G3+H3+I3+J3</f>
        <v>21000</v>
      </c>
      <c r="E3" s="14">
        <v>1000</v>
      </c>
      <c r="F3" s="14">
        <v>2000</v>
      </c>
      <c r="G3" s="14">
        <v>3000</v>
      </c>
      <c r="H3" s="14">
        <v>4000</v>
      </c>
      <c r="I3" s="14">
        <v>5000</v>
      </c>
      <c r="J3" s="14">
        <v>6000</v>
      </c>
      <c r="K3" s="15">
        <v>1000</v>
      </c>
      <c r="L3" s="16">
        <v>1</v>
      </c>
      <c r="M3" s="15">
        <v>2000</v>
      </c>
      <c r="N3" s="15">
        <v>1000</v>
      </c>
      <c r="O3" s="16">
        <v>1</v>
      </c>
      <c r="P3" s="15">
        <v>2000</v>
      </c>
      <c r="Q3" s="15">
        <v>1000</v>
      </c>
      <c r="R3" s="16">
        <v>1</v>
      </c>
      <c r="S3" s="15">
        <v>2000</v>
      </c>
      <c r="T3" s="13">
        <f>M3+P3+S3</f>
        <v>6000</v>
      </c>
      <c r="U3" s="17">
        <f>L3+O3+R3</f>
        <v>3</v>
      </c>
    </row>
    <row r="4" spans="1:21" x14ac:dyDescent="0.3">
      <c r="A4" s="10">
        <f>A3+1</f>
        <v>2</v>
      </c>
      <c r="B4" s="11" t="s">
        <v>20</v>
      </c>
      <c r="C4" s="18" t="s">
        <v>21</v>
      </c>
      <c r="D4" s="13">
        <f t="shared" ref="D4:D11" si="0">E4+F4+G4+H4+I4+J4</f>
        <v>21000</v>
      </c>
      <c r="E4" s="14">
        <v>1000</v>
      </c>
      <c r="F4" s="14">
        <v>2000</v>
      </c>
      <c r="G4" s="14">
        <v>3000</v>
      </c>
      <c r="H4" s="14">
        <v>4000</v>
      </c>
      <c r="I4" s="14">
        <v>5000</v>
      </c>
      <c r="J4" s="14">
        <v>6000</v>
      </c>
      <c r="K4" s="15">
        <v>1000</v>
      </c>
      <c r="L4" s="16">
        <v>1</v>
      </c>
      <c r="M4" s="15">
        <v>2000</v>
      </c>
      <c r="N4" s="15">
        <v>1000</v>
      </c>
      <c r="O4" s="16">
        <v>1</v>
      </c>
      <c r="P4" s="15">
        <v>2000</v>
      </c>
      <c r="Q4" s="15">
        <v>1000</v>
      </c>
      <c r="R4" s="16">
        <v>1</v>
      </c>
      <c r="S4" s="15">
        <v>2000</v>
      </c>
      <c r="T4" s="13">
        <f t="shared" ref="T4:T11" si="1">M4+P4+S4</f>
        <v>6000</v>
      </c>
      <c r="U4" s="17">
        <f t="shared" ref="U4:U11" si="2">L4+O4+R4</f>
        <v>3</v>
      </c>
    </row>
    <row r="5" spans="1:21" x14ac:dyDescent="0.3">
      <c r="A5" s="10">
        <f t="shared" ref="A5:A11" si="3">A4+1</f>
        <v>3</v>
      </c>
      <c r="B5" s="11" t="s">
        <v>22</v>
      </c>
      <c r="C5" s="18" t="s">
        <v>23</v>
      </c>
      <c r="D5" s="13">
        <f t="shared" si="0"/>
        <v>21000</v>
      </c>
      <c r="E5" s="14">
        <v>1000</v>
      </c>
      <c r="F5" s="14">
        <v>2000</v>
      </c>
      <c r="G5" s="14">
        <v>3000</v>
      </c>
      <c r="H5" s="14">
        <v>4000</v>
      </c>
      <c r="I5" s="14">
        <v>5000</v>
      </c>
      <c r="J5" s="14">
        <v>6000</v>
      </c>
      <c r="K5" s="15">
        <v>1000</v>
      </c>
      <c r="L5" s="16">
        <v>1</v>
      </c>
      <c r="M5" s="15">
        <v>2000</v>
      </c>
      <c r="N5" s="15">
        <v>1000</v>
      </c>
      <c r="O5" s="16">
        <v>1</v>
      </c>
      <c r="P5" s="15">
        <v>2000</v>
      </c>
      <c r="Q5" s="15">
        <v>1000</v>
      </c>
      <c r="R5" s="16">
        <v>1</v>
      </c>
      <c r="S5" s="15">
        <v>2000</v>
      </c>
      <c r="T5" s="13">
        <f t="shared" si="1"/>
        <v>6000</v>
      </c>
      <c r="U5" s="17">
        <f t="shared" si="2"/>
        <v>3</v>
      </c>
    </row>
    <row r="6" spans="1:21" x14ac:dyDescent="0.3">
      <c r="A6" s="10">
        <f t="shared" si="3"/>
        <v>4</v>
      </c>
      <c r="B6" s="11" t="s">
        <v>24</v>
      </c>
      <c r="C6" s="18" t="s">
        <v>25</v>
      </c>
      <c r="D6" s="13">
        <f t="shared" si="0"/>
        <v>21000</v>
      </c>
      <c r="E6" s="14">
        <v>1000</v>
      </c>
      <c r="F6" s="14">
        <v>2000</v>
      </c>
      <c r="G6" s="14">
        <v>3000</v>
      </c>
      <c r="H6" s="14">
        <v>4000</v>
      </c>
      <c r="I6" s="14">
        <v>5000</v>
      </c>
      <c r="J6" s="14">
        <v>6000</v>
      </c>
      <c r="K6" s="15">
        <v>1000</v>
      </c>
      <c r="L6" s="16">
        <v>1</v>
      </c>
      <c r="M6" s="15">
        <v>2000</v>
      </c>
      <c r="N6" s="15">
        <v>1000</v>
      </c>
      <c r="O6" s="16">
        <v>1</v>
      </c>
      <c r="P6" s="15">
        <v>2000</v>
      </c>
      <c r="Q6" s="15">
        <v>1000</v>
      </c>
      <c r="R6" s="16">
        <v>1</v>
      </c>
      <c r="S6" s="15">
        <v>2000</v>
      </c>
      <c r="T6" s="13">
        <f t="shared" si="1"/>
        <v>6000</v>
      </c>
      <c r="U6" s="17">
        <f t="shared" si="2"/>
        <v>3</v>
      </c>
    </row>
    <row r="7" spans="1:21" x14ac:dyDescent="0.3">
      <c r="A7" s="10">
        <f t="shared" si="3"/>
        <v>5</v>
      </c>
      <c r="B7" s="11" t="s">
        <v>26</v>
      </c>
      <c r="C7" s="18" t="s">
        <v>27</v>
      </c>
      <c r="D7" s="13">
        <f t="shared" si="0"/>
        <v>21000</v>
      </c>
      <c r="E7" s="14">
        <v>1000</v>
      </c>
      <c r="F7" s="14">
        <v>2000</v>
      </c>
      <c r="G7" s="14">
        <v>3000</v>
      </c>
      <c r="H7" s="14">
        <v>4000</v>
      </c>
      <c r="I7" s="14">
        <v>5000</v>
      </c>
      <c r="J7" s="14">
        <v>6000</v>
      </c>
      <c r="K7" s="15">
        <v>1000</v>
      </c>
      <c r="L7" s="16">
        <v>1</v>
      </c>
      <c r="M7" s="15">
        <v>2000</v>
      </c>
      <c r="N7" s="15">
        <v>1000</v>
      </c>
      <c r="O7" s="16">
        <v>1</v>
      </c>
      <c r="P7" s="15">
        <v>2000</v>
      </c>
      <c r="Q7" s="15">
        <v>1000</v>
      </c>
      <c r="R7" s="16">
        <v>1</v>
      </c>
      <c r="S7" s="15">
        <v>2000</v>
      </c>
      <c r="T7" s="13">
        <f t="shared" si="1"/>
        <v>6000</v>
      </c>
      <c r="U7" s="17">
        <f t="shared" si="2"/>
        <v>3</v>
      </c>
    </row>
    <row r="8" spans="1:21" x14ac:dyDescent="0.3">
      <c r="A8" s="10">
        <f t="shared" si="3"/>
        <v>6</v>
      </c>
      <c r="B8" s="11" t="s">
        <v>28</v>
      </c>
      <c r="C8" s="18" t="s">
        <v>29</v>
      </c>
      <c r="D8" s="13">
        <f t="shared" si="0"/>
        <v>21000</v>
      </c>
      <c r="E8" s="14">
        <v>1000</v>
      </c>
      <c r="F8" s="14">
        <v>2000</v>
      </c>
      <c r="G8" s="14">
        <v>3000</v>
      </c>
      <c r="H8" s="14">
        <v>4000</v>
      </c>
      <c r="I8" s="14">
        <v>5000</v>
      </c>
      <c r="J8" s="14">
        <v>6000</v>
      </c>
      <c r="K8" s="15">
        <v>1000</v>
      </c>
      <c r="L8" s="16">
        <v>1</v>
      </c>
      <c r="M8" s="15">
        <v>2000</v>
      </c>
      <c r="N8" s="15">
        <v>1000</v>
      </c>
      <c r="O8" s="16">
        <v>1</v>
      </c>
      <c r="P8" s="15">
        <v>2000</v>
      </c>
      <c r="Q8" s="15">
        <v>1000</v>
      </c>
      <c r="R8" s="16">
        <v>1</v>
      </c>
      <c r="S8" s="15">
        <v>2000</v>
      </c>
      <c r="T8" s="13">
        <f t="shared" si="1"/>
        <v>6000</v>
      </c>
      <c r="U8" s="17">
        <f t="shared" si="2"/>
        <v>3</v>
      </c>
    </row>
    <row r="9" spans="1:21" x14ac:dyDescent="0.3">
      <c r="A9" s="10">
        <f t="shared" si="3"/>
        <v>7</v>
      </c>
      <c r="B9" s="11" t="s">
        <v>30</v>
      </c>
      <c r="C9" s="18" t="s">
        <v>31</v>
      </c>
      <c r="D9" s="13">
        <f t="shared" si="0"/>
        <v>21000</v>
      </c>
      <c r="E9" s="14">
        <v>1000</v>
      </c>
      <c r="F9" s="14">
        <v>2000</v>
      </c>
      <c r="G9" s="14">
        <v>3000</v>
      </c>
      <c r="H9" s="14">
        <v>4000</v>
      </c>
      <c r="I9" s="14">
        <v>5000</v>
      </c>
      <c r="J9" s="14">
        <v>6000</v>
      </c>
      <c r="K9" s="15">
        <v>1000</v>
      </c>
      <c r="L9" s="16">
        <v>1</v>
      </c>
      <c r="M9" s="15">
        <v>2000</v>
      </c>
      <c r="N9" s="15">
        <v>1000</v>
      </c>
      <c r="O9" s="16">
        <v>1</v>
      </c>
      <c r="P9" s="15">
        <v>2000</v>
      </c>
      <c r="Q9" s="15">
        <v>1000</v>
      </c>
      <c r="R9" s="16">
        <v>1</v>
      </c>
      <c r="S9" s="15">
        <v>2000</v>
      </c>
      <c r="T9" s="13">
        <f t="shared" si="1"/>
        <v>6000</v>
      </c>
      <c r="U9" s="17">
        <f t="shared" si="2"/>
        <v>3</v>
      </c>
    </row>
    <row r="10" spans="1:21" x14ac:dyDescent="0.3">
      <c r="A10" s="10">
        <f t="shared" si="3"/>
        <v>8</v>
      </c>
      <c r="B10" s="11" t="s">
        <v>32</v>
      </c>
      <c r="C10" s="18" t="s">
        <v>33</v>
      </c>
      <c r="D10" s="13">
        <f t="shared" si="0"/>
        <v>21000</v>
      </c>
      <c r="E10" s="14">
        <v>1000</v>
      </c>
      <c r="F10" s="14">
        <v>2000</v>
      </c>
      <c r="G10" s="14">
        <v>3000</v>
      </c>
      <c r="H10" s="14">
        <v>4000</v>
      </c>
      <c r="I10" s="14">
        <v>5000</v>
      </c>
      <c r="J10" s="14">
        <v>6000</v>
      </c>
      <c r="K10" s="15">
        <v>1000</v>
      </c>
      <c r="L10" s="16">
        <v>1</v>
      </c>
      <c r="M10" s="15">
        <v>2000</v>
      </c>
      <c r="N10" s="15">
        <v>1000</v>
      </c>
      <c r="O10" s="16">
        <v>1</v>
      </c>
      <c r="P10" s="15">
        <v>2000</v>
      </c>
      <c r="Q10" s="15">
        <v>1000</v>
      </c>
      <c r="R10" s="16">
        <v>1</v>
      </c>
      <c r="S10" s="15">
        <v>2000</v>
      </c>
      <c r="T10" s="13">
        <f t="shared" si="1"/>
        <v>6000</v>
      </c>
      <c r="U10" s="17">
        <f t="shared" si="2"/>
        <v>3</v>
      </c>
    </row>
    <row r="11" spans="1:21" x14ac:dyDescent="0.3">
      <c r="A11" s="10">
        <f t="shared" si="3"/>
        <v>9</v>
      </c>
      <c r="B11" s="11" t="s">
        <v>34</v>
      </c>
      <c r="C11" s="18" t="s">
        <v>35</v>
      </c>
      <c r="D11" s="13">
        <f t="shared" si="0"/>
        <v>21000</v>
      </c>
      <c r="E11" s="14">
        <v>1000</v>
      </c>
      <c r="F11" s="14">
        <v>2000</v>
      </c>
      <c r="G11" s="14">
        <v>3000</v>
      </c>
      <c r="H11" s="14">
        <v>4000</v>
      </c>
      <c r="I11" s="14">
        <v>5000</v>
      </c>
      <c r="J11" s="14">
        <v>6000</v>
      </c>
      <c r="K11" s="15">
        <v>1000</v>
      </c>
      <c r="L11" s="16">
        <v>1</v>
      </c>
      <c r="M11" s="15">
        <v>2000</v>
      </c>
      <c r="N11" s="15">
        <v>1000</v>
      </c>
      <c r="O11" s="16">
        <v>1</v>
      </c>
      <c r="P11" s="15">
        <v>2000</v>
      </c>
      <c r="Q11" s="15">
        <v>1000</v>
      </c>
      <c r="R11" s="16">
        <v>1</v>
      </c>
      <c r="S11" s="15">
        <v>2000</v>
      </c>
      <c r="T11" s="13">
        <f t="shared" si="1"/>
        <v>6000</v>
      </c>
      <c r="U11" s="17">
        <f t="shared" si="2"/>
        <v>3</v>
      </c>
    </row>
  </sheetData>
  <autoFilter ref="A1:U11" xr:uid="{00000000-0009-0000-0000-000000000000}"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15">
    <mergeCell ref="Q1:S1"/>
    <mergeCell ref="T1:T2"/>
    <mergeCell ref="U1:U2"/>
    <mergeCell ref="G1:G2"/>
    <mergeCell ref="H1:H2"/>
    <mergeCell ref="I1:I2"/>
    <mergeCell ref="J1:J2"/>
    <mergeCell ref="K1:M1"/>
    <mergeCell ref="N1:P1"/>
    <mergeCell ref="A1:A2"/>
    <mergeCell ref="B1:B2"/>
    <mergeCell ref="C1:C2"/>
    <mergeCell ref="D1:D2"/>
    <mergeCell ref="E1:E2"/>
    <mergeCell ref="F1:F2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BC44-8BE6-4CBD-9DDA-E73E56269C0E}">
  <sheetPr>
    <tabColor rgb="FF7030A0"/>
    <pageSetUpPr fitToPage="1"/>
  </sheetPr>
  <dimension ref="B2:E39"/>
  <sheetViews>
    <sheetView tabSelected="1" zoomScale="70" zoomScaleNormal="70" workbookViewId="0">
      <selection activeCell="C26" sqref="C26:E26"/>
    </sheetView>
  </sheetViews>
  <sheetFormatPr defaultColWidth="7.44140625" defaultRowHeight="11.25" x14ac:dyDescent="0.2"/>
  <cols>
    <col min="1" max="1" width="3.77734375" style="24" customWidth="1"/>
    <col min="2" max="2" width="30.6640625" style="24" customWidth="1"/>
    <col min="3" max="3" width="7.21875" style="24" customWidth="1"/>
    <col min="4" max="4" width="20.77734375" style="24" customWidth="1"/>
    <col min="5" max="5" width="25" style="24" customWidth="1"/>
    <col min="6" max="6" width="14.21875" style="24" customWidth="1"/>
    <col min="7" max="16384" width="7.44140625" style="24"/>
  </cols>
  <sheetData>
    <row r="2" spans="2:5" ht="19.149999999999999" customHeight="1" x14ac:dyDescent="0.3">
      <c r="B2" s="25"/>
      <c r="C2" s="25"/>
      <c r="D2" s="26"/>
      <c r="E2" s="27" t="s">
        <v>36</v>
      </c>
    </row>
    <row r="3" spans="2:5" ht="60" customHeight="1" x14ac:dyDescent="0.2">
      <c r="B3" s="28" t="s">
        <v>37</v>
      </c>
      <c r="C3" s="28"/>
      <c r="D3" s="28"/>
      <c r="E3" s="28"/>
    </row>
    <row r="4" spans="2:5" ht="28.15" customHeight="1" x14ac:dyDescent="0.2">
      <c r="B4" s="28" t="s">
        <v>38</v>
      </c>
      <c r="C4" s="28"/>
      <c r="D4" s="28"/>
      <c r="E4" s="28"/>
    </row>
    <row r="5" spans="2:5" ht="2.25" customHeight="1" x14ac:dyDescent="0.2">
      <c r="B5" s="29" t="s">
        <v>39</v>
      </c>
      <c r="C5" s="29"/>
      <c r="D5" s="29"/>
      <c r="E5" s="29"/>
    </row>
    <row r="6" spans="2:5" ht="11.25" customHeight="1" x14ac:dyDescent="0.2">
      <c r="B6" s="29"/>
      <c r="C6" s="29"/>
      <c r="D6" s="29"/>
      <c r="E6" s="29"/>
    </row>
    <row r="7" spans="2:5" ht="11.25" customHeight="1" x14ac:dyDescent="0.2">
      <c r="B7" s="29"/>
      <c r="C7" s="29"/>
      <c r="D7" s="29"/>
      <c r="E7" s="29"/>
    </row>
    <row r="8" spans="2:5" ht="39" customHeight="1" x14ac:dyDescent="0.2">
      <c r="B8" s="29"/>
      <c r="C8" s="29"/>
      <c r="D8" s="29"/>
      <c r="E8" s="29"/>
    </row>
    <row r="9" spans="2:5" ht="19.899999999999999" customHeight="1" x14ac:dyDescent="0.3">
      <c r="B9" s="30"/>
      <c r="C9" s="30"/>
      <c r="D9" s="30"/>
      <c r="E9" s="31" t="s">
        <v>40</v>
      </c>
    </row>
    <row r="10" spans="2:5" ht="21" customHeight="1" x14ac:dyDescent="0.2">
      <c r="B10" s="32" t="s">
        <v>41</v>
      </c>
      <c r="C10" s="33" t="s">
        <v>42</v>
      </c>
      <c r="D10" s="32" t="s">
        <v>43</v>
      </c>
      <c r="E10" s="34" t="s">
        <v>44</v>
      </c>
    </row>
    <row r="11" spans="2:5" ht="34.5" customHeight="1" x14ac:dyDescent="0.2">
      <c r="B11" s="32"/>
      <c r="C11" s="33"/>
      <c r="D11" s="32"/>
      <c r="E11" s="34"/>
    </row>
    <row r="12" spans="2:5" ht="12.75" customHeight="1" x14ac:dyDescent="0.2">
      <c r="B12" s="35">
        <v>1</v>
      </c>
      <c r="C12" s="36">
        <v>2</v>
      </c>
      <c r="D12" s="35">
        <v>3</v>
      </c>
      <c r="E12" s="37">
        <v>4</v>
      </c>
    </row>
    <row r="13" spans="2:5" ht="25.5" customHeight="1" x14ac:dyDescent="0.3">
      <c r="B13" s="38" t="s">
        <v>45</v>
      </c>
      <c r="C13" s="39" t="s">
        <v>46</v>
      </c>
      <c r="D13" s="40">
        <f>VLOOKUP('Приложение Согаз'!$C$26,Шибанова!$C$3:$M$11,ROW()-10,0)*VLOOKUP('Приложение Согаз'!$C$26,Шибанова!$C$3:$M$11,10,0)</f>
        <v>1000</v>
      </c>
      <c r="E13" s="41"/>
    </row>
    <row r="14" spans="2:5" ht="25.5" customHeight="1" x14ac:dyDescent="0.3">
      <c r="B14" s="38" t="s">
        <v>47</v>
      </c>
      <c r="C14" s="39" t="s">
        <v>48</v>
      </c>
      <c r="D14" s="40">
        <f>VLOOKUP('Приложение Согаз'!$C$26,Шибанова!$C$3:$M$11,ROW()-10,0)*VLOOKUP('Приложение Согаз'!$C$26,Шибанова!$C$3:$M$11,10,0)</f>
        <v>2000</v>
      </c>
      <c r="E14" s="41"/>
    </row>
    <row r="15" spans="2:5" ht="25.5" customHeight="1" x14ac:dyDescent="0.3">
      <c r="B15" s="38" t="s">
        <v>49</v>
      </c>
      <c r="C15" s="39" t="s">
        <v>50</v>
      </c>
      <c r="D15" s="40">
        <f>VLOOKUP('Приложение Согаз'!$C$26,Шибанова!$C$3:$M$11,ROW()-10,0)*VLOOKUP('Приложение Согаз'!$C$26,Шибанова!$C$3:$M$11,10,0)</f>
        <v>3000</v>
      </c>
      <c r="E15" s="41"/>
    </row>
    <row r="16" spans="2:5" ht="25.5" customHeight="1" x14ac:dyDescent="0.3">
      <c r="B16" s="38" t="s">
        <v>51</v>
      </c>
      <c r="C16" s="39" t="s">
        <v>52</v>
      </c>
      <c r="D16" s="40">
        <f>VLOOKUP('Приложение Согаз'!$C$26,Шибанова!$C$3:$M$11,ROW()-10,0)*VLOOKUP('Приложение Согаз'!$C$26,Шибанова!$C$3:$M$11,10,0)</f>
        <v>4000</v>
      </c>
      <c r="E16" s="41"/>
    </row>
    <row r="17" spans="2:5" ht="25.5" customHeight="1" x14ac:dyDescent="0.3">
      <c r="B17" s="38" t="s">
        <v>53</v>
      </c>
      <c r="C17" s="39" t="s">
        <v>54</v>
      </c>
      <c r="D17" s="40">
        <f>VLOOKUP('Приложение Согаз'!$C$26,Шибанова!$C$3:$M$11,ROW()-10,0)*VLOOKUP('Приложение Согаз'!$C$26,Шибанова!$C$3:$M$11,10,0)</f>
        <v>5000</v>
      </c>
      <c r="E17" s="41"/>
    </row>
    <row r="18" spans="2:5" ht="25.5" customHeight="1" x14ac:dyDescent="0.3">
      <c r="B18" s="38" t="s">
        <v>55</v>
      </c>
      <c r="C18" s="39" t="s">
        <v>56</v>
      </c>
      <c r="D18" s="40">
        <f>VLOOKUP('Приложение Согаз'!$C$26,Шибанова!$C$3:$M$11,ROW()-10,0)*VLOOKUP('Приложение Согаз'!$C$26,Шибанова!$C$3:$M$11,10,0)</f>
        <v>6000</v>
      </c>
      <c r="E18" s="42" t="s">
        <v>57</v>
      </c>
    </row>
    <row r="19" spans="2:5" ht="22.5" customHeight="1" x14ac:dyDescent="0.2">
      <c r="B19" s="43" t="s">
        <v>58</v>
      </c>
      <c r="C19" s="44" t="s">
        <v>59</v>
      </c>
      <c r="D19" s="45">
        <f>SUM(D13:D18)</f>
        <v>21000</v>
      </c>
      <c r="E19" s="45">
        <f>SUM(E13:E17)</f>
        <v>0</v>
      </c>
    </row>
    <row r="21" spans="2:5" ht="12.75" x14ac:dyDescent="0.2">
      <c r="B21" s="46" t="s">
        <v>60</v>
      </c>
    </row>
    <row r="23" spans="2:5" ht="26.25" customHeight="1" x14ac:dyDescent="0.2">
      <c r="B23" s="47" t="s">
        <v>61</v>
      </c>
      <c r="C23" s="39" t="s">
        <v>62</v>
      </c>
      <c r="D23" s="48">
        <f>IFERROR(VLOOKUP($C$26,Шибанова!$C$3:$U$11,9,0),"-")</f>
        <v>1000</v>
      </c>
      <c r="E23" s="48"/>
    </row>
    <row r="24" spans="2:5" ht="12.75" x14ac:dyDescent="0.2">
      <c r="B24" s="49" t="s">
        <v>63</v>
      </c>
      <c r="C24" s="49"/>
      <c r="D24" s="49"/>
      <c r="E24" s="49"/>
    </row>
    <row r="26" spans="2:5" ht="37.9" customHeight="1" x14ac:dyDescent="0.2">
      <c r="B26" s="50" t="s">
        <v>64</v>
      </c>
      <c r="C26" s="59" t="s">
        <v>19</v>
      </c>
      <c r="D26" s="59"/>
      <c r="E26" s="59"/>
    </row>
    <row r="27" spans="2:5" ht="12" x14ac:dyDescent="0.2">
      <c r="B27" s="51"/>
      <c r="C27" s="51"/>
    </row>
    <row r="28" spans="2:5" ht="15.75" x14ac:dyDescent="0.2">
      <c r="B28" s="52"/>
      <c r="C28" s="52"/>
    </row>
    <row r="29" spans="2:5" ht="15.75" x14ac:dyDescent="0.25">
      <c r="B29" s="53" t="s">
        <v>65</v>
      </c>
      <c r="C29" s="53"/>
      <c r="D29" s="54"/>
    </row>
    <row r="30" spans="2:5" ht="15.75" x14ac:dyDescent="0.25">
      <c r="B30" s="53" t="s">
        <v>66</v>
      </c>
      <c r="C30" s="53"/>
      <c r="D30" s="53"/>
    </row>
    <row r="31" spans="2:5" ht="15.75" x14ac:dyDescent="0.25">
      <c r="B31" s="53"/>
      <c r="C31" s="53"/>
      <c r="D31" s="53"/>
    </row>
    <row r="32" spans="2:5" ht="15.75" x14ac:dyDescent="0.25">
      <c r="B32" s="53" t="s">
        <v>67</v>
      </c>
      <c r="C32" s="53"/>
      <c r="D32" s="54"/>
    </row>
    <row r="33" spans="2:4" ht="15.75" x14ac:dyDescent="0.25">
      <c r="B33" s="53" t="s">
        <v>68</v>
      </c>
      <c r="C33" s="53"/>
    </row>
    <row r="34" spans="2:4" ht="15.75" x14ac:dyDescent="0.25">
      <c r="B34" s="53"/>
      <c r="C34" s="53"/>
      <c r="D34" s="53"/>
    </row>
    <row r="35" spans="2:4" ht="15.75" x14ac:dyDescent="0.25">
      <c r="B35" s="53"/>
      <c r="C35" s="53"/>
      <c r="D35" s="53"/>
    </row>
    <row r="36" spans="2:4" ht="15.75" x14ac:dyDescent="0.25">
      <c r="B36" s="53" t="s">
        <v>69</v>
      </c>
      <c r="C36" s="53"/>
      <c r="D36" s="54"/>
    </row>
    <row r="37" spans="2:4" ht="15.75" x14ac:dyDescent="0.25">
      <c r="B37" s="53"/>
      <c r="C37" s="53"/>
      <c r="D37" s="24" t="s">
        <v>70</v>
      </c>
    </row>
    <row r="38" spans="2:4" ht="15.75" x14ac:dyDescent="0.25">
      <c r="B38" s="53"/>
      <c r="C38" s="53"/>
      <c r="D38" s="53"/>
    </row>
    <row r="39" spans="2:4" ht="15.75" x14ac:dyDescent="0.25">
      <c r="B39" s="53" t="s">
        <v>71</v>
      </c>
      <c r="C39" s="53"/>
      <c r="D39" s="53"/>
    </row>
  </sheetData>
  <mergeCells count="10">
    <mergeCell ref="D23:E23"/>
    <mergeCell ref="B24:E24"/>
    <mergeCell ref="C26:E26"/>
    <mergeCell ref="B3:E3"/>
    <mergeCell ref="B4:E4"/>
    <mergeCell ref="B5:E8"/>
    <mergeCell ref="B10:B11"/>
    <mergeCell ref="C10:C11"/>
    <mergeCell ref="D10:D11"/>
    <mergeCell ref="E10:E11"/>
  </mergeCells>
  <pageMargins left="0.7" right="0.7" top="0.75" bottom="0.75" header="0.3" footer="0.3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B86564-4C69-4910-A4B3-75521C93A1D6}">
          <x14:formula1>
            <xm:f>Шибанова!$C$3:$C$11</xm:f>
          </x14:formula1>
          <xm:sqref>C26:E26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EAF0-A071-4C34-8038-6655300CC755}">
  <sheetPr>
    <tabColor rgb="FF92D050"/>
    <pageSetUpPr fitToPage="1"/>
  </sheetPr>
  <dimension ref="B1:F39"/>
  <sheetViews>
    <sheetView zoomScale="70" zoomScaleNormal="70" workbookViewId="0">
      <selection activeCell="C26" sqref="C26:E26"/>
    </sheetView>
  </sheetViews>
  <sheetFormatPr defaultColWidth="7.44140625" defaultRowHeight="11.25" x14ac:dyDescent="0.2"/>
  <cols>
    <col min="1" max="1" width="3.77734375" style="24" customWidth="1"/>
    <col min="2" max="2" width="30.6640625" style="24" customWidth="1"/>
    <col min="3" max="3" width="7.21875" style="24" customWidth="1"/>
    <col min="4" max="4" width="20.77734375" style="24" customWidth="1"/>
    <col min="5" max="5" width="25" style="24" customWidth="1"/>
    <col min="6" max="6" width="14.21875" style="24" customWidth="1"/>
    <col min="7" max="16384" width="7.44140625" style="24"/>
  </cols>
  <sheetData>
    <row r="1" spans="2:6" x14ac:dyDescent="0.2">
      <c r="B1" s="55"/>
      <c r="C1" s="55"/>
      <c r="D1" s="55"/>
      <c r="E1" s="55"/>
    </row>
    <row r="2" spans="2:6" ht="20.45" customHeight="1" x14ac:dyDescent="0.3">
      <c r="B2" s="25"/>
      <c r="C2" s="25"/>
      <c r="D2" s="26"/>
      <c r="E2" s="27" t="s">
        <v>36</v>
      </c>
    </row>
    <row r="3" spans="2:6" ht="60" customHeight="1" x14ac:dyDescent="0.2">
      <c r="B3" s="28" t="s">
        <v>37</v>
      </c>
      <c r="C3" s="28"/>
      <c r="D3" s="28"/>
      <c r="E3" s="28"/>
    </row>
    <row r="4" spans="2:6" ht="30.6" customHeight="1" x14ac:dyDescent="0.2">
      <c r="B4" s="28" t="s">
        <v>38</v>
      </c>
      <c r="C4" s="28"/>
      <c r="D4" s="28"/>
      <c r="E4" s="28"/>
    </row>
    <row r="5" spans="2:6" ht="2.25" customHeight="1" x14ac:dyDescent="0.2">
      <c r="B5" s="29" t="s">
        <v>39</v>
      </c>
      <c r="C5" s="29"/>
      <c r="D5" s="29"/>
      <c r="E5" s="29"/>
    </row>
    <row r="6" spans="2:6" ht="11.25" customHeight="1" x14ac:dyDescent="0.2">
      <c r="B6" s="29"/>
      <c r="C6" s="29"/>
      <c r="D6" s="29"/>
      <c r="E6" s="29"/>
    </row>
    <row r="7" spans="2:6" ht="11.25" customHeight="1" x14ac:dyDescent="0.2">
      <c r="B7" s="29"/>
      <c r="C7" s="29"/>
      <c r="D7" s="29"/>
      <c r="E7" s="29"/>
    </row>
    <row r="8" spans="2:6" ht="42" customHeight="1" x14ac:dyDescent="0.2">
      <c r="B8" s="29"/>
      <c r="C8" s="29"/>
      <c r="D8" s="29"/>
      <c r="E8" s="29"/>
    </row>
    <row r="9" spans="2:6" ht="18.600000000000001" customHeight="1" x14ac:dyDescent="0.3">
      <c r="B9" s="30"/>
      <c r="C9" s="30"/>
      <c r="D9" s="30"/>
      <c r="E9" s="31" t="s">
        <v>40</v>
      </c>
    </row>
    <row r="10" spans="2:6" ht="21" customHeight="1" x14ac:dyDescent="0.2">
      <c r="B10" s="32" t="s">
        <v>41</v>
      </c>
      <c r="C10" s="33" t="s">
        <v>42</v>
      </c>
      <c r="D10" s="32" t="s">
        <v>43</v>
      </c>
      <c r="E10" s="34" t="s">
        <v>44</v>
      </c>
    </row>
    <row r="11" spans="2:6" ht="34.5" customHeight="1" x14ac:dyDescent="0.2">
      <c r="B11" s="32"/>
      <c r="C11" s="33"/>
      <c r="D11" s="32"/>
      <c r="E11" s="34"/>
    </row>
    <row r="12" spans="2:6" ht="12.75" customHeight="1" x14ac:dyDescent="0.2">
      <c r="B12" s="35">
        <v>1</v>
      </c>
      <c r="C12" s="36">
        <v>2</v>
      </c>
      <c r="D12" s="35">
        <v>3</v>
      </c>
      <c r="E12" s="37">
        <v>4</v>
      </c>
    </row>
    <row r="13" spans="2:6" ht="25.5" customHeight="1" x14ac:dyDescent="0.3">
      <c r="B13" s="38" t="s">
        <v>45</v>
      </c>
      <c r="C13" s="39" t="s">
        <v>46</v>
      </c>
      <c r="D13" s="40">
        <f>VLOOKUP('Приложение Макс-М'!$C$26,Шибанова!$C$3:$P$11,ROW()-10,0)*VLOOKUP('Приложение Макс-М'!$C$26,Шибанова!$C$3:$P$11,13,0)</f>
        <v>1000</v>
      </c>
      <c r="E13" s="41"/>
    </row>
    <row r="14" spans="2:6" ht="25.5" customHeight="1" x14ac:dyDescent="0.3">
      <c r="B14" s="38" t="s">
        <v>47</v>
      </c>
      <c r="C14" s="39" t="s">
        <v>48</v>
      </c>
      <c r="D14" s="40">
        <f>VLOOKUP('Приложение Макс-М'!$C$26,Шибанова!$C$3:$P$11,ROW()-10,0)*VLOOKUP('Приложение Макс-М'!$C$26,Шибанова!$C$3:$P$11,13,0)</f>
        <v>2000</v>
      </c>
      <c r="E14" s="41"/>
    </row>
    <row r="15" spans="2:6" ht="25.5" customHeight="1" x14ac:dyDescent="0.3">
      <c r="B15" s="38" t="s">
        <v>49</v>
      </c>
      <c r="C15" s="39" t="s">
        <v>50</v>
      </c>
      <c r="D15" s="40">
        <f>VLOOKUP('Приложение Макс-М'!$C$26,Шибанова!$C$3:$P$11,ROW()-10,0)*VLOOKUP('Приложение Макс-М'!$C$26,Шибанова!$C$3:$P$11,13,0)</f>
        <v>3000</v>
      </c>
      <c r="E15" s="41"/>
      <c r="F15" s="56"/>
    </row>
    <row r="16" spans="2:6" ht="25.5" customHeight="1" x14ac:dyDescent="0.3">
      <c r="B16" s="38" t="s">
        <v>51</v>
      </c>
      <c r="C16" s="39" t="s">
        <v>52</v>
      </c>
      <c r="D16" s="40">
        <f>VLOOKUP('Приложение Макс-М'!$C$26,Шибанова!$C$3:$P$11,ROW()-10,0)*VLOOKUP('Приложение Макс-М'!$C$26,Шибанова!$C$3:$P$11,13,0)</f>
        <v>4000</v>
      </c>
      <c r="E16" s="41"/>
    </row>
    <row r="17" spans="2:6" ht="25.5" customHeight="1" x14ac:dyDescent="0.3">
      <c r="B17" s="38" t="s">
        <v>53</v>
      </c>
      <c r="C17" s="39" t="s">
        <v>54</v>
      </c>
      <c r="D17" s="40">
        <f>VLOOKUP('Приложение Макс-М'!$C$26,Шибанова!$C$3:$P$11,ROW()-10,0)*VLOOKUP('Приложение Макс-М'!$C$26,Шибанова!$C$3:$P$11,13,0)</f>
        <v>5000</v>
      </c>
      <c r="E17" s="41"/>
      <c r="F17" s="56"/>
    </row>
    <row r="18" spans="2:6" ht="25.5" customHeight="1" x14ac:dyDescent="0.3">
      <c r="B18" s="38" t="s">
        <v>55</v>
      </c>
      <c r="C18" s="39" t="s">
        <v>56</v>
      </c>
      <c r="D18" s="40">
        <f>VLOOKUP('Приложение Макс-М'!$C$26,Шибанова!$C$3:$P$11,ROW()-10,0)*VLOOKUP('Приложение Макс-М'!$C$26,Шибанова!$C$3:$P$11,13,0)</f>
        <v>6000</v>
      </c>
      <c r="E18" s="42" t="s">
        <v>57</v>
      </c>
    </row>
    <row r="19" spans="2:6" ht="22.5" customHeight="1" x14ac:dyDescent="0.2">
      <c r="B19" s="43" t="s">
        <v>58</v>
      </c>
      <c r="C19" s="44" t="s">
        <v>59</v>
      </c>
      <c r="D19" s="45">
        <f>SUM(D13:D18)</f>
        <v>21000</v>
      </c>
      <c r="E19" s="45">
        <f>SUM(E13:E17)</f>
        <v>0</v>
      </c>
    </row>
    <row r="21" spans="2:6" ht="12.75" x14ac:dyDescent="0.2">
      <c r="B21" s="46" t="s">
        <v>60</v>
      </c>
    </row>
    <row r="23" spans="2:6" ht="26.25" customHeight="1" x14ac:dyDescent="0.2">
      <c r="B23" s="47" t="s">
        <v>61</v>
      </c>
      <c r="C23" s="39" t="s">
        <v>62</v>
      </c>
      <c r="D23" s="48">
        <f>IFERROR(VLOOKUP($C$26,Шибанова!$C$3:$U$11,12,0),"-")</f>
        <v>1000</v>
      </c>
      <c r="E23" s="48"/>
    </row>
    <row r="24" spans="2:6" ht="12.75" x14ac:dyDescent="0.2">
      <c r="B24" s="49" t="s">
        <v>63</v>
      </c>
      <c r="C24" s="49"/>
      <c r="D24" s="49"/>
      <c r="E24" s="49"/>
    </row>
    <row r="26" spans="2:6" ht="48" customHeight="1" x14ac:dyDescent="0.2">
      <c r="B26" s="50" t="s">
        <v>64</v>
      </c>
      <c r="C26" s="59" t="str">
        <f>Шибанова!C3</f>
        <v>Больница 1</v>
      </c>
      <c r="D26" s="59"/>
      <c r="E26" s="59"/>
    </row>
    <row r="27" spans="2:6" ht="12" x14ac:dyDescent="0.2">
      <c r="B27" s="51"/>
      <c r="C27" s="51"/>
    </row>
    <row r="28" spans="2:6" ht="15.75" x14ac:dyDescent="0.2">
      <c r="B28" s="52"/>
      <c r="C28" s="52"/>
    </row>
    <row r="29" spans="2:6" ht="15.75" x14ac:dyDescent="0.25">
      <c r="B29" s="53" t="s">
        <v>65</v>
      </c>
      <c r="C29" s="53"/>
      <c r="D29" s="54"/>
    </row>
    <row r="30" spans="2:6" ht="15.75" x14ac:dyDescent="0.25">
      <c r="B30" s="53" t="s">
        <v>66</v>
      </c>
      <c r="C30" s="53"/>
      <c r="D30" s="53"/>
    </row>
    <row r="31" spans="2:6" ht="15.75" x14ac:dyDescent="0.25">
      <c r="B31" s="53"/>
      <c r="C31" s="53"/>
      <c r="D31" s="53"/>
    </row>
    <row r="32" spans="2:6" ht="15.75" x14ac:dyDescent="0.25">
      <c r="B32" s="53" t="s">
        <v>67</v>
      </c>
      <c r="C32" s="53"/>
      <c r="D32" s="54"/>
    </row>
    <row r="33" spans="2:4" ht="15.75" x14ac:dyDescent="0.25">
      <c r="B33" s="53" t="s">
        <v>68</v>
      </c>
      <c r="C33" s="53"/>
    </row>
    <row r="34" spans="2:4" ht="15.75" x14ac:dyDescent="0.25">
      <c r="B34" s="53"/>
      <c r="C34" s="53"/>
      <c r="D34" s="53"/>
    </row>
    <row r="35" spans="2:4" ht="15.75" x14ac:dyDescent="0.25">
      <c r="B35" s="53"/>
      <c r="C35" s="53"/>
      <c r="D35" s="53"/>
    </row>
    <row r="36" spans="2:4" ht="15.75" x14ac:dyDescent="0.25">
      <c r="B36" s="53" t="s">
        <v>69</v>
      </c>
      <c r="C36" s="53"/>
      <c r="D36" s="54"/>
    </row>
    <row r="37" spans="2:4" ht="15.75" x14ac:dyDescent="0.25">
      <c r="B37" s="53"/>
      <c r="C37" s="53"/>
      <c r="D37" s="24" t="s">
        <v>70</v>
      </c>
    </row>
    <row r="38" spans="2:4" ht="15.75" x14ac:dyDescent="0.25">
      <c r="B38" s="53"/>
      <c r="C38" s="53"/>
      <c r="D38" s="53"/>
    </row>
    <row r="39" spans="2:4" ht="15.75" x14ac:dyDescent="0.25">
      <c r="B39" s="53" t="s">
        <v>71</v>
      </c>
      <c r="C39" s="53"/>
      <c r="D39" s="53"/>
    </row>
  </sheetData>
  <mergeCells count="11">
    <mergeCell ref="D23:E23"/>
    <mergeCell ref="B24:E24"/>
    <mergeCell ref="C26:E26"/>
    <mergeCell ref="B1:E1"/>
    <mergeCell ref="B3:E3"/>
    <mergeCell ref="B4:E4"/>
    <mergeCell ref="B5:E8"/>
    <mergeCell ref="B10:B11"/>
    <mergeCell ref="C10:C11"/>
    <mergeCell ref="D10:D11"/>
    <mergeCell ref="E10:E11"/>
  </mergeCells>
  <pageMargins left="0.75" right="0.75" top="1" bottom="1" header="0.5" footer="0.5"/>
  <pageSetup paperSize="9" scale="78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1B664E-4AB4-463B-8C49-F0AA2A336D6D}">
          <x14:formula1>
            <xm:f>Шибанова!$C$3:$C$11</xm:f>
          </x14:formula1>
          <xm:sqref>C26:E26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15AF-532D-414D-9D47-3776888DD7A5}">
  <sheetPr>
    <tabColor theme="8" tint="0.39997558519241921"/>
    <pageSetUpPr fitToPage="1"/>
  </sheetPr>
  <dimension ref="B1:F39"/>
  <sheetViews>
    <sheetView zoomScale="70" zoomScaleNormal="70" workbookViewId="0">
      <selection activeCell="C26" sqref="C26:E26"/>
    </sheetView>
  </sheetViews>
  <sheetFormatPr defaultColWidth="7.44140625" defaultRowHeight="11.25" x14ac:dyDescent="0.2"/>
  <cols>
    <col min="1" max="1" width="3.77734375" style="24" customWidth="1"/>
    <col min="2" max="2" width="30.6640625" style="24" customWidth="1"/>
    <col min="3" max="3" width="7.21875" style="24" customWidth="1"/>
    <col min="4" max="4" width="20.77734375" style="24" customWidth="1"/>
    <col min="5" max="5" width="25" style="24" customWidth="1"/>
    <col min="6" max="6" width="14.21875" style="24" customWidth="1"/>
    <col min="7" max="16384" width="7.44140625" style="24"/>
  </cols>
  <sheetData>
    <row r="1" spans="2:6" x14ac:dyDescent="0.2">
      <c r="B1" s="55"/>
      <c r="C1" s="55"/>
      <c r="D1" s="55"/>
      <c r="E1" s="55"/>
    </row>
    <row r="2" spans="2:6" ht="22.15" customHeight="1" x14ac:dyDescent="0.3">
      <c r="B2" s="25"/>
      <c r="C2" s="25"/>
      <c r="D2" s="26"/>
      <c r="E2" s="27" t="s">
        <v>36</v>
      </c>
    </row>
    <row r="3" spans="2:6" ht="60" customHeight="1" x14ac:dyDescent="0.2">
      <c r="B3" s="28" t="s">
        <v>37</v>
      </c>
      <c r="C3" s="28"/>
      <c r="D3" s="28"/>
      <c r="E3" s="28"/>
    </row>
    <row r="4" spans="2:6" ht="30" customHeight="1" x14ac:dyDescent="0.2">
      <c r="B4" s="28" t="s">
        <v>38</v>
      </c>
      <c r="C4" s="28"/>
      <c r="D4" s="28"/>
      <c r="E4" s="28"/>
    </row>
    <row r="5" spans="2:6" ht="2.25" customHeight="1" x14ac:dyDescent="0.2">
      <c r="B5" s="29" t="s">
        <v>39</v>
      </c>
      <c r="C5" s="29"/>
      <c r="D5" s="29"/>
      <c r="E5" s="29"/>
    </row>
    <row r="6" spans="2:6" ht="11.25" customHeight="1" x14ac:dyDescent="0.2">
      <c r="B6" s="29"/>
      <c r="C6" s="29"/>
      <c r="D6" s="29"/>
      <c r="E6" s="29"/>
    </row>
    <row r="7" spans="2:6" ht="11.25" customHeight="1" x14ac:dyDescent="0.2">
      <c r="B7" s="29"/>
      <c r="C7" s="29"/>
      <c r="D7" s="29"/>
      <c r="E7" s="29"/>
    </row>
    <row r="8" spans="2:6" ht="42" customHeight="1" x14ac:dyDescent="0.2">
      <c r="B8" s="29"/>
      <c r="C8" s="29"/>
      <c r="D8" s="29"/>
      <c r="E8" s="29"/>
    </row>
    <row r="9" spans="2:6" ht="20.45" customHeight="1" x14ac:dyDescent="0.3">
      <c r="B9" s="30"/>
      <c r="C9" s="30"/>
      <c r="D9" s="30"/>
      <c r="E9" s="31" t="s">
        <v>40</v>
      </c>
    </row>
    <row r="10" spans="2:6" ht="21" customHeight="1" x14ac:dyDescent="0.2">
      <c r="B10" s="32" t="s">
        <v>41</v>
      </c>
      <c r="C10" s="33" t="s">
        <v>42</v>
      </c>
      <c r="D10" s="32" t="s">
        <v>43</v>
      </c>
      <c r="E10" s="34" t="s">
        <v>44</v>
      </c>
    </row>
    <row r="11" spans="2:6" ht="34.5" customHeight="1" x14ac:dyDescent="0.2">
      <c r="B11" s="32"/>
      <c r="C11" s="33"/>
      <c r="D11" s="32"/>
      <c r="E11" s="34"/>
    </row>
    <row r="12" spans="2:6" ht="12.75" customHeight="1" x14ac:dyDescent="0.2">
      <c r="B12" s="35">
        <v>1</v>
      </c>
      <c r="C12" s="36">
        <v>2</v>
      </c>
      <c r="D12" s="35">
        <v>3</v>
      </c>
      <c r="E12" s="37">
        <v>4</v>
      </c>
    </row>
    <row r="13" spans="2:6" ht="25.5" customHeight="1" x14ac:dyDescent="0.2">
      <c r="B13" s="38" t="s">
        <v>45</v>
      </c>
      <c r="C13" s="39" t="s">
        <v>46</v>
      </c>
      <c r="D13" s="57">
        <f>VLOOKUP('Приложение Капитал'!$C$26,Шибанова!$C$3:$S$11,ROW()-10,0)*VLOOKUP('Приложение Капитал'!$C$26,Шибанова!$C$3:$S$11,16,0)</f>
        <v>1000</v>
      </c>
      <c r="E13" s="58"/>
    </row>
    <row r="14" spans="2:6" ht="25.5" customHeight="1" x14ac:dyDescent="0.2">
      <c r="B14" s="38" t="s">
        <v>47</v>
      </c>
      <c r="C14" s="39" t="s">
        <v>48</v>
      </c>
      <c r="D14" s="57">
        <f>VLOOKUP('Приложение Капитал'!$C$26,Шибанова!$C$3:$S$11,ROW()-10,0)*VLOOKUP('Приложение Капитал'!$C$26,Шибанова!$C$3:$S$11,16,0)</f>
        <v>2000</v>
      </c>
      <c r="E14" s="58"/>
    </row>
    <row r="15" spans="2:6" ht="25.5" customHeight="1" x14ac:dyDescent="0.2">
      <c r="B15" s="38" t="s">
        <v>49</v>
      </c>
      <c r="C15" s="39" t="s">
        <v>50</v>
      </c>
      <c r="D15" s="57">
        <f>VLOOKUP('Приложение Капитал'!$C$26,Шибанова!$C$3:$S$11,ROW()-10,0)*VLOOKUP('Приложение Капитал'!$C$26,Шибанова!$C$3:$S$11,16,0)</f>
        <v>3000</v>
      </c>
      <c r="E15" s="58"/>
      <c r="F15" s="56"/>
    </row>
    <row r="16" spans="2:6" ht="25.5" customHeight="1" x14ac:dyDescent="0.2">
      <c r="B16" s="38" t="s">
        <v>51</v>
      </c>
      <c r="C16" s="39" t="s">
        <v>52</v>
      </c>
      <c r="D16" s="57">
        <f>VLOOKUP('Приложение Капитал'!$C$26,Шибанова!$C$3:$S$11,ROW()-10,0)*VLOOKUP('Приложение Капитал'!$C$26,Шибанова!$C$3:$S$11,16,0)</f>
        <v>4000</v>
      </c>
      <c r="E16" s="58"/>
    </row>
    <row r="17" spans="2:6" ht="25.5" customHeight="1" x14ac:dyDescent="0.2">
      <c r="B17" s="38" t="s">
        <v>53</v>
      </c>
      <c r="C17" s="39" t="s">
        <v>54</v>
      </c>
      <c r="D17" s="57">
        <f>VLOOKUP('Приложение Капитал'!$C$26,Шибанова!$C$3:$S$11,ROW()-10,0)*VLOOKUP('Приложение Капитал'!$C$26,Шибанова!$C$3:$S$11,16,0)</f>
        <v>5000</v>
      </c>
      <c r="E17" s="58"/>
      <c r="F17" s="56"/>
    </row>
    <row r="18" spans="2:6" ht="25.5" customHeight="1" x14ac:dyDescent="0.2">
      <c r="B18" s="38" t="s">
        <v>55</v>
      </c>
      <c r="C18" s="39" t="s">
        <v>56</v>
      </c>
      <c r="D18" s="57">
        <f>VLOOKUP('Приложение Капитал'!$C$26,Шибанова!$C$3:$S$11,ROW()-10,0)*VLOOKUP('Приложение Капитал'!$C$26,Шибанова!$C$3:$S$11,16,0)</f>
        <v>6000</v>
      </c>
      <c r="E18" s="42" t="s">
        <v>57</v>
      </c>
    </row>
    <row r="19" spans="2:6" ht="22.5" customHeight="1" x14ac:dyDescent="0.2">
      <c r="B19" s="43" t="s">
        <v>58</v>
      </c>
      <c r="C19" s="44" t="s">
        <v>59</v>
      </c>
      <c r="D19" s="45">
        <f>SUM(D13:D18)</f>
        <v>21000</v>
      </c>
      <c r="E19" s="45">
        <f>SUM(E13:E17)</f>
        <v>0</v>
      </c>
    </row>
    <row r="20" spans="2:6" x14ac:dyDescent="0.2">
      <c r="D20" s="56"/>
    </row>
    <row r="21" spans="2:6" ht="12.75" x14ac:dyDescent="0.2">
      <c r="B21" s="46" t="s">
        <v>60</v>
      </c>
    </row>
    <row r="23" spans="2:6" ht="26.25" customHeight="1" x14ac:dyDescent="0.2">
      <c r="B23" s="47" t="s">
        <v>61</v>
      </c>
      <c r="C23" s="39" t="s">
        <v>62</v>
      </c>
      <c r="D23" s="48">
        <f>IFERROR(VLOOKUP($C$26,Шибанова!$C$3:$U$11,15,0),"-")</f>
        <v>1000</v>
      </c>
      <c r="E23" s="48"/>
    </row>
    <row r="24" spans="2:6" ht="12.75" x14ac:dyDescent="0.2">
      <c r="B24" s="49" t="s">
        <v>63</v>
      </c>
      <c r="C24" s="49"/>
      <c r="D24" s="49"/>
      <c r="E24" s="49"/>
    </row>
    <row r="26" spans="2:6" ht="42.6" customHeight="1" x14ac:dyDescent="0.2">
      <c r="B26" s="50" t="s">
        <v>64</v>
      </c>
      <c r="C26" s="59" t="s">
        <v>27</v>
      </c>
      <c r="D26" s="59"/>
      <c r="E26" s="59"/>
    </row>
    <row r="27" spans="2:6" ht="12" x14ac:dyDescent="0.2">
      <c r="B27" s="51"/>
      <c r="C27" s="51"/>
    </row>
    <row r="28" spans="2:6" ht="15.75" x14ac:dyDescent="0.2">
      <c r="B28" s="52"/>
      <c r="C28" s="52"/>
    </row>
    <row r="29" spans="2:6" ht="15.75" x14ac:dyDescent="0.25">
      <c r="B29" s="53" t="s">
        <v>65</v>
      </c>
      <c r="C29" s="53"/>
      <c r="D29" s="54"/>
    </row>
    <row r="30" spans="2:6" ht="15.75" x14ac:dyDescent="0.25">
      <c r="B30" s="53" t="s">
        <v>66</v>
      </c>
      <c r="C30" s="53"/>
      <c r="D30" s="53"/>
    </row>
    <row r="31" spans="2:6" ht="15.75" x14ac:dyDescent="0.25">
      <c r="B31" s="53"/>
      <c r="C31" s="53"/>
      <c r="D31" s="53"/>
    </row>
    <row r="32" spans="2:6" ht="15.75" x14ac:dyDescent="0.25">
      <c r="B32" s="53" t="s">
        <v>67</v>
      </c>
      <c r="C32" s="53"/>
      <c r="D32" s="54"/>
    </row>
    <row r="33" spans="2:4" ht="15.75" x14ac:dyDescent="0.25">
      <c r="B33" s="53" t="s">
        <v>68</v>
      </c>
      <c r="C33" s="53"/>
    </row>
    <row r="34" spans="2:4" ht="15.75" x14ac:dyDescent="0.25">
      <c r="B34" s="53"/>
      <c r="C34" s="53"/>
      <c r="D34" s="53"/>
    </row>
    <row r="35" spans="2:4" ht="15.75" x14ac:dyDescent="0.25">
      <c r="B35" s="53"/>
      <c r="C35" s="53"/>
      <c r="D35" s="53"/>
    </row>
    <row r="36" spans="2:4" ht="15.75" x14ac:dyDescent="0.25">
      <c r="B36" s="53" t="s">
        <v>69</v>
      </c>
      <c r="C36" s="53"/>
      <c r="D36" s="54"/>
    </row>
    <row r="37" spans="2:4" ht="15.75" x14ac:dyDescent="0.25">
      <c r="B37" s="53"/>
      <c r="C37" s="53"/>
      <c r="D37" s="24" t="s">
        <v>70</v>
      </c>
    </row>
    <row r="38" spans="2:4" ht="15.75" x14ac:dyDescent="0.25">
      <c r="B38" s="53"/>
      <c r="C38" s="53"/>
      <c r="D38" s="53"/>
    </row>
    <row r="39" spans="2:4" ht="15.75" x14ac:dyDescent="0.25">
      <c r="B39" s="53" t="s">
        <v>71</v>
      </c>
      <c r="C39" s="53"/>
      <c r="D39" s="53"/>
    </row>
  </sheetData>
  <mergeCells count="11">
    <mergeCell ref="D23:E23"/>
    <mergeCell ref="B24:E24"/>
    <mergeCell ref="C26:E26"/>
    <mergeCell ref="B1:E1"/>
    <mergeCell ref="B3:E3"/>
    <mergeCell ref="B4:E4"/>
    <mergeCell ref="B5:E8"/>
    <mergeCell ref="B10:B11"/>
    <mergeCell ref="C10:C11"/>
    <mergeCell ref="D10:D11"/>
    <mergeCell ref="E10:E11"/>
  </mergeCells>
  <pageMargins left="0.7" right="0.7" top="0.75" bottom="0.75" header="0.3" footer="0.3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7726AD-717D-44C0-8DAA-3D935EAB3685}">
          <x14:formula1>
            <xm:f>Шибанова!$C$3:$C$11</xm:f>
          </x14:formula1>
          <xm:sqref>C26:E26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Шибанова</vt:lpstr>
      <vt:lpstr>Приложение Согаз</vt:lpstr>
      <vt:lpstr>Приложение Макс-М</vt:lpstr>
      <vt:lpstr>Приложение 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MikeVol</cp:lastModifiedBy>
  <dcterms:created xsi:type="dcterms:W3CDTF">2020-12-01T14:29:05Z</dcterms:created>
  <dcterms:modified xsi:type="dcterms:W3CDTF">2020-12-01T14:29:32Z</dcterms:modified>
</cp:coreProperties>
</file>