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2150" windowWidth="19200" windowHeight="10905"/>
  </bookViews>
  <sheets>
    <sheet name="ЦАОП" sheetId="2" r:id="rId1"/>
  </sheets>
  <functionGroups builtInGroupCount="18"/>
  <externalReferences>
    <externalReference r:id="rId2"/>
  </externalReferences>
  <definedNames>
    <definedName name="_xlnm._FilterDatabase" localSheetId="0" hidden="1">ЦАОП!$A$1:$R$107</definedName>
    <definedName name="_xlnm.Print_Area" localSheetId="0">ЦАОП!$A$1:$T$109</definedName>
    <definedName name="Праздники">OFFSET([1]календарь!$A$3,,,COUNTA([1]календарь!$A$3:$A$31))</definedName>
    <definedName name="Рабочие_дни">OFFSET([1]календарь!$D$3,,,COUNTA([1]календарь!$D$3:$D$31))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2" l="1"/>
  <c r="P3" i="2"/>
  <c r="P4" i="2"/>
  <c r="P5" i="2"/>
  <c r="M6" i="2" l="1"/>
  <c r="O6" i="2"/>
  <c r="K6" i="2"/>
  <c r="L6" i="2" s="1"/>
  <c r="N6" i="2"/>
  <c r="K7" i="2" l="1"/>
  <c r="L7" i="2" s="1"/>
  <c r="G7" i="2" l="1"/>
  <c r="K3" i="2" l="1"/>
  <c r="L3" i="2" s="1"/>
  <c r="K4" i="2"/>
  <c r="L4" i="2" s="1"/>
  <c r="K5" i="2"/>
  <c r="L5" i="2" s="1"/>
  <c r="K2" i="2"/>
  <c r="L2" i="2" s="1"/>
  <c r="O3" i="2"/>
  <c r="O4" i="2"/>
  <c r="O5" i="2"/>
  <c r="O7" i="2"/>
  <c r="P7" i="2" s="1"/>
  <c r="O2" i="2"/>
  <c r="N5" i="2"/>
  <c r="M5" i="2" l="1"/>
  <c r="N4" i="2"/>
  <c r="N3" i="2"/>
  <c r="N2" i="2"/>
  <c r="M2" i="2" l="1"/>
  <c r="M4" i="2"/>
  <c r="M3" i="2"/>
  <c r="N7" i="2"/>
  <c r="M7" i="2" l="1"/>
  <c r="M107" i="2" l="1"/>
  <c r="G3" i="2"/>
  <c r="G4" i="2"/>
  <c r="G5" i="2"/>
  <c r="G2" i="2"/>
  <c r="P2" i="2" s="1"/>
  <c r="G6" i="2" l="1"/>
  <c r="Q2" i="2"/>
  <c r="R2" i="2"/>
  <c r="F107" i="2"/>
  <c r="B107" i="2"/>
  <c r="Q4" i="2"/>
  <c r="Q7" i="2"/>
  <c r="Q3" i="2"/>
  <c r="Q6" i="2" l="1"/>
  <c r="R6" i="2"/>
  <c r="R4" i="2"/>
  <c r="Q5" i="2"/>
  <c r="R3" i="2" l="1"/>
  <c r="R5" i="2"/>
  <c r="R7" i="2"/>
  <c r="R107" i="2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M6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работы на сумму 509369,14 сданы с просрочкой, 340 дней, почему-то сумма на встает сюда...</t>
        </r>
      </text>
    </comment>
  </commentList>
</comments>
</file>

<file path=xl/sharedStrings.xml><?xml version="1.0" encoding="utf-8"?>
<sst xmlns="http://schemas.openxmlformats.org/spreadsheetml/2006/main" count="46" uniqueCount="34">
  <si>
    <t>№ этапа</t>
  </si>
  <si>
    <t>№
акта</t>
  </si>
  <si>
    <t>Сумма акта</t>
  </si>
  <si>
    <t>Дата акта</t>
  </si>
  <si>
    <t>Дата вх.</t>
  </si>
  <si>
    <t>Срок по контракту</t>
  </si>
  <si>
    <t>от</t>
  </si>
  <si>
    <t>Остаток 
по этапу</t>
  </si>
  <si>
    <t>Цена этапа</t>
  </si>
  <si>
    <t>Просрочено дней</t>
  </si>
  <si>
    <t>Ставка
по актам</t>
  </si>
  <si>
    <t>Ставка по просрочке</t>
  </si>
  <si>
    <t>Сумма</t>
  </si>
  <si>
    <t>Праздники</t>
  </si>
  <si>
    <t>1</t>
  </si>
  <si>
    <t>2/1</t>
  </si>
  <si>
    <t>3</t>
  </si>
  <si>
    <t>5/1</t>
  </si>
  <si>
    <t>ИТОГО</t>
  </si>
  <si>
    <t>каникулы</t>
  </si>
  <si>
    <t>Международный женский день</t>
  </si>
  <si>
    <t>Праздник весны и труда</t>
  </si>
  <si>
    <t>День защитника отеч.</t>
  </si>
  <si>
    <t>День победы</t>
  </si>
  <si>
    <t>День народного единства</t>
  </si>
  <si>
    <t>День труда</t>
  </si>
  <si>
    <t>День России</t>
  </si>
  <si>
    <t>День нар. един-ва</t>
  </si>
  <si>
    <t>Рабочий
+1</t>
  </si>
  <si>
    <t>На остаток</t>
  </si>
  <si>
    <t>По 1му акту</t>
  </si>
  <si>
    <t>Дата приемки
(подписания акта)</t>
  </si>
  <si>
    <t>4/1</t>
  </si>
  <si>
    <t>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</si>
</sst>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6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8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6">
    <xf numFmtId="0" fontId="0" fillId="0" borderId="0" xfId="0"/>
    <xf numFmtId="14" fontId="0" fillId="2" borderId="0" xfId="0" applyNumberFormat="1" applyFill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/>
    <xf numFmtId="14" fontId="0" fillId="5" borderId="0" xfId="0" applyNumberFormat="1" applyFill="1"/>
    <xf numFmtId="0" fontId="0" fillId="5" borderId="0" xfId="0" applyFill="1"/>
    <xf numFmtId="14" fontId="0" fillId="6" borderId="0" xfId="0" applyNumberFormat="1" applyFill="1"/>
    <xf numFmtId="14" fontId="0" fillId="7" borderId="0" xfId="0" applyNumberFormat="1" applyFill="1"/>
    <xf numFmtId="14" fontId="0" fillId="8" borderId="0" xfId="0" applyNumberFormat="1" applyFill="1"/>
    <xf numFmtId="14" fontId="0" fillId="4" borderId="0" xfId="0" applyNumberFormat="1" applyFill="1"/>
    <xf numFmtId="14" fontId="0" fillId="0" borderId="0" xfId="0" applyNumberFormat="1"/>
    <xf numFmtId="14" fontId="0" fillId="9" borderId="0" xfId="0" applyNumberFormat="1" applyFill="1"/>
    <xf numFmtId="14" fontId="0" fillId="10" borderId="0" xfId="0" applyNumberFormat="1" applyFill="1"/>
    <xf numFmtId="14" fontId="0" fillId="11" borderId="0" xfId="0" applyNumberFormat="1" applyFill="1"/>
    <xf numFmtId="0" fontId="0" fillId="11" borderId="0" xfId="0" applyFill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10" fontId="1" fillId="0" borderId="2" xfId="0" applyNumberFormat="1" applyFont="1" applyFill="1" applyBorder="1"/>
    <xf numFmtId="4" fontId="0" fillId="0" borderId="1" xfId="0" applyNumberFormat="1" applyFill="1" applyBorder="1"/>
    <xf numFmtId="10" fontId="2" fillId="0" borderId="4" xfId="0" applyNumberFormat="1" applyFont="1" applyFill="1" applyBorder="1" applyAlignment="1">
      <alignment horizontal="center"/>
    </xf>
    <xf numFmtId="4" fontId="0" fillId="0" borderId="7" xfId="0" applyNumberFormat="1" applyFill="1" applyBorder="1"/>
    <xf numFmtId="0" fontId="0" fillId="0" borderId="0" xfId="0" applyAlignment="1">
      <alignment horizontal="center" vertical="center"/>
    </xf>
    <xf numFmtId="14" fontId="3" fillId="2" borderId="0" xfId="0" applyNumberFormat="1" applyFont="1" applyFill="1"/>
    <xf numFmtId="0" fontId="3" fillId="0" borderId="0" xfId="0" applyFont="1"/>
    <xf numFmtId="14" fontId="3" fillId="8" borderId="0" xfId="0" applyNumberFormat="1" applyFont="1" applyFill="1"/>
    <xf numFmtId="4" fontId="0" fillId="0" borderId="0" xfId="0" applyNumberFormat="1"/>
    <xf numFmtId="14" fontId="0" fillId="0" borderId="1" xfId="0" applyNumberFormat="1" applyFill="1" applyBorder="1"/>
    <xf numFmtId="0" fontId="0" fillId="0" borderId="3" xfId="0" applyFill="1" applyBorder="1"/>
    <xf numFmtId="4" fontId="0" fillId="0" borderId="2" xfId="0" applyNumberFormat="1" applyFill="1" applyBorder="1"/>
    <xf numFmtId="0" fontId="1" fillId="15" borderId="2" xfId="0" applyFont="1" applyFill="1" applyBorder="1" applyAlignment="1">
      <alignment horizontal="center" vertical="top"/>
    </xf>
    <xf numFmtId="4" fontId="0" fillId="0" borderId="8" xfId="0" applyNumberForma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/>
    </xf>
    <xf numFmtId="0" fontId="0" fillId="13" borderId="5" xfId="0" applyNumberFormat="1" applyFill="1" applyBorder="1" applyAlignment="1">
      <alignment horizontal="center"/>
    </xf>
    <xf numFmtId="0" fontId="0" fillId="13" borderId="6" xfId="0" applyNumberFormat="1" applyFill="1" applyBorder="1" applyAlignment="1">
      <alignment horizontal="center"/>
    </xf>
    <xf numFmtId="0" fontId="0" fillId="0" borderId="5" xfId="0" applyFill="1" applyBorder="1"/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0" fillId="0" borderId="2" xfId="0" applyNumberFormat="1" applyFill="1" applyBorder="1"/>
    <xf numFmtId="0" fontId="0" fillId="0" borderId="6" xfId="0" applyFill="1" applyBorder="1"/>
    <xf numFmtId="49" fontId="0" fillId="0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14" fontId="0" fillId="14" borderId="1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2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 2" xfId="1"/>
    <cellStyle name="Финансовый 3" xfId="2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_blizhayshiy_rabochiy_den_s_uchetom_prazdnikov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р"/>
      <sheetName val="EXCEL2.RU (2)"/>
      <sheetName val="календарь"/>
      <sheetName val="EXCEL2.RU"/>
    </sheetNames>
    <sheetDataSet>
      <sheetData sheetId="0" refreshError="1"/>
      <sheetData sheetId="1" refreshError="1"/>
      <sheetData sheetId="2">
        <row r="3">
          <cell r="A3">
            <v>40546</v>
          </cell>
          <cell r="D3">
            <v>40607</v>
          </cell>
        </row>
        <row r="4">
          <cell r="A4">
            <v>40547</v>
          </cell>
        </row>
        <row r="5">
          <cell r="A5">
            <v>40548</v>
          </cell>
        </row>
        <row r="6">
          <cell r="A6">
            <v>40549</v>
          </cell>
        </row>
        <row r="7">
          <cell r="A7">
            <v>40550</v>
          </cell>
        </row>
        <row r="8">
          <cell r="A8">
            <v>40553</v>
          </cell>
        </row>
        <row r="9">
          <cell r="A9">
            <v>40597</v>
          </cell>
        </row>
        <row r="10">
          <cell r="A10">
            <v>40610</v>
          </cell>
        </row>
        <row r="11">
          <cell r="A11">
            <v>40665</v>
          </cell>
        </row>
        <row r="12">
          <cell r="A12">
            <v>40672</v>
          </cell>
        </row>
        <row r="13">
          <cell r="A13">
            <v>40707</v>
          </cell>
        </row>
        <row r="14">
          <cell r="A14">
            <v>40910</v>
          </cell>
        </row>
        <row r="15">
          <cell r="A15">
            <v>40911</v>
          </cell>
        </row>
        <row r="16">
          <cell r="A16">
            <v>40912</v>
          </cell>
        </row>
        <row r="17">
          <cell r="A17">
            <v>40913</v>
          </cell>
        </row>
        <row r="18">
          <cell r="A18">
            <v>40914</v>
          </cell>
        </row>
        <row r="19">
          <cell r="A19">
            <v>40917</v>
          </cell>
        </row>
        <row r="20">
          <cell r="A20">
            <v>40962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00B050"/>
    <pageSetUpPr fitToPage="1"/>
  </sheetPr>
  <dimension ref="A1:V109"/>
  <sheetViews>
    <sheetView tabSelected="1" zoomScale="70" zoomScaleNormal="70" workbookViewId="0">
      <pane ySplit="1" topLeftCell="A2" activePane="bottomLeft" state="frozen"/>
      <selection pane="bottomLeft" activeCell="M6" sqref="M6"/>
    </sheetView>
  </sheetViews>
  <sheetFormatPr defaultRowHeight="15" x14ac:dyDescent="0.25"/>
  <cols>
    <col min="2" max="2" width="15" bestFit="1" customWidth="1"/>
    <col min="3" max="3" width="7.28515625" customWidth="1"/>
    <col min="4" max="4" width="3.5703125" customWidth="1"/>
    <col min="5" max="5" width="11.28515625" bestFit="1" customWidth="1"/>
    <col min="6" max="6" width="15.28515625" customWidth="1"/>
    <col min="7" max="7" width="15.7109375" customWidth="1"/>
    <col min="8" max="8" width="12.28515625" customWidth="1"/>
    <col min="9" max="9" width="12.28515625" style="18" customWidth="1"/>
    <col min="10" max="11" width="12.5703125" customWidth="1"/>
    <col min="12" max="12" width="12.140625" style="19" customWidth="1"/>
    <col min="13" max="13" width="12.7109375" bestFit="1" customWidth="1"/>
    <col min="15" max="16" width="12.85546875" customWidth="1"/>
    <col min="17" max="17" width="10.5703125" style="19" customWidth="1"/>
    <col min="18" max="18" width="12.140625" customWidth="1"/>
    <col min="19" max="19" width="12.28515625" customWidth="1"/>
    <col min="20" max="20" width="17.5703125" customWidth="1"/>
  </cols>
  <sheetData>
    <row r="1" spans="1:22" ht="30" customHeight="1" thickBot="1" x14ac:dyDescent="0.3">
      <c r="A1" s="34" t="s">
        <v>0</v>
      </c>
      <c r="B1" s="35" t="s">
        <v>8</v>
      </c>
      <c r="C1" s="35" t="s">
        <v>1</v>
      </c>
      <c r="D1" s="35"/>
      <c r="E1" s="36" t="s">
        <v>3</v>
      </c>
      <c r="F1" s="36" t="s">
        <v>2</v>
      </c>
      <c r="G1" s="35" t="s">
        <v>7</v>
      </c>
      <c r="H1" s="36" t="s">
        <v>4</v>
      </c>
      <c r="I1" s="37" t="s">
        <v>31</v>
      </c>
      <c r="J1" s="35" t="s">
        <v>5</v>
      </c>
      <c r="K1" s="35" t="s">
        <v>28</v>
      </c>
      <c r="L1" s="38" t="s">
        <v>9</v>
      </c>
      <c r="M1" s="39" t="s">
        <v>30</v>
      </c>
      <c r="N1" s="43" t="s">
        <v>10</v>
      </c>
      <c r="O1" s="44">
        <v>44274</v>
      </c>
      <c r="P1" s="40" t="s">
        <v>29</v>
      </c>
      <c r="Q1" s="41" t="s">
        <v>11</v>
      </c>
      <c r="R1" s="42" t="s">
        <v>12</v>
      </c>
      <c r="S1" s="65" t="s">
        <v>13</v>
      </c>
      <c r="T1" s="58"/>
    </row>
    <row r="2" spans="1:22" x14ac:dyDescent="0.25">
      <c r="A2" s="47">
        <v>1</v>
      </c>
      <c r="B2" s="31">
        <v>53547</v>
      </c>
      <c r="C2" s="48" t="s">
        <v>14</v>
      </c>
      <c r="D2" s="49" t="s">
        <v>6</v>
      </c>
      <c r="E2" s="17">
        <v>43966</v>
      </c>
      <c r="F2" s="31">
        <v>53547</v>
      </c>
      <c r="G2" s="31">
        <f t="shared" ref="G2:G73" si="0">ROUND(IF(B2&gt;0,B2-F2,G1-F2),2)</f>
        <v>0</v>
      </c>
      <c r="H2" s="17">
        <v>43973</v>
      </c>
      <c r="I2" s="12">
        <v>43973</v>
      </c>
      <c r="J2" s="50">
        <v>43861</v>
      </c>
      <c r="K2" s="50">
        <f t="shared" ref="K2:K35" si="1">WORKDAY.INTL(J2,1,1,$S$2:$S$109)</f>
        <v>43864</v>
      </c>
      <c r="L2" s="30">
        <f>IF(H2&gt;K2,H2-K2+1,0)</f>
        <v>110</v>
      </c>
      <c r="M2" s="31">
        <f t="shared" ref="M2" si="2">IF(B2&gt;0,ROUND((B2*L2*1/300*N2),2),0)</f>
        <v>1079.8599999999999</v>
      </c>
      <c r="N2" s="22">
        <f t="shared" ref="N2" si="3">IF(L2=0,0,Get_KeyRate(H2))</f>
        <v>5.5E-2</v>
      </c>
      <c r="O2" s="45" t="str">
        <f t="shared" ref="O2" si="4">IF(AND(E2=0,F2=0,H2=0),"+","")</f>
        <v/>
      </c>
      <c r="P2" s="32">
        <f>IF(O2="+",IF(J2&gt;$O$1,"0",IF(O2="+",VALUE($O$1)-VALUE(K2),$O$1-H2))+IF(G2=0,0,IF(AND(A2&gt;=A3,H2&gt;0,H3-H2),H3-H2)),IF(J2&gt;$O$1,"0",IF(G2=0,0,IF(AND(A2&gt;=A3,H2&gt;0),H3-H2,IF(AND(A2&lt;&gt;A3,B2="",B3&lt;&gt;0),VALUE($O$1)-VALUE(H2),IF(A2&lt;&gt;A3,ABS(H2-K2),IF(O2="+",VALUE($O$1)-VALUE(K2),$O$1-H2)))))))</f>
        <v>0</v>
      </c>
      <c r="Q2" s="20">
        <f>IF(G2=0,0,IF(AND(A2&lt;=A3,P2&gt;0,H2&lt;&gt;0),Get_KeyRate(H3),Get_KeyRate($O$1)))</f>
        <v>0</v>
      </c>
      <c r="R2" s="33">
        <f>IF(G2=0,0,IF(P2&gt;0,ROUND((G2*P2*1/300*Q2),2),0))</f>
        <v>0</v>
      </c>
      <c r="S2" s="1">
        <v>43466</v>
      </c>
      <c r="T2" s="56" t="s">
        <v>19</v>
      </c>
    </row>
    <row r="3" spans="1:22" x14ac:dyDescent="0.25">
      <c r="A3" s="51">
        <v>2</v>
      </c>
      <c r="B3" s="21">
        <v>629125</v>
      </c>
      <c r="C3" s="52" t="s">
        <v>15</v>
      </c>
      <c r="D3" s="3" t="s">
        <v>6</v>
      </c>
      <c r="E3" s="2">
        <v>43966</v>
      </c>
      <c r="F3" s="21">
        <v>619378</v>
      </c>
      <c r="G3" s="21">
        <f t="shared" si="0"/>
        <v>9747</v>
      </c>
      <c r="H3" s="2">
        <v>43973</v>
      </c>
      <c r="I3" s="2">
        <v>43973</v>
      </c>
      <c r="J3" s="29">
        <v>43890</v>
      </c>
      <c r="K3" s="50">
        <f t="shared" si="1"/>
        <v>43892</v>
      </c>
      <c r="L3" s="30">
        <f t="shared" ref="L3:L66" si="5">IF(H3&gt;K3,H3-K3+1,0)</f>
        <v>82</v>
      </c>
      <c r="M3" s="21">
        <f t="shared" ref="M3:M74" si="6">IF(B3&gt;0,ROUND((B3*L3*1/300*N3),2),0)</f>
        <v>9457.85</v>
      </c>
      <c r="N3" s="22">
        <f t="shared" ref="N3:N74" si="7">IF(L3=0,0,Get_KeyRate(H3))</f>
        <v>5.5E-2</v>
      </c>
      <c r="O3" s="46" t="str">
        <f t="shared" ref="O3:O74" si="8">IF(AND(E3=0,F3=0,H3=0),"+","")</f>
        <v/>
      </c>
      <c r="P3" s="32">
        <f>IF(O3="+",IF(J3&gt;$O$1,"0",IF(O3="+",VALUE($O$1)-VALUE(K3),$O$1-H3))+IF(G3=0,0,IF(AND(A3&gt;=A4,H3&gt;0,H4-H3),H4-H3)),IF(J3&gt;$O$1,"0",IF(G3=0,0,IF(AND(A3&gt;=A4,H3&gt;0),H4-H3,IF(AND(A3&lt;&gt;A4,B3="",B4&lt;&gt;0),VALUE($O$1)-VALUE(H3),IF(A3&lt;&gt;A4,ABS(H3-K3),IF(O3="+",VALUE($O$1)-VALUE(K3),$O$1-H3)))))))</f>
        <v>81</v>
      </c>
      <c r="Q3" s="20">
        <f>IF(G3=0,0,IF(AND(A3&lt;=A4,P3&gt;0,H3&lt;&gt;0),Get_KeyRate(H4),Get_KeyRate($O$1)))</f>
        <v>5.5E-2</v>
      </c>
      <c r="R3" s="23">
        <f t="shared" ref="R3:R73" si="9">IF(G3=0,0,IF(P3&gt;0,ROUND((G3*P3*1/300*Q3),2),0))</f>
        <v>144.74</v>
      </c>
      <c r="S3" s="1">
        <v>43467</v>
      </c>
      <c r="T3" s="56"/>
    </row>
    <row r="4" spans="1:22" x14ac:dyDescent="0.25">
      <c r="A4" s="51">
        <v>3</v>
      </c>
      <c r="B4" s="21">
        <v>82910</v>
      </c>
      <c r="C4" s="52" t="s">
        <v>16</v>
      </c>
      <c r="D4" s="3" t="s">
        <v>6</v>
      </c>
      <c r="E4" s="2">
        <v>43966</v>
      </c>
      <c r="F4" s="21">
        <v>82907</v>
      </c>
      <c r="G4" s="21">
        <f t="shared" si="0"/>
        <v>3</v>
      </c>
      <c r="H4" s="2">
        <v>43973</v>
      </c>
      <c r="I4" s="2">
        <v>43973</v>
      </c>
      <c r="J4" s="29">
        <v>43890</v>
      </c>
      <c r="K4" s="50">
        <f t="shared" si="1"/>
        <v>43892</v>
      </c>
      <c r="L4" s="30">
        <f t="shared" si="5"/>
        <v>82</v>
      </c>
      <c r="M4" s="21">
        <f t="shared" si="6"/>
        <v>1246.4100000000001</v>
      </c>
      <c r="N4" s="22">
        <f t="shared" si="7"/>
        <v>5.5E-2</v>
      </c>
      <c r="O4" s="46" t="str">
        <f t="shared" si="8"/>
        <v/>
      </c>
      <c r="P4" s="32">
        <f t="shared" ref="P4:P67" si="10">IF(O4="+",IF(J4&gt;$O$1,"0",IF(O4="+",VALUE($O$1)-VALUE(K4),$O$1-H4))+IF(G4=0,0,IF(AND(A4&gt;=A5,H4&gt;0,H5-H4),H5-H4)),IF(J4&gt;$O$1,"0",IF(G4=0,0,IF(AND(A4&gt;=A5,H4&gt;0),H5-H4,IF(AND(A4&lt;&gt;A5,B4="",B5&lt;&gt;0),VALUE($O$1)-VALUE(H4),IF(A4&lt;&gt;A5,ABS(H4-K4),IF(O4="+",VALUE($O$1)-VALUE(K4),$O$1-H4)))))))</f>
        <v>81</v>
      </c>
      <c r="Q4" s="20">
        <f>IF(G4=0,0,IF(AND(A4&lt;=A5,P4&gt;0,H4&lt;&gt;0),Get_KeyRate(H5),Get_KeyRate($O$1)))</f>
        <v>4.2500000000000003E-2</v>
      </c>
      <c r="R4" s="23">
        <f>IF(G4=0,0,IF(P4&gt;0,ROUND((G4*P4*1/300*Q4),2),0))</f>
        <v>0.03</v>
      </c>
      <c r="S4" s="1">
        <v>43468</v>
      </c>
      <c r="T4" s="56"/>
      <c r="V4" s="28"/>
    </row>
    <row r="5" spans="1:22" x14ac:dyDescent="0.25">
      <c r="A5" s="51">
        <v>4</v>
      </c>
      <c r="B5" s="21">
        <v>849598</v>
      </c>
      <c r="C5" s="52" t="s">
        <v>32</v>
      </c>
      <c r="D5" s="3" t="s">
        <v>6</v>
      </c>
      <c r="E5" s="2">
        <v>44173</v>
      </c>
      <c r="F5" s="21">
        <v>340228.86</v>
      </c>
      <c r="G5" s="21">
        <f t="shared" si="0"/>
        <v>509369.14</v>
      </c>
      <c r="H5" s="55">
        <v>44174</v>
      </c>
      <c r="I5" s="2">
        <v>44176</v>
      </c>
      <c r="J5" s="29">
        <v>43890</v>
      </c>
      <c r="K5" s="50">
        <f t="shared" si="1"/>
        <v>43892</v>
      </c>
      <c r="L5" s="30">
        <f t="shared" si="5"/>
        <v>283</v>
      </c>
      <c r="M5" s="21">
        <f t="shared" si="6"/>
        <v>34061.800000000003</v>
      </c>
      <c r="N5" s="22">
        <f t="shared" si="7"/>
        <v>4.2500000000000003E-2</v>
      </c>
      <c r="O5" s="46" t="str">
        <f t="shared" si="8"/>
        <v/>
      </c>
      <c r="P5" s="32">
        <f t="shared" si="10"/>
        <v>57</v>
      </c>
      <c r="Q5" s="20">
        <f>IF(G5=0,0,IF(AND(A5&lt;=A7,P5&gt;0,H5&lt;&gt;0),Get_KeyRate(H7),Get_KeyRate($O$1)))</f>
        <v>5.5E-2</v>
      </c>
      <c r="R5" s="23">
        <f t="shared" si="9"/>
        <v>5322.91</v>
      </c>
      <c r="S5" s="1">
        <v>43469</v>
      </c>
      <c r="T5" s="56"/>
    </row>
    <row r="6" spans="1:22" s="18" customFormat="1" x14ac:dyDescent="0.25">
      <c r="A6" s="51">
        <v>4</v>
      </c>
      <c r="B6" s="21"/>
      <c r="C6" s="53" t="s">
        <v>33</v>
      </c>
      <c r="D6" s="3" t="s">
        <v>6</v>
      </c>
      <c r="E6" s="2">
        <v>44229</v>
      </c>
      <c r="F6" s="21">
        <v>509369.14</v>
      </c>
      <c r="G6" s="21">
        <f t="shared" si="0"/>
        <v>0</v>
      </c>
      <c r="H6" s="54">
        <v>44231</v>
      </c>
      <c r="I6" s="2">
        <v>44239</v>
      </c>
      <c r="J6" s="29">
        <v>43890</v>
      </c>
      <c r="K6" s="50">
        <f t="shared" si="1"/>
        <v>43892</v>
      </c>
      <c r="L6" s="30">
        <f t="shared" si="5"/>
        <v>340</v>
      </c>
      <c r="M6" s="21">
        <f t="shared" ref="M6" si="11">IF(B6&gt;0,ROUND((B6*L6*1/300*N6),2),0)</f>
        <v>0</v>
      </c>
      <c r="N6" s="22">
        <f t="shared" ref="N6" si="12">IF(L6=0,0,Get_KeyRate(H6))</f>
        <v>4.2500000000000003E-2</v>
      </c>
      <c r="O6" s="46" t="str">
        <f t="shared" ref="O6" si="13">IF(AND(E6=0,F6=0,H6=0),"+","")</f>
        <v/>
      </c>
      <c r="P6" s="32">
        <f>IF(O6="+",IF(J6&gt;$O$1,"0",IF(O6="+",VALUE($O$1)-VALUE(K6),$O$1-H6))+IF(G6=0,0,IF(AND(A6&gt;=A7,H6&gt;0,H7-H6),H7-H6)),IF(J6&gt;$O$1,"0",IF(G6=0,0,IF(AND(A6&gt;=A7,H6&gt;0),H7-H6,IF(AND(A6&lt;&gt;A7,B6="",B7&lt;&gt;0),VALUE($O$1)-VALUE(H6),IF(A6&lt;&gt;A7,ABS(H6-K6),IF(O6="+",VALUE($O$1)-VALUE(K6),$O$1-H6)))))))</f>
        <v>0</v>
      </c>
      <c r="Q6" s="20">
        <f>IF(G6=0,0,IF(AND(A6&lt;=A8,P6&gt;0,H6&lt;&gt;0),Get_KeyRate(H8),Get_KeyRate($O$1)))</f>
        <v>0</v>
      </c>
      <c r="R6" s="23">
        <f t="shared" ref="R6" si="14">IF(G6=0,0,IF(P6&gt;0,ROUND((G6*P6*1/300*Q6),2),0))</f>
        <v>0</v>
      </c>
      <c r="S6" s="1"/>
      <c r="T6" s="56"/>
    </row>
    <row r="7" spans="1:22" x14ac:dyDescent="0.25">
      <c r="A7" s="51">
        <v>5</v>
      </c>
      <c r="B7" s="21">
        <v>2262215</v>
      </c>
      <c r="C7" s="52" t="s">
        <v>17</v>
      </c>
      <c r="D7" s="3" t="s">
        <v>6</v>
      </c>
      <c r="E7" s="2">
        <v>43966</v>
      </c>
      <c r="F7" s="21">
        <v>1543724</v>
      </c>
      <c r="G7" s="21">
        <f>ROUND(IF(B7&gt;0,B7-F7,G5-F7),2)</f>
        <v>718491</v>
      </c>
      <c r="H7" s="2">
        <v>43973</v>
      </c>
      <c r="I7" s="2">
        <v>43973</v>
      </c>
      <c r="J7" s="29">
        <v>43921</v>
      </c>
      <c r="K7" s="50">
        <f t="shared" si="1"/>
        <v>43922</v>
      </c>
      <c r="L7" s="30">
        <f t="shared" si="5"/>
        <v>52</v>
      </c>
      <c r="M7" s="21">
        <f t="shared" si="6"/>
        <v>21566.45</v>
      </c>
      <c r="N7" s="22">
        <f t="shared" si="7"/>
        <v>5.5E-2</v>
      </c>
      <c r="O7" s="46" t="str">
        <f t="shared" si="8"/>
        <v/>
      </c>
      <c r="P7" s="32">
        <f t="shared" si="10"/>
        <v>-43973</v>
      </c>
      <c r="Q7" s="20">
        <f>IF(G7=0,0,IF(AND(A7&lt;=A8,P7&gt;0,H7&lt;&gt;0),Get_KeyRate(H8),Get_KeyRate($O$1)))</f>
        <v>4.2500000000000003E-2</v>
      </c>
      <c r="R7" s="23">
        <f t="shared" si="9"/>
        <v>0</v>
      </c>
      <c r="S7" s="1">
        <v>43470</v>
      </c>
      <c r="T7" s="56"/>
    </row>
    <row r="8" spans="1:22" x14ac:dyDescent="0.25">
      <c r="I8"/>
      <c r="L8"/>
      <c r="Q8"/>
      <c r="S8" s="1">
        <v>43471</v>
      </c>
      <c r="T8" s="56"/>
    </row>
    <row r="9" spans="1:22" s="26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 s="25"/>
      <c r="T9" s="56"/>
    </row>
    <row r="10" spans="1:22" s="26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 s="25"/>
      <c r="T10" s="56"/>
    </row>
    <row r="11" spans="1:22" x14ac:dyDescent="0.25">
      <c r="I11"/>
      <c r="L11"/>
      <c r="Q11"/>
      <c r="S11" s="1">
        <v>43472</v>
      </c>
      <c r="T11" s="56"/>
    </row>
    <row r="12" spans="1:22" x14ac:dyDescent="0.25">
      <c r="I12"/>
      <c r="L12"/>
      <c r="Q12"/>
      <c r="S12" s="1">
        <v>43473</v>
      </c>
      <c r="T12" s="56"/>
    </row>
    <row r="13" spans="1:22" x14ac:dyDescent="0.25">
      <c r="I13"/>
      <c r="L13"/>
      <c r="Q13"/>
      <c r="S13" s="6">
        <v>43519</v>
      </c>
      <c r="T13" s="7" t="s">
        <v>22</v>
      </c>
    </row>
    <row r="14" spans="1:22" ht="15" customHeight="1" x14ac:dyDescent="0.25">
      <c r="I14"/>
      <c r="L14"/>
      <c r="Q14"/>
      <c r="S14" s="8">
        <v>43532</v>
      </c>
      <c r="T14" s="61" t="s">
        <v>20</v>
      </c>
    </row>
    <row r="15" spans="1:22" ht="15" customHeight="1" x14ac:dyDescent="0.25">
      <c r="I15"/>
      <c r="L15"/>
      <c r="Q15"/>
      <c r="S15" s="8">
        <v>43533</v>
      </c>
      <c r="T15" s="61"/>
    </row>
    <row r="16" spans="1:22" x14ac:dyDescent="0.25">
      <c r="I16"/>
      <c r="L16"/>
      <c r="Q16"/>
      <c r="S16" s="8">
        <v>43534</v>
      </c>
      <c r="T16" s="61"/>
    </row>
    <row r="17" spans="9:20" ht="15" customHeight="1" x14ac:dyDescent="0.25">
      <c r="I17"/>
      <c r="L17"/>
      <c r="Q17"/>
      <c r="S17" s="9">
        <v>43586</v>
      </c>
      <c r="T17" s="64" t="s">
        <v>21</v>
      </c>
    </row>
    <row r="18" spans="9:20" ht="15" customHeight="1" x14ac:dyDescent="0.25">
      <c r="I18"/>
      <c r="L18"/>
      <c r="Q18"/>
      <c r="S18" s="9">
        <v>43587</v>
      </c>
      <c r="T18" s="64"/>
    </row>
    <row r="19" spans="9:20" x14ac:dyDescent="0.25">
      <c r="I19"/>
      <c r="L19"/>
      <c r="Q19"/>
      <c r="S19" s="9">
        <v>43588</v>
      </c>
      <c r="T19" s="64"/>
    </row>
    <row r="20" spans="9:20" x14ac:dyDescent="0.25">
      <c r="I20"/>
      <c r="L20"/>
      <c r="Q20"/>
      <c r="S20" s="9">
        <v>43589</v>
      </c>
      <c r="T20" s="64"/>
    </row>
    <row r="21" spans="9:20" x14ac:dyDescent="0.25">
      <c r="I21"/>
      <c r="L21"/>
      <c r="Q21"/>
      <c r="S21" s="9">
        <v>43590</v>
      </c>
      <c r="T21" s="64"/>
    </row>
    <row r="22" spans="9:20" x14ac:dyDescent="0.25">
      <c r="I22"/>
      <c r="L22"/>
      <c r="Q22"/>
      <c r="S22" s="11">
        <v>43594</v>
      </c>
      <c r="T22" s="63" t="s">
        <v>23</v>
      </c>
    </row>
    <row r="23" spans="9:20" x14ac:dyDescent="0.25">
      <c r="I23"/>
      <c r="L23"/>
      <c r="Q23"/>
      <c r="S23" s="11">
        <v>43595</v>
      </c>
      <c r="T23" s="63"/>
    </row>
    <row r="24" spans="9:20" x14ac:dyDescent="0.25">
      <c r="I24"/>
      <c r="L24"/>
      <c r="Q24"/>
      <c r="S24" s="11">
        <v>43596</v>
      </c>
      <c r="T24" s="63"/>
    </row>
    <row r="25" spans="9:20" x14ac:dyDescent="0.25">
      <c r="I25"/>
      <c r="L25"/>
      <c r="Q25"/>
      <c r="S25" s="11">
        <v>43597</v>
      </c>
      <c r="T25" s="63"/>
    </row>
    <row r="26" spans="9:20" x14ac:dyDescent="0.25">
      <c r="I26"/>
      <c r="L26"/>
      <c r="Q26"/>
      <c r="S26" s="12">
        <v>43628</v>
      </c>
      <c r="T26" s="24" t="s">
        <v>26</v>
      </c>
    </row>
    <row r="27" spans="9:20" ht="15" customHeight="1" x14ac:dyDescent="0.25">
      <c r="I27"/>
      <c r="L27"/>
      <c r="Q27"/>
      <c r="S27" s="13">
        <v>43771</v>
      </c>
      <c r="T27" s="59" t="s">
        <v>24</v>
      </c>
    </row>
    <row r="28" spans="9:20" ht="15" customHeight="1" x14ac:dyDescent="0.25">
      <c r="I28"/>
      <c r="L28"/>
      <c r="Q28"/>
      <c r="S28" s="13">
        <v>43772</v>
      </c>
      <c r="T28" s="59"/>
    </row>
    <row r="29" spans="9:20" x14ac:dyDescent="0.25">
      <c r="I29"/>
      <c r="L29"/>
      <c r="Q29"/>
      <c r="S29" s="13">
        <v>43773</v>
      </c>
      <c r="T29" s="59"/>
    </row>
    <row r="30" spans="9:20" x14ac:dyDescent="0.25">
      <c r="I30"/>
      <c r="L30"/>
      <c r="Q30"/>
      <c r="S30" s="1">
        <v>43831</v>
      </c>
      <c r="T30" s="56" t="s">
        <v>19</v>
      </c>
    </row>
    <row r="31" spans="9:20" x14ac:dyDescent="0.25">
      <c r="I31"/>
      <c r="L31"/>
      <c r="Q31"/>
      <c r="S31" s="1">
        <v>43832</v>
      </c>
      <c r="T31" s="56"/>
    </row>
    <row r="32" spans="9:20" x14ac:dyDescent="0.25">
      <c r="I32"/>
      <c r="L32"/>
      <c r="Q32"/>
      <c r="S32" s="1">
        <v>43833</v>
      </c>
      <c r="T32" s="56"/>
    </row>
    <row r="33" spans="1:20" x14ac:dyDescent="0.25">
      <c r="I33"/>
      <c r="L33"/>
      <c r="Q33"/>
      <c r="S33" s="1">
        <v>43834</v>
      </c>
      <c r="T33" s="56"/>
    </row>
    <row r="34" spans="1:20" s="18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1"/>
      <c r="T34" s="56"/>
    </row>
    <row r="35" spans="1:20" x14ac:dyDescent="0.25">
      <c r="I35"/>
      <c r="L35"/>
      <c r="Q35"/>
      <c r="S35" s="1">
        <v>43835</v>
      </c>
      <c r="T35" s="56"/>
    </row>
    <row r="36" spans="1:20" x14ac:dyDescent="0.25">
      <c r="I36"/>
      <c r="L36"/>
      <c r="Q36"/>
      <c r="S36" s="1">
        <v>43836</v>
      </c>
      <c r="T36" s="56"/>
    </row>
    <row r="37" spans="1:20" s="26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 s="25"/>
      <c r="T37" s="56"/>
    </row>
    <row r="38" spans="1:20" x14ac:dyDescent="0.25">
      <c r="I38"/>
      <c r="L38"/>
      <c r="Q38"/>
      <c r="S38" s="1">
        <v>43837</v>
      </c>
      <c r="T38" s="56"/>
    </row>
    <row r="39" spans="1:20" x14ac:dyDescent="0.25">
      <c r="I39"/>
      <c r="L39"/>
      <c r="Q39"/>
      <c r="S39" s="1">
        <v>43838</v>
      </c>
      <c r="T39" s="56"/>
    </row>
    <row r="40" spans="1:20" x14ac:dyDescent="0.25">
      <c r="I40"/>
      <c r="L40"/>
      <c r="Q40"/>
      <c r="S40" s="14">
        <v>43883</v>
      </c>
      <c r="T40" s="60" t="s">
        <v>22</v>
      </c>
    </row>
    <row r="41" spans="1:20" x14ac:dyDescent="0.25">
      <c r="I41"/>
      <c r="L41"/>
      <c r="Q41"/>
      <c r="S41" s="14">
        <v>43884</v>
      </c>
      <c r="T41" s="60"/>
    </row>
    <row r="42" spans="1:20" s="18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14"/>
      <c r="T42" s="60"/>
    </row>
    <row r="43" spans="1:20" x14ac:dyDescent="0.25">
      <c r="I43"/>
      <c r="L43"/>
      <c r="Q43"/>
      <c r="S43" s="14">
        <v>43885</v>
      </c>
      <c r="T43" s="60"/>
    </row>
    <row r="44" spans="1:20" ht="15" customHeight="1" x14ac:dyDescent="0.25">
      <c r="I44"/>
      <c r="L44"/>
      <c r="Q44"/>
      <c r="S44" s="8">
        <v>43897</v>
      </c>
      <c r="T44" s="61" t="s">
        <v>20</v>
      </c>
    </row>
    <row r="45" spans="1:20" ht="15" customHeight="1" x14ac:dyDescent="0.25">
      <c r="I45"/>
      <c r="L45"/>
      <c r="Q45"/>
      <c r="S45" s="8">
        <v>43898</v>
      </c>
      <c r="T45" s="61"/>
    </row>
    <row r="46" spans="1:20" s="18" customFormat="1" ht="1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8"/>
      <c r="T46" s="61"/>
    </row>
    <row r="47" spans="1:20" x14ac:dyDescent="0.25">
      <c r="I47"/>
      <c r="L47"/>
      <c r="Q47"/>
      <c r="S47" s="8">
        <v>43899</v>
      </c>
      <c r="T47" s="61"/>
    </row>
    <row r="48" spans="1:20" x14ac:dyDescent="0.25">
      <c r="I48"/>
      <c r="L48"/>
      <c r="Q48"/>
      <c r="S48" s="18"/>
      <c r="T48" s="10">
        <v>43918</v>
      </c>
    </row>
    <row r="49" spans="1:20" x14ac:dyDescent="0.25">
      <c r="I49"/>
      <c r="L49"/>
      <c r="Q49"/>
      <c r="S49" s="18"/>
      <c r="T49" s="10">
        <v>43919</v>
      </c>
    </row>
    <row r="50" spans="1:20" x14ac:dyDescent="0.25">
      <c r="I50"/>
      <c r="L50"/>
      <c r="Q50"/>
      <c r="S50" s="18"/>
      <c r="T50" s="10">
        <v>43920</v>
      </c>
    </row>
    <row r="51" spans="1:20" x14ac:dyDescent="0.25">
      <c r="I51"/>
      <c r="L51"/>
      <c r="Q51"/>
      <c r="S51" s="18"/>
      <c r="T51" s="10">
        <v>43921</v>
      </c>
    </row>
    <row r="52" spans="1:20" x14ac:dyDescent="0.25">
      <c r="I52"/>
      <c r="L52"/>
      <c r="Q52"/>
      <c r="S52" s="18"/>
      <c r="T52" s="10">
        <v>43922</v>
      </c>
    </row>
    <row r="53" spans="1:20" x14ac:dyDescent="0.25">
      <c r="I53"/>
      <c r="L53"/>
      <c r="Q53"/>
      <c r="S53" s="18"/>
      <c r="T53" s="10">
        <v>43923</v>
      </c>
    </row>
    <row r="54" spans="1:20" x14ac:dyDescent="0.25">
      <c r="I54"/>
      <c r="L54"/>
      <c r="Q54"/>
      <c r="S54" s="18"/>
      <c r="T54" s="10">
        <v>43924</v>
      </c>
    </row>
    <row r="55" spans="1:20" x14ac:dyDescent="0.25">
      <c r="I55"/>
      <c r="L55"/>
      <c r="Q55"/>
      <c r="S55" s="18"/>
      <c r="T55" s="10"/>
    </row>
    <row r="56" spans="1:20" x14ac:dyDescent="0.25">
      <c r="I56"/>
      <c r="L56"/>
      <c r="Q56"/>
      <c r="S56" s="18"/>
      <c r="T56" s="10">
        <v>43925</v>
      </c>
    </row>
    <row r="57" spans="1:20" x14ac:dyDescent="0.25">
      <c r="I57"/>
      <c r="L57"/>
      <c r="Q57"/>
      <c r="S57" s="18"/>
      <c r="T57" s="10">
        <v>43926</v>
      </c>
    </row>
    <row r="58" spans="1:20" s="26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T58" s="27">
        <v>43927</v>
      </c>
    </row>
    <row r="59" spans="1:20" x14ac:dyDescent="0.25">
      <c r="I59"/>
      <c r="L59"/>
      <c r="Q59"/>
      <c r="S59" s="18"/>
      <c r="T59" s="10">
        <v>43928</v>
      </c>
    </row>
    <row r="60" spans="1:20" x14ac:dyDescent="0.25">
      <c r="I60"/>
      <c r="L60"/>
      <c r="Q60"/>
      <c r="S60" s="18"/>
      <c r="T60" s="10">
        <v>43929</v>
      </c>
    </row>
    <row r="61" spans="1:20" x14ac:dyDescent="0.25">
      <c r="I61"/>
      <c r="L61"/>
      <c r="Q61"/>
      <c r="S61" s="18"/>
      <c r="T61" s="10">
        <v>43930</v>
      </c>
    </row>
    <row r="62" spans="1:20" x14ac:dyDescent="0.25">
      <c r="I62"/>
      <c r="L62"/>
      <c r="Q62"/>
      <c r="S62" s="18"/>
      <c r="T62" s="10"/>
    </row>
    <row r="63" spans="1:20" x14ac:dyDescent="0.25">
      <c r="I63"/>
      <c r="L63"/>
      <c r="Q63"/>
      <c r="S63" s="18"/>
      <c r="T63" s="10">
        <v>43931</v>
      </c>
    </row>
    <row r="64" spans="1:20" x14ac:dyDescent="0.25">
      <c r="I64"/>
      <c r="L64"/>
      <c r="Q64"/>
      <c r="S64" s="18"/>
      <c r="T64" s="10">
        <v>43932</v>
      </c>
    </row>
    <row r="65" spans="1:20" x14ac:dyDescent="0.25">
      <c r="I65"/>
      <c r="L65"/>
      <c r="Q65"/>
      <c r="S65" s="18"/>
      <c r="T65" s="10">
        <v>43933</v>
      </c>
    </row>
    <row r="66" spans="1:20" x14ac:dyDescent="0.25">
      <c r="I66"/>
      <c r="L66"/>
      <c r="Q66"/>
      <c r="S66" s="18"/>
      <c r="T66" s="10">
        <v>43934</v>
      </c>
    </row>
    <row r="67" spans="1:20" s="18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T67" s="10"/>
    </row>
    <row r="68" spans="1:20" x14ac:dyDescent="0.25">
      <c r="I68"/>
      <c r="L68"/>
      <c r="Q68"/>
      <c r="S68" s="18"/>
      <c r="T68" s="10">
        <v>43935</v>
      </c>
    </row>
    <row r="69" spans="1:20" x14ac:dyDescent="0.25">
      <c r="I69"/>
      <c r="L69"/>
      <c r="Q69"/>
      <c r="S69" s="18"/>
      <c r="T69" s="10">
        <v>43936</v>
      </c>
    </row>
    <row r="70" spans="1:20" x14ac:dyDescent="0.25">
      <c r="I70"/>
      <c r="L70"/>
      <c r="Q70"/>
      <c r="S70" s="18"/>
      <c r="T70" s="10">
        <v>43937</v>
      </c>
    </row>
    <row r="71" spans="1:20" x14ac:dyDescent="0.25">
      <c r="I71"/>
      <c r="L71"/>
      <c r="Q71"/>
      <c r="S71" s="18"/>
      <c r="T71" s="10">
        <v>43938</v>
      </c>
    </row>
    <row r="72" spans="1:20" x14ac:dyDescent="0.25">
      <c r="I72"/>
      <c r="L72"/>
      <c r="Q72"/>
      <c r="S72" s="18"/>
      <c r="T72" s="10">
        <v>43939</v>
      </c>
    </row>
    <row r="73" spans="1:20" x14ac:dyDescent="0.25">
      <c r="I73"/>
      <c r="L73"/>
      <c r="Q73"/>
      <c r="S73" s="18"/>
      <c r="T73" s="10">
        <v>43940</v>
      </c>
    </row>
    <row r="74" spans="1:20" x14ac:dyDescent="0.25">
      <c r="I74"/>
      <c r="L74"/>
      <c r="Q74"/>
      <c r="S74" s="18"/>
      <c r="T74" s="10">
        <v>43941</v>
      </c>
    </row>
    <row r="75" spans="1:20" x14ac:dyDescent="0.25">
      <c r="I75"/>
      <c r="L75"/>
      <c r="Q75"/>
      <c r="S75" s="18"/>
      <c r="T75" s="10">
        <v>43942</v>
      </c>
    </row>
    <row r="76" spans="1:20" x14ac:dyDescent="0.25">
      <c r="I76"/>
      <c r="L76"/>
      <c r="Q76"/>
      <c r="S76" s="18"/>
      <c r="T76" s="10"/>
    </row>
    <row r="77" spans="1:20" x14ac:dyDescent="0.25">
      <c r="I77"/>
      <c r="L77"/>
      <c r="Q77"/>
      <c r="S77" s="18"/>
      <c r="T77" s="10">
        <v>43943</v>
      </c>
    </row>
    <row r="78" spans="1:20" s="18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T78" s="10"/>
    </row>
    <row r="79" spans="1:20" s="18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T79" s="10"/>
    </row>
    <row r="80" spans="1:20" x14ac:dyDescent="0.25">
      <c r="I80"/>
      <c r="L80"/>
      <c r="Q80"/>
      <c r="S80" s="18"/>
      <c r="T80" s="10">
        <v>43944</v>
      </c>
    </row>
    <row r="81" spans="9:20" x14ac:dyDescent="0.25">
      <c r="I81"/>
      <c r="L81"/>
      <c r="Q81"/>
      <c r="S81" s="18"/>
      <c r="T81" s="10">
        <v>43945</v>
      </c>
    </row>
    <row r="82" spans="9:20" x14ac:dyDescent="0.25">
      <c r="I82"/>
      <c r="L82"/>
      <c r="Q82"/>
      <c r="S82" s="18"/>
      <c r="T82" s="10">
        <v>43946</v>
      </c>
    </row>
    <row r="83" spans="9:20" x14ac:dyDescent="0.25">
      <c r="I83"/>
      <c r="L83"/>
      <c r="Q83"/>
      <c r="S83" s="18"/>
      <c r="T83" s="10">
        <v>43947</v>
      </c>
    </row>
    <row r="84" spans="9:20" x14ac:dyDescent="0.25">
      <c r="I84"/>
      <c r="L84"/>
      <c r="Q84"/>
      <c r="S84" s="18"/>
      <c r="T84" s="10">
        <v>43948</v>
      </c>
    </row>
    <row r="85" spans="9:20" x14ac:dyDescent="0.25">
      <c r="I85"/>
      <c r="L85"/>
      <c r="Q85"/>
      <c r="S85" s="18"/>
      <c r="T85" s="10">
        <v>43949</v>
      </c>
    </row>
    <row r="86" spans="9:20" x14ac:dyDescent="0.25">
      <c r="I86"/>
      <c r="L86"/>
      <c r="Q86"/>
      <c r="S86" s="18"/>
      <c r="T86" s="10">
        <v>43950</v>
      </c>
    </row>
    <row r="87" spans="9:20" x14ac:dyDescent="0.25">
      <c r="I87"/>
      <c r="L87"/>
      <c r="Q87"/>
      <c r="S87" s="18"/>
      <c r="T87" s="10">
        <v>43951</v>
      </c>
    </row>
    <row r="88" spans="9:20" x14ac:dyDescent="0.25">
      <c r="I88"/>
      <c r="L88"/>
      <c r="Q88"/>
      <c r="S88" s="9">
        <v>43952</v>
      </c>
      <c r="T88" s="62" t="s">
        <v>25</v>
      </c>
    </row>
    <row r="89" spans="9:20" x14ac:dyDescent="0.25">
      <c r="I89"/>
      <c r="L89"/>
      <c r="Q89"/>
      <c r="S89" s="9">
        <v>43953</v>
      </c>
      <c r="T89" s="62"/>
    </row>
    <row r="90" spans="9:20" x14ac:dyDescent="0.25">
      <c r="I90"/>
      <c r="L90"/>
      <c r="Q90"/>
      <c r="S90" s="9">
        <v>43954</v>
      </c>
      <c r="T90" s="62"/>
    </row>
    <row r="91" spans="9:20" x14ac:dyDescent="0.25">
      <c r="I91"/>
      <c r="L91"/>
      <c r="Q91"/>
      <c r="S91" s="9">
        <v>43955</v>
      </c>
      <c r="T91" s="62"/>
    </row>
    <row r="92" spans="9:20" x14ac:dyDescent="0.25">
      <c r="I92"/>
      <c r="L92"/>
      <c r="Q92"/>
      <c r="S92" s="9"/>
      <c r="T92" s="62"/>
    </row>
    <row r="93" spans="9:20" x14ac:dyDescent="0.25">
      <c r="I93"/>
      <c r="L93"/>
      <c r="Q93"/>
      <c r="S93" s="9">
        <v>43956</v>
      </c>
      <c r="T93" s="62"/>
    </row>
    <row r="94" spans="9:20" x14ac:dyDescent="0.25">
      <c r="I94"/>
      <c r="L94"/>
      <c r="Q94"/>
      <c r="S94" s="11">
        <v>43960</v>
      </c>
      <c r="T94" s="63" t="s">
        <v>23</v>
      </c>
    </row>
    <row r="95" spans="9:20" x14ac:dyDescent="0.25">
      <c r="I95"/>
      <c r="L95"/>
      <c r="Q95"/>
      <c r="S95" s="11">
        <v>43961</v>
      </c>
      <c r="T95" s="63"/>
    </row>
    <row r="96" spans="9:20" x14ac:dyDescent="0.25">
      <c r="I96"/>
      <c r="L96"/>
      <c r="Q96"/>
      <c r="S96" s="11">
        <v>43962</v>
      </c>
      <c r="T96" s="63"/>
    </row>
    <row r="97" spans="1:20" x14ac:dyDescent="0.25">
      <c r="I97"/>
      <c r="L97"/>
      <c r="Q97"/>
      <c r="S97" s="12">
        <v>43994</v>
      </c>
      <c r="T97" s="57" t="s">
        <v>26</v>
      </c>
    </row>
    <row r="98" spans="1:20" x14ac:dyDescent="0.25">
      <c r="I98"/>
      <c r="L98"/>
      <c r="Q98"/>
      <c r="S98" s="12">
        <v>43995</v>
      </c>
      <c r="T98" s="57"/>
    </row>
    <row r="99" spans="1:20" x14ac:dyDescent="0.25">
      <c r="I99"/>
      <c r="L99"/>
      <c r="Q99"/>
      <c r="S99" s="12">
        <v>43996</v>
      </c>
      <c r="T99" s="57"/>
    </row>
    <row r="100" spans="1:20" x14ac:dyDescent="0.25">
      <c r="I100"/>
      <c r="L100"/>
      <c r="Q100"/>
      <c r="S100" s="15">
        <v>44006</v>
      </c>
      <c r="T100" s="16" t="s">
        <v>23</v>
      </c>
    </row>
    <row r="101" spans="1:20" x14ac:dyDescent="0.25">
      <c r="I101"/>
      <c r="L101"/>
      <c r="Q101"/>
      <c r="S101" s="15"/>
      <c r="T101" s="16"/>
    </row>
    <row r="102" spans="1:20" x14ac:dyDescent="0.25">
      <c r="I102"/>
      <c r="L102"/>
      <c r="Q102"/>
      <c r="S102" s="12">
        <v>44139</v>
      </c>
      <c r="T102" s="18" t="s">
        <v>27</v>
      </c>
    </row>
    <row r="103" spans="1:20" x14ac:dyDescent="0.25">
      <c r="I103"/>
      <c r="L103"/>
      <c r="Q103"/>
      <c r="S103" s="1">
        <v>44197</v>
      </c>
      <c r="T103" s="56" t="s">
        <v>19</v>
      </c>
    </row>
    <row r="104" spans="1:20" x14ac:dyDescent="0.25">
      <c r="I104"/>
      <c r="L104"/>
      <c r="Q104"/>
      <c r="S104" s="1">
        <v>44198</v>
      </c>
      <c r="T104" s="56"/>
    </row>
    <row r="105" spans="1:20" x14ac:dyDescent="0.25">
      <c r="I105"/>
      <c r="L105"/>
      <c r="Q105"/>
      <c r="S105" s="1">
        <v>44199</v>
      </c>
      <c r="T105" s="56"/>
    </row>
    <row r="106" spans="1:20" x14ac:dyDescent="0.25">
      <c r="I106"/>
      <c r="L106"/>
      <c r="Q106"/>
      <c r="S106" s="1">
        <v>44200</v>
      </c>
      <c r="T106" s="56"/>
    </row>
    <row r="107" spans="1:20" x14ac:dyDescent="0.25">
      <c r="A107" s="4" t="s">
        <v>18</v>
      </c>
      <c r="B107" s="5">
        <f>_xlfn.AGGREGATE(9,5,B2:B106)</f>
        <v>3877395</v>
      </c>
      <c r="F107" s="5">
        <f>_xlfn.AGGREGATE(9,5,F2:F106)</f>
        <v>3149154</v>
      </c>
      <c r="M107" s="5">
        <f>_xlfn.AGGREGATE(9,5,M2:M106)</f>
        <v>67412.37000000001</v>
      </c>
      <c r="R107" s="5">
        <f>_xlfn.AGGREGATE(9,5,R2:R106)</f>
        <v>5467.68</v>
      </c>
      <c r="S107" s="1">
        <v>44201</v>
      </c>
      <c r="T107" s="56"/>
    </row>
    <row r="108" spans="1:20" x14ac:dyDescent="0.25">
      <c r="S108" s="1">
        <v>44202</v>
      </c>
      <c r="T108" s="56"/>
    </row>
    <row r="109" spans="1:20" x14ac:dyDescent="0.25">
      <c r="S109" s="1">
        <v>44204</v>
      </c>
      <c r="T109" s="56"/>
    </row>
  </sheetData>
  <autoFilter ref="A1:R107"/>
  <mergeCells count="13">
    <mergeCell ref="T88:T93"/>
    <mergeCell ref="T94:T96"/>
    <mergeCell ref="T97:T99"/>
    <mergeCell ref="T103:T109"/>
    <mergeCell ref="S1:T1"/>
    <mergeCell ref="T2:T12"/>
    <mergeCell ref="T14:T16"/>
    <mergeCell ref="T17:T21"/>
    <mergeCell ref="T22:T25"/>
    <mergeCell ref="T27:T29"/>
    <mergeCell ref="T30:T39"/>
    <mergeCell ref="T40:T43"/>
    <mergeCell ref="T44:T47"/>
  </mergeCells>
  <conditionalFormatting sqref="P2:P7">
    <cfRule type="cellIs" dxfId="0" priority="7" operator="equal">
      <formula>0</formula>
    </cfRule>
  </conditionalFormatting>
  <conditionalFormatting sqref="M2:N7">
    <cfRule type="cellIs" dxfId="2" priority="2" operator="equal">
      <formula>0</formula>
    </cfRule>
  </conditionalFormatting>
  <conditionalFormatting sqref="Q2:R7">
    <cfRule type="cellIs" dxfId="1" priority="1" operator="equal">
      <formula>0</formula>
    </cfRule>
  </conditionalFormatting>
  <pageMargins left="0.7" right="0.7" top="0.75" bottom="0.75" header="0.3" footer="0.3"/>
  <pageSetup paperSize="9" scale="54" fitToHeight="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ЦАОП</vt:lpstr>
      <vt:lpstr>ЦАОП!Область_печати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2020-12-01T13:17:06Z</cp:lastPrinted>
  <dcterms:created xsi:type="dcterms:W3CDTF">2020-09-30T08:56:59Z</dcterms:created>
  <dcterms:modified xsi:type="dcterms:W3CDTF">2021-03-19T14:57:17Z</dcterms:modified>
</cp:coreProperties>
</file>