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0730" windowHeight="11760" firstSheet="1" activeTab="3"/>
  </bookViews>
  <sheets>
    <sheet name="Сводные даты" sheetId="22" state="hidden" r:id="rId1"/>
    <sheet name="Реквизиты" sheetId="16" r:id="rId2"/>
    <sheet name="Люди" sheetId="19" r:id="rId3"/>
    <sheet name="Реестр" sheetId="14" r:id="rId4"/>
    <sheet name="АОК" sheetId="21" r:id="rId5"/>
    <sheet name="ИД" sheetId="24" r:id="rId6"/>
    <sheet name="Материалы" sheetId="15" r:id="rId7"/>
    <sheet name="Реестр ИД" sheetId="23" state="hidden" r:id="rId8"/>
    <sheet name="работыКЖ0" sheetId="25" r:id="rId9"/>
  </sheets>
  <definedNames>
    <definedName name="ДатаАОК" localSheetId="5">ТаблицаИД[Месяц ИД]</definedName>
    <definedName name="ДатаАОК">Таблица14[Дата акта]</definedName>
    <definedName name="должность_генподрядчика">Люди!$B$17</definedName>
    <definedName name="должность_заказчика">Люди!$B$6</definedName>
    <definedName name="должность_иного">Люди!$B$38</definedName>
    <definedName name="должность_подрядчика">Люди!$B$32</definedName>
    <definedName name="должность_проектировщика">Люди!$B$27</definedName>
    <definedName name="должность_ТНгенподрядчика">Люди!$B$22</definedName>
    <definedName name="должность_ТНзаказчика">Люди!$B$12</definedName>
    <definedName name="Корпус" localSheetId="4">Таблица14[Корпус]</definedName>
    <definedName name="Корпус" localSheetId="5">ТаблицаИД[Корпус]</definedName>
    <definedName name="Корпус">Таблица1[Уровень1]</definedName>
    <definedName name="Мат_из_списка" localSheetId="4">Таблица14[Материалы из списка]</definedName>
    <definedName name="Мат_из_списка">Таблица1[Материалы из списка]</definedName>
    <definedName name="Материалы" localSheetId="4">Таблица2[Автоимя]</definedName>
    <definedName name="Материалы" localSheetId="5">Таблица2[Автоимя]</definedName>
    <definedName name="Материалы">Таблица2[Автоимя]</definedName>
    <definedName name="месяцИД" localSheetId="5">ТаблицаИД[Наименование ид3]</definedName>
    <definedName name="наименование_генподрядчика">Реквизиты!$B$10</definedName>
    <definedName name="Наименование_заказчика">Реквизиты!$B$6</definedName>
    <definedName name="наименование_объекта">Реквизиты!$B$3</definedName>
    <definedName name="наименование_подрядчика">Реквизиты!$B$18</definedName>
    <definedName name="наименование_проектировщика">Реквизиты!$B$14</definedName>
    <definedName name="Напечатан" localSheetId="4">Таблица14[Напечатан]</definedName>
    <definedName name="Напечатан" localSheetId="5">ТаблицаИД[Напечатан]</definedName>
    <definedName name="Напечатан">Таблица1[Напечатан]</definedName>
    <definedName name="Номер_п_п" localSheetId="5">ТаблицаИД[Номер п/п]</definedName>
    <definedName name="Номеракта" localSheetId="4">Таблица14[Номер_акта]</definedName>
    <definedName name="Номеракта" localSheetId="5">ТаблицаИД[Шифр ИД авто]</definedName>
    <definedName name="Номеракта">Таблица1[Номер акта]</definedName>
    <definedName name="НомерИД">'Реестр ИД'!$A$6</definedName>
    <definedName name="орг_заказчика">Люди!$B$5</definedName>
    <definedName name="орг_иного">Люди!$B$37</definedName>
    <definedName name="орг_ТНзаказчика">Люди!$B$11</definedName>
    <definedName name="Отметка" localSheetId="4">Таблица14[Отм.]</definedName>
    <definedName name="Отметка">Таблица1[Отм.]</definedName>
    <definedName name="Пербуква1">LEFT(ур1им,1)</definedName>
    <definedName name="Пербуква2">LEFT(ур2им,1)</definedName>
    <definedName name="Пербуква3">LEFT(ур3им,1)</definedName>
    <definedName name="Поиск_корпуса" localSheetId="4">OFFSET(Таблица14[[#Headers],[Корпус]],-2,)</definedName>
    <definedName name="Поиск_корпуса">OFFSET(Таблица1[[#Headers],[Уровень1]],-2,)</definedName>
    <definedName name="Поиск_секции" localSheetId="4">OFFSET(Таблица14[[#Headers],[Секция]],-2,)</definedName>
    <definedName name="Поиск_секции">OFFSET(Таблица1[[#Headers],[Уровень2]],-2,)</definedName>
    <definedName name="Поиск_этажа" localSheetId="4">OFFSET(Таблица14[[#Headers],[Этаж]],-2,)</definedName>
    <definedName name="Поиск_этажа">OFFSET(Таблица1[[#Headers],[Уровень3]],-2,)</definedName>
    <definedName name="приказ_генподрядчика">Люди!$B$18</definedName>
    <definedName name="приказ_заказчика">Люди!$B$7</definedName>
    <definedName name="приказ_иного">Люди!$B$39</definedName>
    <definedName name="приказ_подрядчика">Люди!$B$33</definedName>
    <definedName name="приказ_проектировщика">Люди!$B$28</definedName>
    <definedName name="приказ_ТНгенподрядчика">Люди!$B$23</definedName>
    <definedName name="приказ_ТНзаказчика">Люди!$B$13</definedName>
    <definedName name="Работы" localSheetId="4">Таблица14[Наименование конструкций]</definedName>
    <definedName name="Работы" localSheetId="5">ТаблицаИД[Наименование ИД]</definedName>
    <definedName name="Работы">Таблица1[Наименование работ]</definedName>
    <definedName name="реквизиты_генподрядчика">Реквизиты!$B$11</definedName>
    <definedName name="реквизиты_заказчика">Реквизиты!$B$7</definedName>
    <definedName name="реквизиты_подрядчика">Реквизиты!$B$19</definedName>
    <definedName name="реквизиты_проектировщика">Реквизиты!$B$15</definedName>
    <definedName name="Секция" localSheetId="4">Таблица14[Секция]</definedName>
    <definedName name="Секция" localSheetId="5">ТаблицаИД[Секция]</definedName>
    <definedName name="Секция">Таблица1[Уровень2]</definedName>
    <definedName name="ур1им">IF(ISBLANK(Реквизиты!$B$24),"корпус",Реквизиты!$B$24)</definedName>
    <definedName name="ур1род">IF(ISBLANK(Реквизиты!$B$25),"корпуса",Реквизиты!$B$25)</definedName>
    <definedName name="ур2им">IF(ISBLANK(Реквизиты!$B$28),"секция",Реквизиты!$B$28)</definedName>
    <definedName name="ур2род">IF(ISBLANK(Реквизиты!$B$29),"секции",Реквизиты!$B$29)</definedName>
    <definedName name="ур3им">IF(ISBLANK(Реквизиты!$B$32),"этаж",Реквизиты!$B$32)</definedName>
    <definedName name="ур3род">IF(ISBLANK(Реквизиты!$B$33),"этажа",Реквизиты!$B$33)</definedName>
    <definedName name="ФИО_генподрядчика">Люди!$B$16</definedName>
    <definedName name="ФИО_заказчика">Люди!$B$4</definedName>
    <definedName name="ФИО_иного">Люди!$B$36</definedName>
    <definedName name="ФИО_подрядчика">Люди!$B$31</definedName>
    <definedName name="ФИО_проектировщика">Люди!$B$26</definedName>
    <definedName name="ФИО_ТНгенподрядчика">Люди!$B$21</definedName>
    <definedName name="ФИО_ТНзаказчика">Люди!$B$10</definedName>
    <definedName name="Этаж" localSheetId="4">Таблица14[Этаж]</definedName>
    <definedName name="Этаж">Таблица1[Уровень3]</definedName>
  </definedNames>
  <calcPr calcId="125725"/>
  <pivotCaches>
    <pivotCache cacheId="12" r:id="rId10"/>
  </pivotCaches>
</workbook>
</file>

<file path=xl/calcChain.xml><?xml version="1.0" encoding="utf-8"?>
<calcChain xmlns="http://schemas.openxmlformats.org/spreadsheetml/2006/main">
  <c r="P42" i="14"/>
  <c r="P38"/>
  <c r="P34"/>
  <c r="BQ32"/>
  <c r="O32"/>
  <c r="P31" s="1"/>
  <c r="V32"/>
  <c r="W32"/>
  <c r="X32"/>
  <c r="BI32" s="1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J32"/>
  <c r="BK32"/>
  <c r="BL32"/>
  <c r="BM32"/>
  <c r="BN32"/>
  <c r="BQ33"/>
  <c r="O33"/>
  <c r="P32" s="1"/>
  <c r="V33"/>
  <c r="W33"/>
  <c r="X33"/>
  <c r="BI33" s="1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J33"/>
  <c r="BK33"/>
  <c r="BL33"/>
  <c r="BM33"/>
  <c r="BN33"/>
  <c r="BQ34"/>
  <c r="O34"/>
  <c r="P33" s="1"/>
  <c r="V34"/>
  <c r="W34"/>
  <c r="X34"/>
  <c r="BI34" s="1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J34"/>
  <c r="BK34"/>
  <c r="BL34"/>
  <c r="BM34"/>
  <c r="BN34"/>
  <c r="O27"/>
  <c r="V27"/>
  <c r="W27"/>
  <c r="X27"/>
  <c r="BI27" s="1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J27"/>
  <c r="BK27"/>
  <c r="BL27"/>
  <c r="BM27"/>
  <c r="BN27"/>
  <c r="BQ27"/>
  <c r="BQ28"/>
  <c r="O28"/>
  <c r="V28"/>
  <c r="W28"/>
  <c r="X28"/>
  <c r="BI28" s="1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J28"/>
  <c r="BK28"/>
  <c r="BL28"/>
  <c r="BM28"/>
  <c r="BN28"/>
  <c r="O26"/>
  <c r="V26"/>
  <c r="W26"/>
  <c r="X26"/>
  <c r="BI26" s="1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J26"/>
  <c r="BK26"/>
  <c r="BL26"/>
  <c r="BM26"/>
  <c r="BN26"/>
  <c r="BQ26"/>
  <c r="BP26" s="1"/>
  <c r="BH34" l="1"/>
  <c r="BO32"/>
  <c r="BH33"/>
  <c r="BP34"/>
  <c r="BO34"/>
  <c r="BP33"/>
  <c r="BO33"/>
  <c r="BP32"/>
  <c r="BO27"/>
  <c r="BH27"/>
  <c r="BP27"/>
  <c r="BP28"/>
  <c r="BO28"/>
  <c r="BH26"/>
  <c r="BO26"/>
  <c r="P41"/>
  <c r="O36"/>
  <c r="P35" s="1"/>
  <c r="V36"/>
  <c r="W36"/>
  <c r="X36"/>
  <c r="BI36" s="1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J36"/>
  <c r="BK36"/>
  <c r="BL36"/>
  <c r="BM36"/>
  <c r="BN36"/>
  <c r="BQ36"/>
  <c r="BQ37"/>
  <c r="O37"/>
  <c r="P36" s="1"/>
  <c r="V37"/>
  <c r="W37"/>
  <c r="X37"/>
  <c r="BI37" s="1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J37"/>
  <c r="BK37"/>
  <c r="BL37"/>
  <c r="BM37"/>
  <c r="BN37"/>
  <c r="BQ38"/>
  <c r="O38"/>
  <c r="P37" s="1"/>
  <c r="V38"/>
  <c r="W38"/>
  <c r="X38"/>
  <c r="BI38" s="1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J38"/>
  <c r="BK38"/>
  <c r="BL38"/>
  <c r="BM38"/>
  <c r="BN38"/>
  <c r="BQ39"/>
  <c r="O39"/>
  <c r="V39"/>
  <c r="W39"/>
  <c r="X39"/>
  <c r="BI39" s="1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J39"/>
  <c r="BK39"/>
  <c r="BL39"/>
  <c r="BM39"/>
  <c r="BN39"/>
  <c r="BQ40"/>
  <c r="O40"/>
  <c r="P39" s="1"/>
  <c r="V40"/>
  <c r="W40"/>
  <c r="X40"/>
  <c r="BI40" s="1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J40"/>
  <c r="BK40"/>
  <c r="BL40"/>
  <c r="BM40"/>
  <c r="BN40"/>
  <c r="BQ41"/>
  <c r="O41"/>
  <c r="P40" s="1"/>
  <c r="V41"/>
  <c r="W41"/>
  <c r="X41"/>
  <c r="BI41" s="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J41"/>
  <c r="BK41"/>
  <c r="BL41"/>
  <c r="BM41"/>
  <c r="BN41"/>
  <c r="BQ42"/>
  <c r="O42"/>
  <c r="V42"/>
  <c r="W42"/>
  <c r="X42"/>
  <c r="BI42" s="1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J42"/>
  <c r="BK42"/>
  <c r="BL42"/>
  <c r="BM42"/>
  <c r="BN42"/>
  <c r="BQ43"/>
  <c r="O43"/>
  <c r="V43"/>
  <c r="W43"/>
  <c r="X43"/>
  <c r="BI43" s="1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J43"/>
  <c r="BK43"/>
  <c r="BL43"/>
  <c r="BM43"/>
  <c r="BN43"/>
  <c r="BQ44"/>
  <c r="O44"/>
  <c r="V44"/>
  <c r="W44"/>
  <c r="X44"/>
  <c r="BI44" s="1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J44"/>
  <c r="BK44"/>
  <c r="BL44"/>
  <c r="BM44"/>
  <c r="BN44"/>
  <c r="BQ35"/>
  <c r="BP35" s="1"/>
  <c r="O35"/>
  <c r="V35"/>
  <c r="W35"/>
  <c r="X35"/>
  <c r="BI35" s="1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J35"/>
  <c r="BK35"/>
  <c r="BL35"/>
  <c r="BM35"/>
  <c r="BN35"/>
  <c r="BQ45"/>
  <c r="O45"/>
  <c r="V45"/>
  <c r="W45"/>
  <c r="X45"/>
  <c r="BI45" s="1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J45"/>
  <c r="BK45"/>
  <c r="BL45"/>
  <c r="BM45"/>
  <c r="BN45"/>
  <c r="BQ46"/>
  <c r="O46"/>
  <c r="V46"/>
  <c r="W46"/>
  <c r="X46"/>
  <c r="BI46" s="1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J46"/>
  <c r="BK46"/>
  <c r="BL46"/>
  <c r="BM46"/>
  <c r="BN46"/>
  <c r="BQ47"/>
  <c r="O47"/>
  <c r="P45" s="1"/>
  <c r="V47"/>
  <c r="W47"/>
  <c r="X47"/>
  <c r="BI47" s="1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J47"/>
  <c r="BK47"/>
  <c r="BL47"/>
  <c r="BM47"/>
  <c r="BN47"/>
  <c r="BQ48"/>
  <c r="O48"/>
  <c r="P46" s="1"/>
  <c r="V48"/>
  <c r="W48"/>
  <c r="X48"/>
  <c r="BI48" s="1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J48"/>
  <c r="BK48"/>
  <c r="BL48"/>
  <c r="BM48"/>
  <c r="BN48"/>
  <c r="BQ49"/>
  <c r="O49"/>
  <c r="P47" s="1"/>
  <c r="V49"/>
  <c r="W49"/>
  <c r="X49"/>
  <c r="BI49" s="1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J49"/>
  <c r="BK49"/>
  <c r="BL49"/>
  <c r="BM49"/>
  <c r="BN49"/>
  <c r="BQ50"/>
  <c r="O50"/>
  <c r="P48" s="1"/>
  <c r="V50"/>
  <c r="W50"/>
  <c r="X50"/>
  <c r="BI50" s="1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J50"/>
  <c r="BK50"/>
  <c r="BL50"/>
  <c r="BM50"/>
  <c r="BN50"/>
  <c r="BQ51"/>
  <c r="O51"/>
  <c r="P49" s="1"/>
  <c r="V51"/>
  <c r="W51"/>
  <c r="X51"/>
  <c r="BI51" s="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J51"/>
  <c r="BK51"/>
  <c r="BL51"/>
  <c r="BM51"/>
  <c r="BN51"/>
  <c r="BQ52"/>
  <c r="O52"/>
  <c r="P50" s="1"/>
  <c r="V52"/>
  <c r="W52"/>
  <c r="X52"/>
  <c r="BI52" s="1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J52"/>
  <c r="BK52"/>
  <c r="BL52"/>
  <c r="BM52"/>
  <c r="BN52"/>
  <c r="BQ29"/>
  <c r="O29"/>
  <c r="P27" s="1"/>
  <c r="V29"/>
  <c r="W29"/>
  <c r="X29"/>
  <c r="BI29" s="1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J29"/>
  <c r="BK29"/>
  <c r="BL29"/>
  <c r="BM29"/>
  <c r="BN29"/>
  <c r="BQ30"/>
  <c r="O30"/>
  <c r="V30"/>
  <c r="W30"/>
  <c r="X30"/>
  <c r="BI30" s="1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J30"/>
  <c r="BK30"/>
  <c r="BL30"/>
  <c r="BM30"/>
  <c r="BN30"/>
  <c r="BQ31"/>
  <c r="O31"/>
  <c r="V31"/>
  <c r="W31"/>
  <c r="X31"/>
  <c r="BI31" s="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J31"/>
  <c r="BK31"/>
  <c r="BL31"/>
  <c r="BM31"/>
  <c r="BN31"/>
  <c r="BQ53"/>
  <c r="BP53" s="1"/>
  <c r="O53"/>
  <c r="V53"/>
  <c r="W53"/>
  <c r="X53"/>
  <c r="BI53" s="1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J53"/>
  <c r="BK53"/>
  <c r="BL53"/>
  <c r="BM53"/>
  <c r="BN53"/>
  <c r="BQ54"/>
  <c r="BP54" s="1"/>
  <c r="O54"/>
  <c r="V54"/>
  <c r="W54"/>
  <c r="X54"/>
  <c r="BI54" s="1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J54"/>
  <c r="BK54"/>
  <c r="BL54"/>
  <c r="BM54"/>
  <c r="BN54"/>
  <c r="BH53" l="1"/>
  <c r="BH40"/>
  <c r="P29"/>
  <c r="P30"/>
  <c r="BH42"/>
  <c r="BH38"/>
  <c r="BH36"/>
  <c r="BH41"/>
  <c r="P26"/>
  <c r="P28"/>
  <c r="BH39"/>
  <c r="BO45"/>
  <c r="BO43"/>
  <c r="BO40"/>
  <c r="BO39"/>
  <c r="BH37"/>
  <c r="BO36"/>
  <c r="BH35"/>
  <c r="BP38"/>
  <c r="BO38"/>
  <c r="BP41"/>
  <c r="BO41"/>
  <c r="BO42"/>
  <c r="BP42"/>
  <c r="BP37"/>
  <c r="BO37"/>
  <c r="BP39"/>
  <c r="BO44"/>
  <c r="BP40"/>
  <c r="BP36"/>
  <c r="P43"/>
  <c r="BP43"/>
  <c r="BO49"/>
  <c r="P44"/>
  <c r="BO48"/>
  <c r="BO46"/>
  <c r="BP44"/>
  <c r="BP48"/>
  <c r="BP46"/>
  <c r="BO35"/>
  <c r="BO50"/>
  <c r="BP50"/>
  <c r="BP47"/>
  <c r="BO47"/>
  <c r="BP51"/>
  <c r="BO51"/>
  <c r="BP49"/>
  <c r="BP45"/>
  <c r="BO52"/>
  <c r="P51"/>
  <c r="P52"/>
  <c r="BP52"/>
  <c r="BH29"/>
  <c r="BO29"/>
  <c r="BH30"/>
  <c r="BH31"/>
  <c r="BO31"/>
  <c r="BP31"/>
  <c r="BO54"/>
  <c r="BP30"/>
  <c r="BO30"/>
  <c r="BO53"/>
  <c r="BP29"/>
  <c r="K25"/>
  <c r="AG25" s="1"/>
  <c r="K23"/>
  <c r="AF23" s="1"/>
  <c r="K20"/>
  <c r="AF20" s="1"/>
  <c r="O20"/>
  <c r="V20"/>
  <c r="W20"/>
  <c r="X20"/>
  <c r="BI20" s="1"/>
  <c r="Y20"/>
  <c r="Z20"/>
  <c r="AA20"/>
  <c r="AB20"/>
  <c r="AC20"/>
  <c r="AD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J20"/>
  <c r="BK20"/>
  <c r="BL20"/>
  <c r="BM20"/>
  <c r="BN20"/>
  <c r="BQ20"/>
  <c r="O23"/>
  <c r="V23"/>
  <c r="W23"/>
  <c r="X23"/>
  <c r="BI23" s="1"/>
  <c r="Y23"/>
  <c r="Z23"/>
  <c r="AA23"/>
  <c r="AB23"/>
  <c r="AC23"/>
  <c r="AD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J23"/>
  <c r="BK23"/>
  <c r="BL23"/>
  <c r="BM23"/>
  <c r="BN23"/>
  <c r="BQ23"/>
  <c r="K14"/>
  <c r="AE14" s="1"/>
  <c r="K15"/>
  <c r="AG15" s="1"/>
  <c r="K16"/>
  <c r="AE16" s="1"/>
  <c r="K17"/>
  <c r="AE17" s="1"/>
  <c r="K18"/>
  <c r="AG18" s="1"/>
  <c r="K19"/>
  <c r="AE19" s="1"/>
  <c r="K21"/>
  <c r="AF21" s="1"/>
  <c r="K22"/>
  <c r="AG22" s="1"/>
  <c r="K24"/>
  <c r="K6"/>
  <c r="AF6" s="1"/>
  <c r="K5"/>
  <c r="AE5" s="1"/>
  <c r="K4"/>
  <c r="AG4" s="1"/>
  <c r="O24"/>
  <c r="P22" s="1"/>
  <c r="O25"/>
  <c r="BN25" s="1"/>
  <c r="O55"/>
  <c r="P53" s="1"/>
  <c r="O56"/>
  <c r="P54" s="1"/>
  <c r="O57"/>
  <c r="P56" s="1"/>
  <c r="O58"/>
  <c r="P57" s="1"/>
  <c r="O59"/>
  <c r="P58" s="1"/>
  <c r="O60"/>
  <c r="P59" s="1"/>
  <c r="O61"/>
  <c r="P60" s="1"/>
  <c r="O62"/>
  <c r="P61" s="1"/>
  <c r="O63"/>
  <c r="P62" s="1"/>
  <c r="O64"/>
  <c r="P63" s="1"/>
  <c r="O65"/>
  <c r="P64" s="1"/>
  <c r="O66"/>
  <c r="P65" s="1"/>
  <c r="O67"/>
  <c r="P66" s="1"/>
  <c r="O68"/>
  <c r="P67" s="1"/>
  <c r="O69"/>
  <c r="P68" s="1"/>
  <c r="O70"/>
  <c r="P69" s="1"/>
  <c r="O71"/>
  <c r="P70" s="1"/>
  <c r="P71"/>
  <c r="O22"/>
  <c r="P21" s="1"/>
  <c r="O21"/>
  <c r="P19" s="1"/>
  <c r="O19"/>
  <c r="BN19" s="1"/>
  <c r="W19"/>
  <c r="X19"/>
  <c r="BI19" s="1"/>
  <c r="Y19"/>
  <c r="Z19"/>
  <c r="AA19"/>
  <c r="AB19"/>
  <c r="AC19"/>
  <c r="AD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J19"/>
  <c r="BK19"/>
  <c r="BL19"/>
  <c r="BM19"/>
  <c r="BQ19"/>
  <c r="W21"/>
  <c r="X21"/>
  <c r="BI21" s="1"/>
  <c r="Y21"/>
  <c r="Z21"/>
  <c r="AA21"/>
  <c r="AB21"/>
  <c r="AC21"/>
  <c r="AD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J21"/>
  <c r="BK21"/>
  <c r="BL21"/>
  <c r="BM21"/>
  <c r="BQ21"/>
  <c r="BQ22"/>
  <c r="W22"/>
  <c r="X22"/>
  <c r="BI22" s="1"/>
  <c r="Y22"/>
  <c r="Z22"/>
  <c r="AA22"/>
  <c r="AB22"/>
  <c r="AC22"/>
  <c r="AD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J22"/>
  <c r="BK22"/>
  <c r="BL22"/>
  <c r="BM22"/>
  <c r="W24"/>
  <c r="X24"/>
  <c r="BI24" s="1"/>
  <c r="Y24"/>
  <c r="Z24"/>
  <c r="AA24"/>
  <c r="AB24"/>
  <c r="AC24"/>
  <c r="AD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J24"/>
  <c r="BK24"/>
  <c r="BL24"/>
  <c r="BM24"/>
  <c r="BQ24"/>
  <c r="BQ25"/>
  <c r="V25"/>
  <c r="W25"/>
  <c r="X25"/>
  <c r="BI25" s="1"/>
  <c r="Y25"/>
  <c r="Z25"/>
  <c r="AA25"/>
  <c r="AB25"/>
  <c r="AC25"/>
  <c r="AD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J25"/>
  <c r="BK25"/>
  <c r="BL25"/>
  <c r="BM25"/>
  <c r="BQ55"/>
  <c r="V55"/>
  <c r="W55"/>
  <c r="X55"/>
  <c r="BI55" s="1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J55"/>
  <c r="BK55"/>
  <c r="BL55"/>
  <c r="BM55"/>
  <c r="BN55"/>
  <c r="BQ56"/>
  <c r="V56"/>
  <c r="W56"/>
  <c r="X56"/>
  <c r="BI56" s="1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J56"/>
  <c r="BK56"/>
  <c r="BL56"/>
  <c r="BM56"/>
  <c r="BN56"/>
  <c r="BQ57"/>
  <c r="BP57" s="1"/>
  <c r="V57"/>
  <c r="W57"/>
  <c r="X57"/>
  <c r="BI57" s="1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J57"/>
  <c r="BK57"/>
  <c r="BL57"/>
  <c r="BM57"/>
  <c r="BN57"/>
  <c r="BQ58"/>
  <c r="V58"/>
  <c r="W58"/>
  <c r="X58"/>
  <c r="BI58" s="1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J58"/>
  <c r="BK58"/>
  <c r="BL58"/>
  <c r="BM58"/>
  <c r="BN58"/>
  <c r="BQ59"/>
  <c r="BP59" s="1"/>
  <c r="V59"/>
  <c r="W59"/>
  <c r="X59"/>
  <c r="BI59" s="1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J59"/>
  <c r="BK59"/>
  <c r="BL59"/>
  <c r="BM59"/>
  <c r="BN59"/>
  <c r="BQ60"/>
  <c r="BP60" s="1"/>
  <c r="V60"/>
  <c r="W60"/>
  <c r="X60"/>
  <c r="BI60" s="1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J60"/>
  <c r="BK60"/>
  <c r="BL60"/>
  <c r="BM60"/>
  <c r="BN60"/>
  <c r="BQ61"/>
  <c r="V61"/>
  <c r="W61"/>
  <c r="X61"/>
  <c r="BI61" s="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J61"/>
  <c r="BK61"/>
  <c r="BL61"/>
  <c r="BM61"/>
  <c r="BN61"/>
  <c r="V62"/>
  <c r="W62"/>
  <c r="X62"/>
  <c r="BI62" s="1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J62"/>
  <c r="BK62"/>
  <c r="BL62"/>
  <c r="BM62"/>
  <c r="BN62"/>
  <c r="BQ62"/>
  <c r="BP62" s="1"/>
  <c r="BQ63"/>
  <c r="V63"/>
  <c r="W63"/>
  <c r="X63"/>
  <c r="BI63" s="1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J63"/>
  <c r="BK63"/>
  <c r="BL63"/>
  <c r="BM63"/>
  <c r="BN63"/>
  <c r="BQ64"/>
  <c r="V64"/>
  <c r="W64"/>
  <c r="X64"/>
  <c r="BI64" s="1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J64"/>
  <c r="BK64"/>
  <c r="BL64"/>
  <c r="BM64"/>
  <c r="BN64"/>
  <c r="BQ65"/>
  <c r="V65"/>
  <c r="W65"/>
  <c r="X65"/>
  <c r="BI65" s="1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J65"/>
  <c r="BK65"/>
  <c r="BL65"/>
  <c r="BM65"/>
  <c r="BN65"/>
  <c r="BQ66"/>
  <c r="V66"/>
  <c r="W66"/>
  <c r="X66"/>
  <c r="BI66" s="1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J66"/>
  <c r="BK66"/>
  <c r="BL66"/>
  <c r="BM66"/>
  <c r="BN66"/>
  <c r="BQ67"/>
  <c r="V67"/>
  <c r="W67"/>
  <c r="X67"/>
  <c r="BI67" s="1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J67"/>
  <c r="BK67"/>
  <c r="BL67"/>
  <c r="BM67"/>
  <c r="BN67"/>
  <c r="BQ68"/>
  <c r="V68"/>
  <c r="W68"/>
  <c r="X68"/>
  <c r="BI68" s="1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J68"/>
  <c r="BK68"/>
  <c r="BL68"/>
  <c r="BM68"/>
  <c r="BN68"/>
  <c r="BQ69"/>
  <c r="V69"/>
  <c r="W69"/>
  <c r="X69"/>
  <c r="BI69" s="1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J69"/>
  <c r="BK69"/>
  <c r="BL69"/>
  <c r="BM69"/>
  <c r="BN69"/>
  <c r="BQ70"/>
  <c r="V70"/>
  <c r="W70"/>
  <c r="X70"/>
  <c r="BI70" s="1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J70"/>
  <c r="BK70"/>
  <c r="BL70"/>
  <c r="BM70"/>
  <c r="BN70"/>
  <c r="A15"/>
  <c r="A16" s="1"/>
  <c r="O5"/>
  <c r="P4" s="1"/>
  <c r="O6"/>
  <c r="P5" s="1"/>
  <c r="O7"/>
  <c r="P6" s="1"/>
  <c r="O8"/>
  <c r="BN8" s="1"/>
  <c r="O9"/>
  <c r="P8" s="1"/>
  <c r="O10"/>
  <c r="P9" s="1"/>
  <c r="O11"/>
  <c r="P10" s="1"/>
  <c r="O12"/>
  <c r="BN12" s="1"/>
  <c r="O13"/>
  <c r="P12" s="1"/>
  <c r="O14"/>
  <c r="P13" s="1"/>
  <c r="O15"/>
  <c r="BN15" s="1"/>
  <c r="O16"/>
  <c r="P15" s="1"/>
  <c r="O17"/>
  <c r="P16" s="1"/>
  <c r="O18"/>
  <c r="P17" s="1"/>
  <c r="W14"/>
  <c r="W15"/>
  <c r="W16"/>
  <c r="W17"/>
  <c r="W18"/>
  <c r="W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Y16"/>
  <c r="Z16"/>
  <c r="AA16"/>
  <c r="AB16"/>
  <c r="AC16"/>
  <c r="AD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Y17"/>
  <c r="Z17"/>
  <c r="AA17"/>
  <c r="AB17"/>
  <c r="AC17"/>
  <c r="AD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Y18"/>
  <c r="Z18"/>
  <c r="AA18"/>
  <c r="AB18"/>
  <c r="AC18"/>
  <c r="AD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Q13"/>
  <c r="BP13" s="1"/>
  <c r="W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Q14"/>
  <c r="Y14"/>
  <c r="Z14"/>
  <c r="AA14"/>
  <c r="AB14"/>
  <c r="AC14"/>
  <c r="AD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Y15"/>
  <c r="Z15"/>
  <c r="AA15"/>
  <c r="AB15"/>
  <c r="AC15"/>
  <c r="AD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Q12"/>
  <c r="BP12" s="1"/>
  <c r="W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Q10"/>
  <c r="BP10" s="1"/>
  <c r="W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Q11"/>
  <c r="BP11" s="1"/>
  <c r="W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Q4"/>
  <c r="O4"/>
  <c r="W4"/>
  <c r="Y4"/>
  <c r="Z4"/>
  <c r="AA4"/>
  <c r="AB4"/>
  <c r="AC4"/>
  <c r="AD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Q5"/>
  <c r="W5"/>
  <c r="Y5"/>
  <c r="Z5"/>
  <c r="AA5"/>
  <c r="AB5"/>
  <c r="AC5"/>
  <c r="AD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Q6"/>
  <c r="W6"/>
  <c r="BI6"/>
  <c r="Y6"/>
  <c r="Z6"/>
  <c r="AA6"/>
  <c r="AB6"/>
  <c r="AC6"/>
  <c r="AD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J6"/>
  <c r="BK6"/>
  <c r="BL6"/>
  <c r="BM6"/>
  <c r="BN6"/>
  <c r="BQ7"/>
  <c r="BP7" s="1"/>
  <c r="W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Q8"/>
  <c r="W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Q9"/>
  <c r="BP9" s="1"/>
  <c r="W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D1" i="24"/>
  <c r="C1"/>
  <c r="D1" i="21"/>
  <c r="D6" i="2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G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H6"/>
  <c r="BQ15" i="14"/>
  <c r="AE23" l="1"/>
  <c r="BO57"/>
  <c r="AG5"/>
  <c r="AF5"/>
  <c r="AG16"/>
  <c r="AG21"/>
  <c r="BH64"/>
  <c r="AE21"/>
  <c r="P11"/>
  <c r="BP4"/>
  <c r="BP22"/>
  <c r="BP19"/>
  <c r="AG19"/>
  <c r="BH23"/>
  <c r="BP5"/>
  <c r="AF17"/>
  <c r="AF16"/>
  <c r="P23"/>
  <c r="BN10"/>
  <c r="AF22"/>
  <c r="BH19"/>
  <c r="P25"/>
  <c r="AG17"/>
  <c r="P24"/>
  <c r="A17"/>
  <c r="BQ16"/>
  <c r="BP16" s="1"/>
  <c r="BN18"/>
  <c r="BH25"/>
  <c r="BO8"/>
  <c r="AE6"/>
  <c r="BO12"/>
  <c r="P7"/>
  <c r="BP15"/>
  <c r="BP6"/>
  <c r="BP24"/>
  <c r="AF15"/>
  <c r="BH21"/>
  <c r="BP14"/>
  <c r="BP25"/>
  <c r="AE20"/>
  <c r="BO9"/>
  <c r="BH22"/>
  <c r="BO62"/>
  <c r="AF25"/>
  <c r="BO4"/>
  <c r="AF18"/>
  <c r="AG24"/>
  <c r="AE4"/>
  <c r="BN16"/>
  <c r="BN9"/>
  <c r="BN21"/>
  <c r="BO25"/>
  <c r="AF4"/>
  <c r="BP8"/>
  <c r="BO10"/>
  <c r="BO21"/>
  <c r="BO22"/>
  <c r="AG14"/>
  <c r="AE18"/>
  <c r="AE25"/>
  <c r="AF24"/>
  <c r="BN7"/>
  <c r="P18"/>
  <c r="BO59"/>
  <c r="P20"/>
  <c r="BO7"/>
  <c r="AF14"/>
  <c r="AE24"/>
  <c r="BH20"/>
  <c r="BP20"/>
  <c r="AG20"/>
  <c r="BN13"/>
  <c r="BN22"/>
  <c r="BO13"/>
  <c r="BP67"/>
  <c r="BO67"/>
  <c r="BO69"/>
  <c r="BP69"/>
  <c r="BO63"/>
  <c r="BP63"/>
  <c r="BP68"/>
  <c r="BO68"/>
  <c r="BO61"/>
  <c r="BP61"/>
  <c r="BN11"/>
  <c r="AE15"/>
  <c r="AF19"/>
  <c r="BO23"/>
  <c r="BO6"/>
  <c r="BO19"/>
  <c r="BO5"/>
  <c r="BN24"/>
  <c r="AG6"/>
  <c r="BH68"/>
  <c r="BH67"/>
  <c r="BP23"/>
  <c r="AG23"/>
  <c r="BP21"/>
  <c r="BO60"/>
  <c r="BO15"/>
  <c r="BO11"/>
  <c r="BN14"/>
  <c r="BN17"/>
  <c r="BO24"/>
  <c r="BO14"/>
  <c r="BH69"/>
  <c r="BH63"/>
  <c r="BH61"/>
  <c r="BH56"/>
  <c r="BO70"/>
  <c r="BP70"/>
  <c r="BO64"/>
  <c r="BP64"/>
  <c r="BO58"/>
  <c r="BP58"/>
  <c r="BO66"/>
  <c r="BP66"/>
  <c r="BO65"/>
  <c r="BP65"/>
  <c r="BP56"/>
  <c r="BO56"/>
  <c r="BP55"/>
  <c r="BO55"/>
  <c r="P14"/>
  <c r="AE22"/>
  <c r="BH70"/>
  <c r="BH65"/>
  <c r="BH62"/>
  <c r="BH58"/>
  <c r="BH57"/>
  <c r="BH55"/>
  <c r="BH24"/>
  <c r="BO20"/>
  <c r="BH66"/>
  <c r="BH60"/>
  <c r="BH59"/>
  <c r="P55"/>
  <c r="BO16" l="1"/>
  <c r="A18"/>
  <c r="BQ17"/>
  <c r="BO17" l="1"/>
  <c r="BP17"/>
  <c r="BQ18"/>
  <c r="BQ71"/>
  <c r="BP71" l="1"/>
  <c r="BO71"/>
  <c r="BP18"/>
  <c r="BO18"/>
  <c r="B49" i="23"/>
  <c r="B34"/>
  <c r="B255"/>
  <c r="B26"/>
  <c r="B24"/>
  <c r="B223"/>
  <c r="B245"/>
  <c r="B186"/>
  <c r="B304"/>
  <c r="B242"/>
  <c r="B33"/>
  <c r="B156"/>
  <c r="B185"/>
  <c r="B42"/>
  <c r="B83"/>
  <c r="B105"/>
  <c r="B86"/>
  <c r="B121"/>
  <c r="B220"/>
  <c r="B38"/>
  <c r="B99"/>
  <c r="B194"/>
  <c r="B17"/>
  <c r="B202"/>
  <c r="B15"/>
  <c r="B230"/>
  <c r="B204"/>
  <c r="B148"/>
  <c r="B92"/>
  <c r="B266"/>
  <c r="B120"/>
  <c r="B235"/>
  <c r="B227"/>
  <c r="B135"/>
  <c r="B124"/>
  <c r="B201"/>
  <c r="B69"/>
  <c r="B119"/>
  <c r="B64"/>
  <c r="B296"/>
  <c r="B91"/>
  <c r="B112"/>
  <c r="B163"/>
  <c r="B290"/>
  <c r="B10"/>
  <c r="B279"/>
  <c r="B18"/>
  <c r="B207"/>
  <c r="B225"/>
  <c r="B294"/>
  <c r="B14"/>
  <c r="B210"/>
  <c r="B303"/>
  <c r="B256"/>
  <c r="B11"/>
  <c r="B75"/>
  <c r="B270"/>
  <c r="B103"/>
  <c r="B126"/>
  <c r="B236"/>
  <c r="B122"/>
  <c r="B57"/>
  <c r="B76"/>
  <c r="B214"/>
  <c r="B300"/>
  <c r="B165"/>
  <c r="B71"/>
  <c r="B198"/>
  <c r="B297"/>
  <c r="B104"/>
  <c r="B143"/>
  <c r="B61"/>
  <c r="B241"/>
  <c r="B144"/>
  <c r="B188"/>
  <c r="B84"/>
  <c r="B216"/>
  <c r="B217"/>
  <c r="B82"/>
  <c r="B221"/>
  <c r="B203"/>
  <c r="B177"/>
  <c r="B78"/>
  <c r="B125"/>
  <c r="B305"/>
  <c r="B155"/>
  <c r="B253"/>
  <c r="B52"/>
  <c r="B142"/>
  <c r="B234"/>
  <c r="B157"/>
  <c r="B36"/>
  <c r="B151"/>
  <c r="B181"/>
  <c r="B58"/>
  <c r="B114"/>
  <c r="B199"/>
  <c r="B240"/>
  <c r="B51"/>
  <c r="B212"/>
  <c r="B53"/>
  <c r="B228"/>
  <c r="B262"/>
  <c r="B213"/>
  <c r="B284"/>
  <c r="B98"/>
  <c r="B218"/>
  <c r="B285"/>
  <c r="B196"/>
  <c r="B136"/>
  <c r="B158"/>
  <c r="B35"/>
  <c r="B219"/>
  <c r="B8"/>
  <c r="B117"/>
  <c r="B55"/>
  <c r="B205"/>
  <c r="B261"/>
  <c r="B254"/>
  <c r="B39"/>
  <c r="B31"/>
  <c r="B160"/>
  <c r="B175"/>
  <c r="B153"/>
  <c r="B21"/>
  <c r="B237"/>
  <c r="B260"/>
  <c r="B97"/>
  <c r="B248"/>
  <c r="B161"/>
  <c r="B238"/>
  <c r="B275"/>
  <c r="B25"/>
  <c r="B101"/>
  <c r="B43"/>
  <c r="B16"/>
  <c r="B272"/>
  <c r="B299"/>
  <c r="B22"/>
  <c r="B265"/>
  <c r="B109"/>
  <c r="B193"/>
  <c r="B138"/>
  <c r="B40"/>
  <c r="B68"/>
  <c r="B137"/>
  <c r="B54"/>
  <c r="B298"/>
  <c r="B171"/>
  <c r="B79"/>
  <c r="B229"/>
  <c r="B96"/>
  <c r="B259"/>
  <c r="B187"/>
  <c r="B222"/>
  <c r="B200"/>
  <c r="B301"/>
  <c r="B159"/>
  <c r="B277"/>
  <c r="B179"/>
  <c r="B13"/>
  <c r="B66"/>
  <c r="B197"/>
  <c r="B211"/>
  <c r="B133"/>
  <c r="B6"/>
  <c r="B149"/>
  <c r="B77"/>
  <c r="B152"/>
  <c r="B278"/>
  <c r="B292"/>
  <c r="B131"/>
  <c r="B247"/>
  <c r="B231"/>
  <c r="B169"/>
  <c r="B93"/>
  <c r="B243"/>
  <c r="B129"/>
  <c r="B72"/>
  <c r="B85"/>
  <c r="B252"/>
  <c r="B232"/>
  <c r="B62"/>
  <c r="B90"/>
  <c r="B166"/>
  <c r="B59"/>
  <c r="B239"/>
  <c r="B67"/>
  <c r="B37"/>
  <c r="B128"/>
  <c r="B293"/>
  <c r="B88"/>
  <c r="B115"/>
  <c r="B70"/>
  <c r="B295"/>
  <c r="B191"/>
  <c r="B174"/>
  <c r="B102"/>
  <c r="B44"/>
  <c r="B215"/>
  <c r="B141"/>
  <c r="B276"/>
  <c r="B45"/>
  <c r="B87"/>
  <c r="B154"/>
  <c r="B182"/>
  <c r="B274"/>
  <c r="B173"/>
  <c r="B29"/>
  <c r="B258"/>
  <c r="B118"/>
  <c r="B250"/>
  <c r="B244"/>
  <c r="B28"/>
  <c r="B264"/>
  <c r="B80"/>
  <c r="B178"/>
  <c r="B288"/>
  <c r="B170"/>
  <c r="B302"/>
  <c r="B209"/>
  <c r="B123"/>
  <c r="B280"/>
  <c r="B206"/>
  <c r="B46"/>
  <c r="B283"/>
  <c r="B32"/>
  <c r="B269"/>
  <c r="B273"/>
  <c r="B95"/>
  <c r="B89"/>
  <c r="B50"/>
  <c r="B291"/>
  <c r="B12"/>
  <c r="B195"/>
  <c r="B257"/>
  <c r="B127"/>
  <c r="B116"/>
  <c r="B268"/>
  <c r="B224"/>
  <c r="B287"/>
  <c r="B56"/>
  <c r="B140"/>
  <c r="B271"/>
  <c r="B30"/>
  <c r="B150"/>
  <c r="B111"/>
  <c r="B139"/>
  <c r="B180"/>
  <c r="B7"/>
  <c r="B167"/>
  <c r="B65"/>
  <c r="B20"/>
  <c r="B189"/>
  <c r="B23"/>
  <c r="B183"/>
  <c r="B267"/>
  <c r="B164"/>
  <c r="B74"/>
  <c r="B130"/>
  <c r="B106"/>
  <c r="B190"/>
  <c r="B251"/>
  <c r="B184"/>
  <c r="B9"/>
  <c r="B145"/>
  <c r="B27"/>
  <c r="B147"/>
  <c r="B146"/>
  <c r="B172"/>
  <c r="B134"/>
  <c r="B168"/>
  <c r="B289"/>
  <c r="B233"/>
  <c r="B47"/>
  <c r="B176"/>
  <c r="B107"/>
  <c r="B63"/>
  <c r="B246"/>
  <c r="B286"/>
  <c r="B100"/>
  <c r="B162"/>
  <c r="B48"/>
  <c r="B263"/>
  <c r="B113"/>
  <c r="B94"/>
  <c r="B41"/>
  <c r="B110"/>
  <c r="B192"/>
  <c r="B81"/>
  <c r="B282"/>
  <c r="B226"/>
  <c r="B208"/>
  <c r="B73"/>
  <c r="B281"/>
  <c r="B249"/>
  <c r="B60"/>
  <c r="B108"/>
  <c r="B19"/>
  <c r="B132"/>
  <c r="F224" l="1"/>
  <c r="E224"/>
  <c r="E74"/>
  <c r="F74"/>
  <c r="F198"/>
  <c r="E198"/>
  <c r="F260"/>
  <c r="E260"/>
  <c r="F227"/>
  <c r="E227"/>
  <c r="F86"/>
  <c r="E86"/>
  <c r="F166"/>
  <c r="E166"/>
  <c r="E245"/>
  <c r="F245"/>
  <c r="F285"/>
  <c r="E285"/>
  <c r="F274"/>
  <c r="E274"/>
  <c r="F109"/>
  <c r="E109"/>
  <c r="E246"/>
  <c r="F246"/>
  <c r="F58"/>
  <c r="E58"/>
  <c r="F155"/>
  <c r="E155"/>
  <c r="E113"/>
  <c r="F113"/>
  <c r="F176"/>
  <c r="E176"/>
  <c r="F69"/>
  <c r="E69"/>
  <c r="E102"/>
  <c r="F102"/>
  <c r="F300"/>
  <c r="E300"/>
  <c r="E108"/>
  <c r="F108"/>
  <c r="F174"/>
  <c r="E174"/>
  <c r="E54"/>
  <c r="F54"/>
  <c r="F126"/>
  <c r="E126"/>
  <c r="F114"/>
  <c r="E114"/>
  <c r="F203"/>
  <c r="E203"/>
  <c r="E94"/>
  <c r="F94"/>
  <c r="F168"/>
  <c r="E168"/>
  <c r="E47"/>
  <c r="F47"/>
  <c r="E305"/>
  <c r="F305"/>
  <c r="E292"/>
  <c r="F292"/>
  <c r="E156"/>
  <c r="F156"/>
  <c r="E105"/>
  <c r="F105"/>
  <c r="F178"/>
  <c r="E178"/>
  <c r="E46"/>
  <c r="F46"/>
  <c r="F50"/>
  <c r="E50"/>
  <c r="F268"/>
  <c r="E268"/>
  <c r="F161"/>
  <c r="E161"/>
  <c r="E35"/>
  <c r="F35"/>
  <c r="E195"/>
  <c r="F195"/>
  <c r="E32"/>
  <c r="F32"/>
  <c r="F19"/>
  <c r="E19"/>
  <c r="F154"/>
  <c r="E154"/>
  <c r="F264"/>
  <c r="E264"/>
  <c r="E239"/>
  <c r="F239"/>
  <c r="E137"/>
  <c r="F137"/>
  <c r="F16"/>
  <c r="E16"/>
  <c r="E272"/>
  <c r="F272"/>
  <c r="F31"/>
  <c r="E31"/>
  <c r="F219"/>
  <c r="E219"/>
  <c r="F135"/>
  <c r="E135"/>
  <c r="F38"/>
  <c r="E38"/>
  <c r="F257"/>
  <c r="E257"/>
  <c r="E256"/>
  <c r="F256"/>
  <c r="F157"/>
  <c r="E157"/>
  <c r="F192"/>
  <c r="E192"/>
  <c r="E294"/>
  <c r="F294"/>
  <c r="E92"/>
  <c r="F92"/>
  <c r="E202"/>
  <c r="F202"/>
  <c r="E261"/>
  <c r="F261"/>
  <c r="F184"/>
  <c r="E184"/>
  <c r="E179"/>
  <c r="F179"/>
  <c r="F41"/>
  <c r="E41"/>
  <c r="E193"/>
  <c r="F193"/>
  <c r="E290"/>
  <c r="F290"/>
  <c r="F28"/>
  <c r="E28"/>
  <c r="F169"/>
  <c r="E169"/>
  <c r="F99"/>
  <c r="E99"/>
  <c r="F194"/>
  <c r="E194"/>
  <c r="F68"/>
  <c r="E68"/>
  <c r="E212"/>
  <c r="F212"/>
  <c r="F186"/>
  <c r="E186"/>
  <c r="E82"/>
  <c r="F82"/>
  <c r="E79"/>
  <c r="F79"/>
  <c r="F238"/>
  <c r="E238"/>
  <c r="E216"/>
  <c r="F216"/>
  <c r="F164"/>
  <c r="E164"/>
  <c r="F229"/>
  <c r="E229"/>
  <c r="E211"/>
  <c r="F211"/>
  <c r="F234"/>
  <c r="E234"/>
  <c r="F241"/>
  <c r="E241"/>
  <c r="E302"/>
  <c r="F302"/>
  <c r="F57"/>
  <c r="E57"/>
  <c r="E221"/>
  <c r="F221"/>
  <c r="F291"/>
  <c r="E291"/>
  <c r="F33"/>
  <c r="E33"/>
  <c r="F103"/>
  <c r="E103"/>
  <c r="F191"/>
  <c r="E191"/>
  <c r="F235"/>
  <c r="E235"/>
  <c r="F140"/>
  <c r="E140"/>
  <c r="E223"/>
  <c r="F223"/>
  <c r="E262"/>
  <c r="F262"/>
  <c r="E45"/>
  <c r="F45"/>
  <c r="E271"/>
  <c r="F271"/>
  <c r="E286"/>
  <c r="F286"/>
  <c r="F242"/>
  <c r="E242"/>
  <c r="E96"/>
  <c r="F96"/>
  <c r="F149"/>
  <c r="E149"/>
  <c r="F222"/>
  <c r="E222"/>
  <c r="F152"/>
  <c r="E152"/>
  <c r="E143"/>
  <c r="F143"/>
  <c r="E158"/>
  <c r="F158"/>
  <c r="F298"/>
  <c r="E298"/>
  <c r="E129"/>
  <c r="F129"/>
  <c r="E124"/>
  <c r="F124"/>
  <c r="F139"/>
  <c r="E139"/>
  <c r="F220"/>
  <c r="E220"/>
  <c r="E104"/>
  <c r="F104"/>
  <c r="F115"/>
  <c r="E115"/>
  <c r="F130"/>
  <c r="E130"/>
  <c r="E225"/>
  <c r="F225"/>
  <c r="F289"/>
  <c r="E289"/>
  <c r="F209"/>
  <c r="E209"/>
  <c r="E267"/>
  <c r="F267"/>
  <c r="E148"/>
  <c r="F148"/>
  <c r="F190"/>
  <c r="E190"/>
  <c r="F299"/>
  <c r="E299"/>
  <c r="F110"/>
  <c r="E110"/>
  <c r="E119"/>
  <c r="F119"/>
  <c r="F107"/>
  <c r="E107"/>
  <c r="F20"/>
  <c r="E20"/>
  <c r="E231"/>
  <c r="F231"/>
  <c r="E206"/>
  <c r="F206"/>
  <c r="E230"/>
  <c r="F230"/>
  <c r="F89"/>
  <c r="E89"/>
  <c r="F117"/>
  <c r="E117"/>
  <c r="E163"/>
  <c r="F163"/>
  <c r="E133"/>
  <c r="F133"/>
  <c r="E51"/>
  <c r="F51"/>
  <c r="F259"/>
  <c r="E259"/>
  <c r="E84"/>
  <c r="F84"/>
  <c r="F255"/>
  <c r="E255"/>
  <c r="E44"/>
  <c r="F44"/>
  <c r="E83"/>
  <c r="F83"/>
  <c r="F214"/>
  <c r="E214"/>
  <c r="E61"/>
  <c r="F61"/>
  <c r="F25"/>
  <c r="E25"/>
  <c r="E40"/>
  <c r="F40"/>
  <c r="E282"/>
  <c r="F282"/>
  <c r="E53"/>
  <c r="F53"/>
  <c r="F42"/>
  <c r="E42"/>
  <c r="F297"/>
  <c r="E297"/>
  <c r="E249"/>
  <c r="F249"/>
  <c r="E281"/>
  <c r="F281"/>
  <c r="E263"/>
  <c r="F263"/>
  <c r="E279"/>
  <c r="F279"/>
  <c r="F13"/>
  <c r="E13"/>
  <c r="F251"/>
  <c r="E251"/>
  <c r="F132"/>
  <c r="E132"/>
  <c r="F100"/>
  <c r="E100"/>
  <c r="F170"/>
  <c r="E170"/>
  <c r="E270"/>
  <c r="F270"/>
  <c r="F85"/>
  <c r="E85"/>
  <c r="E17"/>
  <c r="F17"/>
  <c r="E125"/>
  <c r="F125"/>
  <c r="E39"/>
  <c r="F39"/>
  <c r="F159"/>
  <c r="E159"/>
  <c r="F180"/>
  <c r="E180"/>
  <c r="E21"/>
  <c r="F21"/>
  <c r="F171"/>
  <c r="E171"/>
  <c r="F253"/>
  <c r="E253"/>
  <c r="F62"/>
  <c r="E62"/>
  <c r="F187"/>
  <c r="E187"/>
  <c r="F153"/>
  <c r="E153"/>
  <c r="F252"/>
  <c r="E252"/>
  <c r="E87"/>
  <c r="F87"/>
  <c r="E205"/>
  <c r="F205"/>
  <c r="E197"/>
  <c r="F197"/>
  <c r="E112"/>
  <c r="F112"/>
  <c r="E199"/>
  <c r="F199"/>
  <c r="F72"/>
  <c r="E72"/>
  <c r="F91"/>
  <c r="E91"/>
  <c r="F160"/>
  <c r="E160"/>
  <c r="F182"/>
  <c r="E182"/>
  <c r="F147"/>
  <c r="E147"/>
  <c r="E277"/>
  <c r="F277"/>
  <c r="F9"/>
  <c r="E9"/>
  <c r="E150"/>
  <c r="F150"/>
  <c r="F93"/>
  <c r="E93"/>
  <c r="F208"/>
  <c r="E208"/>
  <c r="F189"/>
  <c r="E189"/>
  <c r="E66"/>
  <c r="F66"/>
  <c r="F181"/>
  <c r="E181"/>
  <c r="E14"/>
  <c r="F14"/>
  <c r="F173"/>
  <c r="E173"/>
  <c r="F43"/>
  <c r="E43"/>
  <c r="E136"/>
  <c r="F136"/>
  <c r="F293"/>
  <c r="E293"/>
  <c r="E26"/>
  <c r="F26"/>
  <c r="E77"/>
  <c r="F77"/>
  <c r="F123"/>
  <c r="E123"/>
  <c r="F144"/>
  <c r="E144"/>
  <c r="F258"/>
  <c r="E258"/>
  <c r="E204"/>
  <c r="F204"/>
  <c r="E15"/>
  <c r="F15"/>
  <c r="F188"/>
  <c r="E188"/>
  <c r="F145"/>
  <c r="E145"/>
  <c r="E207"/>
  <c r="F207"/>
  <c r="F301"/>
  <c r="E301"/>
  <c r="E81"/>
  <c r="F81"/>
  <c r="F49"/>
  <c r="E49"/>
  <c r="E232"/>
  <c r="F232"/>
  <c r="F80"/>
  <c r="E80"/>
  <c r="F106"/>
  <c r="E106"/>
  <c r="E120"/>
  <c r="F120"/>
  <c r="E67"/>
  <c r="F67"/>
  <c r="F183"/>
  <c r="E183"/>
  <c r="F97"/>
  <c r="E97"/>
  <c r="E63"/>
  <c r="F63"/>
  <c r="F162"/>
  <c r="E162"/>
  <c r="E127"/>
  <c r="F127"/>
  <c r="E280"/>
  <c r="F280"/>
  <c r="E24"/>
  <c r="F24"/>
  <c r="F276"/>
  <c r="E276"/>
  <c r="E288"/>
  <c r="F288"/>
  <c r="E273"/>
  <c r="F273"/>
  <c r="F165"/>
  <c r="E165"/>
  <c r="F295"/>
  <c r="E295"/>
  <c r="F131"/>
  <c r="E131"/>
  <c r="E217"/>
  <c r="F217"/>
  <c r="F88"/>
  <c r="E88"/>
  <c r="F111"/>
  <c r="E111"/>
  <c r="E71"/>
  <c r="F71"/>
  <c r="F142"/>
  <c r="E142"/>
  <c r="E7"/>
  <c r="F7"/>
  <c r="F73"/>
  <c r="E73"/>
  <c r="E284"/>
  <c r="F284"/>
  <c r="E122"/>
  <c r="F122"/>
  <c r="E6"/>
  <c r="F6"/>
  <c r="E269"/>
  <c r="F269"/>
  <c r="F78"/>
  <c r="E78"/>
  <c r="E215"/>
  <c r="F215"/>
  <c r="F64"/>
  <c r="E64"/>
  <c r="F52"/>
  <c r="E52"/>
  <c r="E70"/>
  <c r="F70"/>
  <c r="E12"/>
  <c r="F12"/>
  <c r="F55"/>
  <c r="E55"/>
  <c r="E247"/>
  <c r="F247"/>
  <c r="E177"/>
  <c r="F177"/>
  <c r="F10"/>
  <c r="E10"/>
  <c r="E296"/>
  <c r="F296"/>
  <c r="F128"/>
  <c r="E128"/>
  <c r="E213"/>
  <c r="F213"/>
  <c r="F172"/>
  <c r="E172"/>
  <c r="E75"/>
  <c r="F75"/>
  <c r="F141"/>
  <c r="E141"/>
  <c r="E18"/>
  <c r="F18"/>
  <c r="E22"/>
  <c r="F22"/>
  <c r="F134"/>
  <c r="E134"/>
  <c r="E8"/>
  <c r="F8"/>
  <c r="F90"/>
  <c r="E90"/>
  <c r="F30"/>
  <c r="E30"/>
  <c r="F151"/>
  <c r="E151"/>
  <c r="F200"/>
  <c r="E200"/>
  <c r="F60"/>
  <c r="E60"/>
  <c r="F243"/>
  <c r="E243"/>
  <c r="F278"/>
  <c r="E278"/>
  <c r="F121"/>
  <c r="E121"/>
  <c r="E29"/>
  <c r="F29"/>
  <c r="F175"/>
  <c r="E175"/>
  <c r="F185"/>
  <c r="E185"/>
  <c r="F118"/>
  <c r="E118"/>
  <c r="F265"/>
  <c r="E265"/>
  <c r="E254"/>
  <c r="F254"/>
  <c r="E196"/>
  <c r="F196"/>
  <c r="E236"/>
  <c r="F236"/>
  <c r="E237"/>
  <c r="F237"/>
  <c r="E23"/>
  <c r="F23"/>
  <c r="E116"/>
  <c r="F116"/>
  <c r="E27"/>
  <c r="F27"/>
  <c r="F167"/>
  <c r="E167"/>
  <c r="E287"/>
  <c r="F287"/>
  <c r="E226"/>
  <c r="F226"/>
  <c r="F76"/>
  <c r="E76"/>
  <c r="F266"/>
  <c r="E266"/>
  <c r="E101"/>
  <c r="F101"/>
  <c r="F36"/>
  <c r="E36"/>
  <c r="E98"/>
  <c r="F98"/>
  <c r="F250"/>
  <c r="E250"/>
  <c r="E303"/>
  <c r="F303"/>
  <c r="E210"/>
  <c r="F210"/>
  <c r="F228"/>
  <c r="E228"/>
  <c r="F283"/>
  <c r="E283"/>
  <c r="F248"/>
  <c r="E248"/>
  <c r="E37"/>
  <c r="F37"/>
  <c r="F65"/>
  <c r="E65"/>
  <c r="F56"/>
  <c r="E56"/>
  <c r="F304"/>
  <c r="E304"/>
  <c r="F95"/>
  <c r="E95"/>
  <c r="F48"/>
  <c r="E48"/>
  <c r="E233"/>
  <c r="F233"/>
  <c r="F11"/>
  <c r="E11"/>
  <c r="E59"/>
  <c r="F59"/>
  <c r="E244"/>
  <c r="F244"/>
  <c r="F146"/>
  <c r="E146"/>
  <c r="F201"/>
  <c r="E201"/>
  <c r="F218"/>
  <c r="E218"/>
  <c r="E275"/>
  <c r="F275"/>
  <c r="E138"/>
  <c r="F138"/>
  <c r="F240"/>
  <c r="E240"/>
  <c r="F34"/>
  <c r="E34"/>
</calcChain>
</file>

<file path=xl/comments1.xml><?xml version="1.0" encoding="utf-8"?>
<comments xmlns="http://schemas.openxmlformats.org/spreadsheetml/2006/main">
  <authors>
    <author>Volobuev</author>
  </authors>
  <commentList>
    <comment ref="L3" authorId="0">
      <text>
        <r>
          <rPr>
            <b/>
            <sz val="9"/>
            <color indexed="81"/>
            <rFont val="Tahoma"/>
            <family val="2"/>
            <charset val="204"/>
          </rPr>
          <t>Volobuev:</t>
        </r>
        <r>
          <rPr>
            <sz val="9"/>
            <color indexed="81"/>
            <rFont val="Tahoma"/>
            <family val="2"/>
            <charset val="204"/>
          </rPr>
          <t xml:space="preserve">
Напишите номер АОК, в который вы хотите включить данный акт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04"/>
          </rPr>
          <t>Volobuev:</t>
        </r>
        <r>
          <rPr>
            <sz val="9"/>
            <color indexed="81"/>
            <rFont val="Tahoma"/>
            <family val="2"/>
            <charset val="204"/>
          </rPr>
          <t xml:space="preserve">
Напишите номер комплекта ИД, в который вы хотите включить данный акт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204"/>
          </rPr>
          <t>Volobuev:</t>
        </r>
        <r>
          <rPr>
            <sz val="9"/>
            <color indexed="81"/>
            <rFont val="Tahoma"/>
            <family val="2"/>
            <charset val="204"/>
          </rPr>
          <t xml:space="preserve">
Оставьте ячейку пустой, чтобы документ создался при нажатии кнопки "Создать акты"</t>
        </r>
      </text>
    </comment>
    <comment ref="X3" authorId="0">
      <text>
        <r>
          <rPr>
            <b/>
            <sz val="9"/>
            <color indexed="81"/>
            <rFont val="Tahoma"/>
            <family val="2"/>
            <charset val="204"/>
          </rPr>
          <t>Volobuev:</t>
        </r>
        <r>
          <rPr>
            <sz val="9"/>
            <color indexed="81"/>
            <rFont val="Tahoma"/>
            <family val="2"/>
            <charset val="204"/>
          </rPr>
          <t xml:space="preserve">
Поставьте цифру 1, чтобы включить проектировщика в акт</t>
        </r>
      </text>
    </comment>
  </commentList>
</comments>
</file>

<file path=xl/sharedStrings.xml><?xml version="1.0" encoding="utf-8"?>
<sst xmlns="http://schemas.openxmlformats.org/spreadsheetml/2006/main" count="718" uniqueCount="345">
  <si>
    <t>Реквизиты</t>
  </si>
  <si>
    <t>Заказчик</t>
  </si>
  <si>
    <t>Наименование</t>
  </si>
  <si>
    <t>Генподрядчик</t>
  </si>
  <si>
    <t>Проектировщик</t>
  </si>
  <si>
    <t>Подрядчик</t>
  </si>
  <si>
    <t>Общая информация</t>
  </si>
  <si>
    <t>Люди</t>
  </si>
  <si>
    <t>Представитель заказчика</t>
  </si>
  <si>
    <t>Должность</t>
  </si>
  <si>
    <t>Приказ</t>
  </si>
  <si>
    <t>Технадзор заказчика</t>
  </si>
  <si>
    <t>Представитель генподрядчика</t>
  </si>
  <si>
    <t>Представитель проектировщика</t>
  </si>
  <si>
    <t>Представитель подрядчика</t>
  </si>
  <si>
    <t>Фамилия И. О.</t>
  </si>
  <si>
    <t>Представитель иного лица</t>
  </si>
  <si>
    <t>Корпус</t>
  </si>
  <si>
    <t>Секция</t>
  </si>
  <si>
    <t>Этаж</t>
  </si>
  <si>
    <t>Наименование работ</t>
  </si>
  <si>
    <t>Номер п/п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</si>
  <si>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</si>
  <si>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</si>
  <si>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</si>
  <si>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</si>
  <si>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</si>
  <si>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</si>
  <si>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Столбец19</t>
  </si>
  <si>
    <t>Столбец21</t>
  </si>
  <si>
    <t>Столбец22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</si>
  <si>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</si>
  <si>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</si>
  <si>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</si>
  <si>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</si>
  <si>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</si>
  <si>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</si>
  <si>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</si>
  <si>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Столбец33</t>
  </si>
  <si>
    <t>Столбец35</t>
  </si>
  <si>
    <t>Столбец36</t>
  </si>
  <si>
    <t>Столбец38</t>
  </si>
  <si>
    <t>Столбец39</t>
  </si>
  <si>
    <t>Столбец44</t>
  </si>
  <si>
    <t>Столбец45</t>
  </si>
  <si>
    <t>Столбец46</t>
  </si>
  <si>
    <t>Столбец47</t>
  </si>
  <si>
    <t>Столбец48</t>
  </si>
  <si>
    <t>Проектировщик нужен?</t>
  </si>
  <si>
    <t>Технадзор генподрядчика</t>
  </si>
  <si>
    <t>Проект</t>
  </si>
  <si>
    <t>Организация</t>
  </si>
  <si>
    <t>Дата акта</t>
  </si>
  <si>
    <t>Дата начала</t>
  </si>
  <si>
    <t>Дата окончания</t>
  </si>
  <si>
    <t>Год акта</t>
  </si>
  <si>
    <t>Месяц акта</t>
  </si>
  <si>
    <t>День акта</t>
  </si>
  <si>
    <t>Исп. схема</t>
  </si>
  <si>
    <t>СНИП</t>
  </si>
  <si>
    <t>Последующие работы</t>
  </si>
  <si>
    <t>Кол-во экз</t>
  </si>
  <si>
    <t>Автоназвание работ</t>
  </si>
  <si>
    <t>Напечатан</t>
  </si>
  <si>
    <t>Приложения</t>
  </si>
  <si>
    <t>В осях</t>
  </si>
  <si>
    <t>Материал</t>
  </si>
  <si>
    <t>Автоимя</t>
  </si>
  <si>
    <t>Материалы вручную</t>
  </si>
  <si>
    <t>Материалы из списка</t>
  </si>
  <si>
    <t>ИД</t>
  </si>
  <si>
    <t>Номер акта</t>
  </si>
  <si>
    <t>Отм.</t>
  </si>
  <si>
    <t>Наименование конструкций</t>
  </si>
  <si>
    <t>Акты скр. работ</t>
  </si>
  <si>
    <t>АОК</t>
  </si>
  <si>
    <t>Названия строк</t>
  </si>
  <si>
    <t>Минимум по полю Дата начала</t>
  </si>
  <si>
    <t>Максимум по полю Дата окончания</t>
  </si>
  <si>
    <t>Суффикс акта</t>
  </si>
  <si>
    <t>Сборка номер+назв</t>
  </si>
  <si>
    <t>Дополнительные сведения</t>
  </si>
  <si>
    <t>Протоколы испытаний</t>
  </si>
  <si>
    <t>Столбец2</t>
  </si>
  <si>
    <t>Столбец3</t>
  </si>
  <si>
    <t>Наименование_объекта</t>
  </si>
  <si>
    <t>Наименование_работ</t>
  </si>
  <si>
    <t>Наименование_последующих_работ</t>
  </si>
  <si>
    <t>Наименование_материалов</t>
  </si>
  <si>
    <t>Материалы_вручную</t>
  </si>
  <si>
    <t>Исполнительные_схемы</t>
  </si>
  <si>
    <t>Наименование_СНИП</t>
  </si>
  <si>
    <t>экз</t>
  </si>
  <si>
    <t>приложения</t>
  </si>
  <si>
    <t>день_н</t>
  </si>
  <si>
    <t>месяц_н</t>
  </si>
  <si>
    <t>год_н</t>
  </si>
  <si>
    <t>день_о</t>
  </si>
  <si>
    <t>месяц_о</t>
  </si>
  <si>
    <t>год_о</t>
  </si>
  <si>
    <t>день_а</t>
  </si>
  <si>
    <t>месяц_а</t>
  </si>
  <si>
    <t>год_а</t>
  </si>
  <si>
    <t>Наименование_заказчика</t>
  </si>
  <si>
    <t>реквизиты_заказчика</t>
  </si>
  <si>
    <t>реквизиты_генподрядчика</t>
  </si>
  <si>
    <t>реквизиты_проектировщика</t>
  </si>
  <si>
    <t>реквизиты_подрядчика</t>
  </si>
  <si>
    <t>ФИО_З</t>
  </si>
  <si>
    <t>Должность_З</t>
  </si>
  <si>
    <t>ФИО_ТНЗ</t>
  </si>
  <si>
    <t>Должность_ТНЗ</t>
  </si>
  <si>
    <t>ФИО_Г</t>
  </si>
  <si>
    <t>Должность_Г</t>
  </si>
  <si>
    <t>ФИО_ТНГ</t>
  </si>
  <si>
    <t>Должность_ТНГ</t>
  </si>
  <si>
    <t>ФИО_Пр</t>
  </si>
  <si>
    <t>Должность_Пр</t>
  </si>
  <si>
    <t>ФИО_Пд</t>
  </si>
  <si>
    <t>Должность_Пд</t>
  </si>
  <si>
    <t>ФИО_И</t>
  </si>
  <si>
    <t>Должность_И</t>
  </si>
  <si>
    <t>Номер_акта</t>
  </si>
  <si>
    <t>Столбец1</t>
  </si>
  <si>
    <t>н_проектировщика</t>
  </si>
  <si>
    <t>н_подрядчика</t>
  </si>
  <si>
    <t>Должность_З2</t>
  </si>
  <si>
    <t>Столбец332</t>
  </si>
  <si>
    <t>Столбец352</t>
  </si>
  <si>
    <t>Столбец333</t>
  </si>
  <si>
    <t>Должность_ТНЗ2</t>
  </si>
  <si>
    <t>Столбец353</t>
  </si>
  <si>
    <t>Должность_Г2</t>
  </si>
  <si>
    <t>Столбец354</t>
  </si>
  <si>
    <t>Столбец382</t>
  </si>
  <si>
    <t>Должность_ТНГ2</t>
  </si>
  <si>
    <t>Столбец3522</t>
  </si>
  <si>
    <t>Должность_Пр2</t>
  </si>
  <si>
    <t>Столбец3523</t>
  </si>
  <si>
    <t>Должность_Пд2</t>
  </si>
  <si>
    <t>Столбец472</t>
  </si>
  <si>
    <t>Должность_И2</t>
  </si>
  <si>
    <t>Наим_проекта</t>
  </si>
  <si>
    <t>Столбец187</t>
  </si>
  <si>
    <t>Столбец188</t>
  </si>
  <si>
    <t>Столбец189</t>
  </si>
  <si>
    <t>Столбец190</t>
  </si>
  <si>
    <t>Столбец191</t>
  </si>
  <si>
    <t>Столбец192</t>
  </si>
  <si>
    <t>Столбец193</t>
  </si>
  <si>
    <t>Столбец194</t>
  </si>
  <si>
    <t>Столбец195</t>
  </si>
  <si>
    <t>Столбец196</t>
  </si>
  <si>
    <t>Столбец197</t>
  </si>
  <si>
    <t>Столбец198</t>
  </si>
  <si>
    <t>Столбец199</t>
  </si>
  <si>
    <t>Столбец204</t>
  </si>
  <si>
    <t>Столбец206</t>
  </si>
  <si>
    <t>Столбец207</t>
  </si>
  <si>
    <t>Столбец208</t>
  </si>
  <si>
    <t>Столбец209</t>
  </si>
  <si>
    <t>Протоколы</t>
  </si>
  <si>
    <t>Дополнительные_сведения</t>
  </si>
  <si>
    <t>Наименование_конструкций</t>
  </si>
  <si>
    <t>Столбец2022</t>
  </si>
  <si>
    <t>Столбец2023</t>
  </si>
  <si>
    <t>Столбец2024</t>
  </si>
  <si>
    <t>Столбец2025</t>
  </si>
  <si>
    <t>Столбец2026</t>
  </si>
  <si>
    <t>Столбец2027</t>
  </si>
  <si>
    <t>Столбец2028</t>
  </si>
  <si>
    <t>Столбец2029</t>
  </si>
  <si>
    <t>Столбец2030</t>
  </si>
  <si>
    <t>Столбец2031</t>
  </si>
  <si>
    <t>Акты_ОСР</t>
  </si>
  <si>
    <t>Протоколы2</t>
  </si>
  <si>
    <t>Наим_проекта2</t>
  </si>
  <si>
    <t>Тип и номер документа</t>
  </si>
  <si>
    <t>Наим_пр_докум</t>
  </si>
  <si>
    <t>Столбец252</t>
  </si>
  <si>
    <t>Наим_пр_докум2</t>
  </si>
  <si>
    <t>Мат. вручную авт</t>
  </si>
  <si>
    <t>Итог всё</t>
  </si>
  <si>
    <t>Номер страницы</t>
  </si>
  <si>
    <t>Наименование документа</t>
  </si>
  <si>
    <t>Сборка назв. полного</t>
  </si>
  <si>
    <t>№ документа</t>
  </si>
  <si>
    <t>Исп. схема полн.</t>
  </si>
  <si>
    <t>Месяц ИД</t>
  </si>
  <si>
    <t>Год ИД</t>
  </si>
  <si>
    <t>Наименование и адрес объекта</t>
  </si>
  <si>
    <t>Суффикс</t>
  </si>
  <si>
    <t>год_ид</t>
  </si>
  <si>
    <t>Наименование ИД</t>
  </si>
  <si>
    <t>н_заказчика</t>
  </si>
  <si>
    <t>Номер корпуса</t>
  </si>
  <si>
    <t>н_корпуса</t>
  </si>
  <si>
    <t>н_ид</t>
  </si>
  <si>
    <t>месяц_ид</t>
  </si>
  <si>
    <t>шифр_ид</t>
  </si>
  <si>
    <t>Шифр ИД авто</t>
  </si>
  <si>
    <t>н_секции</t>
  </si>
  <si>
    <t>Столбец205</t>
  </si>
  <si>
    <t>Наименование_объекта2</t>
  </si>
  <si>
    <t>Номер секции</t>
  </si>
  <si>
    <t>н_корпуса2</t>
  </si>
  <si>
    <t>н_секции2</t>
  </si>
  <si>
    <t>н_ид2</t>
  </si>
  <si>
    <t>Наименование ид2</t>
  </si>
  <si>
    <t>Наименование ид3</t>
  </si>
  <si>
    <t>месяц_ид2</t>
  </si>
  <si>
    <t>Наименование ид4</t>
  </si>
  <si>
    <t>н_заказчика2</t>
  </si>
  <si>
    <t>Подписант ИД от подрядчика</t>
  </si>
  <si>
    <t>шифр_ид2</t>
  </si>
  <si>
    <t>Шифр ИД авто2</t>
  </si>
  <si>
    <t>ФИО_П</t>
  </si>
  <si>
    <t>№ п/п</t>
  </si>
  <si>
    <t>Число листов</t>
  </si>
  <si>
    <t>№ страницы</t>
  </si>
  <si>
    <t>Реестр исполнительной документации</t>
  </si>
  <si>
    <t>Лицо, осуществляющее строительство</t>
  </si>
  <si>
    <t>Лицо, осуществляющее подготовку проектной документации</t>
  </si>
  <si>
    <t>Лицо, осуществляющее строительство, выполнившее работы, подлежащие освидетельствованию</t>
  </si>
  <si>
    <t>Акты освидетельствования ответственных конструкций</t>
  </si>
  <si>
    <t>Представитель застройщика или заказчика по вопросам строительного контроля</t>
  </si>
  <si>
    <t>Представитель лица, осуществляющего строительство</t>
  </si>
  <si>
    <t>Представитель лица, осуществляющего строительство, по вопросам строительного контроля</t>
  </si>
  <si>
    <t>Представитель лица, осуществляющего подготовку проектной документации</t>
  </si>
  <si>
    <t>Представитель лица, осуществляющего строительство, выполнившего работы, подлежащие освидетельствованию</t>
  </si>
  <si>
    <t>Комплекты исполнительной документации</t>
  </si>
  <si>
    <t>Реестр актов освидетельствования скрытых работ</t>
  </si>
  <si>
    <t>ФИО_иного</t>
  </si>
  <si>
    <t>Фио_иного2</t>
  </si>
  <si>
    <t>(пусто)</t>
  </si>
  <si>
    <t>нет</t>
  </si>
  <si>
    <t>Уровень 1</t>
  </si>
  <si>
    <t>Уровень2</t>
  </si>
  <si>
    <t>В именительном падеже</t>
  </si>
  <si>
    <t>В родительном падеже</t>
  </si>
  <si>
    <t>например, "секция"</t>
  </si>
  <si>
    <t>например, "секции"</t>
  </si>
  <si>
    <t>например, "этаж"</t>
  </si>
  <si>
    <t>например, "этажа"</t>
  </si>
  <si>
    <t>Иерархия объекта</t>
  </si>
  <si>
    <t>по умолчанию "корпус"</t>
  </si>
  <si>
    <t>по умолчанию "корпуса"</t>
  </si>
  <si>
    <t>Уровень1</t>
  </si>
  <si>
    <t>Уровень3</t>
  </si>
  <si>
    <t>По умолчанию "корпус — секция — этаж".
Можно, например, "блок — отсек — уровень"</t>
  </si>
  <si>
    <t>Значения</t>
  </si>
  <si>
    <t>следующие виды работ</t>
  </si>
  <si>
    <t>Выполнение</t>
  </si>
  <si>
    <t>Примечание</t>
  </si>
  <si>
    <t>ед.изм.</t>
  </si>
  <si>
    <t>дата</t>
  </si>
  <si>
    <t>А1</t>
  </si>
  <si>
    <t>блок</t>
  </si>
  <si>
    <t>блока</t>
  </si>
  <si>
    <t>А</t>
  </si>
  <si>
    <t>Механизированная разработка грунта котлована</t>
  </si>
  <si>
    <t>Разработка грунта вручную (Доработка котлована)</t>
  </si>
  <si>
    <t>-4,350</t>
  </si>
  <si>
    <t>Устройство защитной стяжки по гидроизоляции бетонной подготовки</t>
  </si>
  <si>
    <t>Исполнительная геодезическая схема №5А</t>
  </si>
  <si>
    <t>Исполнительная геодезическая схема №6А</t>
  </si>
  <si>
    <t>Исполнительная геодезическая схема №7А</t>
  </si>
  <si>
    <t>Исполнительная геодезическая схема №8А</t>
  </si>
  <si>
    <t>Исполнительная геодезическая схема №9А</t>
  </si>
  <si>
    <t>Исполнительная геодезическая схема №10А</t>
  </si>
  <si>
    <t>Исполнительная геодезическая схема №11А</t>
  </si>
  <si>
    <t>Исполнительная схема №10А/1</t>
  </si>
  <si>
    <t>Исполнительная схема №11А/1</t>
  </si>
  <si>
    <t xml:space="preserve"> СП70.13330.2012 «Несущие и ограждающие конструкции", проект: W0947-19/13-КЖ1.1</t>
  </si>
  <si>
    <t>, проект шифр: W0947-19/13-КЖ1.1</t>
  </si>
  <si>
    <t xml:space="preserve">Устройство верхней сетки армирования фундаментной плиты с выпусками </t>
  </si>
  <si>
    <t>А-Л/1-11</t>
  </si>
  <si>
    <t>Исполнительная схема №12А</t>
  </si>
  <si>
    <t>Исполнительная схема №14А</t>
  </si>
  <si>
    <t>Исполнительная схема №15А</t>
  </si>
  <si>
    <t>Исполнительная схема №9А</t>
  </si>
  <si>
    <t>Исполнительная схема №8А</t>
  </si>
  <si>
    <t>Исполнительная схема №7А</t>
  </si>
  <si>
    <t>-5,160</t>
  </si>
  <si>
    <t>-5,060</t>
  </si>
  <si>
    <t>-5,010</t>
  </si>
  <si>
    <t>-5,000</t>
  </si>
  <si>
    <t>-4,950</t>
  </si>
  <si>
    <t>А-Г/1-11; Г-Л/8-11</t>
  </si>
  <si>
    <t>Ж-Л/1-8</t>
  </si>
  <si>
    <t xml:space="preserve">Армирование подколонников подвала </t>
  </si>
  <si>
    <t xml:space="preserve">Бетонирование подколонников подвала </t>
  </si>
  <si>
    <t>Монтаж опалубки подколонников подвала</t>
  </si>
  <si>
    <t>26.11.2018.</t>
  </si>
  <si>
    <t>Исполнительная схема №17А</t>
  </si>
  <si>
    <t>Исполнительная схема №18А</t>
  </si>
  <si>
    <t>КС2№</t>
  </si>
  <si>
    <t>ноябрь</t>
  </si>
  <si>
    <t>Г</t>
  </si>
  <si>
    <t>Ж</t>
  </si>
  <si>
    <t>Столбец4</t>
  </si>
  <si>
    <t>Л</t>
  </si>
  <si>
    <t>Столбец5</t>
  </si>
  <si>
    <t>Монтаж опалубки колонн подвала</t>
  </si>
  <si>
    <t>Монтаж опалубки плиты перекрытия подвала</t>
  </si>
  <si>
    <t>Устройство подстилающих слоев песчаных</t>
  </si>
  <si>
    <t>Устройство бетонной подготовки</t>
  </si>
  <si>
    <t>Устройство пароизоляционного слоя из пленки полиэтиленовой</t>
  </si>
  <si>
    <t>Устройство плиты железобетонной плоской</t>
  </si>
  <si>
    <t>-4,000</t>
  </si>
  <si>
    <t>-4,250</t>
  </si>
  <si>
    <t>-4,150</t>
  </si>
  <si>
    <t>Армирование стен подвала со встроенными колоннами, стенами лестничных клеток и лифтовых шахт</t>
  </si>
  <si>
    <t>Монтаж опалубки стен подвала со встроенными колоннами, стенами лестничных клеток и лифтовых шахт</t>
  </si>
  <si>
    <t>Бетонирование стен подвала со встроенными колоннами, стенами лестничных клеток и лифтовых шахт</t>
  </si>
  <si>
    <t>18.1</t>
  </si>
  <si>
    <t>Армирование колонн подвала</t>
  </si>
  <si>
    <t>Бетонирование колонн подвала</t>
  </si>
  <si>
    <t>Монтаж инженерных коммуникаций (канализация, водопровод)</t>
  </si>
  <si>
    <t>А/1</t>
  </si>
  <si>
    <t>вид работ</t>
  </si>
  <si>
    <t>Устройство выравнивающей стяжки</t>
  </si>
  <si>
    <t xml:space="preserve">Устройство гидроизоляции </t>
  </si>
  <si>
    <t>Устройство нижней сетки армирования фундаментной плиты с выпусками</t>
  </si>
  <si>
    <t>Монтаж поддерживающих каркасов верхней сетки армирования фундаментной плиты с выпусками</t>
  </si>
  <si>
    <t>Монтаж опалубки фундаментной плиты</t>
  </si>
  <si>
    <t>Бетонирование фундаментной плиты</t>
  </si>
  <si>
    <t>Армирование стен подвала</t>
  </si>
  <si>
    <t>Монтаж опалубки стен подвала</t>
  </si>
  <si>
    <t>Бетонирование стен подвала</t>
  </si>
  <si>
    <t>Гидроизоляция стен подвала обмазочная праймером в один слой</t>
  </si>
  <si>
    <t>Гидроизоляция стен подвала оклеечная праймером в 1-й слой</t>
  </si>
  <si>
    <t>Гидроизоляция стен подвала оклеечная праймером в 2-й слой</t>
  </si>
  <si>
    <t>Теплоизоляция стен подвала техноплексом слоем толщиной 150 мм</t>
  </si>
  <si>
    <t>Гидроизоляция стен подвала по теплоизоляции профилированной мембраной</t>
  </si>
  <si>
    <t>Обратная засыпка пазух котлована</t>
  </si>
  <si>
    <t>Армирование плиты перекрытия подвала</t>
  </si>
  <si>
    <t>Бетонирование плиты перекрытия подвала</t>
  </si>
  <si>
    <t>этаж</t>
  </si>
  <si>
    <t>Армирование колонн</t>
  </si>
  <si>
    <t>Монтаж опалубки колонн</t>
  </si>
  <si>
    <t>Бетонирование колонн</t>
  </si>
  <si>
    <t>Монтаж опалубки плиты перекрытия</t>
  </si>
  <si>
    <t>Армирование плиты перекрытия</t>
  </si>
  <si>
    <t>Бетонирование плиты перекрытия</t>
  </si>
</sst>
</file>

<file path=xl/styles.xml><?xml version="1.0" encoding="utf-8"?>
<styleSheet xmlns="http://schemas.openxmlformats.org/spreadsheetml/2006/main">
  <numFmts count="5">
    <numFmt numFmtId="164" formatCode="_(* #,##0_);_(* \(#,##0\);_(* &quot;-&quot;_);_(@_)"/>
    <numFmt numFmtId="165" formatCode="_(* #,##0.00_);_(* \(#,##0.00\);_(* &quot;-&quot;??_);_(@_)"/>
    <numFmt numFmtId="166" formatCode="00"/>
    <numFmt numFmtId="167" formatCode="[$-419]mmmm\ yyyy;@"/>
    <numFmt numFmtId="168" formatCode="dd/mm/yy;@"/>
  </numFmts>
  <fonts count="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0" tint="-0.249977111117893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 Cyr"/>
      <charset val="204"/>
    </font>
    <font>
      <sz val="10"/>
      <color rgb="FF0070C0"/>
      <name val="Arial Cyr"/>
    </font>
    <font>
      <b/>
      <sz val="10"/>
      <color theme="0"/>
      <name val="Arial Cyr"/>
      <charset val="204"/>
    </font>
    <font>
      <b/>
      <sz val="9"/>
      <color theme="0"/>
      <name val="Arial Cyr"/>
      <charset val="204"/>
    </font>
    <font>
      <sz val="10"/>
      <color theme="4"/>
      <name val="Arial Cyr"/>
      <charset val="204"/>
    </font>
    <font>
      <sz val="12"/>
      <name val="Arial Cyr"/>
      <charset val="204"/>
    </font>
    <font>
      <sz val="10"/>
      <color rgb="FFFF0000"/>
      <name val="Arial Cyr"/>
    </font>
    <font>
      <sz val="10"/>
      <color rgb="FFC00000"/>
      <name val="Arial Cyr"/>
    </font>
    <font>
      <sz val="10"/>
      <color rgb="FFC00000"/>
      <name val="Arial Cyr"/>
      <charset val="204"/>
    </font>
    <font>
      <sz val="8"/>
      <color theme="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6" fillId="0" borderId="0"/>
  </cellStyleXfs>
  <cellXfs count="198">
    <xf numFmtId="0" fontId="0" fillId="0" borderId="0" xfId="0"/>
    <xf numFmtId="0" fontId="16" fillId="0" borderId="0" xfId="3" applyFill="1" applyBorder="1" applyAlignment="1"/>
    <xf numFmtId="0" fontId="16" fillId="0" borderId="0" xfId="3" applyFill="1" applyAlignment="1"/>
    <xf numFmtId="0" fontId="16" fillId="0" borderId="0" xfId="3" applyAlignment="1"/>
    <xf numFmtId="0" fontId="22" fillId="0" borderId="0" xfId="3" applyFont="1" applyFill="1" applyBorder="1" applyAlignment="1">
      <alignment horizontal="right" vertical="top" wrapText="1" indent="1"/>
    </xf>
    <xf numFmtId="0" fontId="16" fillId="0" borderId="0" xfId="3" applyFill="1" applyBorder="1"/>
    <xf numFmtId="0" fontId="16" fillId="0" borderId="0" xfId="3" applyFill="1"/>
    <xf numFmtId="0" fontId="16" fillId="0" borderId="0" xfId="3"/>
    <xf numFmtId="0" fontId="16" fillId="0" borderId="0" xfId="3" applyBorder="1"/>
    <xf numFmtId="0" fontId="16" fillId="3" borderId="0" xfId="3" applyFill="1"/>
    <xf numFmtId="0" fontId="20" fillId="3" borderId="0" xfId="3" applyFont="1" applyFill="1" applyBorder="1" applyAlignment="1">
      <alignment horizontal="right" wrapText="1" indent="1"/>
    </xf>
    <xf numFmtId="0" fontId="16" fillId="3" borderId="0" xfId="3" applyFill="1" applyAlignment="1"/>
    <xf numFmtId="0" fontId="22" fillId="3" borderId="0" xfId="3" applyFont="1" applyFill="1" applyBorder="1" applyAlignment="1">
      <alignment horizontal="right" vertical="top" wrapText="1" indent="1"/>
    </xf>
    <xf numFmtId="0" fontId="16" fillId="3" borderId="0" xfId="3" applyFill="1" applyBorder="1"/>
    <xf numFmtId="0" fontId="21" fillId="3" borderId="0" xfId="3" applyFont="1" applyFill="1" applyBorder="1" applyAlignment="1">
      <alignment horizontal="right" wrapText="1" indent="1"/>
    </xf>
    <xf numFmtId="0" fontId="16" fillId="3" borderId="0" xfId="3" applyFill="1" applyBorder="1" applyAlignment="1"/>
    <xf numFmtId="0" fontId="24" fillId="3" borderId="0" xfId="3" applyFont="1" applyFill="1" applyAlignment="1">
      <alignment horizontal="right" wrapText="1" indent="1"/>
    </xf>
    <xf numFmtId="0" fontId="16" fillId="3" borderId="0" xfId="3" applyFill="1" applyBorder="1" applyAlignment="1">
      <alignment vertical="top"/>
    </xf>
    <xf numFmtId="0" fontId="16" fillId="3" borderId="0" xfId="3" applyFill="1" applyAlignment="1">
      <alignment vertical="top"/>
    </xf>
    <xf numFmtId="0" fontId="23" fillId="3" borderId="0" xfId="3" applyFont="1" applyFill="1" applyAlignment="1">
      <alignment vertical="top"/>
    </xf>
    <xf numFmtId="0" fontId="16" fillId="0" borderId="0" xfId="3" applyFill="1" applyBorder="1" applyAlignment="1">
      <alignment vertical="top"/>
    </xf>
    <xf numFmtId="0" fontId="16" fillId="0" borderId="0" xfId="3" applyBorder="1" applyAlignment="1">
      <alignment vertical="top"/>
    </xf>
    <xf numFmtId="0" fontId="16" fillId="0" borderId="0" xfId="3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26" fillId="3" borderId="0" xfId="3" applyNumberFormat="1" applyFont="1" applyFill="1" applyBorder="1" applyAlignment="1">
      <alignment horizontal="left" vertical="top" wrapText="1"/>
    </xf>
    <xf numFmtId="0" fontId="16" fillId="3" borderId="0" xfId="3" applyNumberFormat="1" applyFill="1" applyBorder="1" applyAlignment="1">
      <alignment horizontal="left" vertical="top" wrapText="1"/>
    </xf>
    <xf numFmtId="0" fontId="21" fillId="3" borderId="0" xfId="3" applyNumberFormat="1" applyFont="1" applyFill="1" applyBorder="1" applyAlignment="1">
      <alignment horizontal="center" wrapText="1"/>
    </xf>
    <xf numFmtId="0" fontId="27" fillId="3" borderId="0" xfId="3" applyNumberFormat="1" applyFont="1" applyFill="1" applyBorder="1" applyAlignment="1">
      <alignment horizontal="left" wrapText="1"/>
    </xf>
    <xf numFmtId="0" fontId="20" fillId="3" borderId="0" xfId="3" applyNumberFormat="1" applyFont="1" applyFill="1" applyBorder="1" applyAlignment="1">
      <alignment horizontal="left" wrapText="1"/>
    </xf>
    <xf numFmtId="0" fontId="25" fillId="3" borderId="0" xfId="3" applyNumberFormat="1" applyFont="1" applyFill="1" applyBorder="1" applyAlignment="1">
      <alignment horizontal="left" wrapText="1"/>
    </xf>
    <xf numFmtId="0" fontId="16" fillId="0" borderId="0" xfId="3" applyNumberFormat="1" applyFill="1" applyBorder="1" applyAlignment="1">
      <alignment horizontal="left" vertical="top" wrapText="1"/>
    </xf>
    <xf numFmtId="0" fontId="16" fillId="0" borderId="0" xfId="3" applyNumberFormat="1" applyBorder="1" applyAlignment="1">
      <alignment horizontal="left" vertical="top" wrapText="1"/>
    </xf>
    <xf numFmtId="0" fontId="15" fillId="4" borderId="1" xfId="3" applyNumberFormat="1" applyFont="1" applyFill="1" applyBorder="1" applyAlignment="1">
      <alignment horizontal="left" vertical="top" wrapText="1"/>
    </xf>
    <xf numFmtId="0" fontId="15" fillId="4" borderId="0" xfId="3" applyNumberFormat="1" applyFont="1" applyFill="1" applyBorder="1" applyAlignment="1">
      <alignment horizontal="left" vertical="top" wrapText="1"/>
    </xf>
    <xf numFmtId="0" fontId="28" fillId="0" borderId="0" xfId="0" applyNumberFormat="1" applyFont="1" applyAlignment="1">
      <alignment horizontal="left" vertical="top"/>
    </xf>
    <xf numFmtId="0" fontId="17" fillId="0" borderId="0" xfId="0" applyNumberFormat="1" applyFont="1" applyAlignment="1">
      <alignment horizontal="left" vertical="top"/>
    </xf>
    <xf numFmtId="0" fontId="28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17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17" fontId="28" fillId="0" borderId="0" xfId="0" applyNumberFormat="1" applyFont="1" applyAlignment="1">
      <alignment horizontal="left" vertical="top"/>
    </xf>
    <xf numFmtId="166" fontId="28" fillId="0" borderId="0" xfId="0" applyNumberFormat="1" applyFont="1" applyAlignment="1">
      <alignment horizontal="left" vertical="top"/>
    </xf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NumberFormat="1" applyAlignment="1"/>
    <xf numFmtId="0" fontId="13" fillId="0" borderId="0" xfId="3" applyNumberFormat="1" applyFont="1" applyFill="1" applyAlignment="1">
      <alignment wrapText="1"/>
    </xf>
    <xf numFmtId="0" fontId="28" fillId="0" borderId="0" xfId="0" quotePrefix="1" applyNumberFormat="1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14" fontId="28" fillId="0" borderId="0" xfId="0" applyNumberFormat="1" applyFont="1" applyAlignment="1">
      <alignment horizontal="left" vertical="top" wrapText="1"/>
    </xf>
    <xf numFmtId="0" fontId="11" fillId="4" borderId="1" xfId="3" applyNumberFormat="1" applyFont="1" applyFill="1" applyBorder="1" applyAlignment="1">
      <alignment horizontal="left" vertical="top" wrapText="1"/>
    </xf>
    <xf numFmtId="17" fontId="0" fillId="0" borderId="0" xfId="0" applyNumberFormat="1" applyAlignment="1">
      <alignment horizontal="left" vertical="top"/>
    </xf>
    <xf numFmtId="0" fontId="12" fillId="7" borderId="0" xfId="3" applyNumberFormat="1" applyFont="1" applyFill="1" applyAlignment="1"/>
    <xf numFmtId="0" fontId="16" fillId="7" borderId="0" xfId="3" applyNumberFormat="1" applyFill="1" applyAlignment="1"/>
    <xf numFmtId="0" fontId="11" fillId="9" borderId="0" xfId="3" applyNumberFormat="1" applyFont="1" applyFill="1" applyAlignment="1"/>
    <xf numFmtId="0" fontId="16" fillId="9" borderId="0" xfId="3" applyNumberFormat="1" applyFill="1" applyAlignment="1"/>
    <xf numFmtId="0" fontId="16" fillId="10" borderId="0" xfId="3" applyNumberFormat="1" applyFill="1" applyAlignment="1"/>
    <xf numFmtId="0" fontId="11" fillId="10" borderId="0" xfId="3" applyNumberFormat="1" applyFont="1" applyFill="1" applyAlignment="1"/>
    <xf numFmtId="0" fontId="13" fillId="11" borderId="0" xfId="3" applyNumberFormat="1" applyFont="1" applyFill="1" applyAlignment="1"/>
    <xf numFmtId="0" fontId="11" fillId="11" borderId="0" xfId="3" applyNumberFormat="1" applyFont="1" applyFill="1" applyAlignment="1"/>
    <xf numFmtId="0" fontId="0" fillId="6" borderId="0" xfId="0" applyNumberFormat="1" applyFill="1" applyAlignment="1"/>
    <xf numFmtId="0" fontId="11" fillId="6" borderId="0" xfId="3" applyNumberFormat="1" applyFont="1" applyFill="1" applyAlignment="1"/>
    <xf numFmtId="0" fontId="16" fillId="12" borderId="0" xfId="3" applyNumberFormat="1" applyFill="1" applyAlignment="1"/>
    <xf numFmtId="0" fontId="16" fillId="2" borderId="0" xfId="3" applyNumberFormat="1" applyFill="1" applyAlignment="1"/>
    <xf numFmtId="0" fontId="11" fillId="8" borderId="0" xfId="3" applyNumberFormat="1" applyFont="1" applyFill="1" applyAlignment="1"/>
    <xf numFmtId="0" fontId="16" fillId="8" borderId="0" xfId="3" applyNumberFormat="1" applyFill="1" applyAlignment="1"/>
    <xf numFmtId="49" fontId="0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vertical="top" wrapText="1"/>
    </xf>
    <xf numFmtId="17" fontId="0" fillId="0" borderId="0" xfId="0" applyNumberFormat="1" applyAlignment="1"/>
    <xf numFmtId="14" fontId="0" fillId="0" borderId="0" xfId="0" applyNumberFormat="1" applyAlignment="1">
      <alignment horizontal="left" vertical="top" wrapText="1"/>
    </xf>
    <xf numFmtId="0" fontId="0" fillId="13" borderId="2" xfId="0" applyFont="1" applyFill="1" applyBorder="1"/>
    <xf numFmtId="167" fontId="28" fillId="0" borderId="0" xfId="0" applyNumberFormat="1" applyFont="1" applyAlignment="1">
      <alignment horizontal="left" vertical="top" wrapText="1"/>
    </xf>
    <xf numFmtId="0" fontId="9" fillId="9" borderId="0" xfId="3" applyNumberFormat="1" applyFont="1" applyFill="1" applyAlignment="1"/>
    <xf numFmtId="0" fontId="9" fillId="10" borderId="0" xfId="3" applyNumberFormat="1" applyFont="1" applyFill="1" applyAlignment="1"/>
    <xf numFmtId="0" fontId="9" fillId="0" borderId="0" xfId="3" applyNumberFormat="1" applyFont="1" applyAlignment="1">
      <alignment wrapText="1"/>
    </xf>
    <xf numFmtId="0" fontId="9" fillId="7" borderId="0" xfId="3" applyNumberFormat="1" applyFont="1" applyFill="1" applyAlignment="1"/>
    <xf numFmtId="0" fontId="9" fillId="8" borderId="0" xfId="3" applyNumberFormat="1" applyFont="1" applyFill="1" applyAlignment="1"/>
    <xf numFmtId="0" fontId="9" fillId="10" borderId="0" xfId="3" applyNumberFormat="1" applyFont="1" applyFill="1" applyAlignment="1">
      <alignment horizontal="left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167" fontId="28" fillId="0" borderId="0" xfId="0" applyNumberFormat="1" applyFont="1" applyAlignment="1">
      <alignment horizontal="left" vertical="top"/>
    </xf>
    <xf numFmtId="167" fontId="0" fillId="0" borderId="0" xfId="0" applyNumberFormat="1" applyAlignment="1"/>
    <xf numFmtId="0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0" xfId="0" applyProtection="1">
      <protection locked="0"/>
    </xf>
    <xf numFmtId="0" fontId="31" fillId="0" borderId="0" xfId="0" applyNumberFormat="1" applyFont="1" applyAlignment="1" applyProtection="1">
      <alignment vertical="center"/>
      <protection locked="0"/>
    </xf>
    <xf numFmtId="0" fontId="16" fillId="0" borderId="0" xfId="3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8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14" fontId="28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14" fillId="0" borderId="0" xfId="3" applyNumberFormat="1" applyFont="1" applyAlignment="1" applyProtection="1">
      <alignment wrapText="1"/>
      <protection locked="0"/>
    </xf>
    <xf numFmtId="0" fontId="10" fillId="0" borderId="0" xfId="3" applyNumberFormat="1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Protection="1">
      <protection hidden="1"/>
    </xf>
    <xf numFmtId="0" fontId="12" fillId="0" borderId="0" xfId="3" applyNumberFormat="1" applyFont="1" applyFill="1" applyAlignment="1" applyProtection="1">
      <alignment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</xf>
    <xf numFmtId="0" fontId="0" fillId="15" borderId="0" xfId="0" applyFill="1" applyAlignment="1" applyProtection="1">
      <alignment horizontal="left" vertical="top" wrapText="1"/>
    </xf>
    <xf numFmtId="0" fontId="0" fillId="11" borderId="0" xfId="0" applyFill="1" applyAlignment="1" applyProtection="1">
      <alignment horizontal="left" vertical="top" wrapText="1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16" fillId="5" borderId="0" xfId="3" applyNumberFormat="1" applyFill="1" applyAlignment="1" applyProtection="1">
      <protection hidden="1"/>
    </xf>
    <xf numFmtId="0" fontId="12" fillId="7" borderId="0" xfId="3" applyNumberFormat="1" applyFont="1" applyFill="1" applyAlignment="1" applyProtection="1">
      <protection hidden="1"/>
    </xf>
    <xf numFmtId="0" fontId="16" fillId="7" borderId="0" xfId="3" applyNumberFormat="1" applyFill="1" applyAlignment="1" applyProtection="1">
      <protection hidden="1"/>
    </xf>
    <xf numFmtId="0" fontId="16" fillId="2" borderId="0" xfId="3" applyNumberFormat="1" applyFill="1" applyAlignment="1" applyProtection="1">
      <protection hidden="1"/>
    </xf>
    <xf numFmtId="0" fontId="11" fillId="2" borderId="0" xfId="3" applyNumberFormat="1" applyFont="1" applyFill="1" applyAlignment="1" applyProtection="1">
      <protection hidden="1"/>
    </xf>
    <xf numFmtId="0" fontId="10" fillId="2" borderId="0" xfId="3" applyNumberFormat="1" applyFont="1" applyFill="1" applyAlignment="1" applyProtection="1">
      <protection hidden="1"/>
    </xf>
    <xf numFmtId="0" fontId="11" fillId="8" borderId="0" xfId="3" applyNumberFormat="1" applyFont="1" applyFill="1" applyAlignment="1" applyProtection="1">
      <protection hidden="1"/>
    </xf>
    <xf numFmtId="0" fontId="16" fillId="8" borderId="0" xfId="3" applyNumberFormat="1" applyFill="1" applyAlignment="1" applyProtection="1">
      <protection hidden="1"/>
    </xf>
    <xf numFmtId="0" fontId="16" fillId="14" borderId="0" xfId="3" applyNumberFormat="1" applyFill="1" applyAlignment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166" fontId="0" fillId="0" borderId="0" xfId="0" applyNumberFormat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left" vertical="top"/>
      <protection hidden="1"/>
    </xf>
    <xf numFmtId="0" fontId="28" fillId="0" borderId="0" xfId="0" applyNumberFormat="1" applyFont="1" applyAlignment="1" applyProtection="1">
      <alignment horizontal="left" vertical="top"/>
      <protection hidden="1"/>
    </xf>
    <xf numFmtId="166" fontId="28" fillId="0" borderId="0" xfId="0" applyNumberFormat="1" applyFont="1" applyAlignment="1" applyProtection="1">
      <alignment horizontal="left" vertical="top"/>
      <protection hidden="1"/>
    </xf>
    <xf numFmtId="0" fontId="0" fillId="0" borderId="0" xfId="0" applyNumberFormat="1" applyProtection="1"/>
    <xf numFmtId="0" fontId="16" fillId="0" borderId="0" xfId="3" applyNumberFormat="1" applyAlignment="1" applyProtection="1">
      <alignment wrapText="1"/>
    </xf>
    <xf numFmtId="0" fontId="0" fillId="0" borderId="0" xfId="0" applyProtection="1"/>
    <xf numFmtId="0" fontId="32" fillId="0" borderId="0" xfId="0" applyNumberFormat="1" applyFont="1" applyFill="1" applyAlignment="1" applyProtection="1">
      <alignment horizontal="left" vertical="top" wrapText="1"/>
      <protection hidden="1"/>
    </xf>
    <xf numFmtId="0" fontId="24" fillId="3" borderId="0" xfId="3" applyFont="1" applyFill="1" applyAlignment="1">
      <alignment horizontal="left" wrapText="1" indent="1"/>
    </xf>
    <xf numFmtId="0" fontId="26" fillId="3" borderId="0" xfId="3" applyNumberFormat="1" applyFont="1" applyFill="1" applyBorder="1" applyAlignment="1">
      <alignment horizontal="left" wrapText="1"/>
    </xf>
    <xf numFmtId="0" fontId="35" fillId="0" borderId="0" xfId="0" applyFont="1" applyAlignment="1">
      <alignment horizontal="left" vertical="top" wrapText="1"/>
    </xf>
    <xf numFmtId="0" fontId="33" fillId="16" borderId="0" xfId="0" applyFont="1" applyFill="1" applyAlignment="1">
      <alignment horizontal="center"/>
    </xf>
    <xf numFmtId="0" fontId="33" fillId="16" borderId="0" xfId="0" applyFont="1" applyFill="1" applyAlignment="1">
      <alignment horizontal="center" wrapText="1"/>
    </xf>
    <xf numFmtId="0" fontId="8" fillId="4" borderId="1" xfId="3" applyNumberFormat="1" applyFont="1" applyFill="1" applyBorder="1" applyAlignment="1">
      <alignment horizontal="left" vertical="top" wrapText="1"/>
    </xf>
    <xf numFmtId="0" fontId="32" fillId="0" borderId="0" xfId="0" applyNumberFormat="1" applyFont="1" applyAlignment="1" applyProtection="1">
      <alignment horizontal="left" vertical="top" wrapText="1"/>
    </xf>
    <xf numFmtId="0" fontId="7" fillId="4" borderId="1" xfId="3" applyNumberFormat="1" applyFont="1" applyFill="1" applyBorder="1" applyAlignment="1">
      <alignment horizontal="left" vertical="top" wrapText="1"/>
    </xf>
    <xf numFmtId="49" fontId="34" fillId="16" borderId="0" xfId="0" applyNumberFormat="1" applyFont="1" applyFill="1" applyAlignment="1">
      <alignment horizontal="center"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6" fillId="4" borderId="0" xfId="3" applyNumberFormat="1" applyFont="1" applyFill="1" applyBorder="1" applyAlignment="1">
      <alignment horizontal="left" vertical="top" wrapText="1"/>
    </xf>
    <xf numFmtId="0" fontId="5" fillId="4" borderId="1" xfId="3" applyNumberFormat="1" applyFont="1" applyFill="1" applyBorder="1" applyAlignment="1">
      <alignment horizontal="left" vertical="top" wrapText="1"/>
    </xf>
    <xf numFmtId="0" fontId="5" fillId="4" borderId="0" xfId="3" applyNumberFormat="1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4" fillId="4" borderId="1" xfId="3" applyNumberFormat="1" applyFont="1" applyFill="1" applyBorder="1" applyAlignment="1">
      <alignment horizontal="left" vertical="top" wrapText="1"/>
    </xf>
    <xf numFmtId="0" fontId="3" fillId="4" borderId="1" xfId="3" applyNumberFormat="1" applyFont="1" applyFill="1" applyBorder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Alignment="1">
      <alignment horizontal="right" vertical="top" wrapText="1"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4" borderId="1" xfId="3" applyNumberFormat="1" applyFont="1" applyFill="1" applyBorder="1" applyAlignment="1">
      <alignment horizontal="left" vertical="top" wrapText="1"/>
    </xf>
    <xf numFmtId="14" fontId="39" fillId="0" borderId="0" xfId="0" applyNumberFormat="1" applyFont="1" applyAlignment="1" applyProtection="1">
      <alignment horizontal="left" vertical="top" wrapText="1"/>
      <protection locked="0"/>
    </xf>
    <xf numFmtId="14" fontId="38" fillId="0" borderId="0" xfId="0" applyNumberFormat="1" applyFont="1" applyAlignment="1" applyProtection="1">
      <alignment horizontal="left" vertical="top" wrapText="1"/>
      <protection locked="0"/>
    </xf>
    <xf numFmtId="0" fontId="28" fillId="17" borderId="0" xfId="0" applyNumberFormat="1" applyFont="1" applyFill="1" applyAlignment="1" applyProtection="1">
      <alignment horizontal="left" vertical="top" wrapText="1"/>
      <protection locked="0"/>
    </xf>
    <xf numFmtId="0" fontId="28" fillId="17" borderId="0" xfId="0" applyNumberFormat="1" applyFont="1" applyFill="1" applyAlignment="1" applyProtection="1">
      <alignment horizontal="left" vertical="top" wrapText="1"/>
      <protection hidden="1"/>
    </xf>
    <xf numFmtId="49" fontId="28" fillId="17" borderId="0" xfId="0" applyNumberFormat="1" applyFont="1" applyFill="1" applyAlignment="1" applyProtection="1">
      <alignment horizontal="left" vertical="top" wrapText="1"/>
      <protection locked="0"/>
    </xf>
    <xf numFmtId="49" fontId="37" fillId="17" borderId="0" xfId="0" applyNumberFormat="1" applyFont="1" applyFill="1" applyAlignment="1" applyProtection="1">
      <alignment horizontal="left" vertical="top" wrapText="1"/>
      <protection locked="0"/>
    </xf>
    <xf numFmtId="168" fontId="36" fillId="0" borderId="0" xfId="0" applyNumberFormat="1" applyFon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28" fillId="12" borderId="0" xfId="0" applyNumberFormat="1" applyFont="1" applyFill="1" applyAlignment="1" applyProtection="1">
      <alignment horizontal="left" vertical="top" wrapText="1"/>
      <protection locked="0"/>
    </xf>
    <xf numFmtId="49" fontId="37" fillId="12" borderId="0" xfId="0" applyNumberFormat="1" applyFont="1" applyFill="1" applyAlignment="1" applyProtection="1">
      <alignment horizontal="left" vertical="top" wrapText="1"/>
      <protection locked="0"/>
    </xf>
    <xf numFmtId="49" fontId="28" fillId="12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</xf>
    <xf numFmtId="14" fontId="0" fillId="0" borderId="0" xfId="0" applyNumberFormat="1" applyFont="1" applyAlignment="1" applyProtection="1">
      <alignment horizontal="left" vertical="top" wrapText="1"/>
      <protection locked="0"/>
    </xf>
    <xf numFmtId="49" fontId="28" fillId="18" borderId="0" xfId="0" applyNumberFormat="1" applyFont="1" applyFill="1" applyAlignment="1" applyProtection="1">
      <alignment horizontal="left" vertical="top" wrapText="1"/>
      <protection locked="0"/>
    </xf>
    <xf numFmtId="0" fontId="28" fillId="18" borderId="0" xfId="0" applyNumberFormat="1" applyFont="1" applyFill="1" applyAlignment="1" applyProtection="1">
      <alignment horizontal="left" vertical="top" wrapText="1"/>
      <protection locked="0"/>
    </xf>
    <xf numFmtId="0" fontId="0" fillId="12" borderId="0" xfId="0" applyNumberFormat="1" applyFill="1" applyAlignment="1" applyProtection="1">
      <alignment horizontal="left" vertical="top"/>
      <protection hidden="1"/>
    </xf>
    <xf numFmtId="0" fontId="0" fillId="0" borderId="0" xfId="0" applyNumberFormat="1" applyAlignment="1" applyProtection="1">
      <alignment horizontal="right" vertical="top"/>
      <protection hidden="1"/>
    </xf>
    <xf numFmtId="0" fontId="0" fillId="0" borderId="0" xfId="0" applyNumberFormat="1" applyAlignment="1" applyProtection="1">
      <alignment horizontal="right"/>
      <protection hidden="1"/>
    </xf>
    <xf numFmtId="0" fontId="0" fillId="18" borderId="0" xfId="0" applyNumberFormat="1" applyFill="1" applyAlignment="1" applyProtection="1">
      <alignment horizontal="left" vertical="top"/>
      <protection hidden="1"/>
    </xf>
    <xf numFmtId="49" fontId="32" fillId="0" borderId="0" xfId="0" applyNumberFormat="1" applyFont="1" applyAlignment="1" applyProtection="1">
      <alignment horizontal="left" vertical="top" wrapText="1"/>
    </xf>
    <xf numFmtId="0" fontId="28" fillId="0" borderId="0" xfId="0" applyNumberFormat="1" applyFont="1" applyFill="1" applyAlignment="1" applyProtection="1">
      <alignment horizontal="left" vertical="top" wrapText="1"/>
      <protection locked="0"/>
    </xf>
    <xf numFmtId="49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NumberFormat="1" applyFont="1" applyFill="1" applyAlignment="1" applyProtection="1">
      <alignment horizontal="left" vertical="top" wrapText="1"/>
      <protection hidden="1"/>
    </xf>
    <xf numFmtId="0" fontId="1" fillId="4" borderId="1" xfId="3" applyNumberFormat="1" applyFont="1" applyFill="1" applyBorder="1" applyAlignment="1">
      <alignment horizontal="left" vertical="top" wrapText="1"/>
    </xf>
    <xf numFmtId="0" fontId="1" fillId="4" borderId="0" xfId="3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40" fillId="0" borderId="0" xfId="0" applyNumberFormat="1" applyFont="1" applyAlignment="1" applyProtection="1">
      <alignment horizontal="left" vertical="top" wrapText="1"/>
    </xf>
    <xf numFmtId="0" fontId="28" fillId="0" borderId="5" xfId="0" applyFont="1" applyFill="1" applyBorder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</cellXfs>
  <cellStyles count="4">
    <cellStyle name="Обычный" xfId="0" builtinId="0"/>
    <cellStyle name="Обычный 2" xfId="3"/>
    <cellStyle name="Тысячи [0]_Диалог Накладная" xfId="1"/>
    <cellStyle name="Тысячи_Диалог Накладная" xfId="2"/>
  </cellStyles>
  <dxfs count="2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relativeIndent="0" justifyLastLine="0" shrinkToFit="0" mergeCell="0" readingOrder="0"/>
    </dxf>
    <dxf>
      <numFmt numFmtId="0" formatCode="General"/>
    </dxf>
    <dxf>
      <numFmt numFmtId="0" formatCode="General"/>
    </dxf>
    <dxf>
      <numFmt numFmtId="0" formatCode="General"/>
      <alignment horizontal="general" vertical="bottom" textRotation="0" wrapText="1" indent="0" relativeIndent="255" justifyLastLine="0" shrinkToFit="0" readingOrder="0"/>
    </dxf>
    <dxf>
      <numFmt numFmtId="0" formatCode="General"/>
      <alignment horizontal="general" vertical="top" textRotation="0" wrapText="1" indent="0" relativeIndent="255" justifyLastLine="0" shrinkToFit="0" readingOrder="0"/>
    </dxf>
    <dxf>
      <numFmt numFmtId="0" formatCode="General"/>
      <alignment horizontal="left" textRotation="0" wrapText="0" indent="0" relativeIndent="255" justifyLastLine="0" shrinkToFit="0" readingOrder="0"/>
    </dxf>
    <dxf>
      <numFmt numFmtId="0" formatCode="General"/>
    </dxf>
    <dxf>
      <numFmt numFmtId="0" formatCode="General"/>
    </dxf>
    <dxf>
      <alignment horizontal="general" vertical="top" textRotation="0" wrapText="1" indent="0" relativeIndent="255" justifyLastLine="0" shrinkToFit="0" readingOrder="0"/>
    </dxf>
    <dxf>
      <alignment horizontal="right" vertical="top" textRotation="0" wrapText="1" indent="0" relativeIndent="255" justifyLastLine="0" shrinkToFit="0" readingOrder="0"/>
    </dxf>
    <dxf>
      <numFmt numFmtId="0" formatCode="General"/>
      <alignment horizontal="general" vertical="top" textRotation="0" wrapText="1" indent="0" relativeIndent="255" justifyLastLine="0" shrinkToFit="0" readingOrder="0"/>
    </dxf>
    <dxf>
      <numFmt numFmtId="30" formatCode="@"/>
      <alignment horizontal="general" vertical="top" textRotation="0" wrapText="1" indent="0" relativeIndent="255" justifyLastLine="0" shrinkToFit="0" readingOrder="0"/>
    </dxf>
    <dxf>
      <alignment horizontal="general" vertical="top" textRotation="0" wrapText="1" indent="0" relativeIndent="255" justifyLastLine="0" shrinkToFit="0" readingOrder="0"/>
    </dxf>
    <dxf>
      <alignment horizontal="general" vertical="top" textRotation="0" wrapText="1" indent="0" relativeIndent="255" justifyLastLine="0" shrinkToFit="0" readingOrder="0"/>
    </dxf>
    <dxf>
      <alignment horizontal="general" vertical="top" textRotation="0" wrapText="1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167" formatCode="[$-419]mmmm\ yy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[$-419]mmmm\ yyyy;@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7" formatCode="[$-419]mmmm\ yyyy;@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alignment horizontal="left" vertical="top" textRotation="0" wrapText="0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fill>
        <patternFill>
          <bgColor rgb="FFFFC000"/>
        </patternFill>
      </fill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166" formatCode="00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166" formatCode="00"/>
      <alignment horizontal="left" vertical="top" textRotation="0" wrapText="0" indent="0" relativeIndent="255" justifyLastLine="0" shrinkToFit="0" readingOrder="0"/>
    </dxf>
    <dxf>
      <numFmt numFmtId="22" formatCode="mmm/yy"/>
      <alignment textRotation="0" wrapText="0" indent="0" relativeIndent="255" justifyLastLine="0" shrinkToFit="0" readingOrder="0"/>
    </dxf>
    <dxf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22" formatCode="mmm/yy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00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0" indent="0" relativeIndent="255" justifyLastLine="0" shrinkToFit="0" readingOrder="0"/>
    </dxf>
    <dxf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numFmt numFmtId="0" formatCode="General"/>
      <alignment horizontal="left" vertical="top" textRotation="0" wrapText="1" indent="0" relativeIndent="255" justifyLastLine="0" shrinkToFit="0" readingOrder="0"/>
    </dxf>
    <dxf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alignment horizontal="left" vertical="top" textRotation="0" wrapText="1" indent="0" relativeIndent="255" justifyLastLine="0" shrinkToFit="0" readingOrder="0"/>
    </dxf>
    <dxf>
      <numFmt numFmtId="19" formatCode="dd/mm/yyyy"/>
      <alignment horizontal="left" vertical="top" textRotation="0" wrapText="1" indent="0" relativeIndent="255" justifyLastLine="0" shrinkToFit="0" readingOrder="0"/>
    </dxf>
    <dxf>
      <numFmt numFmtId="19" formatCode="dd/mm/yyyy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</dxf>
    <dxf>
      <alignment horizontal="left" vertical="top" textRotation="0" wrapText="0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</dxf>
    <dxf>
      <font>
        <color rgb="FFC00000"/>
      </font>
    </dxf>
    <dxf>
      <fill>
        <patternFill>
          <bgColor rgb="FFFFC000"/>
        </patternFill>
      </fill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168" formatCode="dd/mm/yy;@"/>
      <alignment horizontal="center" vertical="center" textRotation="0" wrapText="0" indent="0" relativeIndent="255" justifyLastLine="0" shrinkToFit="0" readingOrder="0"/>
      <protection locked="1" hidden="1"/>
    </dxf>
    <dxf>
      <numFmt numFmtId="0" formatCode="General"/>
      <alignment horizontal="center" vertical="center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66" formatCode="00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166" formatCode="00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0" indent="0" relativeIndent="255" justifyLastLine="0" shrinkToFit="0" readingOrder="0"/>
      <protection locked="1" hidden="1"/>
    </dxf>
    <dxf>
      <numFmt numFmtId="166" formatCode="00"/>
      <alignment horizontal="left" vertical="top" textRotation="0" wrapText="0" indent="0" relativeIndent="255" justifyLastLine="0" shrinkToFit="0" readingOrder="0"/>
      <protection locked="1" hidden="1"/>
    </dxf>
    <dxf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alignment textRotation="0" wrapText="1" indent="0" relativeIndent="255" justifyLastLine="0" shrinkToFit="0" readingOrder="0"/>
      <protection locked="0" hidden="0"/>
    </dxf>
    <dxf>
      <alignment horizontal="left" vertical="top" textRotation="0" wrapText="1" indent="0" relativeIndent="255" justifyLastLine="0" shrinkToFit="0" readingOrder="0"/>
      <protection locked="0" hidden="0"/>
    </dxf>
    <dxf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 Cy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relativeIndent="255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19" formatCode="dd/mm/yyyy"/>
      <alignment horizontal="left" vertical="top" textRotation="0" wrapText="1" indent="0" relativeIndent="255" justifyLastLine="0" shrinkToFit="0" readingOrder="0"/>
      <protection locked="0" hidden="0"/>
    </dxf>
    <dxf>
      <numFmt numFmtId="19" formatCode="dd/mm/yyyy"/>
      <alignment horizontal="left" vertical="top" textRotation="0" wrapText="1" indent="0" relativeIndent="255" justifyLastLine="0" shrinkToFit="0" readingOrder="0"/>
      <protection locked="0" hidden="0"/>
    </dxf>
    <dxf>
      <numFmt numFmtId="19" formatCode="dd/mm/yyyy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30" formatCode="@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Arial Cyr"/>
        <scheme val="none"/>
      </font>
      <numFmt numFmtId="0" formatCode="General"/>
      <alignment horizontal="left" vertical="top" textRotation="0" wrapText="1" indent="0" relativeIndent="255" justifyLastLine="0" shrinkToFit="0" readingOrder="0"/>
      <protection locked="1" hidden="0"/>
    </dxf>
    <dxf>
      <alignment horizontal="left" vertical="top" textRotation="0" wrapText="0" indent="0" relativeIndent="255" justifyLastLine="0" shrinkToFit="0" readingOrder="0"/>
    </dxf>
    <dxf>
      <alignment horizontal="left" vertical="top" textRotation="0" wrapText="1" indent="0" relativeIndent="255" justifyLastLine="0" shrinkToFit="0" readingOrder="0"/>
      <protection locked="1"/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numFmt numFmtId="19" formatCode="dd/mm/yyyy"/>
    </dxf>
    <dxf>
      <numFmt numFmtId="19" formatCode="dd/mm/yyyy"/>
    </dxf>
  </dxfs>
  <tableStyles count="0" defaultTableStyle="TableStyleMedium9" defaultPivotStyle="PivotStyleLight16"/>
  <colors>
    <mruColors>
      <color rgb="FFCCECFF"/>
      <color rgb="FFCCFFFF"/>
      <color rgb="FFFFFFCC"/>
      <color rgb="FF71DAFF"/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33169</xdr:colOff>
      <xdr:row>0</xdr:row>
      <xdr:rowOff>34849</xdr:rowOff>
    </xdr:from>
    <xdr:to>
      <xdr:col>2</xdr:col>
      <xdr:colOff>819210</xdr:colOff>
      <xdr:row>0</xdr:row>
      <xdr:rowOff>290238</xdr:rowOff>
    </xdr:to>
    <xdr:sp macro="[0]!СформироватьДоговоры" textlink="">
      <xdr:nvSpPr>
        <xdr:cNvPr id="1039" name="AutoShape 15"/>
        <xdr:cNvSpPr>
          <a:spLocks noChangeArrowheads="1"/>
        </xdr:cNvSpPr>
      </xdr:nvSpPr>
      <xdr:spPr bwMode="auto">
        <a:xfrm>
          <a:off x="33169" y="34849"/>
          <a:ext cx="1426121" cy="255389"/>
        </a:xfrm>
        <a:prstGeom prst="roundRect">
          <a:avLst>
            <a:gd name="adj" fmla="val 0"/>
          </a:avLst>
        </a:prstGeom>
        <a:solidFill>
          <a:srgbClr val="FFC00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Создать акты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147918</xdr:colOff>
      <xdr:row>0</xdr:row>
      <xdr:rowOff>90430</xdr:rowOff>
    </xdr:from>
    <xdr:to>
      <xdr:col>1</xdr:col>
      <xdr:colOff>1192590</xdr:colOff>
      <xdr:row>0</xdr:row>
      <xdr:rowOff>343130</xdr:rowOff>
    </xdr:to>
    <xdr:sp macro="[0]!СформироватьАОК" textlink="">
      <xdr:nvSpPr>
        <xdr:cNvPr id="2" name="AutoShape 15"/>
        <xdr:cNvSpPr>
          <a:spLocks noChangeArrowheads="1"/>
        </xdr:cNvSpPr>
      </xdr:nvSpPr>
      <xdr:spPr bwMode="auto">
        <a:xfrm>
          <a:off x="147918" y="90430"/>
          <a:ext cx="1440912" cy="252700"/>
        </a:xfrm>
        <a:prstGeom prst="roundRect">
          <a:avLst>
            <a:gd name="adj" fmla="val 0"/>
          </a:avLst>
        </a:prstGeom>
        <a:solidFill>
          <a:srgbClr val="FFC00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Создать акты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ОК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147918</xdr:colOff>
      <xdr:row>0</xdr:row>
      <xdr:rowOff>90430</xdr:rowOff>
    </xdr:from>
    <xdr:to>
      <xdr:col>1</xdr:col>
      <xdr:colOff>1192590</xdr:colOff>
      <xdr:row>0</xdr:row>
      <xdr:rowOff>343130</xdr:rowOff>
    </xdr:to>
    <xdr:sp macro="[0]!СформироватьИД" textlink="">
      <xdr:nvSpPr>
        <xdr:cNvPr id="2" name="AutoShape 15"/>
        <xdr:cNvSpPr>
          <a:spLocks noChangeArrowheads="1"/>
        </xdr:cNvSpPr>
      </xdr:nvSpPr>
      <xdr:spPr bwMode="auto">
        <a:xfrm>
          <a:off x="147918" y="90430"/>
          <a:ext cx="1440912" cy="252700"/>
        </a:xfrm>
        <a:prstGeom prst="roundRect">
          <a:avLst>
            <a:gd name="adj" fmla="val 0"/>
          </a:avLst>
        </a:prstGeom>
        <a:solidFill>
          <a:srgbClr val="FFC000"/>
        </a:solidFill>
        <a:ln w="9525">
          <a:noFill/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Создать ИД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ирилл" refreshedDate="44164.674909490743" createdVersion="4" refreshedVersion="3" minRefreshableVersion="3" recordCount="68">
  <cacheSource type="worksheet">
    <worksheetSource name="Таблица1"/>
  </cacheSource>
  <cacheFields count="75">
    <cacheField name="Номер п/п" numFmtId="0">
      <sharedItems containsMixedTypes="1" containsNumber="1" containsInteger="1" minValue="2" maxValue="60"/>
    </cacheField>
    <cacheField name="Суффикс акта" numFmtId="0">
      <sharedItems containsBlank="1"/>
    </cacheField>
    <cacheField name="Наименование работ" numFmtId="0">
      <sharedItems containsBlank="1"/>
    </cacheField>
    <cacheField name="Уровень1" numFmtId="49">
      <sharedItems containsNonDate="0" containsString="0" containsBlank="1"/>
    </cacheField>
    <cacheField name="Уровень2" numFmtId="49">
      <sharedItems containsBlank="1"/>
    </cacheField>
    <cacheField name="Уровень3" numFmtId="49">
      <sharedItems containsNonDate="0" containsString="0" containsBlank="1"/>
    </cacheField>
    <cacheField name="Отм." numFmtId="49">
      <sharedItems containsBlank="1"/>
    </cacheField>
    <cacheField name="В осях" numFmtId="49">
      <sharedItems containsBlank="1"/>
    </cacheField>
    <cacheField name="Дата начала" numFmtId="14">
      <sharedItems containsDate="1" containsBlank="1" containsMixedTypes="1" minDate="2018-10-16T00:00:00" maxDate="2018-12-02T00:00:00"/>
    </cacheField>
    <cacheField name="Дата окончания" numFmtId="14">
      <sharedItems containsNonDate="0" containsDate="1" containsString="0" containsBlank="1" minDate="2018-10-20T00:00:00" maxDate="2018-12-06T00:00:00"/>
    </cacheField>
    <cacheField name="Дата акта" numFmtId="14">
      <sharedItems containsNonDate="0" containsDate="1" containsString="0" containsBlank="1" minDate="1899-12-30T00:00:00" maxDate="2018-12-06T00:00:00"/>
    </cacheField>
    <cacheField name="АОК" numFmtId="0">
      <sharedItems containsString="0" containsBlank="1" containsNumber="1" containsInteger="1" minValue="1" maxValue="7" count="8">
        <m/>
        <n v="1"/>
        <n v="6" u="1"/>
        <n v="3" u="1"/>
        <n v="7" u="1"/>
        <n v="4" u="1"/>
        <n v="2" u="1"/>
        <n v="5" u="1"/>
      </sharedItems>
    </cacheField>
    <cacheField name="ИД" numFmtId="0">
      <sharedItems containsNonDate="0" containsString="0" containsBlank="1"/>
    </cacheField>
    <cacheField name="Напечатан" numFmtId="0">
      <sharedItems containsBlank="1"/>
    </cacheField>
    <cacheField name="Автоназвание работ" numFmtId="0">
      <sharedItems/>
    </cacheField>
    <cacheField name="Последующие работы" numFmtId="0">
      <sharedItems containsMixedTypes="1" containsNumber="1" containsInteger="1" minValue="0" maxValue="0"/>
    </cacheField>
    <cacheField name="Материалы из списка" numFmtId="0">
      <sharedItems containsBlank="1" longText="1"/>
    </cacheField>
    <cacheField name="Материалы вручную" numFmtId="0">
      <sharedItems containsNonDate="0" containsString="0" containsBlank="1"/>
    </cacheField>
    <cacheField name="Исп. схема" numFmtId="0">
      <sharedItems containsBlank="1"/>
    </cacheField>
    <cacheField name="Проект" numFmtId="0">
      <sharedItems containsBlank="1"/>
    </cacheField>
    <cacheField name="СНИП" numFmtId="0">
      <sharedItems containsBlank="1"/>
    </cacheField>
    <cacheField name="Кол-во экз" numFmtId="0">
      <sharedItems containsSemiMixedTypes="0" containsString="0" containsNumber="1" containsInteger="1" minValue="2" maxValue="5"/>
    </cacheField>
    <cacheField name="Приложения" numFmtId="0">
      <sharedItems/>
    </cacheField>
    <cacheField name="Проектировщик нужен?" numFmtId="0">
      <sharedItems containsBlank="1"/>
    </cacheField>
    <cacheField name="Столбец9" numFmtId="166">
      <sharedItems/>
    </cacheField>
    <cacheField name="Столбец10" numFmtId="0">
      <sharedItems/>
    </cacheField>
    <cacheField name="Столбец11" numFmtId="0">
      <sharedItems containsMixedTypes="1" containsNumber="1" containsInteger="1" minValue="2018" maxValue="2018"/>
    </cacheField>
    <cacheField name="Столбец12" numFmtId="166">
      <sharedItems/>
    </cacheField>
    <cacheField name="Столбец13" numFmtId="0">
      <sharedItems/>
    </cacheField>
    <cacheField name="Столбец14" numFmtId="0">
      <sharedItems containsMixedTypes="1" containsNumber="1" containsInteger="1" minValue="2018" maxValue="2018"/>
    </cacheField>
    <cacheField name="День акта" numFmtId="166">
      <sharedItems/>
    </cacheField>
    <cacheField name="Месяц акта" numFmtId="0">
      <sharedItems/>
    </cacheField>
    <cacheField name="Год акта" numFmtId="0">
      <sharedItems containsMixedTypes="1" containsNumber="1" containsInteger="1" minValue="1900" maxValue="2018"/>
    </cacheField>
    <cacheField name="Мат. вручную авт" numFmtId="0">
      <sharedItems/>
    </cacheField>
    <cacheField name="Столбец19" numFmtId="0">
      <sharedItems/>
    </cacheField>
    <cacheField name="Столбец22" numFmtId="0">
      <sharedItems/>
    </cacheField>
    <cacheField name="Столбец24" numFmtId="0">
      <sharedItems/>
    </cacheField>
    <cacheField name="Столбец26" numFmtId="0">
      <sharedItems/>
    </cacheField>
    <cacheField name="Столбец28" numFmtId="0">
      <sharedItems/>
    </cacheField>
    <cacheField name="Столбец1" numFmtId="0">
      <sharedItems/>
    </cacheField>
    <cacheField name="Столбец332" numFmtId="0">
      <sharedItems/>
    </cacheField>
    <cacheField name="Столбец35" numFmtId="0">
      <sharedItems/>
    </cacheField>
    <cacheField name="Столбец38" numFmtId="0">
      <sharedItems/>
    </cacheField>
    <cacheField name="Столбец352" numFmtId="0">
      <sharedItems/>
    </cacheField>
    <cacheField name="Столбец44" numFmtId="0">
      <sharedItems/>
    </cacheField>
    <cacheField name="Столбец47" numFmtId="0">
      <sharedItems/>
    </cacheField>
    <cacheField name="Столбец27" numFmtId="0">
      <sharedItems/>
    </cacheField>
    <cacheField name="Столбец21" numFmtId="0">
      <sharedItems/>
    </cacheField>
    <cacheField name="Столбец25" numFmtId="0">
      <sharedItems/>
    </cacheField>
    <cacheField name="Столбец252" numFmtId="0">
      <sharedItems containsMixedTypes="1" containsNumber="1" containsInteger="1" minValue="0" maxValue="0"/>
    </cacheField>
    <cacheField name="Столбец29" numFmtId="0">
      <sharedItems/>
    </cacheField>
    <cacheField name="Столбец30" numFmtId="0">
      <sharedItems/>
    </cacheField>
    <cacheField name="Столбец333" numFmtId="0">
      <sharedItems/>
    </cacheField>
    <cacheField name="Столбец33" numFmtId="0">
      <sharedItems/>
    </cacheField>
    <cacheField name="Столбец353" numFmtId="0">
      <sharedItems/>
    </cacheField>
    <cacheField name="Столбец354" numFmtId="0">
      <sharedItems/>
    </cacheField>
    <cacheField name="Столбец382" numFmtId="0">
      <sharedItems/>
    </cacheField>
    <cacheField name="Столбец39" numFmtId="0">
      <sharedItems/>
    </cacheField>
    <cacheField name="Столбец36" numFmtId="0">
      <sharedItems/>
    </cacheField>
    <cacheField name="Столбец3522" numFmtId="0">
      <sharedItems/>
    </cacheField>
    <cacheField name="Столбец3523" numFmtId="0">
      <sharedItems/>
    </cacheField>
    <cacheField name="Столбец45" numFmtId="0">
      <sharedItems/>
    </cacheField>
    <cacheField name="Столбец46" numFmtId="0">
      <sharedItems/>
    </cacheField>
    <cacheField name="Столбец472" numFmtId="0">
      <sharedItems/>
    </cacheField>
    <cacheField name="Столбец48" numFmtId="0">
      <sharedItems/>
    </cacheField>
    <cacheField name="Исп. схема полн." numFmtId="0">
      <sharedItems/>
    </cacheField>
    <cacheField name="Сборка назв. полного" numFmtId="0">
      <sharedItems/>
    </cacheField>
    <cacheField name="Сборка номер+назв" numFmtId="0">
      <sharedItems/>
    </cacheField>
    <cacheField name="Номер акта" numFmtId="0">
      <sharedItems/>
    </cacheField>
    <cacheField name="КС2№" numFmtId="0">
      <sharedItems containsString="0" containsBlank="1" containsNumber="1" containsInteger="1" minValue="3" maxValue="6"/>
    </cacheField>
    <cacheField name="дата" numFmtId="168">
      <sharedItems containsDate="1" containsBlank="1" containsMixedTypes="1" minDate="2018-10-29T00:00:00" maxDate="2018-10-30T00:00:00"/>
    </cacheField>
    <cacheField name="Столбец2" numFmtId="0">
      <sharedItems containsBlank="1" containsMixedTypes="1" containsNumber="1" containsInteger="1" minValue="1" maxValue="11"/>
    </cacheField>
    <cacheField name="Столбец3" numFmtId="0">
      <sharedItems containsBlank="1"/>
    </cacheField>
    <cacheField name="Столбец4" numFmtId="0">
      <sharedItems containsBlank="1"/>
    </cacheField>
    <cacheField name="Столбец5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n v="2"/>
    <s v="А"/>
    <s v="Механизированная разработка грунта котлована"/>
    <m/>
    <s v="А"/>
    <m/>
    <s v="-5,160"/>
    <s v="А-Л/1-11"/>
    <d v="2018-10-16T00:00:00"/>
    <d v="2018-10-20T00:00:00"/>
    <d v="2018-10-20T00:00:00"/>
    <x v="0"/>
    <m/>
    <m/>
    <s v="Механизированная разработка грунта котлована блока А на отм. -5,160 в осях А-Л/1-11"/>
    <s v="Разработка грунта вручную (Доработка котлована) блока А на отм. -5,060 в осях А-Л/1-11"/>
    <s v="Без применения материалов"/>
    <m/>
    <m/>
    <s v=", проект шифр: W0947-19/13-КЖ1.1"/>
    <s v=" СП70.13330.2012 «Несущие и ограждающие конструкции&quot;, проект: W0947-19/13-КЖ1.1"/>
    <n v="5"/>
    <s v="согласно п. 3, 4"/>
    <m/>
    <s v="16"/>
    <s v="октября"/>
    <n v="2018"/>
    <s v="20"/>
    <s v="октября"/>
    <n v="2018"/>
    <s v="20"/>
    <s v="окт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"/>
    <s v="бА-№2А от 20.10.2018@Акт освидетельствования скрытых работ. Механизированная разработка грунта котлована блока А на отм. -5,160 в осях А-Л/1-11"/>
    <s v="АОСР бА-№2А от 20.10.2018 (Механизированная разработка грунта котлована на отм.-5,160)"/>
    <s v="бА-№2А"/>
    <n v="3"/>
    <d v="2018-10-29T00:00:00"/>
    <m/>
    <m/>
    <m/>
    <m/>
  </r>
  <r>
    <n v="3"/>
    <s v="А"/>
    <s v="Разработка грунта вручную (Доработка котлована)"/>
    <m/>
    <s v="А"/>
    <m/>
    <s v="-5,060"/>
    <s v="А-Л/1-11"/>
    <d v="2018-10-20T00:00:00"/>
    <d v="2018-10-23T00:00:00"/>
    <d v="2018-10-23T00:00:00"/>
    <x v="1"/>
    <m/>
    <m/>
    <s v="Разработка грунта вручную (Доработка котлована) блока А на отм. -5,060 в осях А-Л/1-11"/>
    <s v=" блока А на отм. -5,010 в осях А-Л/1-11"/>
    <s v="Реестр документов о качестве бетонной смеси №3А; ;  Смесь сухая универсальная М150  СС № РОСС RU.04ЖИГО.00181 "/>
    <m/>
    <m/>
    <s v=", проект шифр: W0947-19/13-КЖ1.1"/>
    <s v=" СП70.13330.2012 «Несущие и ограждающие конструкции&quot;, проект: W0947-19/13-КЖ1.1"/>
    <n v="5"/>
    <s v="согласно п. 3, 4"/>
    <m/>
    <s v="20"/>
    <s v="октября"/>
    <n v="2018"/>
    <s v="23"/>
    <s v="октября"/>
    <n v="2018"/>
    <s v="23"/>
    <s v="окт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"/>
    <s v="бА-№3А от 23.10.2018@Акт освидетельствования скрытых работ. Разработка грунта вручную (Доработка котлована) блока А на отм. -5,060 в осях А-Л/1-11"/>
    <s v="АОСР бА-№3А от 23.10.2018 (Разработка грунта вручную (Доработка котлована) на отм.-5,060)"/>
    <s v="бА-№3А"/>
    <n v="4"/>
    <d v="2018-10-29T00:00:00"/>
    <m/>
    <m/>
    <m/>
    <m/>
  </r>
  <r>
    <n v="4"/>
    <s v="А"/>
    <m/>
    <m/>
    <s v="А"/>
    <m/>
    <s v="-5,010"/>
    <s v="А-Л/1-11"/>
    <d v="2018-10-23T00:00:00"/>
    <d v="2018-10-25T00:00:00"/>
    <d v="2018-10-25T00:00:00"/>
    <x v="1"/>
    <m/>
    <m/>
    <s v=" блока А на отм. -5,010 в осях А-Л/1-11"/>
    <s v=" блока А на отм. -5,000 в осях А-Л/1-11"/>
    <s v=" Смесь сухая универсальная М150  СС № РОСС RU.04ЖИГО.00181 "/>
    <m/>
    <m/>
    <s v=", проект шифр: W0947-19/13-КЖ1.1"/>
    <s v=" СП70.13330.2012 «Несущие и ограждающие конструкции&quot;, проект: W0947-19/13-КЖ1.1"/>
    <n v="5"/>
    <s v="согласно п. 3, 4"/>
    <m/>
    <s v="23"/>
    <s v="октября"/>
    <n v="2018"/>
    <s v="25"/>
    <s v="октября"/>
    <n v="2018"/>
    <s v="25"/>
    <s v="окт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"/>
    <s v="бА-№4А от 25.10.2018@Акт освидетельствования скрытых работ.  блока А на отм. -5,010 в осях А-Л/1-11"/>
    <s v="АОСР бА-№4А от 25.10.2018 ( на отм.-5,010)"/>
    <s v="бА-№4А"/>
    <n v="4"/>
    <d v="2018-10-29T00:00:00"/>
    <m/>
    <m/>
    <m/>
    <m/>
  </r>
  <r>
    <n v="5"/>
    <s v="А"/>
    <m/>
    <m/>
    <s v="А"/>
    <m/>
    <s v="-5,000"/>
    <s v="А-Л/1-11"/>
    <d v="2018-10-25T00:00:00"/>
    <d v="2018-10-31T00:00:00"/>
    <d v="2018-10-31T00:00:00"/>
    <x v="1"/>
    <m/>
    <m/>
    <s v=" блока А на отм. -5,000 в осях А-Л/1-11"/>
    <s v=" блока А на отм. -4,950 в осях А-Л/1-11"/>
    <s v="Праймер битумный, ПК № 8901 от 07.10.2018., Техноэласт П ЭПП ПК № 9460 от 19.10.2018."/>
    <m/>
    <s v="Исполнительная геодезическая схема №5А"/>
    <s v=", проект шифр: W0947-19/13-КЖ1.1"/>
    <s v=" СП70.13330.2012 «Несущие и ограждающие конструкции&quot;, проект: W0947-19/13-КЖ1.1"/>
    <n v="5"/>
    <s v="согласно п. 3, 4"/>
    <m/>
    <s v="25"/>
    <s v="октября"/>
    <n v="2018"/>
    <s v="31"/>
    <s v="октября"/>
    <n v="2018"/>
    <s v="31"/>
    <s v="окт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5А@Исполнительная схема.  блока А на отм. -5,000 в осях А-Л/1-11"/>
    <s v="бА-№5А от 31.10.2018@Акт освидетельствования скрытых работ.  блока А на отм. -5,000 в осях А-Л/1-11"/>
    <s v="АОСР бА-№5А от 31.10.2018 ( на отм.-5,000)"/>
    <s v="бА-№5А"/>
    <n v="4"/>
    <d v="2018-10-29T00:00:00"/>
    <m/>
    <m/>
    <m/>
    <m/>
  </r>
  <r>
    <n v="6"/>
    <s v="А"/>
    <m/>
    <m/>
    <s v="А"/>
    <m/>
    <s v="-4,950"/>
    <s v="А-Л/1-11"/>
    <d v="2018-10-31T00:00:00"/>
    <d v="2018-11-02T00:00:00"/>
    <d v="2018-11-02T00:00:00"/>
    <x v="1"/>
    <m/>
    <m/>
    <s v=" блока А на отм. -4,950 в осях А-Л/1-11"/>
    <s v=" блока А на отм. -4,350 в осях А-Г/1-11; Г-Л/8-11"/>
    <s v="Реестр документов о качестве бетонной смеси №6А;  Смесь сухая универсальная М150  СС № РОСС RU.04ЖИГО.00181 "/>
    <m/>
    <s v="Исполнительная геодезическая схема №6А"/>
    <s v=", проект шифр: W0947-19/13-КЖ1.1"/>
    <s v=" СП70.13330.2012 «Несущие и ограждающие конструкции&quot;, проект: W0947-19/13-КЖ1.1"/>
    <n v="5"/>
    <s v="согласно п. 3, 4"/>
    <m/>
    <s v="31"/>
    <s v="октября"/>
    <n v="2018"/>
    <s v="02"/>
    <s v="ноября"/>
    <n v="2018"/>
    <s v="02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6А@Исполнительная схема.  блока А на отм. -4,950 в осях А-Л/1-11"/>
    <s v="бА-№6А от 02.11.2018@Акт освидетельствования скрытых работ.  блока А на отм. -4,950 в осях А-Л/1-11"/>
    <s v="АОСР бА-№6А от 02.11.2018 ( на отм.-4,950)"/>
    <s v="бА-№6А"/>
    <n v="4"/>
    <d v="2018-10-29T00:00:00"/>
    <m/>
    <m/>
    <m/>
    <m/>
  </r>
  <r>
    <n v="7"/>
    <s v="А"/>
    <m/>
    <m/>
    <s v="А"/>
    <m/>
    <s v="-4,350"/>
    <s v="А-Г/1-11; Г-Л/8-11"/>
    <d v="2018-11-02T00:00:00"/>
    <d v="2018-11-08T00:00:00"/>
    <d v="2018-11-08T00:00:00"/>
    <x v="1"/>
    <m/>
    <m/>
    <s v=" блока А на отм. -4,350 в осях А-Г/1-11; Г-Л/8-11"/>
    <s v=" блока А на отм. -4,350 в осях А-Г/1-11; Г-Л/8-11"/>
    <s v="Арматура ф32 А500С, СК № 9407 от 16.09.2018. Арматура ф32 А500С, СК № 9426 от 16.09.2018. Проволока вязальная ф1.2 мм., ДК № 0040016 от 30.06.2018."/>
    <m/>
    <s v="Исполнительная геодезическая схема №7А"/>
    <s v=", проект шифр: W0947-19/13-КЖ1.1"/>
    <s v=" СП70.13330.2012 «Несущие и ограждающие конструкции&quot;, проект: W0947-19/13-КЖ1.1"/>
    <n v="5"/>
    <s v="согласно п. 3, 4"/>
    <m/>
    <s v="02"/>
    <s v="ноября"/>
    <n v="2018"/>
    <s v="08"/>
    <s v="ноября"/>
    <n v="2018"/>
    <s v="08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7А@Исполнительная схема.  блока А на отм. -4,350 в осях А-Г/1-11; Г-Л/8-11"/>
    <s v="бА-№7А от 08.11.2018@Акт освидетельствования скрытых работ.  блока А на отм. -4,350 в осях А-Г/1-11; Г-Л/8-11"/>
    <s v="АОСР бА-№7А от 08.11.2018 ( на отм.-4,350)"/>
    <s v="бА-№7А"/>
    <n v="4"/>
    <d v="2018-10-29T00:00:00"/>
    <m/>
    <m/>
    <m/>
    <m/>
  </r>
  <r>
    <n v="8"/>
    <s v="А"/>
    <m/>
    <m/>
    <s v="А"/>
    <m/>
    <s v="-4,350"/>
    <s v="А-Г/1-11; Г-Л/8-11"/>
    <d v="2018-11-02T00:00:00"/>
    <d v="2018-11-08T00:00:00"/>
    <d v="2018-11-08T00:00:00"/>
    <x v="1"/>
    <m/>
    <m/>
    <s v=" блока А на отм. -4,350 в осях А-Г/1-11; Г-Л/8-11"/>
    <s v=" блока А на отм. -4,350 в осях А-Г/1-11; Г-Л/8-11"/>
    <s v="Арматура ф16 А500С, СК № 7446 от. 26.07.2018. Проволока вязальная ф1.2 мм., ДК № 0040016 от 30.06.2018."/>
    <m/>
    <s v="Исполнительная геодезическая схема №8А"/>
    <s v=", проект шифр: W0947-19/13-КЖ1.1"/>
    <s v=" СП70.13330.2012 «Несущие и ограждающие конструкции&quot;, проект: W0947-19/13-КЖ1.1"/>
    <n v="5"/>
    <s v="согласно п. 3, 4"/>
    <m/>
    <s v="02"/>
    <s v="ноября"/>
    <n v="2018"/>
    <s v="08"/>
    <s v="ноября"/>
    <n v="2018"/>
    <s v="08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8А@Исполнительная схема.  блока А на отм. -4,350 в осях А-Г/1-11; Г-Л/8-11"/>
    <s v="бА-№8А от 08.11.2018@Акт освидетельствования скрытых работ.  блока А на отм. -4,350 в осях А-Г/1-11; Г-Л/8-11"/>
    <s v="АОСР бА-№8А от 08.11.2018 ( на отм.-4,350)"/>
    <s v="бА-№8А"/>
    <n v="4"/>
    <d v="2018-10-29T00:00:00"/>
    <m/>
    <m/>
    <m/>
    <m/>
  </r>
  <r>
    <n v="9"/>
    <s v="А"/>
    <m/>
    <m/>
    <s v="А"/>
    <m/>
    <s v="-4,350"/>
    <s v="А-Г/1-11; Г-Л/8-11"/>
    <d v="2018-11-08T00:00:00"/>
    <d v="2018-11-10T00:00:00"/>
    <d v="2018-11-10T00:00:00"/>
    <x v="1"/>
    <m/>
    <m/>
    <s v=" блока А на отм. -4,350 в осях А-Г/1-11; Г-Л/8-11"/>
    <s v=" блока А на отм. -4,350 в осях А-Г/1-11; Г-Л/8-11"/>
    <s v="Арматура ф28 А500С, СК № 10157 от 30.09.2018. Арматура ф28 А500С, СК № 10221 от 01.10.2018. Арматура ф28 А500С, СК № 10217 от 01.10.2018. Арматура ф28 А500С, СК № 20000056644 от 21.10.2018. Арматура ф12 А500С, СК № 9210 от 09.09.2018. Арматура ф16 А500С, СК № 7446 от 26.07.2018.  Арматура ф20 А500С, СК № 8922 от 01.10.2018. Проволока вязальная ф1.2 мм., ДК № 0040016 от 30.06.2018. "/>
    <m/>
    <s v="Исполнительная геодезическая схема №9А"/>
    <s v=", проект шифр: W0947-19/13-КЖ1.1"/>
    <s v=" СП70.13330.2012 «Несущие и ограждающие конструкции&quot;, проект: W0947-19/13-КЖ1.1"/>
    <n v="5"/>
    <s v="согласно п. 3, 4"/>
    <m/>
    <s v="08"/>
    <s v="ноября"/>
    <n v="2018"/>
    <s v="10"/>
    <s v="ноября"/>
    <n v="2018"/>
    <s v="10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9А@Исполнительная схема.  блока А на отм. -4,350 в осях А-Г/1-11; Г-Л/8-11"/>
    <s v="бА-№9А от 10.11.2018@Акт освидетельствования скрытых работ.  блока А на отм. -4,350 в осях А-Г/1-11; Г-Л/8-11"/>
    <s v="АОСР бА-№9А от 10.11.2018 ( на отм.-4,350)"/>
    <s v="бА-№9А"/>
    <n v="4"/>
    <d v="2018-10-29T00:00:00"/>
    <m/>
    <m/>
    <m/>
    <m/>
  </r>
  <r>
    <n v="10"/>
    <s v="А"/>
    <m/>
    <m/>
    <s v="А"/>
    <m/>
    <s v="-4,350"/>
    <s v="А-Г/1-11; Г-Л/8-11"/>
    <d v="2018-11-08T00:00:00"/>
    <d v="2018-11-10T00:00:00"/>
    <d v="2018-11-10T00:00:00"/>
    <x v="1"/>
    <m/>
    <m/>
    <s v=" блока А на отм. -4,350 в осях А-Г/1-11; Г-Л/8-11"/>
    <s v=" блока А на отм. -4,350 в осях А-Г/1-11; Г-Л/8-11"/>
    <s v="Фанера ламинированная, СС № POCC RU. AM3l. H00053,  c 02.11.2016r. no 01.11.2019 r. "/>
    <m/>
    <s v="Исполнительная геодезическая схема №10А"/>
    <s v=", проект шифр: W0947-19/13-КЖ1.1"/>
    <s v=" СП70.13330.2012 «Несущие и ограждающие конструкции&quot;, проект: W0947-19/13-КЖ1.1"/>
    <n v="5"/>
    <s v="согласно п. 3, 4"/>
    <m/>
    <s v="08"/>
    <s v="ноября"/>
    <n v="2018"/>
    <s v="10"/>
    <s v="ноября"/>
    <n v="2018"/>
    <s v="10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10А@Исполнительная схема.  блока А на отм. -4,350 в осях А-Г/1-11; Г-Л/8-11"/>
    <s v="бА-№10А от 10.11.2018@Акт освидетельствования скрытых работ.  блока А на отм. -4,350 в осях А-Г/1-11; Г-Л/8-11"/>
    <s v="АОСР бА-№10А от 10.11.2018 ( на отм.-4,350)"/>
    <s v="бА-№10А"/>
    <n v="4"/>
    <d v="2018-10-29T00:00:00"/>
    <m/>
    <m/>
    <m/>
    <m/>
  </r>
  <r>
    <n v="11"/>
    <s v="А"/>
    <m/>
    <m/>
    <s v="А"/>
    <m/>
    <s v="-4,350"/>
    <s v="А-Г/1-11; Г-Л/8-11"/>
    <d v="2018-11-11T00:00:00"/>
    <d v="2018-11-11T00:00:00"/>
    <d v="2018-11-11T00:00:00"/>
    <x v="1"/>
    <m/>
    <m/>
    <s v=" блока А на отм. -4,350 в осях А-Г/1-11; Г-Л/8-11"/>
    <s v=" блока А на отм. -4,350 в осях Ж-Л/1-8"/>
    <s v="Реестр документов о качестве бетонной смеси №11А"/>
    <m/>
    <s v="Исполнительная геодезическая схема №11А"/>
    <s v=", проект шифр: W0947-19/13-КЖ1.1"/>
    <s v=" СП70.13330.2012 «Несущие и ограждающие конструкции&quot;, проект: W0947-19/13-КЖ1.1"/>
    <n v="5"/>
    <s v="согласно п. 3, 4"/>
    <m/>
    <s v="11"/>
    <s v="ноября"/>
    <n v="2018"/>
    <s v="11"/>
    <s v="ноября"/>
    <n v="2018"/>
    <s v="11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геодезическая схема №11А@Исполнительная схема.  блока А на отм. -4,350 в осях А-Г/1-11; Г-Л/8-11"/>
    <s v="бА-№11А от 11.11.2018@Акт освидетельствования скрытых работ.  блока А на отм. -4,350 в осях А-Г/1-11; Г-Л/8-11"/>
    <s v="АОСР бА-№11А от 11.11.2018 ( на отм.-4,350)"/>
    <s v="бА-№11А"/>
    <n v="4"/>
    <d v="2018-10-29T00:00:00"/>
    <m/>
    <m/>
    <m/>
    <m/>
  </r>
  <r>
    <n v="7"/>
    <s v="А1"/>
    <m/>
    <m/>
    <s v="А"/>
    <m/>
    <s v="-4,350"/>
    <s v="Ж-Л/1-8"/>
    <d v="2018-11-02T00:00:00"/>
    <d v="2018-11-11T00:00:00"/>
    <d v="2018-11-11T00:00:00"/>
    <x v="1"/>
    <m/>
    <s v="нет"/>
    <s v=" блока А на отм. -4,350 в осях Ж-Л/1-8"/>
    <s v=" блока А на отм. -4,350 в осях Ж-Л/1-8"/>
    <s v="Арматура ф32 А500С, СК № 11093 от 26.10.2018.; Арматура ф32 А500С, СК № 11213 от 29.10.2018.; Арматура ф32 А500С, СК № 11214 от 29.10.2018.; Проволока вязальная ф1.2 мм., ДК № 0040016 от 30.06.2018."/>
    <m/>
    <s v="Исполнительная схема №7А"/>
    <s v=", проект шифр: W0947-19/13-КЖ1.1"/>
    <s v=" СП70.13330.2012 «Несущие и ограждающие конструкции&quot;, проект: W0947-19/13-КЖ1.1"/>
    <n v="5"/>
    <s v="согласно п. 3, 4"/>
    <m/>
    <s v="02"/>
    <s v="ноября"/>
    <n v="2018"/>
    <s v="11"/>
    <s v="ноября"/>
    <n v="2018"/>
    <s v="11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7А@Исполнительная схема.  блока А на отм. -4,350 в осях Ж-Л/1-8"/>
    <s v="бА-№7А1 от 11.11.2018@Акт освидетельствования скрытых работ.  блока А на отм. -4,350 в осях Ж-Л/1-8"/>
    <s v="АОСР бА-№7А1 от 11.11.2018 ( на отм.-4,350)"/>
    <s v="бА-№7А1"/>
    <n v="6"/>
    <s v="ноябрь"/>
    <m/>
    <m/>
    <m/>
    <m/>
  </r>
  <r>
    <n v="8"/>
    <s v="А1"/>
    <m/>
    <m/>
    <s v="А"/>
    <m/>
    <s v="-4,350"/>
    <s v="Ж-Л/1-8"/>
    <d v="2018-11-02T00:00:00"/>
    <d v="2018-11-11T00:00:00"/>
    <d v="2018-11-11T00:00:00"/>
    <x v="1"/>
    <m/>
    <s v="нет"/>
    <s v=" блока А на отм. -4,350 в осях Ж-Л/1-8"/>
    <s v=" блока А на отм. -4,350 в осях Ж-Л/1-8"/>
    <s v="Арматура ф16 А-I (А240) СК №28639 от 17.07.2018.; Проволока вязальная ф1.2 мм., ДК № 0040016 от 30.06.2018.; Электроды УОНИ 13/55, ф4 мм. СК 4073618 от 30.05.2018."/>
    <m/>
    <s v="Исполнительная схема №8А"/>
    <s v=", проект шифр: W0947-19/13-КЖ1.1"/>
    <s v=" СП70.13330.2012 «Несущие и ограждающие конструкции&quot;, проект: W0947-19/13-КЖ1.1"/>
    <n v="5"/>
    <s v="согласно п. 3, 4"/>
    <m/>
    <s v="02"/>
    <s v="ноября"/>
    <n v="2018"/>
    <s v="11"/>
    <s v="ноября"/>
    <n v="2018"/>
    <s v="11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8А@Исполнительная схема.  блока А на отм. -4,350 в осях Ж-Л/1-8"/>
    <s v="бА-№8А1 от 11.11.2018@Акт освидетельствования скрытых работ.  блока А на отм. -4,350 в осях Ж-Л/1-8"/>
    <s v="АОСР бА-№8А1 от 11.11.2018 ( на отм.-4,350)"/>
    <s v="бА-№8А1"/>
    <n v="6"/>
    <s v="ноябрь"/>
    <m/>
    <m/>
    <m/>
    <m/>
  </r>
  <r>
    <n v="9"/>
    <s v="А1"/>
    <m/>
    <m/>
    <s v="А"/>
    <m/>
    <s v="-4,350"/>
    <s v="Ж-Л/1-8"/>
    <d v="2018-11-11T00:00:00"/>
    <d v="2018-11-22T00:00:00"/>
    <d v="2018-11-22T00:00:00"/>
    <x v="1"/>
    <m/>
    <s v="нет"/>
    <s v=" блока А на отм. -4,350 в осях Ж-Л/1-8"/>
    <s v=" блока А на отм. -4,350 в осях Ж-Л/1-8"/>
    <s v="Арматура ф12 А500С, СК № 9210 от 09.09.2018.; Арматура ф16 А500С, СК № 7446 от 26.07.2018.; Арматура ф20 А500С,  СК № 9806 от 24.09.2018.; Арматура ф28 А500С, СК № 20000056644 от 21.10.2018.; Арматура ф28 А500С, СК № 11127 от 27.10.2018.; Арматура ф28 А500С, СК № 11126 от 27.10.2018.; Арматура ф28 А500С, СК № 11167 от 28.10.2018.; Проволока вязальная ф1.2 мм., ДК № 0040016 от 30.06.2018."/>
    <m/>
    <s v="Исполнительная схема №9А"/>
    <s v=", проект шифр: W0947-19/13-КЖ1.1"/>
    <s v=" СП70.13330.2012 «Несущие и ограждающие конструкции&quot;, проект: W0947-19/13-КЖ1.1"/>
    <n v="5"/>
    <s v="согласно п. 3, 4"/>
    <m/>
    <s v="11"/>
    <s v="ноября"/>
    <n v="2018"/>
    <s v="22"/>
    <s v="ноября"/>
    <n v="2018"/>
    <s v="22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9А@Исполнительная схема.  блока А на отм. -4,350 в осях Ж-Л/1-8"/>
    <s v="бА-№9А1 от 22.11.2018@Акт освидетельствования скрытых работ.  блока А на отм. -4,350 в осях Ж-Л/1-8"/>
    <s v="АОСР бА-№9А1 от 22.11.2018 ( на отм.-4,350)"/>
    <s v="бА-№9А1"/>
    <n v="6"/>
    <s v="ноябрь"/>
    <m/>
    <m/>
    <m/>
    <m/>
  </r>
  <r>
    <n v="10"/>
    <s v="А1"/>
    <m/>
    <m/>
    <s v="А"/>
    <m/>
    <s v="-4,350"/>
    <s v="Ж-Л/1-8"/>
    <d v="2018-11-12T00:00:00"/>
    <d v="2018-11-22T00:00:00"/>
    <d v="2018-11-22T00:00:00"/>
    <x v="1"/>
    <m/>
    <s v="нет"/>
    <s v=" блока А на отм. -4,350 в осях Ж-Л/1-8"/>
    <s v=" блока А на отм. -4,350 в осях Ж-Л/1-8"/>
    <s v="Фанера ламинированная, СС №РОСС RU.ДМ31.Н00053; Опалубка инвентарная, СС №RU.МСС.094.334.32579"/>
    <m/>
    <s v="Исполнительная схема №10А/1"/>
    <s v=", проект шифр: W0947-19/13-КЖ1.1"/>
    <s v=" СП70.13330.2012 «Несущие и ограждающие конструкции&quot;, проект: W0947-19/13-КЖ1.1"/>
    <n v="5"/>
    <s v="согласно п. 3, 4"/>
    <m/>
    <s v="12"/>
    <s v="ноября"/>
    <n v="2018"/>
    <s v="22"/>
    <s v="ноября"/>
    <n v="2018"/>
    <s v="22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0А/1@Исполнительная схема.  блока А на отм. -4,350 в осях Ж-Л/1-8"/>
    <s v="бА-№10А1 от 22.11.2018@Акт освидетельствования скрытых работ.  блока А на отм. -4,350 в осях Ж-Л/1-8"/>
    <s v="АОСР бА-№10А1 от 22.11.2018 ( на отм.-4,350)"/>
    <s v="бА-№10А1"/>
    <n v="6"/>
    <s v="ноябрь"/>
    <m/>
    <m/>
    <m/>
    <m/>
  </r>
  <r>
    <n v="11"/>
    <s v="А1"/>
    <m/>
    <m/>
    <s v="А"/>
    <m/>
    <s v="-4,350"/>
    <s v="Ж-Л/1-8"/>
    <d v="2018-11-23T00:00:00"/>
    <d v="2018-11-23T00:00:00"/>
    <d v="2018-11-23T00:00:00"/>
    <x v="1"/>
    <m/>
    <s v="нет"/>
    <s v=" блока А на отм. -4,350 в осях Ж-Л/1-8"/>
    <s v="Устройство защитной стяжки по гидроизоляции бетонной подготовки блока А на отм. -4,350 в осях А-Г/1-11; Г-Л/8-11"/>
    <s v="Реестр документов о качестве бетонной смеси №11А/1"/>
    <m/>
    <s v="Исполнительная схема №11А/1"/>
    <s v=", проект шифр: W0947-19/13-КЖ1.1"/>
    <s v=" СП70.13330.2012 «Несущие и ограждающие конструкции&quot;, проект: W0947-19/13-КЖ1.1"/>
    <n v="5"/>
    <s v="согласно п. 3, 4"/>
    <m/>
    <s v="23"/>
    <s v="ноября"/>
    <n v="2018"/>
    <s v="23"/>
    <s v="ноября"/>
    <n v="2018"/>
    <s v="23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1А/1@Исполнительная схема.  блока А на отм. -4,350 в осях Ж-Л/1-8"/>
    <s v="бА-№11А1 от 23.11.2018@Акт освидетельствования скрытых работ.  блока А на отм. -4,350 в осях Ж-Л/1-8"/>
    <s v="АОСР бА-№11А1 от 23.11.2018 ( на отм.-4,350)"/>
    <s v="бА-№11А1"/>
    <n v="6"/>
    <s v="ноябрь"/>
    <m/>
    <m/>
    <m/>
    <m/>
  </r>
  <r>
    <n v="12"/>
    <s v="А"/>
    <m/>
    <m/>
    <s v="А"/>
    <m/>
    <s v="-4,350"/>
    <s v="А-Л/1-11"/>
    <d v="2018-11-02T00:00:00"/>
    <d v="2018-11-22T00:00:00"/>
    <d v="2018-11-22T00:00:00"/>
    <x v="0"/>
    <m/>
    <s v="нет"/>
    <s v=" блока А на отм. -4,350 в осях А-Л/1-11"/>
    <s v=" блока А на отм. -4,350 в осях А-Л/1-11"/>
    <s v="Арматура ф12 А500С, СК № 9210 от 09.09.2018.; Арматура ф20 А500С,  СК № 9806 от 24.09.2018.; Проволока вязальная ф1.2 мм., ДК № 0040016 от 30.06.2018."/>
    <m/>
    <s v="Исполнительная схема №12А"/>
    <s v=", проект шифр: W0947-19/13-КЖ1.1"/>
    <s v=" СП70.13330.2012 «Несущие и ограждающие конструкции&quot;, проект: W0947-19/13-КЖ1.1"/>
    <n v="5"/>
    <s v="согласно п. 3, 4"/>
    <s v=""/>
    <s v="02"/>
    <s v="ноября"/>
    <n v="2018"/>
    <s v="22"/>
    <s v="ноября"/>
    <n v="2018"/>
    <s v="22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2А@Исполнительная схема.  блока А на отм. -4,350 в осях А-Л/1-11"/>
    <s v="бА-№12А от 22.11.2018@Акт освидетельствования скрытых работ.  блока А на отм. -4,350 в осях А-Л/1-11"/>
    <s v="АОСР бА-№12А от 22.11.2018 ( на отм.-4,350)"/>
    <s v="бА-№12А"/>
    <n v="6"/>
    <s v="ноябрь"/>
    <m/>
    <m/>
    <m/>
    <m/>
  </r>
  <r>
    <n v="13"/>
    <s v="А"/>
    <m/>
    <m/>
    <s v="А"/>
    <m/>
    <s v="-4,350"/>
    <s v="А-Л/1-11"/>
    <d v="2018-11-10T00:00:00"/>
    <d v="2018-11-22T00:00:00"/>
    <d v="2018-11-22T00:00:00"/>
    <x v="0"/>
    <m/>
    <s v="нет"/>
    <s v=" блока А на отм. -4,350 в осях А-Л/1-11"/>
    <s v="Устройство защитной стяжки по гидроизоляции бетонной подготовки блока А на отм. -4,350 в осях А-Г/1-11; Г-Л/8-11"/>
    <s v="Фанера ламинированная, СС №РОСС RU.ДМ31.Н00053"/>
    <m/>
    <m/>
    <m/>
    <m/>
    <n v="2"/>
    <s v="согласно п. 3, 4"/>
    <s v=""/>
    <s v="10"/>
    <s v="ноября"/>
    <n v="2018"/>
    <s v="22"/>
    <s v="ноября"/>
    <n v="2018"/>
    <s v="22"/>
    <s v="ноября"/>
    <n v="2018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3А от 22.11.2018@Акт освидетельствования скрытых работ.  блока А на отм. -4,350 в осях А-Л/1-11"/>
    <s v="АОСР бА-№13А от 22.11.2018 ( на отм.-4,350)"/>
    <s v="бА-№13А"/>
    <n v="6"/>
    <s v="ноябрь"/>
    <n v="11"/>
    <m/>
    <m/>
    <m/>
  </r>
  <r>
    <n v="14"/>
    <s v="А"/>
    <m/>
    <m/>
    <s v="А"/>
    <m/>
    <s v="-4,350"/>
    <s v="А-Л/1-11"/>
    <d v="2018-11-23T00:00:00"/>
    <d v="2018-11-23T00:00:00"/>
    <d v="2018-11-23T00:00:00"/>
    <x v="0"/>
    <m/>
    <s v="нет"/>
    <s v=" блока А на отм. -4,350 в осях А-Л/1-11"/>
    <s v="Устройство защитной стяжки по гидроизоляции бетонной подготовки блока А на отм. -4,350 в осях А-Г/1-11; Г-Л/8-11"/>
    <s v="Бетон БСТ В30 П4, F200, W10. ДК 9846 от 29.11.2018.; Бетон БСТ В30 П4, F150, W6. ДК 9942 от 04.12.2018.; Бетон БСТ В30 П4, F150, W6. ДК 9940 от 04.12.2018.; Бетон БСТ В30 П4, F150, W6. ДК 9951 от 04.12.2018."/>
    <m/>
    <s v="Исполнительная схема №14А"/>
    <s v=", проект шифр: W0947-19/13-КЖ1.1"/>
    <s v=" СП70.13330.2012 «Несущие и ограждающие конструкции&quot;, проект: W0947-19/13-КЖ1.1"/>
    <n v="5"/>
    <s v="согласно п. 3, 4"/>
    <s v=""/>
    <s v="23"/>
    <s v="ноября"/>
    <n v="2018"/>
    <s v="23"/>
    <s v="ноября"/>
    <n v="2018"/>
    <s v="23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4А@Исполнительная схема.  блока А на отм. -4,350 в осях А-Л/1-11"/>
    <s v="бА-№14А от 23.11.2018@Акт освидетельствования скрытых работ.  блока А на отм. -4,350 в осях А-Л/1-11"/>
    <s v="АОСР бА-№14А от 23.11.2018 ( на отм.-4,350)"/>
    <s v="бА-№14А"/>
    <n v="6"/>
    <s v="ноябрь"/>
    <n v="8"/>
    <m/>
    <m/>
    <m/>
  </r>
  <r>
    <n v="15"/>
    <s v="А"/>
    <s v="Устройство защитной стяжки по гидроизоляции бетонной подготовки"/>
    <m/>
    <s v="А"/>
    <m/>
    <s v="-4,350"/>
    <s v="А-Г/1-11; Г-Л/8-11"/>
    <d v="2018-11-24T00:00:00"/>
    <d v="2018-11-29T00:00:00"/>
    <d v="2018-11-29T00:00:00"/>
    <x v="0"/>
    <m/>
    <s v="нет"/>
    <s v="Устройство защитной стяжки по гидроизоляции бетонной подготовки блока А на отм. -4,350 в осях А-Г/1-11; Г-Л/8-11"/>
    <s v="Устройство бетонной подготовки блока А на отм. -4,350 в осях А-Г/1-11; Г-Л/8-11"/>
    <s v="Арматура ф6 А-I СК № 21370 от 28.04.2018.; Арматура ф8 А-I СК № 24617 от 22.06.2018.; Арматура ф12 А500С, СК № 9210 от 09.09.2018.; Арматура ф16 А500С, СК № 7446 от 26.07.2018.; Арматура ф20 А500С,  СК № 9806 от 24.09.2018.; Проволока вязальная ф1.2 мм., ДК № 0040016 от 30.06.2018."/>
    <m/>
    <s v="Исполнительная схема №15А"/>
    <s v=", проект шифр: W0947-19/13-КЖ1.1"/>
    <s v=" СП70.13330.2012 «Несущие и ограждающие конструкции&quot;, проект: W0947-19/13-КЖ1.1"/>
    <n v="5"/>
    <s v="согласно п. 3, 4"/>
    <s v=""/>
    <s v="24"/>
    <s v="ноября"/>
    <n v="2018"/>
    <s v="29"/>
    <s v="ноября"/>
    <n v="2018"/>
    <s v="29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5А@Исполнительная схема. Устройство защитной стяжки по гидроизоляции бетонной подготовки блока А на отм. -4,350 в осях А-Г/1-11; Г-Л/8-11"/>
    <s v="бА-№15А от 29.11.2018@Акт освидетельствования скрытых работ. Устройство защитной стяжки по гидроизоляции бетонной подготовки блока А на отм. -4,350 в осях А-Г/1-11; Г-Л/8-11"/>
    <s v="АОСР бА-№15А от 29.11.2018 (Устройство защитной стяжки по гидроизоляции бетонной подготовки на отм.-4,350)"/>
    <s v="бА-№15А"/>
    <n v="6"/>
    <s v="ноябрь"/>
    <n v="1"/>
    <m/>
    <m/>
    <m/>
  </r>
  <r>
    <n v="16"/>
    <s v="А"/>
    <s v="Устройство гидроизоляции "/>
    <m/>
    <s v="А"/>
    <m/>
    <m/>
    <m/>
    <s v="26.11.2018."/>
    <d v="2018-11-29T00:00:00"/>
    <d v="2018-11-29T00:00:00"/>
    <x v="0"/>
    <m/>
    <s v="нет"/>
    <s v="Устройство гидроизоляции  блока А"/>
    <s v="Устройство гидроизоляции  блока А на отм. -4,350 в осях А-Г/1-11; Г-Л/8-11"/>
    <s v="Фанера ламинированная, СС №РОСС RU.ДМ31.Н00053; Опалубка инвентарная, СС №RU.МСС.094.334.32579"/>
    <m/>
    <m/>
    <m/>
    <m/>
    <n v="2"/>
    <s v="согласно п. 3, 4"/>
    <s v=""/>
    <e v="#VALUE!"/>
    <e v="#VALUE!"/>
    <e v="#VALUE!"/>
    <s v="29"/>
    <s v="ноября"/>
    <n v="2018"/>
    <s v="29"/>
    <s v="ноября"/>
    <n v="2018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6А от 29.11.2018@Акт освидетельствования скрытых работ. Устройство гидроизоляции  блока А"/>
    <s v="АОСР бА-№16А от 29.11.2018 (Устройство гидроизоляции )"/>
    <s v="бА-№16А"/>
    <n v="6"/>
    <s v="ноябрь"/>
    <s v="А"/>
    <s v="Г"/>
    <s v="Ж"/>
    <s v="Л"/>
  </r>
  <r>
    <n v="17"/>
    <s v="А"/>
    <s v="Устройство бетонной подготовки"/>
    <m/>
    <s v="А"/>
    <m/>
    <s v="-4,350"/>
    <s v="А-Г/1-11; Г-Л/8-11"/>
    <d v="2018-11-30T00:00:00"/>
    <d v="2018-11-30T00:00:00"/>
    <d v="2018-11-30T00:00:00"/>
    <x v="0"/>
    <m/>
    <s v="нет"/>
    <s v="Устройство бетонной подготовки блока А на отм. -4,350 в осях А-Г/1-11; Г-Л/8-11"/>
    <s v="Устройство гидроизоляции  блока А на отм. -4,350 в осях А-Г/1-11; Г-Л/8-11"/>
    <s v="Реестр документов о качестве бетонной смеси №17А"/>
    <m/>
    <s v="Исполнительная схема №17А"/>
    <s v=", проект шифр: W0947-19/13-КЖ1.1"/>
    <s v=" СП70.13330.2012 «Несущие и ограждающие конструкции&quot;, проект: W0947-19/13-КЖ1.1"/>
    <n v="5"/>
    <s v="согласно п. 3, 4"/>
    <s v=""/>
    <s v="30"/>
    <s v="ноября"/>
    <n v="2018"/>
    <s v="30"/>
    <s v="ноября"/>
    <n v="2018"/>
    <s v="30"/>
    <s v="ноя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7А@Исполнительная схема. Устройство бетонной подготовки блока А на отм. -4,350 в осях А-Г/1-11; Г-Л/8-11"/>
    <s v="бА-№17А от 30.11.2018@Акт освидетельствования скрытых работ. Устройство бетонной подготовки блока А на отм. -4,350 в осях А-Г/1-11; Г-Л/8-11"/>
    <s v="АОСР бА-№17А от 30.11.2018 (Устройство бетонной подготовки на отм.-4,350)"/>
    <s v="бА-№17А"/>
    <n v="6"/>
    <s v="ноябрь"/>
    <m/>
    <m/>
    <m/>
    <m/>
  </r>
  <r>
    <n v="18"/>
    <s v="А"/>
    <s v="Устройство гидроизоляции "/>
    <m/>
    <s v="А"/>
    <m/>
    <s v="-4,350"/>
    <s v="А-Г/1-11; Г-Л/8-11"/>
    <d v="2018-12-01T00:00:00"/>
    <d v="2018-12-05T00:00:00"/>
    <d v="2018-12-05T00:00:00"/>
    <x v="0"/>
    <m/>
    <s v="нет"/>
    <s v="Устройство гидроизоляции  блока А на отм. -4,350 в осях А-Г/1-11; Г-Л/8-11"/>
    <s v=""/>
    <s v="Праймер битумный, ПК № 8901 от 07.10.2018.,"/>
    <m/>
    <s v="Исполнительная схема №18А"/>
    <s v=", проект шифр: W0947-19/13-КЖ1.1"/>
    <s v=" СП70.13330.2012 «Несущие и ограждающие конструкции&quot;, проект: W0947-19/13-КЖ1.1"/>
    <n v="2"/>
    <s v="согласно п. 3, 4"/>
    <s v=""/>
    <s v="01"/>
    <s v="декабря"/>
    <n v="2018"/>
    <s v="05"/>
    <s v="декабря"/>
    <n v="2018"/>
    <s v="05"/>
    <s v="декабря"/>
    <n v="2018"/>
    <s v=""/>
    <s v=""/>
    <s v=""/>
    <s v=""/>
    <s v=""/>
    <s v=""/>
    <s v=""/>
    <s v=""/>
    <s v=""/>
    <s v=""/>
    <s v=""/>
    <s v=""/>
    <s v=""/>
    <s v=""/>
    <s v=""/>
    <s v=""/>
    <s v=", проект шифр: W0947-19/13-КЖ1.1"/>
    <s v=""/>
    <s v=""/>
    <s v=""/>
    <s v=""/>
    <s v=""/>
    <s v=""/>
    <s v=""/>
    <s v=""/>
    <s v=""/>
    <s v=""/>
    <s v=""/>
    <s v=""/>
    <s v=""/>
    <s v=""/>
    <s v=""/>
    <s v="Исполнительная схема №18А@Исполнительная схема. Устройство гидроизоляции  блока А на отм. -4,350 в осях А-Г/1-11; Г-Л/8-11"/>
    <s v="бА-№18А от 05.12.2018@Акт освидетельствования скрытых работ. Устройство гидроизоляции  блока А на отм. -4,350 в осях А-Г/1-11; Г-Л/8-11"/>
    <s v="АОСР бА-№18А от 05.12.2018 (Устройство гидроизоляции  на отм.-4,350)"/>
    <s v="бА-№18А"/>
    <n v="6"/>
    <s v="ноябрь"/>
    <m/>
    <m/>
    <m/>
    <m/>
  </r>
  <r>
    <s v="18.1"/>
    <s v="А"/>
    <s v="Бетонирование стен подвала"/>
    <m/>
    <s v="А"/>
    <m/>
    <m/>
    <m/>
    <m/>
    <m/>
    <m/>
    <x v="0"/>
    <m/>
    <s v="нет"/>
    <s v="Бетонирование стен подвала блока А"/>
    <s v=" блока А на отм. -4,350 в осях Ж-Л/1-8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8.1А@Акт освидетельствования скрытых работ. Бетонирование стен подвала блока А"/>
    <s v="АОСР бА-№18.1А (Бетонирование стен подвала)"/>
    <s v="бА-№18.1А"/>
    <m/>
    <m/>
    <m/>
    <m/>
    <m/>
    <m/>
  </r>
  <r>
    <n v="19"/>
    <s v="А"/>
    <s v="Бетонирование стен подвала"/>
    <m/>
    <s v="А"/>
    <m/>
    <m/>
    <m/>
    <m/>
    <m/>
    <m/>
    <x v="0"/>
    <m/>
    <s v="нет"/>
    <s v="Бетонирование стен подвала блока А"/>
    <s v=" блока А на отм. -4,350 в осях Ж-Л/1-8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9А@Акт освидетельствования скрытых работ. Бетонирование стен подвала блока А"/>
    <s v="АОСР бА-№19А (Бетонирование стен подвала)"/>
    <s v="бА-№19А"/>
    <m/>
    <m/>
    <m/>
    <m/>
    <m/>
    <m/>
  </r>
  <r>
    <n v="20"/>
    <s v="А"/>
    <m/>
    <m/>
    <s v="А"/>
    <m/>
    <m/>
    <m/>
    <m/>
    <m/>
    <m/>
    <x v="0"/>
    <m/>
    <s v="нет"/>
    <s v=" блока А"/>
    <s v=" блока А на отм. -4,350 в осях Ж-Л/1-8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0А@Акт освидетельствования скрытых работ.  блока А"/>
    <s v="АОСР бА-№20А ()"/>
    <s v="бА-№20А"/>
    <m/>
    <m/>
    <m/>
    <m/>
    <m/>
    <m/>
  </r>
  <r>
    <n v="15"/>
    <s v="А/1"/>
    <m/>
    <m/>
    <s v="А"/>
    <m/>
    <s v="-4,350"/>
    <s v="Ж-Л/1-8"/>
    <m/>
    <m/>
    <m/>
    <x v="0"/>
    <m/>
    <s v="нет"/>
    <s v=" блока А на отм. -4,350 в осях Ж-Л/1-8"/>
    <s v=" блока А на отм. -4,350 в осях Ж-Л/1-8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5А/1@Акт освидетельствования скрытых работ.  блока А на отм. -4,350 в осях Ж-Л/1-8"/>
    <s v="АОСР бА-№15А/1 ( на отм.-4,350)"/>
    <s v="бА-№15А/1"/>
    <m/>
    <m/>
    <m/>
    <m/>
    <m/>
    <m/>
  </r>
  <r>
    <n v="16"/>
    <s v="А/1"/>
    <m/>
    <m/>
    <s v="А"/>
    <m/>
    <s v="-4,350"/>
    <s v="Ж-Л/1-8"/>
    <m/>
    <m/>
    <m/>
    <x v="0"/>
    <m/>
    <s v="нет"/>
    <s v=" блока А на отм. -4,350 в осях Ж-Л/1-8"/>
    <s v=" блока А на отм. -4,350 в осях Ж-Л/1-8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6А/1@Акт освидетельствования скрытых работ.  блока А на отм. -4,350 в осях Ж-Л/1-8"/>
    <s v="АОСР бА-№16А/1 ( на отм.-4,350)"/>
    <s v="бА-№16А/1"/>
    <m/>
    <m/>
    <m/>
    <m/>
    <m/>
    <m/>
  </r>
  <r>
    <n v="17"/>
    <s v="А/1"/>
    <m/>
    <m/>
    <s v="А"/>
    <m/>
    <s v="-4,350"/>
    <s v="Ж-Л/1-8"/>
    <m/>
    <m/>
    <m/>
    <x v="0"/>
    <m/>
    <s v="нет"/>
    <s v=" блока А на отм. -4,350 в осях Ж-Л/1-8"/>
    <s v=" блока А на отм. -4,3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17А/1@Акт освидетельствования скрытых работ.  блока А на отм. -4,350 в осях Ж-Л/1-8"/>
    <s v="АОСР бА-№17А/1 ( на отм.-4,350)"/>
    <s v="бА-№17А/1"/>
    <m/>
    <m/>
    <m/>
    <m/>
    <m/>
    <m/>
  </r>
  <r>
    <n v="21"/>
    <s v="А"/>
    <m/>
    <m/>
    <s v="А"/>
    <m/>
    <s v="-4,350"/>
    <s v="А-Л/1-11"/>
    <m/>
    <m/>
    <m/>
    <x v="0"/>
    <m/>
    <s v="нет"/>
    <s v=" блока А на отм. -4,350 в осях А-Л/1-11"/>
    <s v=" блока А на отм. -4,3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1А@Акт освидетельствования скрытых работ.  блока А на отм. -4,350 в осях А-Л/1-11"/>
    <s v="АОСР бА-№21А ( на отм.-4,350)"/>
    <s v="бА-№21А"/>
    <m/>
    <m/>
    <m/>
    <m/>
    <m/>
    <m/>
  </r>
  <r>
    <n v="22"/>
    <s v="А"/>
    <m/>
    <m/>
    <s v="А"/>
    <m/>
    <s v="-4,350"/>
    <s v="А-Л/1-11"/>
    <m/>
    <m/>
    <m/>
    <x v="0"/>
    <m/>
    <s v="нет"/>
    <s v=" блока А на отм. -4,350 в осях А-Л/1-11"/>
    <s v=" блока А на отм. -4,3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2А@Акт освидетельствования скрытых работ.  блока А на отм. -4,350 в осях А-Л/1-11"/>
    <s v="АОСР бА-№22А ( на отм.-4,350)"/>
    <s v="бА-№22А"/>
    <m/>
    <m/>
    <m/>
    <m/>
    <m/>
    <m/>
  </r>
  <r>
    <n v="23"/>
    <s v="А"/>
    <m/>
    <m/>
    <s v="А"/>
    <m/>
    <s v="-4,350"/>
    <s v="А-Л/1-11"/>
    <m/>
    <m/>
    <m/>
    <x v="0"/>
    <m/>
    <s v="нет"/>
    <s v=" блока А на отм. -4,350 в осях А-Л/1-11"/>
    <n v="0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3А@Акт освидетельствования скрытых работ.  блока А на отм. -4,350 в осях А-Л/1-11"/>
    <s v="АОСР бА-№23А ( на отм.-4,350)"/>
    <s v="бА-№23А"/>
    <m/>
    <m/>
    <m/>
    <m/>
    <m/>
    <m/>
  </r>
  <r>
    <n v="24"/>
    <s v="А"/>
    <m/>
    <m/>
    <s v="А"/>
    <m/>
    <s v="-4,350"/>
    <s v="А-Л/1-11"/>
    <m/>
    <m/>
    <m/>
    <x v="0"/>
    <m/>
    <s v="нет"/>
    <s v=" блока А на отм. -4,350 в осях А-Л/1-11"/>
    <s v=" блока А на отм. -4,3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4А@Акт освидетельствования скрытых работ.  блока А на отм. -4,350 в осях А-Л/1-11"/>
    <s v="АОСР бА-№24А ( на отм.-4,350)"/>
    <s v="бА-№24А"/>
    <m/>
    <m/>
    <m/>
    <m/>
    <m/>
    <m/>
  </r>
  <r>
    <n v="25"/>
    <s v="А"/>
    <m/>
    <m/>
    <s v="А"/>
    <m/>
    <s v="-4,350"/>
    <s v="А-Л/1-11"/>
    <m/>
    <m/>
    <m/>
    <x v="0"/>
    <m/>
    <s v="нет"/>
    <s v=" блока А на отм. -4,350 в осях А-Л/1-11"/>
    <s v=" блока А на отм. -4,3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5А@Акт освидетельствования скрытых работ.  блока А на отм. -4,350 в осях А-Л/1-11"/>
    <s v="АОСР бА-№25А ( на отм.-4,350)"/>
    <s v="бА-№25А"/>
    <m/>
    <m/>
    <m/>
    <m/>
    <m/>
    <m/>
  </r>
  <r>
    <n v="26"/>
    <s v="А"/>
    <m/>
    <m/>
    <s v="А"/>
    <m/>
    <s v="-4,350"/>
    <s v="А-Л/1-11"/>
    <m/>
    <m/>
    <m/>
    <x v="0"/>
    <m/>
    <s v="нет"/>
    <s v=" блока А на отм. -4,350 в осях А-Л/1-11"/>
    <s v=" блока А на отм. -4,2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6А@Акт освидетельствования скрытых работ.  блока А на отм. -4,350 в осях А-Л/1-11"/>
    <s v="АОСР бА-№26А ( на отм.-4,350)"/>
    <s v="бА-№26А"/>
    <m/>
    <m/>
    <m/>
    <m/>
    <m/>
    <m/>
  </r>
  <r>
    <n v="27"/>
    <s v="А"/>
    <m/>
    <m/>
    <s v="А"/>
    <m/>
    <s v="-4,250"/>
    <s v="А-Л/1-11"/>
    <m/>
    <m/>
    <m/>
    <x v="0"/>
    <m/>
    <s v="нет"/>
    <s v=" блока А на отм. -4,250 в осях А-Л/1-11"/>
    <n v="0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7А@Акт освидетельствования скрытых работ.  блока А на отм. -4,250 в осях А-Л/1-11"/>
    <s v="АОСР бА-№27А ( на отм.-4,250)"/>
    <s v="бА-№27А"/>
    <m/>
    <m/>
    <m/>
    <m/>
    <m/>
    <m/>
  </r>
  <r>
    <n v="28"/>
    <s v="А"/>
    <m/>
    <m/>
    <s v="А"/>
    <m/>
    <s v="-4,250"/>
    <s v="А-Л/1-11"/>
    <m/>
    <m/>
    <m/>
    <x v="0"/>
    <m/>
    <s v="нет"/>
    <s v=" блока А на отм. -4,250 в осях А-Л/1-11"/>
    <s v=" блока А на отм. -4,15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8А@Акт освидетельствования скрытых работ.  блока А на отм. -4,250 в осях А-Л/1-11"/>
    <s v="АОСР бА-№28А ( на отм.-4,250)"/>
    <s v="бА-№28А"/>
    <m/>
    <m/>
    <m/>
    <m/>
    <m/>
    <m/>
  </r>
  <r>
    <n v="29"/>
    <s v="А"/>
    <m/>
    <m/>
    <s v="А"/>
    <m/>
    <s v="-4,150"/>
    <s v="А-Л/1-11"/>
    <m/>
    <m/>
    <m/>
    <x v="0"/>
    <m/>
    <s v="нет"/>
    <s v=" блока А на отм. -4,150 в осях А-Л/1-11"/>
    <s v=" блока А на отм. -4,000 в осях А-Л/1-11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29А@Акт освидетельствования скрытых работ.  блока А на отм. -4,150 в осях А-Л/1-11"/>
    <s v="АОСР бА-№29А ( на отм.-4,150)"/>
    <s v="бА-№29А"/>
    <m/>
    <m/>
    <m/>
    <m/>
    <m/>
    <m/>
  </r>
  <r>
    <n v="30"/>
    <s v="А"/>
    <m/>
    <m/>
    <s v="А"/>
    <m/>
    <s v="-4,000"/>
    <s v="А-Л/1-11"/>
    <m/>
    <m/>
    <m/>
    <x v="0"/>
    <m/>
    <s v="нет"/>
    <s v=" блока А на отм. -4,000 в осях А-Л/1-11"/>
    <n v="0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30А@Акт освидетельствования скрытых работ.  блока А на отм. -4,000 в осях А-Л/1-11"/>
    <s v="АОСР бА-№30А ( на отм.-4,000)"/>
    <s v="бА-№30А"/>
    <m/>
    <m/>
    <m/>
    <m/>
    <m/>
    <m/>
  </r>
  <r>
    <n v="31"/>
    <s v="А"/>
    <m/>
    <m/>
    <s v="А"/>
    <m/>
    <s v="-4,250"/>
    <s v="А-Л/1-11"/>
    <m/>
    <m/>
    <m/>
    <x v="0"/>
    <m/>
    <s v="нет"/>
    <s v=" блока А на отм. -4,250 в осях А-Л/1-11"/>
    <n v="0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бА-№31А@Акт освидетельствования скрытых работ.  блока А на отм. -4,250 в осях А-Л/1-11"/>
    <s v="АОСР бА-№31А ( на отм.-4,250)"/>
    <s v="бА-№31А"/>
    <m/>
    <m/>
    <m/>
    <m/>
    <m/>
    <m/>
  </r>
  <r>
    <n v="32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2@Акт освидетельствования скрытых работ. "/>
    <s v="АОСР №32 ()"/>
    <s v="№32"/>
    <m/>
    <m/>
    <m/>
    <m/>
    <m/>
    <m/>
  </r>
  <r>
    <n v="33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3@Акт освидетельствования скрытых работ. "/>
    <s v="АОСР №33 ()"/>
    <s v="№33"/>
    <m/>
    <m/>
    <m/>
    <m/>
    <m/>
    <m/>
  </r>
  <r>
    <n v="34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4@Акт освидетельствования скрытых работ. "/>
    <s v="АОСР №34 ()"/>
    <s v="№34"/>
    <m/>
    <m/>
    <m/>
    <m/>
    <m/>
    <m/>
  </r>
  <r>
    <n v="35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5@Акт освидетельствования скрытых работ. "/>
    <s v="АОСР №35 ()"/>
    <s v="№35"/>
    <m/>
    <m/>
    <m/>
    <m/>
    <m/>
    <m/>
  </r>
  <r>
    <n v="36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6@Акт освидетельствования скрытых работ. "/>
    <s v="АОСР №36 ()"/>
    <s v="№36"/>
    <m/>
    <m/>
    <m/>
    <m/>
    <m/>
    <m/>
  </r>
  <r>
    <n v="37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7@Акт освидетельствования скрытых работ. "/>
    <s v="АОСР №37 ()"/>
    <s v="№37"/>
    <m/>
    <m/>
    <m/>
    <m/>
    <m/>
    <m/>
  </r>
  <r>
    <n v="38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8@Акт освидетельствования скрытых работ. "/>
    <s v="АОСР №38 ()"/>
    <s v="№38"/>
    <m/>
    <m/>
    <m/>
    <m/>
    <m/>
    <m/>
  </r>
  <r>
    <n v="39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39@Акт освидетельствования скрытых работ. "/>
    <s v="АОСР №39 ()"/>
    <s v="№39"/>
    <m/>
    <m/>
    <m/>
    <m/>
    <m/>
    <m/>
  </r>
  <r>
    <n v="40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0@Акт освидетельствования скрытых работ. "/>
    <s v="АОСР №40 ()"/>
    <s v="№40"/>
    <m/>
    <m/>
    <m/>
    <m/>
    <m/>
    <m/>
  </r>
  <r>
    <n v="41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1@Акт освидетельствования скрытых работ. "/>
    <s v="АОСР №41 ()"/>
    <s v="№41"/>
    <m/>
    <m/>
    <m/>
    <m/>
    <m/>
    <m/>
  </r>
  <r>
    <n v="42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2@Акт освидетельствования скрытых работ. "/>
    <s v="АОСР №42 ()"/>
    <s v="№42"/>
    <m/>
    <m/>
    <m/>
    <m/>
    <m/>
    <m/>
  </r>
  <r>
    <n v="43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3@Акт освидетельствования скрытых работ. "/>
    <s v="АОСР №43 ()"/>
    <s v="№43"/>
    <m/>
    <m/>
    <m/>
    <m/>
    <m/>
    <m/>
  </r>
  <r>
    <n v="44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4@Акт освидетельствования скрытых работ. "/>
    <s v="АОСР №44 ()"/>
    <s v="№44"/>
    <m/>
    <m/>
    <m/>
    <m/>
    <m/>
    <m/>
  </r>
  <r>
    <n v="45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5@Акт освидетельствования скрытых работ. "/>
    <s v="АОСР №45 ()"/>
    <s v="№45"/>
    <m/>
    <m/>
    <m/>
    <m/>
    <m/>
    <m/>
  </r>
  <r>
    <n v="46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6@Акт освидетельствования скрытых работ. "/>
    <s v="АОСР №46 ()"/>
    <s v="№46"/>
    <m/>
    <m/>
    <m/>
    <m/>
    <m/>
    <m/>
  </r>
  <r>
    <n v="47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7@Акт освидетельствования скрытых работ. "/>
    <s v="АОСР №47 ()"/>
    <s v="№47"/>
    <m/>
    <m/>
    <m/>
    <m/>
    <m/>
    <m/>
  </r>
  <r>
    <n v="48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8@Акт освидетельствования скрытых работ. "/>
    <s v="АОСР №48 ()"/>
    <s v="№48"/>
    <m/>
    <m/>
    <m/>
    <m/>
    <m/>
    <m/>
  </r>
  <r>
    <n v="49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49@Акт освидетельствования скрытых работ. "/>
    <s v="АОСР №49 ()"/>
    <s v="№49"/>
    <m/>
    <m/>
    <m/>
    <m/>
    <m/>
    <m/>
  </r>
  <r>
    <n v="50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0@Акт освидетельствования скрытых работ. "/>
    <s v="АОСР №50 ()"/>
    <s v="№50"/>
    <m/>
    <m/>
    <m/>
    <m/>
    <m/>
    <m/>
  </r>
  <r>
    <n v="51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1@Акт освидетельствования скрытых работ. "/>
    <s v="АОСР №51 ()"/>
    <s v="№51"/>
    <m/>
    <m/>
    <m/>
    <m/>
    <m/>
    <m/>
  </r>
  <r>
    <n v="52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2@Акт освидетельствования скрытых работ. "/>
    <s v="АОСР №52 ()"/>
    <s v="№52"/>
    <m/>
    <m/>
    <m/>
    <m/>
    <m/>
    <m/>
  </r>
  <r>
    <n v="53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3@Акт освидетельствования скрытых работ. "/>
    <s v="АОСР №53 ()"/>
    <s v="№53"/>
    <m/>
    <m/>
    <m/>
    <m/>
    <m/>
    <m/>
  </r>
  <r>
    <n v="54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4@Акт освидетельствования скрытых работ. "/>
    <s v="АОСР №54 ()"/>
    <s v="№54"/>
    <m/>
    <m/>
    <m/>
    <m/>
    <m/>
    <m/>
  </r>
  <r>
    <n v="55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5@Акт освидетельствования скрытых работ. "/>
    <s v="АОСР №55 ()"/>
    <s v="№55"/>
    <m/>
    <m/>
    <m/>
    <m/>
    <m/>
    <m/>
  </r>
  <r>
    <n v="56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6@Акт освидетельствования скрытых работ. "/>
    <s v="АОСР №56 ()"/>
    <s v="№56"/>
    <m/>
    <m/>
    <m/>
    <m/>
    <m/>
    <m/>
  </r>
  <r>
    <n v="57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7@Акт освидетельствования скрытых работ. "/>
    <s v="АОСР №57 ()"/>
    <s v="№57"/>
    <m/>
    <m/>
    <m/>
    <m/>
    <m/>
    <m/>
  </r>
  <r>
    <n v="58"/>
    <m/>
    <m/>
    <m/>
    <m/>
    <m/>
    <m/>
    <m/>
    <m/>
    <m/>
    <m/>
    <x v="0"/>
    <m/>
    <s v="нет"/>
    <s v=""/>
    <s v="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8@Акт освидетельствования скрытых работ. "/>
    <s v="АОСР №58 ()"/>
    <s v="№58"/>
    <m/>
    <m/>
    <m/>
    <m/>
    <m/>
    <m/>
  </r>
  <r>
    <n v="59"/>
    <m/>
    <m/>
    <m/>
    <m/>
    <m/>
    <m/>
    <m/>
    <m/>
    <m/>
    <m/>
    <x v="0"/>
    <m/>
    <s v="нет"/>
    <s v=""/>
    <s v="следующие виды работ"/>
    <m/>
    <m/>
    <m/>
    <m/>
    <m/>
    <n v="2"/>
    <s v="согласно п. 3, 4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59@Акт освидетельствования скрытых работ. "/>
    <s v="АОСР №59 ()"/>
    <s v="№59"/>
    <m/>
    <m/>
    <m/>
    <m/>
    <m/>
    <m/>
  </r>
  <r>
    <n v="60"/>
    <m/>
    <s v="следующие виды работ"/>
    <m/>
    <m/>
    <m/>
    <m/>
    <m/>
    <m/>
    <m/>
    <d v="1899-12-30T00:00:00"/>
    <x v="0"/>
    <m/>
    <s v="нет"/>
    <s v="следующие виды работ"/>
    <n v="0"/>
    <m/>
    <m/>
    <m/>
    <m/>
    <m/>
    <n v="5"/>
    <s v="согласно п. 3, 4"/>
    <m/>
    <s v=""/>
    <s v=""/>
    <s v=""/>
    <s v=""/>
    <s v=""/>
    <s v=""/>
    <s v="00"/>
    <s v="января"/>
    <n v="1900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№60 от 00.01.1900@Акт освидетельствования скрытых работ. следующие виды работ"/>
    <s v="АОСР №60 от 00.01.1900 (следующие виды работ)"/>
    <s v="№6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2" applyNumberFormats="0" applyBorderFormats="0" applyFontFormats="0" applyPatternFormats="0" applyAlignmentFormats="0" applyWidthHeightFormats="1" dataCaption="Значения" updatedVersion="3" minRefreshableVersion="3" useAutoFormatting="1" rowGrandTotals="0" colGrandTotals="0" itemPrintTitles="1" createdVersion="4" indent="0" outline="1" outlineData="1" multipleFieldFilters="0">
  <location ref="A3:C6" firstHeaderRow="1" firstDataRow="2" firstDataCol="1"/>
  <pivotFields count="75"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/>
    <pivotField dataField="1" numFmtId="14" showAll="0"/>
    <pivotField dataField="1" numFmtId="14" showAll="0"/>
    <pivotField numFmtId="14" showAll="0"/>
    <pivotField axis="axisRow" showAll="0">
      <items count="9">
        <item x="1"/>
        <item m="1" x="6"/>
        <item m="1" x="4"/>
        <item m="1" x="5"/>
        <item m="1" x="3"/>
        <item m="1" x="2"/>
        <item m="1" x="7"/>
        <item x="0"/>
        <item t="default"/>
      </items>
    </pivotField>
    <pivotField numFmtId="1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showAll="0"/>
    <pivotField showAll="0"/>
    <pivotField numFmtId="166" showAll="0"/>
    <pivotField showAll="0"/>
    <pivotField showAll="0"/>
    <pivotField numFmtId="166"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1"/>
  </rowFields>
  <rowItems count="2">
    <i>
      <x/>
    </i>
    <i>
      <x v="7"/>
    </i>
  </rowItems>
  <colFields count="1">
    <field x="-2"/>
  </colFields>
  <colItems count="2">
    <i>
      <x/>
    </i>
    <i i="1">
      <x v="1"/>
    </i>
  </colItems>
  <dataFields count="2">
    <dataField name="Минимум по полю Дата начала" fld="8" subtotal="min" baseField="11" baseItem="0"/>
    <dataField name="Максимум по полю Дата окончания" fld="9" subtotal="max" baseField="11" baseItem="0"/>
  </dataFields>
  <formats count="2">
    <format dxfId="199">
      <pivotArea dataOnly="0" outline="0" fieldPosition="0">
        <references count="1">
          <reference field="4294967294" count="1">
            <x v="0"/>
          </reference>
        </references>
      </pivotArea>
    </format>
    <format dxfId="198">
      <pivotArea dataOnly="0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1" displayName="Таблица1" ref="A3:BW71" totalsRowShown="0" headerRowDxfId="192" dataDxfId="191">
  <autoFilter ref="A3:BW71"/>
  <tableColumns count="75">
    <tableColumn id="1" name="Номер п/п" dataDxfId="190">
      <calculatedColumnFormula>ROW(Таблица1[[#This Row],[Номер п/п]])-3</calculatedColumnFormula>
    </tableColumn>
    <tableColumn id="66" name="Суффикс акта" dataDxfId="189"/>
    <tableColumn id="6" name="Наименование работ" dataDxfId="188"/>
    <tableColumn id="7" name="Уровень1" dataDxfId="187"/>
    <tableColumn id="8" name="Уровень2" dataDxfId="186"/>
    <tableColumn id="9" name="Уровень3" dataDxfId="185"/>
    <tableColumn id="10" name="Отм." dataDxfId="184"/>
    <tableColumn id="12" name="В осях" dataDxfId="183"/>
    <tableColumn id="60" name="Дата начала" dataDxfId="182"/>
    <tableColumn id="59" name="Дата окончания" dataDxfId="181"/>
    <tableColumn id="2" name="Дата акта" dataDxfId="180"/>
    <tableColumn id="65" name="АОК" dataDxfId="179"/>
    <tableColumn id="63" name="ИД" dataDxfId="178"/>
    <tableColumn id="61" name="Напечатан" dataDxfId="177"/>
    <tableColumn id="11" name="Автоназвание работ" dataDxfId="176">
      <calculatedColumnFormula>C4&amp;(IF(ISBLANK(Таблица1[[#This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calculatedColumnFormula>
    </tableColumn>
    <tableColumn id="23" name="Последующие работы" dataDxfId="175">
      <calculatedColumnFormula>O6</calculatedColumnFormula>
    </tableColumn>
    <tableColumn id="14" name="Материалы из списка" dataDxfId="174"/>
    <tableColumn id="62" name="Материалы вручную" dataDxfId="173"/>
    <tableColumn id="15" name="Исп. схема" dataDxfId="172"/>
    <tableColumn id="13" name="Проект" dataDxfId="171"/>
    <tableColumn id="22" name="СНИП" dataDxfId="170"/>
    <tableColumn id="24" name="Кол-во экз" dataDxfId="169">
      <calculatedColumnFormula>2</calculatedColumnFormula>
    </tableColumn>
    <tableColumn id="25" name="Приложения" dataDxfId="168">
      <calculatedColumnFormula>"согласно п. 3, 4"</calculatedColumnFormula>
    </tableColumn>
    <tableColumn id="57" name="Проектировщик нужен?" dataDxfId="167">
      <calculatedColumnFormula>IF(ISERROR(SEARCH("арм",Таблица1[[#This Row],[Наименование работ]])),"",1)</calculatedColumnFormula>
    </tableColumn>
    <tableColumn id="16" name="Столбец9" dataDxfId="166">
      <calculatedColumnFormula>IF(ISBLANK(Таблица1[[#This Row],[Дата начала]]),"",TEXT(DAY(Таблица1[[#This Row],[Дата начала]]),"00"))</calculatedColumnFormula>
    </tableColumn>
    <tableColumn id="17" name="Столбец10" dataDxfId="165">
      <calculatedColumnFormula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calculatedColumnFormula>
    </tableColumn>
    <tableColumn id="18" name="Столбец11" dataDxfId="164">
      <calculatedColumnFormula>IF(ISBLANK(Таблица1[[#This Row],[Дата начала]]),"",YEAR(Таблица1[[#This Row],[Дата начала]]))</calculatedColumnFormula>
    </tableColumn>
    <tableColumn id="19" name="Столбец12" dataDxfId="163">
      <calculatedColumnFormula>IF(ISBLANK(Таблица1[[#This Row],[Дата окончания]]),"",TEXT(DAY(Таблица1[[#This Row],[Дата окончания]]),"00"))</calculatedColumnFormula>
    </tableColumn>
    <tableColumn id="20" name="Столбец13" dataDxfId="162">
      <calculatedColumnFormula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calculatedColumnFormula>
    </tableColumn>
    <tableColumn id="21" name="Столбец14" dataDxfId="161">
      <calculatedColumnFormula>IF(ISBLANK(Таблица1[[#This Row],[Дата окончания]]),"",YEAR(Таблица1[[#This Row],[Дата окончания]]))</calculatedColumnFormula>
    </tableColumn>
    <tableColumn id="3" name="День акта" dataDxfId="160">
      <calculatedColumnFormula>IF(ISBLANK(Таблица1[[#This Row],[Дата акта]]),"",TEXT(DAY(Таблица1[[#This Row],[Дата акта]]),"00"))</calculatedColumnFormula>
    </tableColumn>
    <tableColumn id="4" name="Месяц акта" dataDxfId="159">
      <calculatedColumnFormula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calculatedColumnFormula>
    </tableColumn>
    <tableColumn id="5" name="Год акта" dataDxfId="158">
      <calculatedColumnFormula>IF(ISBLANK(Таблица1[[#This Row],[Дата акта]]),"",YEAR(Таблица1[[#This Row],[Дата акта]]))</calculatedColumnFormula>
    </tableColumn>
    <tableColumn id="38" name="Мат. вручную авт" dataDxfId="157">
      <calculatedColumnFormula>IF(ISBLANK(Таблица1[[#This Row],[Материалы вручную]]),"","; "&amp;Таблица1[[#This Row],[Материалы вручную]])</calculatedColumnFormula>
    </tableColumn>
    <tableColumn id="26" name="Столбец19" dataDxfId="156">
      <calculatedColumnFormula>IF(ISBLANK(наименование_объекта),"",наименование_объекта)</calculatedColumnFormula>
    </tableColumn>
    <tableColumn id="29" name="Столбец22" dataDxfId="155">
      <calculatedColumnFormula>IF(ISBLANK(Наименование_заказчика),"",Наименование_заказчика)&amp;IF(ISBLANK(реквизиты_заказчика),"",". "&amp;реквизиты_заказчика)</calculatedColumnFormula>
    </tableColumn>
    <tableColumn id="31" name="Столбец24" dataDxfId="154">
      <calculatedColumnFormula>IF(ISBLANK(наименование_генподрядчика),"",наименование_генподрядчика)&amp;IF(ISBLANK(реквизиты_генподрядчика),"",". "&amp;реквизиты_генподрядчика)</calculatedColumnFormula>
    </tableColumn>
    <tableColumn id="33" name="Столбец26" dataDxfId="153">
      <calculatedColumnFormula>IF(ISBLANK(наименование_проектировщика),"",наименование_проектировщика)&amp;IF(ISBLANK(реквизиты_проектировщика),"",". "&amp;реквизиты_проектировщика)</calculatedColumnFormula>
    </tableColumn>
    <tableColumn id="35" name="Столбец28" dataDxfId="152">
      <calculatedColumnFormula>IF(ISBLANK(наименование_подрядчика),"",наименование_подрядчика)&amp;IF(ISBLANK(реквизиты_подрядчика),"",". "&amp;реквизиты_подрядчика)</calculatedColumnFormula>
    </tableColumn>
    <tableColumn id="72" name="Столбец1" dataDxfId="151">
      <calculatedColumnFormula>IF(ISBLANK(ФИО_заказчика),"",должность_заказчика&amp;" "&amp;орг_заказчика&amp;" "&amp;ФИО_заказчика&amp;IF(ISBLANK(приказ_заказчика),"",", приказ "&amp;приказ_заказчика))</calculatedColumnFormula>
    </tableColumn>
    <tableColumn id="73" name="Столбец332" dataDxfId="150">
      <calculatedColumnFormula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calculatedColumnFormula>
    </tableColumn>
    <tableColumn id="42" name="Столбец35" dataDxfId="149">
      <calculatedColumnFormula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calculatedColumnFormula>
    </tableColumn>
    <tableColumn id="45" name="Столбец38" dataDxfId="148">
      <calculatedColumnFormula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calculatedColumnFormula>
    </tableColumn>
    <tableColumn id="74" name="Столбец352" dataDxfId="147">
      <calculatedColumnFormula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calculatedColumnFormula>
    </tableColumn>
    <tableColumn id="51" name="Столбец44" dataDxfId="146">
      <calculatedColumnFormula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calculatedColumnFormula>
    </tableColumn>
    <tableColumn id="54" name="Столбец47" dataDxfId="145">
      <calculatedColumnFormula>IF(ISBLANK(ФИО_иного),"",должность_иного&amp;" "&amp;орг_иного&amp;" "&amp;ФИО_иного&amp;IF(ISBLANK(приказ_иного),"",", приказ "&amp;приказ_иного))</calculatedColumnFormula>
    </tableColumn>
    <tableColumn id="34" name="Столбец27" dataDxfId="144">
      <calculatedColumnFormula>IF(ISBLANK(наименование_подрядчика),"",наименование_подрядчика)</calculatedColumnFormula>
    </tableColumn>
    <tableColumn id="28" name="Столбец21" dataDxfId="143">
      <calculatedColumnFormula>IF(ISBLANK(Реквизиты!$B$6),"",Реквизиты!$B$6)</calculatedColumnFormula>
    </tableColumn>
    <tableColumn id="32" name="Столбец25" dataDxfId="142">
      <calculatedColumnFormula>IF(ISBLANK(наименование_проектировщика),"",наименование_проектировщика)</calculatedColumnFormula>
    </tableColumn>
    <tableColumn id="30" name="Столбец252" dataDxfId="141">
      <calculatedColumnFormula>Таблица1[[#This Row],[Проект]]</calculatedColumnFormula>
    </tableColumn>
    <tableColumn id="36" name="Столбец29" dataDxfId="140">
      <calculatedColumnFormula>IF(ISBLANK(ФИО_заказчика),"",должность_заказчика&amp;" "&amp;орг_заказчика)</calculatedColumnFormula>
    </tableColumn>
    <tableColumn id="37" name="Столбец30" dataDxfId="139">
      <calculatedColumnFormula>IF(ISBLANK(ФИО_заказчика),"",ФИО_заказчика)</calculatedColumnFormula>
    </tableColumn>
    <tableColumn id="75" name="Столбец333" dataDxfId="138">
      <calculatedColumnFormula>IF(ISBLANK(ФИО_ТНзаказчика),"",должность_ТНзаказчика&amp;" "&amp;орг_ТНзаказчика)</calculatedColumnFormula>
    </tableColumn>
    <tableColumn id="40" name="Столбец33" dataDxfId="137">
      <calculatedColumnFormula>IF(ISBLANK(ФИО_ТНзаказчика),"",ФИО_ТНзаказчика)</calculatedColumnFormula>
    </tableColumn>
    <tableColumn id="76" name="Столбец353" dataDxfId="136">
      <calculatedColumnFormula>IF(ISBLANK(ФИО_генподрядчика),"",должность_генподрядчика&amp;" "&amp;наименование_генподрядчика)</calculatedColumnFormula>
    </tableColumn>
    <tableColumn id="77" name="Столбец354" dataDxfId="135">
      <calculatedColumnFormula>IF(ISBLANK(ФИО_генподрядчика),"",ФИО_генподрядчика)</calculatedColumnFormula>
    </tableColumn>
    <tableColumn id="78" name="Столбец382" dataDxfId="134">
      <calculatedColumnFormula>IF(ISBLANK(ФИО_ТНгенподрядчика),"",должность_ТНгенподрядчика&amp;" "&amp;наименование_генподрядчика)</calculatedColumnFormula>
    </tableColumn>
    <tableColumn id="46" name="Столбец39" dataDxfId="133">
      <calculatedColumnFormula>IF(ISBLANK(ФИО_ТНгенподрядчика),"",ФИО_ТНгенподрядчика)</calculatedColumnFormula>
    </tableColumn>
    <tableColumn id="43" name="Столбец36" dataDxfId="132">
      <calculatedColumnFormula>IF(ISBLANK(ФИО_генподрядчика),"",ФИО_генподрядчика)</calculatedColumnFormula>
    </tableColumn>
    <tableColumn id="79" name="Столбец3522" dataDxfId="131">
      <calculatedColumnFormula>IF([Проектировщик нужен?]=1,IF(ISBLANK(ФИО_проектировщика),"",должность_проектировщика&amp;" "&amp;наименование_проектировщика),"")</calculatedColumnFormula>
    </tableColumn>
    <tableColumn id="80" name="Столбец3523" dataDxfId="130">
      <calculatedColumnFormula>IF([Проектировщик нужен?]=1,IF(ISBLANK(ФИО_проектировщика),"",ФИО_проектировщика),"")</calculatedColumnFormula>
    </tableColumn>
    <tableColumn id="81" name="Столбец45" dataDxfId="129">
      <calculatedColumnFormula>IF(ISBLANK(ФИО_подрядчика),"",должность_подрядчика&amp;" "&amp;наименование_подрядчика)</calculatedColumnFormula>
    </tableColumn>
    <tableColumn id="82" name="Столбец46" dataDxfId="128">
      <calculatedColumnFormula>IF(ISBLANK(ФИО_подрядчика),"",ФИО_подрядчика)</calculatedColumnFormula>
    </tableColumn>
    <tableColumn id="83" name="Столбец472" dataDxfId="127">
      <calculatedColumnFormula>IF(ISBLANK(ФИО_иного),"",должность_иного&amp;" "&amp;орг_иного)</calculatedColumnFormula>
    </tableColumn>
    <tableColumn id="55" name="Столбец48" dataDxfId="126">
      <calculatedColumnFormula>IF(ISBLANK(ФИО_иного),"",ФИО_иного)</calculatedColumnFormula>
    </tableColumn>
    <tableColumn id="41" name="Исп. схема полн." dataDxfId="125">
      <calculatedColumnFormula>IF(ISBLANK(Таблица1[[#This Row],[Исп. схема]]),"",Таблица1[[#This Row],[Исп. схема]]&amp;"@Исполнительная схема. "&amp;Таблица1[[#This Row],[Автоназвание работ]])</calculatedColumnFormula>
    </tableColumn>
    <tableColumn id="39" name="Сборка назв. полного" dataDxfId="124">
      <calculatedColumnFormula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calculatedColumnFormula>
    </tableColumn>
    <tableColumn id="67" name="Сборка номер+назв" dataDxfId="123">
      <calculatedColumnFormula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calculatedColumnFormula>
    </tableColumn>
    <tableColumn id="64" name="Номер акта" dataDxfId="122">
      <calculatedColumnFormula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calculatedColumnFormula>
    </tableColumn>
    <tableColumn id="27" name="КС2№" dataDxfId="121"/>
    <tableColumn id="44" name="дата" dataDxfId="120"/>
    <tableColumn id="47" name="Столбец2" dataDxfId="119"/>
    <tableColumn id="48" name="Столбец3" dataDxfId="118"/>
    <tableColumn id="49" name="Столбец4" dataDxfId="117"/>
    <tableColumn id="50" name="Столбец5" dataDxfId="1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A3:BM7" totalsRowShown="0" headerRowDxfId="113" dataDxfId="112">
  <autoFilter ref="A3:BM7"/>
  <tableColumns count="65">
    <tableColumn id="1" name="Номер п/п" dataDxfId="111"/>
    <tableColumn id="6" name="Наименование конструкций" dataDxfId="110"/>
    <tableColumn id="7" name="Корпус" dataDxfId="109"/>
    <tableColumn id="8" name="Секция" dataDxfId="108"/>
    <tableColumn id="9" name="Этаж" dataDxfId="107"/>
    <tableColumn id="10" name="Отм." dataDxfId="106"/>
    <tableColumn id="12" name="В осях" dataDxfId="105"/>
    <tableColumn id="60" name="Дата начала" dataDxfId="104"/>
    <tableColumn id="59" name="Дата окончания" dataDxfId="103"/>
    <tableColumn id="2" name="Дата акта" dataDxfId="102"/>
    <tableColumn id="61" name="Напечатан" dataDxfId="101"/>
    <tableColumn id="71" name="Протоколы испытаний" dataDxfId="100"/>
    <tableColumn id="23" name="Последующие работы" dataDxfId="99"/>
    <tableColumn id="25" name="Приложения" dataDxfId="98"/>
    <tableColumn id="70" name="Дополнительные сведения" dataDxfId="97"/>
    <tableColumn id="24" name="Кол-во экз" dataDxfId="96"/>
    <tableColumn id="93" name="Столбец204" dataDxfId="95"/>
    <tableColumn id="95" name="Столбец206" dataDxfId="94"/>
    <tableColumn id="96" name="Столбец207" dataDxfId="93"/>
    <tableColumn id="97" name="Столбец208" dataDxfId="92"/>
    <tableColumn id="98" name="Столбец209" dataDxfId="91"/>
    <tableColumn id="92" name="Номер_акта" dataDxfId="90"/>
    <tableColumn id="3" name="День акта" dataDxfId="89"/>
    <tableColumn id="4" name="Месяц акта" dataDxfId="88"/>
    <tableColumn id="5" name="Год акта" dataDxfId="87"/>
    <tableColumn id="99" name="Столбец2022" dataDxfId="86"/>
    <tableColumn id="100" name="Столбец2023" dataDxfId="85"/>
    <tableColumn id="101" name="Столбец2024" dataDxfId="84"/>
    <tableColumn id="102" name="Столбец2025" dataDxfId="83"/>
    <tableColumn id="103" name="Столбец2026" dataDxfId="82"/>
    <tableColumn id="104" name="Столбец2027" dataDxfId="81"/>
    <tableColumn id="105" name="Столбец2028" dataDxfId="80"/>
    <tableColumn id="106" name="Столбец2029" dataDxfId="79"/>
    <tableColumn id="107" name="Столбец2030" dataDxfId="78"/>
    <tableColumn id="11" name="Автоназвание работ" dataDxfId="77"/>
    <tableColumn id="108" name="Столбец2031" dataDxfId="76"/>
    <tableColumn id="13" name="Проект" dataDxfId="75"/>
    <tableColumn id="110" name="Столбец3" dataDxfId="74"/>
    <tableColumn id="14" name="Материалы из списка" dataDxfId="73"/>
    <tableColumn id="22" name="Столбец2" dataDxfId="72"/>
    <tableColumn id="67" name="Акты скр. работ" dataDxfId="71"/>
    <tableColumn id="15" name="Исп. схема" dataDxfId="70"/>
    <tableColumn id="109" name="Столбец1" dataDxfId="69"/>
    <tableColumn id="16" name="Столбец9" dataDxfId="68"/>
    <tableColumn id="17" name="Столбец10" dataDxfId="67"/>
    <tableColumn id="18" name="Столбец11" dataDxfId="66"/>
    <tableColumn id="19" name="Столбец12" dataDxfId="65"/>
    <tableColumn id="20" name="Столбец13" dataDxfId="64"/>
    <tableColumn id="21" name="Столбец14" dataDxfId="63"/>
    <tableColumn id="66" name="СНИП" dataDxfId="62"/>
    <tableColumn id="76" name="Столбец187" dataDxfId="61"/>
    <tableColumn id="77" name="Столбец188" dataDxfId="60"/>
    <tableColumn id="78" name="Столбец189" dataDxfId="59"/>
    <tableColumn id="79" name="Столбец190" dataDxfId="58"/>
    <tableColumn id="80" name="Столбец191" dataDxfId="57"/>
    <tableColumn id="81" name="Столбец192" dataDxfId="56"/>
    <tableColumn id="82" name="Столбец193" dataDxfId="55"/>
    <tableColumn id="83" name="Столбец194" dataDxfId="54"/>
    <tableColumn id="84" name="Столбец195" dataDxfId="53"/>
    <tableColumn id="85" name="Столбец196" dataDxfId="52"/>
    <tableColumn id="86" name="Столбец197" dataDxfId="51"/>
    <tableColumn id="87" name="Столбец198" dataDxfId="50"/>
    <tableColumn id="88" name="Столбец199" dataDxfId="49"/>
    <tableColumn id="89" name="ФИО_иного" dataDxfId="48"/>
    <tableColumn id="90" name="Фио_иного2" dataDxfId="4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ТаблицаИД" displayName="ТаблицаИД" ref="A3:Y7" totalsRowShown="0" headerRowDxfId="45" dataDxfId="44">
  <autoFilter ref="A3:Y7"/>
  <tableColumns count="25">
    <tableColumn id="1" name="Номер п/п" dataDxfId="43"/>
    <tableColumn id="6" name="Наименование ИД" dataDxfId="42"/>
    <tableColumn id="7" name="Корпус" dataDxfId="41"/>
    <tableColumn id="8" name="Секция" dataDxfId="40"/>
    <tableColumn id="9" name="Суффикс"/>
    <tableColumn id="2" name="Месяц ИД" dataDxfId="39"/>
    <tableColumn id="20" name="Подписант ИД от подрядчика" dataDxfId="38"/>
    <tableColumn id="61" name="Напечатан" dataDxfId="37"/>
    <tableColumn id="26" name="Итог всё" dataDxfId="36"/>
    <tableColumn id="4" name="Номер корпуса" dataDxfId="35"/>
    <tableColumn id="11" name="Номер секции" dataDxfId="34"/>
    <tableColumn id="14" name="Столбец2" dataDxfId="33"/>
    <tableColumn id="13" name="Столбец1" dataDxfId="32"/>
    <tableColumn id="15" name="Наименование ид2" dataDxfId="31"/>
    <tableColumn id="16" name="Наименование ид3" dataDxfId="30"/>
    <tableColumn id="17" name="Наименование ид4" dataDxfId="29"/>
    <tableColumn id="93" name="Столбец204" dataDxfId="28"/>
    <tableColumn id="12" name="Столбец205" dataDxfId="27"/>
    <tableColumn id="10" name="Шифр ИД авто" dataDxfId="26"/>
    <tableColumn id="21" name="Шифр ИД авто2" dataDxfId="25"/>
    <tableColumn id="5" name="Год ИД" dataDxfId="24"/>
    <tableColumn id="106" name="Столбец2029" dataDxfId="23"/>
    <tableColumn id="107" name="Столбец2030" dataDxfId="22"/>
    <tableColumn id="18" name="Столбец2031" dataDxfId="21"/>
    <tableColumn id="77" name="Столбец188" dataDxfId="2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Таблица2" displayName="Таблица2" ref="A1:E59" totalsRowShown="0" headerRowDxfId="19" dataDxfId="18">
  <autoFilter ref="A1:E59"/>
  <sortState ref="A2:E186">
    <sortCondition ref="A186"/>
  </sortState>
  <tableColumns count="5">
    <tableColumn id="1" name="Материал" dataDxfId="17"/>
    <tableColumn id="2" name="Тип и номер документа" dataDxfId="16"/>
    <tableColumn id="3" name="Автоимя" dataDxfId="15"/>
    <tableColumn id="4" name="Примечание" dataDxfId="14"/>
    <tableColumn id="5" name="ед.изм." dataDxfId="1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РеестрИД" displayName="РеестрИД" ref="B5:H305" totalsRowShown="0">
  <autoFilter ref="B5:H305">
    <filterColumn colId="4">
      <customFilters>
        <customFilter operator="notEqual" val=" "/>
      </customFilters>
    </filterColumn>
  </autoFilter>
  <tableColumns count="7">
    <tableColumn id="1" name="Наименование" dataDxfId="12">
      <calculatedColumnFormula>Substrings(INDEX(ТаблицаИД[Итог всё],MATCH($A$6,ТаблицаИД[Номер п/п],0)),"; ",ROW(B6)-5)</calculatedColumnFormula>
    </tableColumn>
    <tableColumn id="2" name="Номер страницы" dataDxfId="11"/>
    <tableColumn id="5" name="№ п/п" dataDxfId="10">
      <calculatedColumnFormula>ROW(РеестрИД[[#This Row],[№ п/п]])-5</calculatedColumnFormula>
    </tableColumn>
    <tableColumn id="3" name="№ документа" dataDxfId="9">
      <calculatedColumnFormula>IF(ISERR(SEARCH("@",РеестрИД[[#This Row],[Наименование]])),"",MID(РеестрИД[[#This Row],[Наименование]],1,SEARCH("@",РеестрИД[[#This Row],[Наименование]])-1))</calculatedColumnFormula>
    </tableColumn>
    <tableColumn id="4" name="Наименование документа" dataDxfId="8">
      <calculatedColumnFormula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calculatedColumnFormula>
    </tableColumn>
    <tableColumn id="6" name="Число листов" dataDxfId="7">
      <calculatedColumnFormula>1</calculatedColumnFormula>
    </tableColumn>
    <tableColumn id="7" name="№ страницы" dataDxfId="6">
      <calculatedColumnFormula>1+РеестрИД[[#This Row],[Число листов]]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1:A43" totalsRowShown="0" headerRowDxfId="5" dataDxfId="3" headerRowBorderDxfId="4" tableBorderDxfId="2" totalsRowBorderDxfId="1">
  <autoFilter ref="A1:A43"/>
  <tableColumns count="1">
    <tableColumn id="1" name="вид работ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D20"/>
  <sheetViews>
    <sheetView workbookViewId="0">
      <selection activeCell="C27" sqref="C27"/>
    </sheetView>
  </sheetViews>
  <sheetFormatPr defaultRowHeight="12.75"/>
  <cols>
    <col min="1" max="1" width="18.28515625" bestFit="1" customWidth="1"/>
    <col min="2" max="2" width="31.140625" customWidth="1"/>
    <col min="3" max="3" width="35.42578125" customWidth="1"/>
    <col min="4" max="4" width="10.140625" bestFit="1" customWidth="1"/>
  </cols>
  <sheetData>
    <row r="3" spans="1:4">
      <c r="B3" s="49" t="s">
        <v>250</v>
      </c>
    </row>
    <row r="4" spans="1:4">
      <c r="A4" s="49" t="s">
        <v>76</v>
      </c>
      <c r="B4" s="48" t="s">
        <v>77</v>
      </c>
      <c r="C4" s="48" t="s">
        <v>78</v>
      </c>
      <c r="D4" s="48"/>
    </row>
    <row r="5" spans="1:4">
      <c r="A5" s="50">
        <v>1</v>
      </c>
      <c r="B5" s="48">
        <v>43393</v>
      </c>
      <c r="C5" s="48">
        <v>43427</v>
      </c>
    </row>
    <row r="6" spans="1:4">
      <c r="A6" s="50" t="s">
        <v>234</v>
      </c>
      <c r="B6" s="48">
        <v>43389</v>
      </c>
      <c r="C6" s="48">
        <v>43439</v>
      </c>
    </row>
    <row r="17" spans="3:3">
      <c r="C17" s="48"/>
    </row>
    <row r="18" spans="3:3">
      <c r="C18" s="48"/>
    </row>
    <row r="20" spans="3:3">
      <c r="C20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BY384"/>
  <sheetViews>
    <sheetView zoomScale="90" zoomScaleNormal="90" workbookViewId="0">
      <pane ySplit="1" topLeftCell="A14" activePane="bottomLeft" state="frozen"/>
      <selection pane="bottomLeft" activeCell="B15" sqref="B15"/>
    </sheetView>
  </sheetViews>
  <sheetFormatPr defaultColWidth="8.85546875" defaultRowHeight="15"/>
  <cols>
    <col min="1" max="1" width="50.140625" style="4" customWidth="1"/>
    <col min="2" max="2" width="43.140625" style="32" customWidth="1"/>
    <col min="3" max="3" width="35" style="21" customWidth="1"/>
    <col min="4" max="32" width="8.85546875" style="8"/>
    <col min="33" max="16384" width="8.85546875" style="7"/>
  </cols>
  <sheetData>
    <row r="1" spans="1:77" ht="23.25">
      <c r="A1" s="12"/>
      <c r="B1" s="25" t="s">
        <v>6</v>
      </c>
      <c r="C1" s="1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77">
      <c r="A2" s="12"/>
      <c r="B2" s="26"/>
      <c r="C2" s="1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77" s="3" customFormat="1" ht="15.75" thickBot="1">
      <c r="A3" s="12" t="s">
        <v>190</v>
      </c>
      <c r="B3" s="152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s="3" customFormat="1" ht="15.75" thickTop="1">
      <c r="A4" s="10"/>
      <c r="B4" s="27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3" customFormat="1" ht="15.75">
      <c r="A5" s="11"/>
      <c r="B5" s="28" t="s">
        <v>1</v>
      </c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ht="15.75" thickBot="1">
      <c r="A6" s="12" t="s">
        <v>2</v>
      </c>
      <c r="B6" s="151"/>
      <c r="C6" s="18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5.75" thickTop="1">
      <c r="A7" s="12" t="s">
        <v>0</v>
      </c>
      <c r="B7" s="147"/>
      <c r="C7" s="1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>
      <c r="A8" s="12"/>
      <c r="B8" s="29"/>
      <c r="C8" s="1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s="3" customFormat="1" ht="15.75">
      <c r="A9" s="16" t="s">
        <v>221</v>
      </c>
      <c r="B9" s="28" t="s">
        <v>3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15.75" thickBot="1">
      <c r="A10" s="12" t="s">
        <v>2</v>
      </c>
      <c r="B10" s="151"/>
      <c r="C10" s="18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15.75" thickTop="1">
      <c r="A11" s="12" t="s">
        <v>0</v>
      </c>
      <c r="B11" s="147"/>
      <c r="C11" s="1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>
      <c r="A12" s="12"/>
      <c r="B12" s="26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30">
      <c r="A13" s="16" t="s">
        <v>222</v>
      </c>
      <c r="B13" s="30" t="s">
        <v>4</v>
      </c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15.75" thickBot="1">
      <c r="A14" s="12" t="s">
        <v>2</v>
      </c>
      <c r="B14" s="161"/>
      <c r="C14" s="18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ht="15.75" thickTop="1">
      <c r="A15" s="12" t="s">
        <v>0</v>
      </c>
      <c r="B15" s="147"/>
      <c r="C15" s="18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</row>
    <row r="16" spans="1:77">
      <c r="A16" s="12"/>
      <c r="B16" s="26"/>
      <c r="C16" s="1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</row>
    <row r="17" spans="1:77" ht="45">
      <c r="A17" s="16" t="s">
        <v>223</v>
      </c>
      <c r="B17" s="30" t="s">
        <v>5</v>
      </c>
      <c r="C17" s="17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</row>
    <row r="18" spans="1:77" ht="15.75" thickBot="1">
      <c r="A18" s="12" t="s">
        <v>2</v>
      </c>
      <c r="B18" s="148"/>
      <c r="C18" s="18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</row>
    <row r="19" spans="1:77" ht="15.75" thickTop="1">
      <c r="A19" s="12" t="s">
        <v>0</v>
      </c>
      <c r="B19" s="149"/>
      <c r="C19" s="1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</row>
    <row r="20" spans="1:77">
      <c r="A20" s="12"/>
      <c r="B20" s="26"/>
      <c r="C20" s="1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</row>
    <row r="21" spans="1:77">
      <c r="A21" s="12"/>
      <c r="B21" s="26"/>
      <c r="C21" s="1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1:77" ht="31.5">
      <c r="A22" s="16" t="s">
        <v>249</v>
      </c>
      <c r="B22" s="137" t="s">
        <v>244</v>
      </c>
      <c r="C22" s="1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</row>
    <row r="23" spans="1:77" ht="15.75">
      <c r="A23" s="12"/>
      <c r="B23" s="30" t="s">
        <v>236</v>
      </c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spans="1:77" ht="15.75" thickBot="1">
      <c r="A24" s="12" t="s">
        <v>238</v>
      </c>
      <c r="B24" s="143"/>
      <c r="C24" s="136" t="s">
        <v>245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1:77" ht="16.5" thickTop="1" thickBot="1">
      <c r="A25" s="12" t="s">
        <v>239</v>
      </c>
      <c r="B25" s="143"/>
      <c r="C25" s="136" t="s">
        <v>246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1:77" ht="15.75" thickTop="1">
      <c r="A26" s="14"/>
      <c r="B26" s="26"/>
      <c r="C26" s="17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</row>
    <row r="27" spans="1:77" ht="15.75">
      <c r="A27" s="14"/>
      <c r="B27" s="30"/>
      <c r="C27" s="17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1:77" ht="15.75" thickBot="1">
      <c r="A28" s="12" t="s">
        <v>238</v>
      </c>
      <c r="B28" s="152" t="s">
        <v>257</v>
      </c>
      <c r="C28" s="136" t="s">
        <v>240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</row>
    <row r="29" spans="1:77" ht="16.5" thickTop="1" thickBot="1">
      <c r="A29" s="12" t="s">
        <v>239</v>
      </c>
      <c r="B29" s="152" t="s">
        <v>258</v>
      </c>
      <c r="C29" s="136" t="s">
        <v>241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</row>
    <row r="30" spans="1:77" ht="15.75" thickTop="1">
      <c r="A30" s="12"/>
      <c r="B30" s="26"/>
      <c r="C30" s="1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</row>
    <row r="31" spans="1:77" ht="15.75">
      <c r="A31" s="12"/>
      <c r="B31" s="30"/>
      <c r="C31" s="17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</row>
    <row r="32" spans="1:77" ht="15.75" thickBot="1">
      <c r="A32" s="12" t="s">
        <v>238</v>
      </c>
      <c r="B32" s="141"/>
      <c r="C32" s="136" t="s">
        <v>242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</row>
    <row r="33" spans="1:77" ht="16.5" thickTop="1" thickBot="1">
      <c r="A33" s="12" t="s">
        <v>239</v>
      </c>
      <c r="B33" s="152"/>
      <c r="C33" s="136" t="s">
        <v>243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</row>
    <row r="34" spans="1:77" ht="15.75" thickTop="1">
      <c r="A34" s="12"/>
      <c r="B34" s="26"/>
      <c r="C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</row>
    <row r="35" spans="1:77">
      <c r="A35" s="12"/>
      <c r="B35" s="26"/>
      <c r="C35" s="1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</row>
    <row r="36" spans="1:77">
      <c r="A36" s="12"/>
      <c r="B36" s="26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</row>
    <row r="37" spans="1:77">
      <c r="A37" s="12"/>
      <c r="B37" s="26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>
      <c r="A38" s="12"/>
      <c r="B38" s="26"/>
      <c r="C38" s="1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>
      <c r="A39" s="12"/>
      <c r="B39" s="26"/>
      <c r="C39" s="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>
      <c r="A40" s="12"/>
      <c r="B40" s="26"/>
      <c r="C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>
      <c r="A41" s="12"/>
      <c r="B41" s="26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>
      <c r="A42" s="12"/>
      <c r="B42" s="26"/>
      <c r="C42" s="1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>
      <c r="A43" s="12"/>
      <c r="B43" s="26"/>
      <c r="C43" s="1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>
      <c r="A44" s="12"/>
      <c r="B44" s="26"/>
      <c r="C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>
      <c r="A45" s="12"/>
      <c r="B45" s="26"/>
      <c r="C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77">
      <c r="A46" s="12"/>
      <c r="B46" s="26"/>
      <c r="C46" s="1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1:77">
      <c r="A47" s="12"/>
      <c r="B47" s="26"/>
      <c r="C47" s="1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1:77">
      <c r="A48" s="12"/>
      <c r="B48" s="26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1:77">
      <c r="A49" s="12"/>
      <c r="B49" s="26"/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1:77">
      <c r="A50" s="12"/>
      <c r="B50" s="26"/>
      <c r="C50" s="1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1:77">
      <c r="A51" s="12"/>
      <c r="B51" s="26"/>
      <c r="C51" s="1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1:77">
      <c r="A52" s="12"/>
      <c r="B52" s="26"/>
      <c r="C52" s="1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  <row r="53" spans="1:77">
      <c r="A53" s="12"/>
      <c r="B53" s="26"/>
      <c r="C53" s="1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</row>
    <row r="54" spans="1:77">
      <c r="A54" s="12"/>
      <c r="B54" s="26"/>
      <c r="C54" s="1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</row>
    <row r="55" spans="1:77">
      <c r="A55" s="12"/>
      <c r="B55" s="26"/>
      <c r="C55" s="1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</row>
    <row r="56" spans="1:77">
      <c r="A56" s="12"/>
      <c r="B56" s="26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</row>
    <row r="57" spans="1:77">
      <c r="A57" s="12"/>
      <c r="B57" s="26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</row>
    <row r="58" spans="1:77">
      <c r="A58" s="12"/>
      <c r="B58" s="26"/>
      <c r="C58" s="1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</row>
    <row r="59" spans="1:77">
      <c r="A59" s="12"/>
      <c r="B59" s="26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</row>
    <row r="60" spans="1:77">
      <c r="A60" s="12"/>
      <c r="B60" s="26"/>
      <c r="C60" s="1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</row>
    <row r="61" spans="1:77">
      <c r="A61" s="12"/>
      <c r="B61" s="26"/>
      <c r="C61" s="1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</row>
    <row r="62" spans="1:77">
      <c r="A62" s="12"/>
      <c r="B62" s="26"/>
      <c r="C62" s="1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</row>
    <row r="63" spans="1:77">
      <c r="A63" s="12"/>
      <c r="B63" s="26"/>
      <c r="C63" s="1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</row>
    <row r="64" spans="1:77">
      <c r="A64" s="12"/>
      <c r="B64" s="26"/>
      <c r="C64" s="1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</row>
    <row r="65" spans="1:77">
      <c r="A65" s="12"/>
      <c r="B65" s="26"/>
      <c r="C65" s="1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</row>
    <row r="66" spans="1:77">
      <c r="A66" s="12"/>
      <c r="B66" s="26"/>
      <c r="C66" s="17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</row>
    <row r="67" spans="1:77">
      <c r="A67" s="12"/>
      <c r="B67" s="26"/>
      <c r="C67" s="1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</row>
    <row r="68" spans="1:77">
      <c r="A68" s="12"/>
      <c r="B68" s="26"/>
      <c r="C68" s="17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</row>
    <row r="69" spans="1:77">
      <c r="A69" s="12"/>
      <c r="B69" s="26"/>
      <c r="C69" s="17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</row>
    <row r="70" spans="1:77">
      <c r="A70" s="12"/>
      <c r="B70" s="26"/>
      <c r="C70" s="17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</row>
    <row r="71" spans="1:77">
      <c r="A71" s="12"/>
      <c r="B71" s="26"/>
      <c r="C71" s="17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</row>
    <row r="72" spans="1:77">
      <c r="A72" s="12"/>
      <c r="B72" s="26"/>
      <c r="C72" s="17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</row>
    <row r="73" spans="1:77">
      <c r="A73" s="12"/>
      <c r="B73" s="26"/>
      <c r="C73" s="17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</row>
    <row r="74" spans="1:77">
      <c r="A74" s="12"/>
      <c r="B74" s="26"/>
      <c r="C74" s="17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</row>
    <row r="75" spans="1:77">
      <c r="A75" s="12"/>
      <c r="B75" s="26"/>
      <c r="C75" s="17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</row>
    <row r="76" spans="1:77">
      <c r="A76" s="12"/>
      <c r="B76" s="26"/>
      <c r="C76" s="17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</row>
    <row r="77" spans="1:77">
      <c r="A77" s="12"/>
      <c r="B77" s="26"/>
      <c r="C77" s="17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</row>
    <row r="78" spans="1:77">
      <c r="A78" s="12"/>
      <c r="B78" s="26"/>
      <c r="C78" s="17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</row>
    <row r="79" spans="1:77">
      <c r="A79" s="12"/>
      <c r="B79" s="26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</row>
    <row r="80" spans="1:77">
      <c r="A80" s="12"/>
      <c r="B80" s="26"/>
      <c r="C80" s="17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</row>
    <row r="81" spans="1:77">
      <c r="A81" s="12"/>
      <c r="B81" s="26"/>
      <c r="C81" s="1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</row>
    <row r="82" spans="1:77">
      <c r="A82" s="12"/>
      <c r="B82" s="26"/>
      <c r="C82" s="17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</row>
    <row r="83" spans="1:77">
      <c r="A83" s="12"/>
      <c r="B83" s="26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</row>
    <row r="84" spans="1:77">
      <c r="B84" s="31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</row>
    <row r="85" spans="1:77">
      <c r="B85" s="31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</row>
    <row r="86" spans="1:77">
      <c r="B86" s="31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</row>
    <row r="87" spans="1:77">
      <c r="B87" s="31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</row>
    <row r="88" spans="1:77">
      <c r="B88" s="31"/>
      <c r="C88" s="2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</row>
    <row r="89" spans="1:77">
      <c r="B89" s="31"/>
      <c r="C89" s="2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</row>
    <row r="90" spans="1:77">
      <c r="B90" s="31"/>
      <c r="C90" s="2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</row>
    <row r="91" spans="1:77">
      <c r="B91" s="31"/>
      <c r="C91" s="2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</row>
    <row r="92" spans="1:77">
      <c r="B92" s="31"/>
      <c r="C92" s="2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</row>
    <row r="93" spans="1:77">
      <c r="B93" s="31"/>
      <c r="C93" s="2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1:77">
      <c r="B94" s="31"/>
      <c r="C94" s="2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</row>
    <row r="95" spans="1:77">
      <c r="B95" s="31"/>
      <c r="C95" s="2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</row>
    <row r="96" spans="1:77">
      <c r="B96" s="31"/>
      <c r="C96" s="2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</row>
    <row r="97" spans="2:77">
      <c r="B97" s="31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</row>
    <row r="98" spans="2:77">
      <c r="B98" s="31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</row>
    <row r="99" spans="2:77">
      <c r="B99" s="31"/>
      <c r="C99" s="2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</row>
    <row r="100" spans="2:77">
      <c r="B100" s="31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</row>
    <row r="101" spans="2:77">
      <c r="B101" s="31"/>
      <c r="C101" s="2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2:77">
      <c r="B102" s="31"/>
      <c r="C102" s="2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2:77">
      <c r="B103" s="31"/>
      <c r="C103" s="2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2:77">
      <c r="B104" s="31"/>
      <c r="C104" s="2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2:77">
      <c r="B105" s="31"/>
      <c r="C105" s="2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2:77">
      <c r="B106" s="31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2:77">
      <c r="B107" s="31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2:77">
      <c r="B108" s="31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2:77">
      <c r="B109" s="31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2:77">
      <c r="B110" s="31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2:77">
      <c r="B111" s="31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2:77">
      <c r="B112" s="31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2:77">
      <c r="B113" s="31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2:77">
      <c r="B114" s="31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2:77">
      <c r="B115" s="31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2:77">
      <c r="B116" s="31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2:77">
      <c r="B117" s="31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2:77">
      <c r="B118" s="31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2:77">
      <c r="B119" s="31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2:77">
      <c r="B120" s="31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2:77">
      <c r="B121" s="31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2:77">
      <c r="B122" s="31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2:77">
      <c r="B123" s="31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2:77">
      <c r="B124" s="31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</row>
    <row r="125" spans="2:77">
      <c r="B125" s="31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</row>
    <row r="126" spans="2:77">
      <c r="B126" s="31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</row>
    <row r="127" spans="2:77">
      <c r="B127" s="31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2:77">
      <c r="B128" s="31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2:77">
      <c r="B129" s="31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2:77">
      <c r="B130" s="31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2:77">
      <c r="B131" s="31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</row>
    <row r="132" spans="2:77">
      <c r="B132" s="31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2:77">
      <c r="B133" s="31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</row>
    <row r="134" spans="2:77">
      <c r="B134" s="31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</row>
    <row r="135" spans="2:77">
      <c r="B135" s="31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2:77">
      <c r="B136" s="31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</row>
    <row r="137" spans="2:77">
      <c r="B137" s="31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</row>
    <row r="138" spans="2:77">
      <c r="B138" s="31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</row>
    <row r="139" spans="2:77">
      <c r="B139" s="31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</row>
    <row r="140" spans="2:77">
      <c r="B140" s="31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</row>
    <row r="141" spans="2:77">
      <c r="B141" s="31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</row>
    <row r="142" spans="2:77">
      <c r="B142" s="31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2:77">
      <c r="B143" s="31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</row>
    <row r="144" spans="2:77">
      <c r="B144" s="31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</row>
    <row r="145" spans="2:77">
      <c r="B145" s="31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</row>
    <row r="146" spans="2:77">
      <c r="B146" s="31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</row>
    <row r="147" spans="2:77">
      <c r="B147" s="31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</row>
    <row r="148" spans="2:77">
      <c r="B148" s="31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</row>
    <row r="149" spans="2:77">
      <c r="B149" s="31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</row>
    <row r="150" spans="2:77">
      <c r="B150" s="31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</row>
    <row r="151" spans="2:77">
      <c r="B151" s="31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</row>
    <row r="152" spans="2:77">
      <c r="B152" s="31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</row>
    <row r="153" spans="2:77">
      <c r="B153" s="31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</row>
    <row r="154" spans="2:77">
      <c r="B154" s="31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</row>
    <row r="155" spans="2:77">
      <c r="B155" s="31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</row>
    <row r="156" spans="2:77">
      <c r="B156" s="31"/>
      <c r="C156" s="2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</row>
    <row r="157" spans="2:77">
      <c r="B157" s="31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</row>
    <row r="158" spans="2:77">
      <c r="B158" s="31"/>
      <c r="C158" s="2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</row>
    <row r="159" spans="2:77">
      <c r="B159" s="31"/>
      <c r="C159" s="2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</row>
    <row r="160" spans="2:77">
      <c r="B160" s="31"/>
      <c r="C160" s="2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</row>
    <row r="161" spans="2:77">
      <c r="B161" s="31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</row>
    <row r="162" spans="2:77">
      <c r="B162" s="31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</row>
    <row r="163" spans="2:77">
      <c r="B163" s="31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</row>
    <row r="164" spans="2:77">
      <c r="B164" s="31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</row>
    <row r="165" spans="2:77">
      <c r="B165" s="31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</row>
    <row r="166" spans="2:77">
      <c r="B166" s="31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</row>
    <row r="167" spans="2:77">
      <c r="B167" s="31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</row>
    <row r="168" spans="2:77">
      <c r="B168" s="31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</row>
    <row r="169" spans="2:77">
      <c r="B169" s="31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</row>
    <row r="170" spans="2:77">
      <c r="B170" s="31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</row>
    <row r="171" spans="2:77">
      <c r="B171" s="31"/>
      <c r="C171" s="2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</row>
    <row r="172" spans="2:77">
      <c r="B172" s="31"/>
      <c r="C172" s="2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</row>
    <row r="173" spans="2:77">
      <c r="B173" s="31"/>
      <c r="C173" s="2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</row>
    <row r="174" spans="2:77">
      <c r="B174" s="31"/>
      <c r="C174" s="2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</row>
    <row r="175" spans="2:77">
      <c r="B175" s="31"/>
      <c r="C175" s="2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</row>
    <row r="176" spans="2:77">
      <c r="B176" s="31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</row>
    <row r="177" spans="2:77">
      <c r="B177" s="31"/>
      <c r="C177" s="2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</row>
    <row r="178" spans="2:77">
      <c r="B178" s="31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</row>
    <row r="179" spans="2:77">
      <c r="B179" s="31"/>
      <c r="C179" s="2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</row>
    <row r="180" spans="2:77">
      <c r="B180" s="31"/>
      <c r="C180" s="2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</row>
    <row r="181" spans="2:77">
      <c r="B181" s="31"/>
      <c r="C181" s="2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</row>
    <row r="182" spans="2:77">
      <c r="B182" s="31"/>
      <c r="C182" s="2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</row>
    <row r="183" spans="2:77">
      <c r="B183" s="31"/>
      <c r="C183" s="2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</row>
    <row r="184" spans="2:77">
      <c r="B184" s="31"/>
      <c r="C184" s="2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</row>
    <row r="185" spans="2:77">
      <c r="B185" s="31"/>
      <c r="C185" s="2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</row>
    <row r="186" spans="2:77">
      <c r="B186" s="31"/>
      <c r="C186" s="2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</row>
    <row r="187" spans="2:77">
      <c r="B187" s="31"/>
      <c r="C187" s="2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</row>
    <row r="188" spans="2:77">
      <c r="B188" s="31"/>
      <c r="C188" s="2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</row>
    <row r="189" spans="2:77">
      <c r="B189" s="31"/>
      <c r="C189" s="2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</row>
    <row r="190" spans="2:77">
      <c r="B190" s="31"/>
      <c r="C190" s="2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</row>
    <row r="191" spans="2:77">
      <c r="B191" s="31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</row>
    <row r="192" spans="2:77">
      <c r="B192" s="31"/>
      <c r="C192" s="2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</row>
    <row r="193" spans="2:77">
      <c r="B193" s="31"/>
      <c r="C193" s="2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</row>
    <row r="194" spans="2:77">
      <c r="B194" s="31"/>
      <c r="C194" s="2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</row>
    <row r="195" spans="2:77">
      <c r="B195" s="31"/>
      <c r="C195" s="2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</row>
    <row r="196" spans="2:77">
      <c r="B196" s="31"/>
      <c r="C196" s="2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</row>
    <row r="197" spans="2:77">
      <c r="B197" s="31"/>
      <c r="C197" s="2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</row>
    <row r="198" spans="2:77">
      <c r="B198" s="31"/>
      <c r="C198" s="2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</row>
    <row r="199" spans="2:77">
      <c r="B199" s="31"/>
      <c r="C199" s="2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</row>
    <row r="200" spans="2:77">
      <c r="B200" s="31"/>
      <c r="C200" s="2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</row>
    <row r="201" spans="2:77">
      <c r="B201" s="31"/>
      <c r="C201" s="2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</row>
    <row r="202" spans="2:77">
      <c r="B202" s="31"/>
      <c r="C202" s="2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</row>
    <row r="203" spans="2:77">
      <c r="B203" s="31"/>
      <c r="C203" s="2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</row>
    <row r="204" spans="2:77">
      <c r="B204" s="31"/>
      <c r="C204" s="2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</row>
    <row r="205" spans="2:77">
      <c r="B205" s="31"/>
      <c r="C205" s="2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</row>
    <row r="206" spans="2:77">
      <c r="B206" s="31"/>
      <c r="C206" s="2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</row>
    <row r="207" spans="2:77">
      <c r="B207" s="31"/>
      <c r="C207" s="2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</row>
    <row r="208" spans="2:77">
      <c r="B208" s="31"/>
      <c r="C208" s="2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</row>
    <row r="209" spans="2:77">
      <c r="B209" s="31"/>
      <c r="C209" s="2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</row>
    <row r="210" spans="2:77">
      <c r="B210" s="31"/>
      <c r="C210" s="2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</row>
    <row r="211" spans="2:77">
      <c r="B211" s="31"/>
      <c r="C211" s="2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</row>
    <row r="212" spans="2:77">
      <c r="B212" s="31"/>
      <c r="C212" s="2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</row>
    <row r="213" spans="2:77">
      <c r="B213" s="31"/>
      <c r="C213" s="2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</row>
    <row r="214" spans="2:77">
      <c r="B214" s="31"/>
      <c r="C214" s="2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</row>
    <row r="215" spans="2:77">
      <c r="B215" s="31"/>
      <c r="C215" s="2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</row>
    <row r="216" spans="2:77">
      <c r="B216" s="31"/>
      <c r="C216" s="2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</row>
    <row r="217" spans="2:77">
      <c r="B217" s="31"/>
      <c r="C217" s="2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</row>
    <row r="218" spans="2:77">
      <c r="B218" s="31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</row>
    <row r="219" spans="2:77">
      <c r="B219" s="31"/>
      <c r="C219" s="2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</row>
    <row r="220" spans="2:77">
      <c r="B220" s="31"/>
      <c r="C220" s="2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</row>
    <row r="221" spans="2:77">
      <c r="B221" s="31"/>
      <c r="C221" s="2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</row>
    <row r="222" spans="2:77">
      <c r="B222" s="31"/>
      <c r="C222" s="2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</row>
    <row r="223" spans="2:77">
      <c r="B223" s="31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</row>
    <row r="224" spans="2:77">
      <c r="B224" s="31"/>
      <c r="C224" s="2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</row>
    <row r="225" spans="2:77">
      <c r="B225" s="31"/>
      <c r="C225" s="2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</row>
    <row r="226" spans="2:77">
      <c r="B226" s="31"/>
      <c r="C226" s="2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</row>
    <row r="227" spans="2:77">
      <c r="B227" s="31"/>
      <c r="C227" s="2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</row>
    <row r="228" spans="2:77">
      <c r="B228" s="31"/>
      <c r="C228" s="2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</row>
    <row r="229" spans="2:77">
      <c r="B229" s="31"/>
      <c r="C229" s="2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</row>
    <row r="230" spans="2:77">
      <c r="B230" s="31"/>
      <c r="C230" s="2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</row>
    <row r="231" spans="2:77">
      <c r="B231" s="31"/>
      <c r="C231" s="2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</row>
    <row r="232" spans="2:77">
      <c r="B232" s="31"/>
      <c r="C232" s="2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</row>
    <row r="233" spans="2:77">
      <c r="B233" s="31"/>
      <c r="C233" s="2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</row>
    <row r="234" spans="2:77">
      <c r="B234" s="31"/>
      <c r="C234" s="2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</row>
    <row r="235" spans="2:77">
      <c r="B235" s="31"/>
      <c r="C235" s="2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</row>
    <row r="236" spans="2:77">
      <c r="B236" s="31"/>
      <c r="C236" s="2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</row>
    <row r="237" spans="2:77">
      <c r="B237" s="31"/>
      <c r="C237" s="2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</row>
    <row r="238" spans="2:77">
      <c r="B238" s="31"/>
      <c r="C238" s="2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</row>
    <row r="239" spans="2:77">
      <c r="B239" s="31"/>
      <c r="C239" s="2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</row>
    <row r="240" spans="2:77">
      <c r="B240" s="31"/>
      <c r="C240" s="2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</row>
    <row r="241" spans="2:77">
      <c r="B241" s="31"/>
      <c r="C241" s="2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</row>
    <row r="242" spans="2:77">
      <c r="B242" s="31"/>
      <c r="C242" s="2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</row>
    <row r="243" spans="2:77">
      <c r="B243" s="31"/>
      <c r="C243" s="2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</row>
    <row r="244" spans="2:77">
      <c r="B244" s="31"/>
      <c r="C244" s="2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</row>
    <row r="245" spans="2:77">
      <c r="B245" s="31"/>
      <c r="C245" s="2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</row>
    <row r="246" spans="2:77">
      <c r="B246" s="31"/>
      <c r="C246" s="2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</row>
    <row r="247" spans="2:77">
      <c r="B247" s="31"/>
      <c r="C247" s="2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</row>
    <row r="248" spans="2:77">
      <c r="B248" s="31"/>
      <c r="C248" s="2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</row>
    <row r="249" spans="2:77">
      <c r="B249" s="31"/>
      <c r="C249" s="2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</row>
    <row r="250" spans="2:77">
      <c r="B250" s="31"/>
      <c r="C250" s="2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</row>
    <row r="251" spans="2:77">
      <c r="B251" s="31"/>
      <c r="C251" s="2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</row>
    <row r="252" spans="2:77">
      <c r="B252" s="31"/>
      <c r="C252" s="2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</row>
    <row r="253" spans="2:77">
      <c r="B253" s="31"/>
      <c r="C253" s="2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</row>
    <row r="254" spans="2:77">
      <c r="B254" s="31"/>
      <c r="C254" s="2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</row>
    <row r="255" spans="2:77">
      <c r="B255" s="31"/>
      <c r="C255" s="2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</row>
    <row r="256" spans="2:77">
      <c r="B256" s="31"/>
      <c r="C256" s="2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</row>
    <row r="257" spans="2:77">
      <c r="B257" s="31"/>
      <c r="C257" s="2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</row>
    <row r="258" spans="2:77">
      <c r="B258" s="31"/>
      <c r="C258" s="2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</row>
    <row r="259" spans="2:77">
      <c r="B259" s="31"/>
      <c r="C259" s="2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</row>
    <row r="260" spans="2:77">
      <c r="B260" s="31"/>
      <c r="C260" s="2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</row>
    <row r="261" spans="2:77">
      <c r="B261" s="31"/>
      <c r="C261" s="2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</row>
    <row r="262" spans="2:77">
      <c r="B262" s="31"/>
      <c r="C262" s="2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</row>
    <row r="263" spans="2:77">
      <c r="B263" s="31"/>
      <c r="C263" s="2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</row>
    <row r="264" spans="2:77">
      <c r="B264" s="31"/>
      <c r="C264" s="2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</row>
    <row r="265" spans="2:77">
      <c r="B265" s="31"/>
      <c r="C265" s="2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</row>
    <row r="266" spans="2:77">
      <c r="B266" s="31"/>
      <c r="C266" s="2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</row>
    <row r="267" spans="2:77">
      <c r="B267" s="31"/>
      <c r="C267" s="2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</row>
    <row r="268" spans="2:77">
      <c r="B268" s="31"/>
      <c r="C268" s="2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</row>
    <row r="269" spans="2:77">
      <c r="B269" s="31"/>
      <c r="C269" s="2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</row>
    <row r="270" spans="2:77">
      <c r="B270" s="31"/>
      <c r="C270" s="2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</row>
    <row r="271" spans="2:77">
      <c r="B271" s="31"/>
      <c r="C271" s="2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</row>
    <row r="272" spans="2:77">
      <c r="B272" s="31"/>
      <c r="C272" s="2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</row>
    <row r="273" spans="2:77">
      <c r="B273" s="31"/>
      <c r="C273" s="2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</row>
    <row r="274" spans="2:77">
      <c r="B274" s="31"/>
      <c r="C274" s="2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</row>
    <row r="275" spans="2:77">
      <c r="B275" s="31"/>
      <c r="C275" s="2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</row>
    <row r="276" spans="2:77">
      <c r="B276" s="31"/>
      <c r="C276" s="2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</row>
    <row r="277" spans="2:77">
      <c r="B277" s="31"/>
      <c r="C277" s="2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</row>
    <row r="278" spans="2:77">
      <c r="B278" s="31"/>
      <c r="C278" s="2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</row>
    <row r="279" spans="2:77">
      <c r="B279" s="31"/>
      <c r="C279" s="2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</row>
    <row r="280" spans="2:77">
      <c r="B280" s="31"/>
      <c r="C280" s="2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</row>
    <row r="281" spans="2:77">
      <c r="B281" s="31"/>
      <c r="C281" s="2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</row>
    <row r="282" spans="2:77">
      <c r="B282" s="31"/>
      <c r="C282" s="2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</row>
    <row r="283" spans="2:77">
      <c r="B283" s="31"/>
      <c r="C283" s="2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</row>
    <row r="284" spans="2:77">
      <c r="B284" s="31"/>
      <c r="C284" s="2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</row>
    <row r="285" spans="2:77">
      <c r="B285" s="31"/>
      <c r="C285" s="2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</row>
    <row r="286" spans="2:77">
      <c r="B286" s="31"/>
      <c r="C286" s="2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</row>
    <row r="287" spans="2:77">
      <c r="B287" s="31"/>
      <c r="C287" s="2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</row>
    <row r="288" spans="2:77">
      <c r="B288" s="31"/>
      <c r="C288" s="2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</row>
    <row r="289" spans="2:77">
      <c r="B289" s="31"/>
      <c r="C289" s="2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</row>
    <row r="290" spans="2:77">
      <c r="B290" s="31"/>
      <c r="C290" s="2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</row>
    <row r="291" spans="2:77">
      <c r="B291" s="31"/>
      <c r="C291" s="2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</row>
    <row r="292" spans="2:77">
      <c r="B292" s="31"/>
      <c r="C292" s="2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</row>
    <row r="293" spans="2:77">
      <c r="B293" s="31"/>
      <c r="C293" s="2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</row>
    <row r="294" spans="2:77">
      <c r="B294" s="31"/>
      <c r="C294" s="2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</row>
    <row r="295" spans="2:77">
      <c r="B295" s="31"/>
      <c r="C295" s="2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</row>
    <row r="296" spans="2:77">
      <c r="B296" s="31"/>
      <c r="C296" s="2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</row>
    <row r="297" spans="2:77">
      <c r="B297" s="31"/>
      <c r="C297" s="2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</row>
    <row r="298" spans="2:77">
      <c r="B298" s="31"/>
      <c r="C298" s="2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</row>
    <row r="299" spans="2:77">
      <c r="B299" s="31"/>
      <c r="C299" s="2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</row>
    <row r="300" spans="2:77">
      <c r="B300" s="31"/>
      <c r="C300" s="2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</row>
    <row r="301" spans="2:77">
      <c r="B301" s="31"/>
      <c r="C301" s="2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</row>
    <row r="302" spans="2:77">
      <c r="B302" s="31"/>
      <c r="C302" s="2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</row>
    <row r="303" spans="2:77">
      <c r="B303" s="31"/>
      <c r="C303" s="2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</row>
    <row r="304" spans="2:77">
      <c r="B304" s="31"/>
      <c r="C304" s="2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</row>
    <row r="305" spans="2:77">
      <c r="B305" s="31"/>
      <c r="C305" s="2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</row>
    <row r="306" spans="2:77">
      <c r="B306" s="31"/>
      <c r="C306" s="2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</row>
    <row r="307" spans="2:77">
      <c r="B307" s="31"/>
      <c r="C307" s="2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</row>
    <row r="308" spans="2:77">
      <c r="B308" s="31"/>
      <c r="C308" s="2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</row>
    <row r="309" spans="2:77">
      <c r="B309" s="31"/>
      <c r="C309" s="2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</row>
    <row r="310" spans="2:77">
      <c r="B310" s="31"/>
      <c r="C310" s="2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</row>
    <row r="311" spans="2:77">
      <c r="B311" s="31"/>
      <c r="C311" s="2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</row>
    <row r="312" spans="2:77">
      <c r="B312" s="31"/>
      <c r="C312" s="2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</row>
    <row r="313" spans="2:77">
      <c r="B313" s="31"/>
      <c r="C313" s="2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</row>
    <row r="314" spans="2:77">
      <c r="B314" s="31"/>
      <c r="C314" s="2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</row>
    <row r="315" spans="2:77">
      <c r="B315" s="31"/>
      <c r="C315" s="2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</row>
    <row r="316" spans="2:77">
      <c r="B316" s="31"/>
      <c r="C316" s="2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</row>
    <row r="317" spans="2:77">
      <c r="B317" s="31"/>
      <c r="C317" s="2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</row>
    <row r="318" spans="2:77">
      <c r="B318" s="31"/>
      <c r="C318" s="2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</row>
    <row r="319" spans="2:77">
      <c r="B319" s="31"/>
      <c r="C319" s="2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</row>
    <row r="320" spans="2:77">
      <c r="B320" s="31"/>
      <c r="C320" s="2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</row>
    <row r="321" spans="2:77">
      <c r="B321" s="31"/>
      <c r="C321" s="2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</row>
    <row r="322" spans="2:77">
      <c r="B322" s="31"/>
      <c r="C322" s="2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</row>
    <row r="323" spans="2:77">
      <c r="B323" s="31"/>
      <c r="C323" s="2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</row>
    <row r="324" spans="2:77">
      <c r="B324" s="31"/>
      <c r="C324" s="2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</row>
    <row r="325" spans="2:77">
      <c r="B325" s="31"/>
      <c r="C325" s="2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</row>
    <row r="326" spans="2:77">
      <c r="B326" s="31"/>
      <c r="C326" s="2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</row>
    <row r="327" spans="2:77">
      <c r="B327" s="31"/>
      <c r="C327" s="2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</row>
    <row r="328" spans="2:77">
      <c r="B328" s="31"/>
      <c r="C328" s="2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</row>
    <row r="329" spans="2:77">
      <c r="B329" s="31"/>
      <c r="C329" s="2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</row>
    <row r="330" spans="2:77">
      <c r="B330" s="31"/>
      <c r="C330" s="2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</row>
    <row r="331" spans="2:77">
      <c r="B331" s="31"/>
      <c r="C331" s="2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</row>
    <row r="332" spans="2:77">
      <c r="B332" s="31"/>
      <c r="C332" s="2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</row>
    <row r="333" spans="2:77">
      <c r="B333" s="31"/>
      <c r="C333" s="2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</row>
    <row r="334" spans="2:77">
      <c r="B334" s="31"/>
      <c r="C334" s="2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</row>
    <row r="335" spans="2:77">
      <c r="B335" s="31"/>
      <c r="C335" s="2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</row>
    <row r="336" spans="2:77">
      <c r="B336" s="31"/>
      <c r="C336" s="2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</row>
    <row r="337" spans="2:77">
      <c r="B337" s="31"/>
      <c r="C337" s="2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</row>
    <row r="338" spans="2:77">
      <c r="B338" s="31"/>
      <c r="C338" s="2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</row>
    <row r="339" spans="2:77">
      <c r="B339" s="31"/>
      <c r="C339" s="2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</row>
    <row r="340" spans="2:77">
      <c r="B340" s="31"/>
      <c r="C340" s="2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</row>
    <row r="341" spans="2:77">
      <c r="B341" s="31"/>
      <c r="C341" s="2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</row>
    <row r="342" spans="2:77">
      <c r="B342" s="31"/>
      <c r="C342" s="2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</row>
    <row r="343" spans="2:77">
      <c r="B343" s="31"/>
      <c r="C343" s="2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</row>
    <row r="344" spans="2:77">
      <c r="B344" s="31"/>
      <c r="C344" s="2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</row>
    <row r="345" spans="2:77">
      <c r="B345" s="31"/>
      <c r="C345" s="2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</row>
    <row r="346" spans="2:77">
      <c r="B346" s="31"/>
      <c r="C346" s="2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</row>
    <row r="347" spans="2:77">
      <c r="B347" s="31"/>
      <c r="C347" s="2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</row>
    <row r="348" spans="2:77">
      <c r="B348" s="31"/>
      <c r="C348" s="2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</row>
    <row r="349" spans="2:77">
      <c r="B349" s="31"/>
      <c r="C349" s="2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</row>
    <row r="350" spans="2:77">
      <c r="B350" s="31"/>
      <c r="C350" s="2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</row>
    <row r="351" spans="2:77">
      <c r="B351" s="31"/>
      <c r="C351" s="2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</row>
    <row r="352" spans="2:77">
      <c r="B352" s="31"/>
      <c r="C352" s="2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</row>
    <row r="353" spans="2:77">
      <c r="B353" s="31"/>
      <c r="C353" s="2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</row>
    <row r="354" spans="2:77">
      <c r="B354" s="31"/>
      <c r="C354" s="2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</row>
    <row r="355" spans="2:77">
      <c r="B355" s="31"/>
      <c r="C355" s="2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</row>
    <row r="356" spans="2:77">
      <c r="B356" s="31"/>
      <c r="C356" s="2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</row>
    <row r="357" spans="2:77">
      <c r="B357" s="31"/>
      <c r="C357" s="2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</row>
    <row r="358" spans="2:77">
      <c r="B358" s="31"/>
      <c r="C358" s="2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</row>
    <row r="359" spans="2:77">
      <c r="B359" s="31"/>
      <c r="C359" s="2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</row>
    <row r="360" spans="2:77">
      <c r="B360" s="31"/>
      <c r="C360" s="2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</row>
    <row r="361" spans="2:77">
      <c r="B361" s="31"/>
      <c r="C361" s="2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</row>
    <row r="362" spans="2:77">
      <c r="B362" s="31"/>
      <c r="C362" s="2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</row>
    <row r="363" spans="2:77">
      <c r="B363" s="31"/>
      <c r="C363" s="2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</row>
    <row r="364" spans="2:77">
      <c r="B364" s="31"/>
      <c r="C364" s="2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</row>
    <row r="365" spans="2:77">
      <c r="B365" s="31"/>
      <c r="C365" s="2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</row>
    <row r="366" spans="2:77">
      <c r="B366" s="31"/>
      <c r="C366" s="2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</row>
    <row r="367" spans="2:77">
      <c r="B367" s="31"/>
      <c r="C367" s="2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</row>
    <row r="368" spans="2:77">
      <c r="B368" s="31"/>
      <c r="C368" s="2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</row>
    <row r="369" spans="2:77">
      <c r="B369" s="31"/>
      <c r="C369" s="2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</row>
    <row r="370" spans="2:77">
      <c r="B370" s="31"/>
      <c r="C370" s="2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</row>
    <row r="371" spans="2:77">
      <c r="B371" s="31"/>
      <c r="C371" s="2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</row>
    <row r="372" spans="2:77">
      <c r="B372" s="31"/>
      <c r="C372" s="2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</row>
    <row r="373" spans="2:77">
      <c r="B373" s="31"/>
      <c r="C373" s="2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</row>
    <row r="374" spans="2:77">
      <c r="B374" s="31"/>
      <c r="C374" s="2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</row>
    <row r="375" spans="2:77">
      <c r="B375" s="31"/>
      <c r="C375" s="2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</row>
    <row r="376" spans="2:77">
      <c r="B376" s="31"/>
      <c r="C376" s="2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</row>
    <row r="377" spans="2:77">
      <c r="B377" s="31"/>
      <c r="C377" s="2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</row>
    <row r="378" spans="2:77">
      <c r="B378" s="31"/>
      <c r="C378" s="2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</row>
    <row r="379" spans="2:77">
      <c r="B379" s="31"/>
      <c r="C379" s="2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</row>
    <row r="380" spans="2:77">
      <c r="B380" s="31"/>
      <c r="C380" s="2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</row>
    <row r="381" spans="2:77">
      <c r="B381" s="31"/>
      <c r="C381" s="2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</row>
    <row r="382" spans="2:77">
      <c r="B382" s="31"/>
      <c r="C382" s="2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</row>
    <row r="383" spans="2:77">
      <c r="B383" s="31"/>
      <c r="C383" s="2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</row>
    <row r="384" spans="2:77">
      <c r="B384" s="31"/>
      <c r="C384" s="2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BY385"/>
  <sheetViews>
    <sheetView zoomScale="130" zoomScaleNormal="130" workbookViewId="0">
      <pane ySplit="1" topLeftCell="A38" activePane="bottomLeft" state="frozen"/>
      <selection pane="bottomLeft" activeCell="B31" sqref="B31:B33"/>
    </sheetView>
  </sheetViews>
  <sheetFormatPr defaultColWidth="8.85546875" defaultRowHeight="15"/>
  <cols>
    <col min="1" max="1" width="50.140625" style="4" customWidth="1"/>
    <col min="2" max="2" width="43.140625" style="32" customWidth="1"/>
    <col min="3" max="3" width="35" style="21" customWidth="1"/>
    <col min="4" max="32" width="8.85546875" style="8"/>
    <col min="33" max="16384" width="8.85546875" style="7"/>
  </cols>
  <sheetData>
    <row r="1" spans="1:77" ht="23.25">
      <c r="A1" s="12"/>
      <c r="B1" s="25" t="s">
        <v>7</v>
      </c>
      <c r="C1" s="17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77" s="3" customFormat="1">
      <c r="A2" s="10"/>
      <c r="B2" s="27"/>
      <c r="C2" s="11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</row>
    <row r="3" spans="1:77" s="3" customFormat="1" ht="15.75">
      <c r="A3" s="11"/>
      <c r="B3" s="28" t="s">
        <v>8</v>
      </c>
      <c r="C3" s="1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ht="15.75" thickBot="1">
      <c r="A4" s="12" t="s">
        <v>15</v>
      </c>
      <c r="B4" s="148"/>
      <c r="C4" s="1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ht="16.5" thickTop="1" thickBot="1">
      <c r="A5" s="12" t="s">
        <v>51</v>
      </c>
      <c r="B5" s="148"/>
      <c r="C5" s="1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6.5" thickTop="1" thickBot="1">
      <c r="A6" s="12" t="s">
        <v>9</v>
      </c>
      <c r="B6" s="148"/>
      <c r="C6" s="17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15.75" thickTop="1">
      <c r="A7" s="12" t="s">
        <v>10</v>
      </c>
      <c r="B7" s="149"/>
      <c r="C7" s="1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>
      <c r="A8" s="12"/>
      <c r="B8" s="29"/>
      <c r="C8" s="9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ht="30">
      <c r="A9" s="16" t="s">
        <v>225</v>
      </c>
      <c r="B9" s="28" t="s">
        <v>11</v>
      </c>
      <c r="C9" s="9"/>
      <c r="D9" s="1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ht="15.75" thickBot="1">
      <c r="A10" s="12" t="s">
        <v>15</v>
      </c>
      <c r="B10" s="148"/>
      <c r="C10" s="18"/>
      <c r="D10" s="1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16.5" thickTop="1" thickBot="1">
      <c r="A11" s="12" t="s">
        <v>51</v>
      </c>
      <c r="B11" s="148"/>
      <c r="C11" s="18"/>
      <c r="D11" s="18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16.5" thickTop="1" thickBot="1">
      <c r="A12" s="12" t="s">
        <v>9</v>
      </c>
      <c r="B12" s="33"/>
      <c r="C12" s="18"/>
      <c r="D12" s="1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15.75" thickTop="1">
      <c r="A13" s="12" t="s">
        <v>10</v>
      </c>
      <c r="B13" s="149"/>
      <c r="C13" s="18"/>
      <c r="D13" s="18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>
      <c r="A14" s="12"/>
      <c r="B14" s="29"/>
      <c r="C14" s="9"/>
      <c r="D14" s="18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s="3" customFormat="1" ht="30">
      <c r="A15" s="16" t="s">
        <v>226</v>
      </c>
      <c r="B15" s="28" t="s">
        <v>12</v>
      </c>
      <c r="C15" s="11"/>
      <c r="D15" s="1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ht="15.75" thickBot="1">
      <c r="A16" s="12" t="s">
        <v>15</v>
      </c>
      <c r="B16" s="148"/>
      <c r="C16" s="18"/>
      <c r="D16" s="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</row>
    <row r="17" spans="1:77" ht="16.5" thickTop="1" thickBot="1">
      <c r="A17" s="12" t="s">
        <v>9</v>
      </c>
      <c r="B17" s="148"/>
      <c r="C17" s="18"/>
      <c r="D17" s="1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</row>
    <row r="18" spans="1:77" ht="15.75" thickTop="1">
      <c r="A18" s="12" t="s">
        <v>10</v>
      </c>
      <c r="B18" s="149"/>
      <c r="C18" s="18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</row>
    <row r="19" spans="1:77" ht="15.75">
      <c r="A19" s="16"/>
      <c r="B19" s="28"/>
      <c r="C19" s="9"/>
      <c r="D19" s="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</row>
    <row r="20" spans="1:77" ht="45">
      <c r="A20" s="16" t="s">
        <v>227</v>
      </c>
      <c r="B20" s="28" t="s">
        <v>49</v>
      </c>
      <c r="C20" s="9"/>
      <c r="D20" s="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</row>
    <row r="21" spans="1:77" ht="15.75" thickBot="1">
      <c r="A21" s="12" t="s">
        <v>15</v>
      </c>
      <c r="B21" s="188"/>
      <c r="C21" s="18"/>
      <c r="D21" s="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1:77" ht="16.5" thickTop="1" thickBot="1">
      <c r="A22" s="12" t="s">
        <v>9</v>
      </c>
      <c r="B22" s="148"/>
      <c r="C22" s="18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</row>
    <row r="23" spans="1:77" ht="15.75" thickTop="1">
      <c r="A23" s="12" t="s">
        <v>10</v>
      </c>
      <c r="B23" s="189"/>
      <c r="C23" s="1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spans="1:77" ht="15.75">
      <c r="A24" s="16"/>
      <c r="B24" s="28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1:77" ht="30">
      <c r="A25" s="16" t="s">
        <v>228</v>
      </c>
      <c r="B25" s="28" t="s">
        <v>13</v>
      </c>
      <c r="C25" s="9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1:77" ht="15.75" thickBot="1">
      <c r="A26" s="12" t="s">
        <v>15</v>
      </c>
      <c r="B26" s="148"/>
      <c r="C26" s="1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</row>
    <row r="27" spans="1:77" ht="16.5" thickTop="1" thickBot="1">
      <c r="A27" s="12" t="s">
        <v>9</v>
      </c>
      <c r="B27" s="148"/>
      <c r="C27" s="1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1:77" ht="15.75" thickTop="1">
      <c r="A28" s="12" t="s">
        <v>10</v>
      </c>
      <c r="B28" s="149"/>
      <c r="C28" s="17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</row>
    <row r="29" spans="1:77">
      <c r="A29" s="12"/>
      <c r="B29" s="26"/>
      <c r="C29" s="9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</row>
    <row r="30" spans="1:77" ht="45">
      <c r="A30" s="16" t="s">
        <v>229</v>
      </c>
      <c r="B30" s="28" t="s">
        <v>14</v>
      </c>
      <c r="C30" s="9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</row>
    <row r="31" spans="1:77" ht="15.75" thickBot="1">
      <c r="A31" s="12" t="s">
        <v>15</v>
      </c>
      <c r="B31" s="148"/>
      <c r="C31" s="1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</row>
    <row r="32" spans="1:77" ht="16.5" thickTop="1" thickBot="1">
      <c r="A32" s="12" t="s">
        <v>9</v>
      </c>
      <c r="B32" s="148"/>
      <c r="C32" s="1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</row>
    <row r="33" spans="1:77" ht="15.75" thickTop="1">
      <c r="A33" s="12" t="s">
        <v>10</v>
      </c>
      <c r="B33" s="149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</row>
    <row r="34" spans="1:77">
      <c r="A34" s="12"/>
      <c r="B34" s="26"/>
      <c r="C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</row>
    <row r="35" spans="1:77" ht="15.75">
      <c r="A35" s="16"/>
      <c r="B35" s="28" t="s">
        <v>16</v>
      </c>
      <c r="C35" s="17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</row>
    <row r="36" spans="1:77" ht="15.75" thickBot="1">
      <c r="A36" s="12" t="s">
        <v>15</v>
      </c>
      <c r="B36" s="58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</row>
    <row r="37" spans="1:77" ht="16.5" thickTop="1" thickBot="1">
      <c r="A37" s="12" t="s">
        <v>51</v>
      </c>
      <c r="B37" s="33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6.5" thickTop="1" thickBot="1">
      <c r="A38" s="12" t="s">
        <v>9</v>
      </c>
      <c r="B38" s="33"/>
      <c r="C38" s="1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.75" thickTop="1">
      <c r="A39" s="12" t="s">
        <v>10</v>
      </c>
      <c r="B39" s="34"/>
      <c r="C39" s="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>
      <c r="A40" s="12"/>
      <c r="B40" s="26"/>
      <c r="C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>
      <c r="A41" s="12"/>
      <c r="B41" s="26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>
      <c r="A42" s="12"/>
      <c r="B42" s="26"/>
      <c r="C42" s="1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>
      <c r="A43" s="12"/>
      <c r="B43" s="26"/>
      <c r="C43" s="1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>
      <c r="A44" s="12"/>
      <c r="B44" s="26"/>
      <c r="C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>
      <c r="A45" s="12"/>
      <c r="B45" s="26"/>
      <c r="C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77">
      <c r="A46" s="12"/>
      <c r="B46" s="26"/>
      <c r="C46" s="1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1:77">
      <c r="A47" s="12"/>
      <c r="B47" s="26"/>
      <c r="C47" s="1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1:77">
      <c r="A48" s="12"/>
      <c r="B48" s="26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1:77">
      <c r="A49" s="12"/>
      <c r="B49" s="26"/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1:77">
      <c r="A50" s="12"/>
      <c r="B50" s="26"/>
      <c r="C50" s="1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1:77">
      <c r="A51" s="12"/>
      <c r="B51" s="26"/>
      <c r="C51" s="1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1:77">
      <c r="A52" s="12"/>
      <c r="B52" s="26"/>
      <c r="C52" s="1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  <row r="53" spans="1:77">
      <c r="A53" s="12"/>
      <c r="B53" s="26"/>
      <c r="C53" s="1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</row>
    <row r="54" spans="1:77">
      <c r="A54" s="12"/>
      <c r="B54" s="26"/>
      <c r="C54" s="1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</row>
    <row r="55" spans="1:77">
      <c r="A55" s="12"/>
      <c r="B55" s="26"/>
      <c r="C55" s="1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</row>
    <row r="56" spans="1:77">
      <c r="A56" s="12"/>
      <c r="B56" s="26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</row>
    <row r="57" spans="1:77">
      <c r="A57" s="12"/>
      <c r="B57" s="26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</row>
    <row r="58" spans="1:77">
      <c r="A58" s="12"/>
      <c r="B58" s="26"/>
      <c r="C58" s="1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</row>
    <row r="59" spans="1:77">
      <c r="A59" s="12"/>
      <c r="B59" s="26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</row>
    <row r="60" spans="1:77">
      <c r="A60" s="12"/>
      <c r="B60" s="26"/>
      <c r="C60" s="1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</row>
    <row r="61" spans="1:77">
      <c r="A61" s="12"/>
      <c r="B61" s="26"/>
      <c r="C61" s="1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</row>
    <row r="62" spans="1:77">
      <c r="A62" s="12"/>
      <c r="B62" s="26"/>
      <c r="C62" s="1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</row>
    <row r="63" spans="1:77">
      <c r="A63" s="12"/>
      <c r="B63" s="26"/>
      <c r="C63" s="1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</row>
    <row r="64" spans="1:77">
      <c r="A64" s="12"/>
      <c r="B64" s="26"/>
      <c r="C64" s="1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</row>
    <row r="65" spans="2:77">
      <c r="B65" s="31"/>
      <c r="C65" s="20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</row>
    <row r="66" spans="2:77">
      <c r="B66" s="31"/>
      <c r="C66" s="20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</row>
    <row r="67" spans="2:77">
      <c r="B67" s="31"/>
      <c r="C67" s="20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</row>
    <row r="68" spans="2:77">
      <c r="B68" s="31"/>
      <c r="C68" s="20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</row>
    <row r="69" spans="2:77">
      <c r="B69" s="31"/>
      <c r="C69" s="20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</row>
    <row r="70" spans="2:77">
      <c r="B70" s="31"/>
      <c r="C70" s="2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</row>
    <row r="71" spans="2:77">
      <c r="B71" s="31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</row>
    <row r="72" spans="2:77">
      <c r="B72" s="31"/>
      <c r="C72" s="2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</row>
    <row r="73" spans="2:77">
      <c r="B73" s="31"/>
      <c r="C73" s="2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</row>
    <row r="74" spans="2:77">
      <c r="B74" s="31"/>
      <c r="C74" s="2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</row>
    <row r="75" spans="2:77">
      <c r="B75" s="31"/>
      <c r="C75" s="2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</row>
    <row r="76" spans="2:77">
      <c r="B76" s="31"/>
      <c r="C76" s="2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</row>
    <row r="77" spans="2:77">
      <c r="B77" s="31"/>
      <c r="C77" s="2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</row>
    <row r="78" spans="2:77">
      <c r="B78" s="31"/>
      <c r="C78" s="2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</row>
    <row r="79" spans="2:77">
      <c r="B79" s="31"/>
      <c r="C79" s="2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</row>
    <row r="80" spans="2:77">
      <c r="B80" s="31"/>
      <c r="C80" s="2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</row>
    <row r="81" spans="2:77">
      <c r="B81" s="31"/>
      <c r="C81" s="2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</row>
    <row r="82" spans="2:77">
      <c r="B82" s="31"/>
      <c r="C82" s="20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</row>
    <row r="83" spans="2:77">
      <c r="B83" s="31"/>
      <c r="C83" s="20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</row>
    <row r="84" spans="2:77">
      <c r="B84" s="31"/>
      <c r="C84" s="2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</row>
    <row r="85" spans="2:77">
      <c r="B85" s="31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</row>
    <row r="86" spans="2:77">
      <c r="B86" s="31"/>
      <c r="C86" s="20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</row>
    <row r="87" spans="2:77">
      <c r="B87" s="31"/>
      <c r="C87" s="20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</row>
    <row r="88" spans="2:77">
      <c r="B88" s="31"/>
      <c r="C88" s="20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</row>
    <row r="89" spans="2:77">
      <c r="B89" s="31"/>
      <c r="C89" s="20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</row>
    <row r="90" spans="2:77">
      <c r="B90" s="31"/>
      <c r="C90" s="20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</row>
    <row r="91" spans="2:77">
      <c r="B91" s="31"/>
      <c r="C91" s="20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</row>
    <row r="92" spans="2:77">
      <c r="B92" s="31"/>
      <c r="C92" s="20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</row>
    <row r="93" spans="2:77">
      <c r="B93" s="31"/>
      <c r="C93" s="2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2:77">
      <c r="B94" s="31"/>
      <c r="C94" s="2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</row>
    <row r="95" spans="2:77">
      <c r="B95" s="31"/>
      <c r="C95" s="2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</row>
    <row r="96" spans="2:77">
      <c r="B96" s="31"/>
      <c r="C96" s="20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</row>
    <row r="97" spans="2:77">
      <c r="B97" s="31"/>
      <c r="C97" s="2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</row>
    <row r="98" spans="2:77">
      <c r="B98" s="31"/>
      <c r="C98" s="20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</row>
    <row r="99" spans="2:77">
      <c r="B99" s="31"/>
      <c r="C99" s="2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</row>
    <row r="100" spans="2:77">
      <c r="B100" s="31"/>
      <c r="C100" s="20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</row>
    <row r="101" spans="2:77">
      <c r="B101" s="31"/>
      <c r="C101" s="2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2:77">
      <c r="B102" s="31"/>
      <c r="C102" s="20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2:77">
      <c r="B103" s="31"/>
      <c r="C103" s="2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2:77">
      <c r="B104" s="31"/>
      <c r="C104" s="20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2:77">
      <c r="B105" s="31"/>
      <c r="C105" s="20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2:77">
      <c r="B106" s="31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2:77">
      <c r="B107" s="31"/>
      <c r="C107" s="20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2:77">
      <c r="B108" s="31"/>
      <c r="C108" s="20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2:77">
      <c r="B109" s="31"/>
      <c r="C109" s="20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2:77">
      <c r="B110" s="31"/>
      <c r="C110" s="20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2:77">
      <c r="B111" s="31"/>
      <c r="C111" s="20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2:77">
      <c r="B112" s="31"/>
      <c r="C112" s="20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2:77">
      <c r="B113" s="31"/>
      <c r="C113" s="20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2:77">
      <c r="B114" s="31"/>
      <c r="C114" s="20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2:77">
      <c r="B115" s="31"/>
      <c r="C115" s="20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2:77">
      <c r="B116" s="31"/>
      <c r="C116" s="20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2:77">
      <c r="B117" s="31"/>
      <c r="C117" s="20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2:77">
      <c r="B118" s="31"/>
      <c r="C118" s="20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2:77">
      <c r="B119" s="31"/>
      <c r="C119" s="2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2:77">
      <c r="B120" s="31"/>
      <c r="C120" s="20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2:77">
      <c r="B121" s="31"/>
      <c r="C121" s="2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2:77">
      <c r="B122" s="31"/>
      <c r="C122" s="20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2:77">
      <c r="B123" s="31"/>
      <c r="C123" s="2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2:77">
      <c r="B124" s="31"/>
      <c r="C124" s="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</row>
    <row r="125" spans="2:77">
      <c r="B125" s="31"/>
      <c r="C125" s="2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</row>
    <row r="126" spans="2:77">
      <c r="B126" s="31"/>
      <c r="C126" s="20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</row>
    <row r="127" spans="2:77">
      <c r="B127" s="31"/>
      <c r="C127" s="20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2:77">
      <c r="B128" s="31"/>
      <c r="C128" s="20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2:77">
      <c r="B129" s="31"/>
      <c r="C129" s="20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2:77">
      <c r="B130" s="31"/>
      <c r="C130" s="20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2:77">
      <c r="B131" s="31"/>
      <c r="C131" s="20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</row>
    <row r="132" spans="2:77">
      <c r="B132" s="31"/>
      <c r="C132" s="20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2:77">
      <c r="B133" s="31"/>
      <c r="C133" s="20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</row>
    <row r="134" spans="2:77">
      <c r="B134" s="31"/>
      <c r="C134" s="20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</row>
    <row r="135" spans="2:77">
      <c r="B135" s="31"/>
      <c r="C135" s="20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2:77">
      <c r="B136" s="31"/>
      <c r="C136" s="20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</row>
    <row r="137" spans="2:77">
      <c r="B137" s="31"/>
      <c r="C137" s="20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</row>
    <row r="138" spans="2:77">
      <c r="B138" s="31"/>
      <c r="C138" s="20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</row>
    <row r="139" spans="2:77">
      <c r="B139" s="31"/>
      <c r="C139" s="20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</row>
    <row r="140" spans="2:77">
      <c r="B140" s="31"/>
      <c r="C140" s="20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</row>
    <row r="141" spans="2:77">
      <c r="B141" s="31"/>
      <c r="C141" s="2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</row>
    <row r="142" spans="2:77">
      <c r="B142" s="31"/>
      <c r="C142" s="20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2:77">
      <c r="B143" s="31"/>
      <c r="C143" s="2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</row>
    <row r="144" spans="2:77">
      <c r="B144" s="31"/>
      <c r="C144" s="20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</row>
    <row r="145" spans="2:77">
      <c r="B145" s="31"/>
      <c r="C145" s="2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</row>
    <row r="146" spans="2:77">
      <c r="B146" s="31"/>
      <c r="C146" s="20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</row>
    <row r="147" spans="2:77">
      <c r="B147" s="31"/>
      <c r="C147" s="2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</row>
    <row r="148" spans="2:77">
      <c r="B148" s="31"/>
      <c r="C148" s="20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</row>
    <row r="149" spans="2:77">
      <c r="B149" s="31"/>
      <c r="C149" s="20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</row>
    <row r="150" spans="2:77">
      <c r="B150" s="31"/>
      <c r="C150" s="20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</row>
    <row r="151" spans="2:77">
      <c r="B151" s="31"/>
      <c r="C151" s="20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</row>
    <row r="152" spans="2:77">
      <c r="B152" s="31"/>
      <c r="C152" s="20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</row>
    <row r="153" spans="2:77">
      <c r="B153" s="31"/>
      <c r="C153" s="20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</row>
    <row r="154" spans="2:77">
      <c r="B154" s="31"/>
      <c r="C154" s="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</row>
    <row r="155" spans="2:77">
      <c r="B155" s="31"/>
      <c r="C155" s="20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</row>
    <row r="156" spans="2:77">
      <c r="B156" s="31"/>
      <c r="C156" s="2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</row>
    <row r="157" spans="2:77">
      <c r="B157" s="31"/>
      <c r="C157" s="20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</row>
    <row r="158" spans="2:77">
      <c r="B158" s="31"/>
      <c r="C158" s="20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</row>
    <row r="159" spans="2:77">
      <c r="B159" s="31"/>
      <c r="C159" s="20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</row>
    <row r="160" spans="2:77">
      <c r="B160" s="31"/>
      <c r="C160" s="20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</row>
    <row r="161" spans="2:77">
      <c r="B161" s="31"/>
      <c r="C161" s="20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</row>
    <row r="162" spans="2:77">
      <c r="B162" s="31"/>
      <c r="C162" s="20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</row>
    <row r="163" spans="2:77">
      <c r="B163" s="31"/>
      <c r="C163" s="2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</row>
    <row r="164" spans="2:77">
      <c r="B164" s="31"/>
      <c r="C164" s="20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</row>
    <row r="165" spans="2:77">
      <c r="B165" s="31"/>
      <c r="C165" s="2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</row>
    <row r="166" spans="2:77">
      <c r="B166" s="31"/>
      <c r="C166" s="20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</row>
    <row r="167" spans="2:77">
      <c r="B167" s="31"/>
      <c r="C167" s="2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</row>
    <row r="168" spans="2:77">
      <c r="B168" s="31"/>
      <c r="C168" s="20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</row>
    <row r="169" spans="2:77">
      <c r="B169" s="31"/>
      <c r="C169" s="2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</row>
    <row r="170" spans="2:77">
      <c r="B170" s="31"/>
      <c r="C170" s="20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</row>
    <row r="171" spans="2:77">
      <c r="B171" s="31"/>
      <c r="C171" s="20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</row>
    <row r="172" spans="2:77">
      <c r="B172" s="31"/>
      <c r="C172" s="20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</row>
    <row r="173" spans="2:77">
      <c r="B173" s="31"/>
      <c r="C173" s="20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</row>
    <row r="174" spans="2:77">
      <c r="B174" s="31"/>
      <c r="C174" s="20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</row>
    <row r="175" spans="2:77">
      <c r="B175" s="31"/>
      <c r="C175" s="20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</row>
    <row r="176" spans="2:77">
      <c r="B176" s="31"/>
      <c r="C176" s="20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</row>
    <row r="177" spans="2:77">
      <c r="B177" s="31"/>
      <c r="C177" s="20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</row>
    <row r="178" spans="2:77">
      <c r="B178" s="31"/>
      <c r="C178" s="20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</row>
    <row r="179" spans="2:77">
      <c r="B179" s="31"/>
      <c r="C179" s="20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</row>
    <row r="180" spans="2:77">
      <c r="B180" s="31"/>
      <c r="C180" s="20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</row>
    <row r="181" spans="2:77">
      <c r="B181" s="31"/>
      <c r="C181" s="20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</row>
    <row r="182" spans="2:77">
      <c r="B182" s="31"/>
      <c r="C182" s="20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</row>
    <row r="183" spans="2:77">
      <c r="B183" s="31"/>
      <c r="C183" s="20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</row>
    <row r="184" spans="2:77">
      <c r="B184" s="31"/>
      <c r="C184" s="20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</row>
    <row r="185" spans="2:77">
      <c r="B185" s="31"/>
      <c r="C185" s="2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</row>
    <row r="186" spans="2:77">
      <c r="B186" s="31"/>
      <c r="C186" s="20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</row>
    <row r="187" spans="2:77">
      <c r="B187" s="31"/>
      <c r="C187" s="2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</row>
    <row r="188" spans="2:77">
      <c r="B188" s="31"/>
      <c r="C188" s="20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</row>
    <row r="189" spans="2:77">
      <c r="B189" s="31"/>
      <c r="C189" s="2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</row>
    <row r="190" spans="2:77">
      <c r="B190" s="31"/>
      <c r="C190" s="20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</row>
    <row r="191" spans="2:77">
      <c r="B191" s="31"/>
      <c r="C191" s="2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</row>
    <row r="192" spans="2:77">
      <c r="B192" s="31"/>
      <c r="C192" s="20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</row>
    <row r="193" spans="2:77">
      <c r="B193" s="31"/>
      <c r="C193" s="20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</row>
    <row r="194" spans="2:77">
      <c r="B194" s="31"/>
      <c r="C194" s="20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</row>
    <row r="195" spans="2:77">
      <c r="B195" s="31"/>
      <c r="C195" s="20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</row>
    <row r="196" spans="2:77">
      <c r="B196" s="31"/>
      <c r="C196" s="20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</row>
    <row r="197" spans="2:77">
      <c r="B197" s="31"/>
      <c r="C197" s="20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</row>
    <row r="198" spans="2:77">
      <c r="B198" s="31"/>
      <c r="C198" s="20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</row>
    <row r="199" spans="2:77">
      <c r="B199" s="31"/>
      <c r="C199" s="20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</row>
    <row r="200" spans="2:77">
      <c r="B200" s="31"/>
      <c r="C200" s="20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</row>
    <row r="201" spans="2:77">
      <c r="B201" s="31"/>
      <c r="C201" s="20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</row>
    <row r="202" spans="2:77">
      <c r="B202" s="31"/>
      <c r="C202" s="20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</row>
    <row r="203" spans="2:77">
      <c r="B203" s="31"/>
      <c r="C203" s="20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</row>
    <row r="204" spans="2:77">
      <c r="B204" s="31"/>
      <c r="C204" s="20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</row>
    <row r="205" spans="2:77">
      <c r="B205" s="31"/>
      <c r="C205" s="20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</row>
    <row r="206" spans="2:77">
      <c r="B206" s="31"/>
      <c r="C206" s="20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</row>
    <row r="207" spans="2:77">
      <c r="B207" s="31"/>
      <c r="C207" s="2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</row>
    <row r="208" spans="2:77">
      <c r="B208" s="31"/>
      <c r="C208" s="20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</row>
    <row r="209" spans="2:77">
      <c r="B209" s="31"/>
      <c r="C209" s="2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</row>
    <row r="210" spans="2:77">
      <c r="B210" s="31"/>
      <c r="C210" s="20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</row>
    <row r="211" spans="2:77">
      <c r="B211" s="31"/>
      <c r="C211" s="2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</row>
    <row r="212" spans="2:77">
      <c r="B212" s="31"/>
      <c r="C212" s="20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</row>
    <row r="213" spans="2:77">
      <c r="B213" s="31"/>
      <c r="C213" s="2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</row>
    <row r="214" spans="2:77">
      <c r="B214" s="31"/>
      <c r="C214" s="20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</row>
    <row r="215" spans="2:77">
      <c r="B215" s="31"/>
      <c r="C215" s="20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</row>
    <row r="216" spans="2:77">
      <c r="B216" s="31"/>
      <c r="C216" s="20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</row>
    <row r="217" spans="2:77">
      <c r="B217" s="31"/>
      <c r="C217" s="20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</row>
    <row r="218" spans="2:77">
      <c r="B218" s="31"/>
      <c r="C218" s="20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</row>
    <row r="219" spans="2:77">
      <c r="B219" s="31"/>
      <c r="C219" s="20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</row>
    <row r="220" spans="2:77">
      <c r="B220" s="31"/>
      <c r="C220" s="20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</row>
    <row r="221" spans="2:77">
      <c r="B221" s="31"/>
      <c r="C221" s="20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</row>
    <row r="222" spans="2:77">
      <c r="B222" s="31"/>
      <c r="C222" s="2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</row>
    <row r="223" spans="2:77">
      <c r="B223" s="31"/>
      <c r="C223" s="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</row>
    <row r="224" spans="2:77">
      <c r="B224" s="31"/>
      <c r="C224" s="20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</row>
    <row r="225" spans="2:77">
      <c r="B225" s="31"/>
      <c r="C225" s="20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</row>
    <row r="226" spans="2:77">
      <c r="B226" s="31"/>
      <c r="C226" s="20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</row>
    <row r="227" spans="2:77">
      <c r="B227" s="31"/>
      <c r="C227" s="20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</row>
    <row r="228" spans="2:77">
      <c r="B228" s="31"/>
      <c r="C228" s="20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</row>
    <row r="229" spans="2:77">
      <c r="B229" s="31"/>
      <c r="C229" s="2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</row>
    <row r="230" spans="2:77">
      <c r="B230" s="31"/>
      <c r="C230" s="20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</row>
    <row r="231" spans="2:77">
      <c r="B231" s="31"/>
      <c r="C231" s="2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</row>
    <row r="232" spans="2:77">
      <c r="B232" s="31"/>
      <c r="C232" s="20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</row>
    <row r="233" spans="2:77">
      <c r="B233" s="31"/>
      <c r="C233" s="2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</row>
    <row r="234" spans="2:77">
      <c r="B234" s="31"/>
      <c r="C234" s="20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</row>
    <row r="235" spans="2:77">
      <c r="B235" s="31"/>
      <c r="C235" s="2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</row>
    <row r="236" spans="2:77">
      <c r="B236" s="31"/>
      <c r="C236" s="20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</row>
    <row r="237" spans="2:77">
      <c r="B237" s="31"/>
      <c r="C237" s="20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</row>
    <row r="238" spans="2:77">
      <c r="B238" s="31"/>
      <c r="C238" s="20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</row>
    <row r="239" spans="2:77">
      <c r="B239" s="31"/>
      <c r="C239" s="20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</row>
    <row r="240" spans="2:77">
      <c r="B240" s="31"/>
      <c r="C240" s="20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</row>
    <row r="241" spans="2:77">
      <c r="B241" s="31"/>
      <c r="C241" s="2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</row>
    <row r="242" spans="2:77">
      <c r="B242" s="31"/>
      <c r="C242" s="2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</row>
    <row r="243" spans="2:77">
      <c r="B243" s="31"/>
      <c r="C243" s="2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</row>
    <row r="244" spans="2:77">
      <c r="B244" s="31"/>
      <c r="C244" s="2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</row>
    <row r="245" spans="2:77">
      <c r="B245" s="31"/>
      <c r="C245" s="20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</row>
    <row r="246" spans="2:77">
      <c r="B246" s="31"/>
      <c r="C246" s="20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</row>
    <row r="247" spans="2:77">
      <c r="B247" s="31"/>
      <c r="C247" s="20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</row>
    <row r="248" spans="2:77">
      <c r="B248" s="31"/>
      <c r="C248" s="20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</row>
    <row r="249" spans="2:77">
      <c r="B249" s="31"/>
      <c r="C249" s="20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</row>
    <row r="250" spans="2:77">
      <c r="B250" s="31"/>
      <c r="C250" s="20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</row>
    <row r="251" spans="2:77">
      <c r="B251" s="31"/>
      <c r="C251" s="2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</row>
    <row r="252" spans="2:77">
      <c r="B252" s="31"/>
      <c r="C252" s="20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</row>
    <row r="253" spans="2:77">
      <c r="B253" s="31"/>
      <c r="C253" s="2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</row>
    <row r="254" spans="2:77">
      <c r="B254" s="31"/>
      <c r="C254" s="20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</row>
    <row r="255" spans="2:77">
      <c r="B255" s="31"/>
      <c r="C255" s="2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</row>
    <row r="256" spans="2:77">
      <c r="B256" s="31"/>
      <c r="C256" s="20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</row>
    <row r="257" spans="2:77">
      <c r="B257" s="31"/>
      <c r="C257" s="2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</row>
    <row r="258" spans="2:77">
      <c r="B258" s="31"/>
      <c r="C258" s="20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</row>
    <row r="259" spans="2:77">
      <c r="B259" s="31"/>
      <c r="C259" s="20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</row>
    <row r="260" spans="2:77">
      <c r="B260" s="31"/>
      <c r="C260" s="20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</row>
    <row r="261" spans="2:77">
      <c r="B261" s="31"/>
      <c r="C261" s="20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</row>
    <row r="262" spans="2:77">
      <c r="B262" s="31"/>
      <c r="C262" s="20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</row>
    <row r="263" spans="2:77">
      <c r="B263" s="31"/>
      <c r="C263" s="20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</row>
    <row r="264" spans="2:77">
      <c r="B264" s="31"/>
      <c r="C264" s="20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</row>
    <row r="265" spans="2:77">
      <c r="B265" s="31"/>
      <c r="C265" s="20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</row>
    <row r="266" spans="2:77">
      <c r="B266" s="31"/>
      <c r="C266" s="20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</row>
    <row r="267" spans="2:77">
      <c r="B267" s="31"/>
      <c r="C267" s="20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</row>
    <row r="268" spans="2:77">
      <c r="B268" s="31"/>
      <c r="C268" s="20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</row>
    <row r="269" spans="2:77">
      <c r="B269" s="31"/>
      <c r="C269" s="20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</row>
    <row r="270" spans="2:77">
      <c r="B270" s="31"/>
      <c r="C270" s="20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</row>
    <row r="271" spans="2:77">
      <c r="B271" s="31"/>
      <c r="C271" s="20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</row>
    <row r="272" spans="2:77">
      <c r="B272" s="31"/>
      <c r="C272" s="20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</row>
    <row r="273" spans="2:77">
      <c r="B273" s="31"/>
      <c r="C273" s="2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</row>
    <row r="274" spans="2:77">
      <c r="B274" s="31"/>
      <c r="C274" s="20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</row>
    <row r="275" spans="2:77">
      <c r="B275" s="31"/>
      <c r="C275" s="2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</row>
    <row r="276" spans="2:77">
      <c r="B276" s="31"/>
      <c r="C276" s="20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</row>
    <row r="277" spans="2:77">
      <c r="B277" s="31"/>
      <c r="C277" s="2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</row>
    <row r="278" spans="2:77">
      <c r="B278" s="31"/>
      <c r="C278" s="20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</row>
    <row r="279" spans="2:77">
      <c r="B279" s="31"/>
      <c r="C279" s="2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</row>
    <row r="280" spans="2:77">
      <c r="B280" s="31"/>
      <c r="C280" s="20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</row>
    <row r="281" spans="2:77">
      <c r="B281" s="31"/>
      <c r="C281" s="20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</row>
    <row r="282" spans="2:77">
      <c r="B282" s="31"/>
      <c r="C282" s="20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</row>
    <row r="283" spans="2:77">
      <c r="B283" s="31"/>
      <c r="C283" s="20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</row>
    <row r="284" spans="2:77">
      <c r="B284" s="31"/>
      <c r="C284" s="20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</row>
    <row r="285" spans="2:77">
      <c r="B285" s="31"/>
      <c r="C285" s="20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</row>
    <row r="286" spans="2:77">
      <c r="B286" s="31"/>
      <c r="C286" s="20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</row>
    <row r="287" spans="2:77">
      <c r="B287" s="31"/>
      <c r="C287" s="20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</row>
    <row r="288" spans="2:77">
      <c r="B288" s="31"/>
      <c r="C288" s="20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</row>
    <row r="289" spans="2:77">
      <c r="B289" s="31"/>
      <c r="C289" s="20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</row>
    <row r="290" spans="2:77">
      <c r="B290" s="31"/>
      <c r="C290" s="20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</row>
    <row r="291" spans="2:77">
      <c r="B291" s="31"/>
      <c r="C291" s="20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</row>
    <row r="292" spans="2:77">
      <c r="B292" s="31"/>
      <c r="C292" s="20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</row>
    <row r="293" spans="2:77">
      <c r="B293" s="31"/>
      <c r="C293" s="20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</row>
    <row r="294" spans="2:77">
      <c r="B294" s="31"/>
      <c r="C294" s="20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</row>
    <row r="295" spans="2:77">
      <c r="B295" s="31"/>
      <c r="C295" s="2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</row>
    <row r="296" spans="2:77">
      <c r="B296" s="31"/>
      <c r="C296" s="20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</row>
    <row r="297" spans="2:77">
      <c r="B297" s="31"/>
      <c r="C297" s="2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</row>
    <row r="298" spans="2:77">
      <c r="B298" s="31"/>
      <c r="C298" s="20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</row>
    <row r="299" spans="2:77">
      <c r="B299" s="31"/>
      <c r="C299" s="2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</row>
    <row r="300" spans="2:77">
      <c r="B300" s="31"/>
      <c r="C300" s="20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</row>
    <row r="301" spans="2:77">
      <c r="B301" s="31"/>
      <c r="C301" s="2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</row>
    <row r="302" spans="2:77">
      <c r="B302" s="31"/>
      <c r="C302" s="20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</row>
    <row r="303" spans="2:77">
      <c r="B303" s="31"/>
      <c r="C303" s="20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</row>
    <row r="304" spans="2:77">
      <c r="B304" s="31"/>
      <c r="C304" s="20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</row>
    <row r="305" spans="2:77">
      <c r="B305" s="31"/>
      <c r="C305" s="20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</row>
    <row r="306" spans="2:77">
      <c r="B306" s="31"/>
      <c r="C306" s="2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</row>
    <row r="307" spans="2:77">
      <c r="B307" s="31"/>
      <c r="C307" s="2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</row>
    <row r="308" spans="2:77">
      <c r="B308" s="31"/>
      <c r="C308" s="2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</row>
    <row r="309" spans="2:77">
      <c r="B309" s="31"/>
      <c r="C309" s="2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</row>
    <row r="310" spans="2:77">
      <c r="B310" s="31"/>
      <c r="C310" s="2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</row>
    <row r="311" spans="2:77">
      <c r="B311" s="31"/>
      <c r="C311" s="2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</row>
    <row r="312" spans="2:77">
      <c r="B312" s="31"/>
      <c r="C312" s="20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</row>
    <row r="313" spans="2:77">
      <c r="B313" s="31"/>
      <c r="C313" s="20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</row>
    <row r="314" spans="2:77">
      <c r="B314" s="31"/>
      <c r="C314" s="20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</row>
    <row r="315" spans="2:77">
      <c r="B315" s="31"/>
      <c r="C315" s="20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</row>
    <row r="316" spans="2:77">
      <c r="B316" s="31"/>
      <c r="C316" s="20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</row>
    <row r="317" spans="2:77">
      <c r="B317" s="31"/>
      <c r="C317" s="20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</row>
    <row r="318" spans="2:77">
      <c r="B318" s="31"/>
      <c r="C318" s="20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</row>
    <row r="319" spans="2:77">
      <c r="B319" s="31"/>
      <c r="C319" s="20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</row>
    <row r="320" spans="2:77">
      <c r="B320" s="31"/>
      <c r="C320" s="20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</row>
    <row r="321" spans="2:77">
      <c r="B321" s="31"/>
      <c r="C321" s="20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</row>
    <row r="322" spans="2:77">
      <c r="B322" s="31"/>
      <c r="C322" s="20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</row>
    <row r="323" spans="2:77">
      <c r="B323" s="31"/>
      <c r="C323" s="20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</row>
    <row r="324" spans="2:77">
      <c r="B324" s="31"/>
      <c r="C324" s="20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</row>
    <row r="325" spans="2:77">
      <c r="B325" s="31"/>
      <c r="C325" s="20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</row>
    <row r="326" spans="2:77">
      <c r="B326" s="31"/>
      <c r="C326" s="20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</row>
    <row r="327" spans="2:77">
      <c r="B327" s="31"/>
      <c r="C327" s="20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</row>
    <row r="328" spans="2:77">
      <c r="B328" s="31"/>
      <c r="C328" s="20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</row>
    <row r="329" spans="2:77">
      <c r="B329" s="31"/>
      <c r="C329" s="20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</row>
    <row r="330" spans="2:77">
      <c r="B330" s="31"/>
      <c r="C330" s="20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</row>
    <row r="331" spans="2:77">
      <c r="B331" s="31"/>
      <c r="C331" s="20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</row>
    <row r="332" spans="2:77">
      <c r="B332" s="31"/>
      <c r="C332" s="20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</row>
    <row r="333" spans="2:77">
      <c r="B333" s="31"/>
      <c r="C333" s="20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</row>
    <row r="334" spans="2:77">
      <c r="B334" s="31"/>
      <c r="C334" s="20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</row>
    <row r="335" spans="2:77">
      <c r="B335" s="31"/>
      <c r="C335" s="20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</row>
    <row r="336" spans="2:77">
      <c r="B336" s="31"/>
      <c r="C336" s="20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</row>
    <row r="337" spans="2:77">
      <c r="B337" s="31"/>
      <c r="C337" s="20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</row>
    <row r="338" spans="2:77">
      <c r="B338" s="31"/>
      <c r="C338" s="20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</row>
    <row r="339" spans="2:77">
      <c r="B339" s="31"/>
      <c r="C339" s="20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</row>
    <row r="340" spans="2:77">
      <c r="B340" s="31"/>
      <c r="C340" s="20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</row>
    <row r="341" spans="2:77">
      <c r="B341" s="31"/>
      <c r="C341" s="20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</row>
    <row r="342" spans="2:77">
      <c r="B342" s="31"/>
      <c r="C342" s="20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</row>
    <row r="343" spans="2:77">
      <c r="B343" s="31"/>
      <c r="C343" s="20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</row>
    <row r="344" spans="2:77">
      <c r="B344" s="31"/>
      <c r="C344" s="20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</row>
    <row r="345" spans="2:77">
      <c r="B345" s="31"/>
      <c r="C345" s="20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</row>
    <row r="346" spans="2:77">
      <c r="B346" s="31"/>
      <c r="C346" s="20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</row>
    <row r="347" spans="2:77">
      <c r="B347" s="31"/>
      <c r="C347" s="20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</row>
    <row r="348" spans="2:77">
      <c r="B348" s="31"/>
      <c r="C348" s="20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</row>
    <row r="349" spans="2:77">
      <c r="B349" s="31"/>
      <c r="C349" s="20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</row>
    <row r="350" spans="2:77">
      <c r="B350" s="31"/>
      <c r="C350" s="20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</row>
    <row r="351" spans="2:77">
      <c r="B351" s="31"/>
      <c r="C351" s="20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</row>
    <row r="352" spans="2:77">
      <c r="B352" s="31"/>
      <c r="C352" s="20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</row>
    <row r="353" spans="2:77">
      <c r="B353" s="31"/>
      <c r="C353" s="20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</row>
    <row r="354" spans="2:77">
      <c r="B354" s="31"/>
      <c r="C354" s="20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</row>
    <row r="355" spans="2:77">
      <c r="B355" s="31"/>
      <c r="C355" s="20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</row>
    <row r="356" spans="2:77">
      <c r="B356" s="31"/>
      <c r="C356" s="20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</row>
    <row r="357" spans="2:77">
      <c r="B357" s="31"/>
      <c r="C357" s="20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</row>
    <row r="358" spans="2:77">
      <c r="B358" s="31"/>
      <c r="C358" s="20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</row>
    <row r="359" spans="2:77">
      <c r="B359" s="31"/>
      <c r="C359" s="20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</row>
    <row r="360" spans="2:77">
      <c r="B360" s="31"/>
      <c r="C360" s="20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</row>
    <row r="361" spans="2:77">
      <c r="B361" s="31"/>
      <c r="C361" s="20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</row>
    <row r="362" spans="2:77">
      <c r="B362" s="31"/>
      <c r="C362" s="20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</row>
    <row r="363" spans="2:77">
      <c r="B363" s="31"/>
      <c r="C363" s="20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</row>
    <row r="364" spans="2:77">
      <c r="B364" s="31"/>
      <c r="C364" s="2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</row>
    <row r="365" spans="2:77">
      <c r="B365" s="31"/>
      <c r="C365" s="2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</row>
    <row r="366" spans="2:77">
      <c r="B366" s="31"/>
      <c r="C366" s="2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</row>
    <row r="367" spans="2:77">
      <c r="B367" s="31"/>
      <c r="C367" s="2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</row>
    <row r="368" spans="2:77">
      <c r="B368" s="31"/>
      <c r="C368" s="2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</row>
    <row r="369" spans="2:77">
      <c r="B369" s="31"/>
      <c r="C369" s="2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</row>
    <row r="370" spans="2:77">
      <c r="B370" s="31"/>
      <c r="C370" s="20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</row>
    <row r="371" spans="2:77">
      <c r="B371" s="31"/>
      <c r="C371" s="20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</row>
    <row r="372" spans="2:77">
      <c r="B372" s="31"/>
      <c r="C372" s="20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</row>
    <row r="373" spans="2:77">
      <c r="B373" s="31"/>
      <c r="C373" s="20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</row>
    <row r="374" spans="2:77">
      <c r="B374" s="31"/>
      <c r="C374" s="20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</row>
    <row r="375" spans="2:77">
      <c r="B375" s="31"/>
      <c r="C375" s="20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</row>
    <row r="376" spans="2:77">
      <c r="B376" s="31"/>
      <c r="C376" s="20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</row>
    <row r="377" spans="2:77">
      <c r="B377" s="31"/>
      <c r="C377" s="20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</row>
    <row r="378" spans="2:77">
      <c r="B378" s="31"/>
      <c r="C378" s="20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</row>
    <row r="379" spans="2:77">
      <c r="B379" s="31"/>
      <c r="C379" s="20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</row>
    <row r="380" spans="2:77">
      <c r="B380" s="31"/>
      <c r="C380" s="20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</row>
    <row r="381" spans="2:77">
      <c r="B381" s="31"/>
      <c r="C381" s="20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</row>
    <row r="382" spans="2:77">
      <c r="B382" s="31"/>
      <c r="C382" s="20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</row>
    <row r="383" spans="2:77">
      <c r="B383" s="31"/>
      <c r="C383" s="20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</row>
    <row r="384" spans="2:77">
      <c r="B384" s="31"/>
      <c r="C384" s="20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</row>
    <row r="385" spans="2:77">
      <c r="B385" s="31"/>
      <c r="C385" s="20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EG72"/>
  <sheetViews>
    <sheetView tabSelected="1" zoomScaleNormal="100" workbookViewId="0">
      <pane xSplit="15" ySplit="3" topLeftCell="P4" activePane="bottomRight" state="frozen"/>
      <selection pane="topRight" activeCell="P1" sqref="P1"/>
      <selection pane="bottomLeft" activeCell="A4" sqref="A4"/>
      <selection pane="bottomRight" activeCell="P46" sqref="P46"/>
    </sheetView>
  </sheetViews>
  <sheetFormatPr defaultColWidth="8.85546875" defaultRowHeight="12.75"/>
  <cols>
    <col min="1" max="1" width="4.7109375" style="134" customWidth="1"/>
    <col min="2" max="2" width="4.7109375" style="93" customWidth="1"/>
    <col min="3" max="3" width="36.140625" style="93" customWidth="1"/>
    <col min="4" max="4" width="9.140625" style="146" customWidth="1"/>
    <col min="5" max="5" width="5.85546875" style="146" customWidth="1"/>
    <col min="6" max="6" width="7.140625" style="146" customWidth="1"/>
    <col min="7" max="7" width="8" style="93" customWidth="1"/>
    <col min="8" max="8" width="10.7109375" style="93" bestFit="1" customWidth="1"/>
    <col min="9" max="9" width="12.28515625" style="95" hidden="1" customWidth="1"/>
    <col min="10" max="10" width="10.5703125" style="93" hidden="1" customWidth="1"/>
    <col min="11" max="11" width="11.7109375" style="93" hidden="1" customWidth="1"/>
    <col min="12" max="12" width="5.28515625" style="95" customWidth="1"/>
    <col min="13" max="13" width="4.7109375" style="95" customWidth="1"/>
    <col min="14" max="14" width="5.7109375" style="95" customWidth="1"/>
    <col min="15" max="15" width="39.28515625" style="109" customWidth="1"/>
    <col min="16" max="16" width="37" style="95" customWidth="1"/>
    <col min="17" max="17" width="41.5703125" style="95" customWidth="1"/>
    <col min="18" max="18" width="32.85546875" style="93" customWidth="1"/>
    <col min="19" max="19" width="20.7109375" style="93" customWidth="1"/>
    <col min="20" max="20" width="22.28515625" style="95" customWidth="1"/>
    <col min="21" max="21" width="18.7109375" style="95" customWidth="1"/>
    <col min="22" max="22" width="4.42578125" style="105" customWidth="1"/>
    <col min="23" max="23" width="18.28515625" style="95" customWidth="1"/>
    <col min="24" max="24" width="14.7109375" style="95" customWidth="1"/>
    <col min="25" max="25" width="11.7109375" style="109" hidden="1" customWidth="1"/>
    <col min="26" max="26" width="10.140625" style="116" hidden="1" customWidth="1"/>
    <col min="27" max="27" width="5.85546875" style="116" hidden="1" customWidth="1"/>
    <col min="28" max="28" width="15.140625" style="116" hidden="1" customWidth="1"/>
    <col min="29" max="29" width="3.85546875" style="116" hidden="1" customWidth="1"/>
    <col min="30" max="31" width="7.28515625" style="116" hidden="1" customWidth="1"/>
    <col min="32" max="32" width="8.85546875" style="116" hidden="1" customWidth="1"/>
    <col min="33" max="33" width="11.7109375" style="116" hidden="1" customWidth="1"/>
    <col min="34" max="34" width="8.85546875" style="116" hidden="1" customWidth="1"/>
    <col min="35" max="35" width="30" style="116" hidden="1" customWidth="1"/>
    <col min="36" max="37" width="27.85546875" style="116" hidden="1" customWidth="1"/>
    <col min="38" max="38" width="41.5703125" style="116" hidden="1" customWidth="1"/>
    <col min="39" max="39" width="30.7109375" style="116" hidden="1" customWidth="1"/>
    <col min="40" max="40" width="33.7109375" style="117" hidden="1" customWidth="1"/>
    <col min="41" max="41" width="28.28515625" style="117" hidden="1" customWidth="1"/>
    <col min="42" max="42" width="35.140625" style="116" hidden="1" customWidth="1"/>
    <col min="43" max="43" width="19.5703125" style="116" hidden="1" customWidth="1"/>
    <col min="44" max="44" width="23.85546875" style="116" hidden="1" customWidth="1"/>
    <col min="45" max="45" width="34.7109375" style="116" hidden="1" customWidth="1"/>
    <col min="46" max="46" width="35.5703125" style="116" hidden="1" customWidth="1"/>
    <col min="47" max="47" width="18.5703125" style="116" hidden="1" customWidth="1"/>
    <col min="48" max="48" width="8.85546875" style="116" hidden="1" customWidth="1"/>
    <col min="49" max="49" width="30.42578125" style="116" hidden="1" customWidth="1"/>
    <col min="50" max="50" width="21.5703125" style="116" hidden="1" customWidth="1"/>
    <col min="51" max="51" width="21.85546875" style="116" hidden="1" customWidth="1"/>
    <col min="52" max="52" width="26.42578125" style="116" hidden="1" customWidth="1"/>
    <col min="53" max="53" width="20.7109375" style="116" hidden="1" customWidth="1"/>
    <col min="54" max="54" width="19" style="116" hidden="1" customWidth="1"/>
    <col min="55" max="55" width="26.5703125" style="116" hidden="1" customWidth="1"/>
    <col min="56" max="56" width="20.85546875" style="116" hidden="1" customWidth="1"/>
    <col min="57" max="57" width="8.85546875" style="116" hidden="1" customWidth="1"/>
    <col min="58" max="58" width="19.42578125" style="117" hidden="1" customWidth="1"/>
    <col min="59" max="59" width="8.85546875" style="116" hidden="1" customWidth="1"/>
    <col min="60" max="60" width="20.42578125" style="116" hidden="1" customWidth="1"/>
    <col min="61" max="61" width="19.5703125" style="116" hidden="1" customWidth="1"/>
    <col min="62" max="62" width="14.5703125" style="116" hidden="1" customWidth="1"/>
    <col min="63" max="63" width="8.85546875" style="116" hidden="1" customWidth="1"/>
    <col min="64" max="64" width="19.85546875" style="116" hidden="1" customWidth="1"/>
    <col min="65" max="65" width="13.28515625" style="116" hidden="1" customWidth="1"/>
    <col min="66" max="66" width="17.7109375" style="116" hidden="1" customWidth="1"/>
    <col min="67" max="67" width="18.7109375" style="116" hidden="1" customWidth="1"/>
    <col min="68" max="68" width="39.7109375" style="116" hidden="1" customWidth="1"/>
    <col min="69" max="69" width="18.85546875" style="116" hidden="1" customWidth="1"/>
    <col min="70" max="70" width="12" style="171" customWidth="1"/>
    <col min="71" max="71" width="14.140625" style="172" customWidth="1"/>
    <col min="72" max="76" width="10.7109375" customWidth="1"/>
    <col min="77" max="77" width="10.7109375" style="24" customWidth="1"/>
    <col min="78" max="83" width="10.7109375" customWidth="1"/>
    <col min="84" max="87" width="10.7109375" style="24" customWidth="1"/>
    <col min="88" max="94" width="10.7109375" customWidth="1"/>
    <col min="95" max="106" width="10.7109375" style="24" customWidth="1"/>
    <col min="107" max="107" width="10.7109375" customWidth="1"/>
    <col min="108" max="117" width="10.7109375" style="24" customWidth="1"/>
    <col min="118" max="118" width="10.7109375" customWidth="1"/>
    <col min="119" max="120" width="10.7109375" style="24" customWidth="1"/>
    <col min="121" max="121" width="10.7109375" customWidth="1"/>
    <col min="122" max="123" width="10.7109375" style="24" customWidth="1"/>
    <col min="124" max="124" width="10.7109375" customWidth="1"/>
    <col min="125" max="126" width="10.7109375" style="24" customWidth="1"/>
    <col min="127" max="127" width="10.7109375" customWidth="1"/>
    <col min="128" max="129" width="10.7109375" style="24" customWidth="1"/>
    <col min="130" max="130" width="10.7109375" customWidth="1"/>
    <col min="131" max="132" width="10.7109375" style="24" customWidth="1"/>
    <col min="133" max="134" width="10.7109375" customWidth="1"/>
    <col min="135" max="136" width="10.7109375" style="24" customWidth="1"/>
    <col min="137" max="137" width="10.7109375" customWidth="1"/>
    <col min="138" max="143" width="10.7109375" style="24" customWidth="1"/>
    <col min="144" max="144" width="12.7109375" style="24" customWidth="1"/>
    <col min="145" max="16384" width="8.85546875" style="24"/>
  </cols>
  <sheetData>
    <row r="1" spans="1:137" ht="24.6" customHeight="1">
      <c r="A1" s="132"/>
      <c r="C1" s="94"/>
      <c r="D1" s="144"/>
      <c r="E1" s="144" t="s">
        <v>257</v>
      </c>
      <c r="F1" s="144" t="s">
        <v>338</v>
      </c>
      <c r="H1" s="95"/>
      <c r="I1" s="93"/>
      <c r="J1" s="96" t="s">
        <v>231</v>
      </c>
      <c r="K1" s="95"/>
      <c r="Q1" s="105"/>
      <c r="R1" s="95"/>
      <c r="S1" s="95"/>
      <c r="V1" s="95"/>
      <c r="Y1" s="116"/>
      <c r="AD1" s="117"/>
      <c r="AF1" s="117"/>
      <c r="AG1" s="117"/>
      <c r="AH1" s="117"/>
      <c r="AI1" s="117"/>
      <c r="AS1" s="117"/>
      <c r="AT1" s="117"/>
      <c r="AV1" s="117"/>
      <c r="BA1" s="117"/>
      <c r="BB1" s="117"/>
      <c r="BF1" s="116"/>
      <c r="BJ1" s="117"/>
      <c r="BK1" s="117"/>
      <c r="BL1" s="117"/>
      <c r="BM1" s="117"/>
      <c r="BN1" s="117"/>
      <c r="BO1" s="117"/>
      <c r="BP1" s="117"/>
      <c r="BQ1" s="117"/>
      <c r="BR1" s="197" t="s">
        <v>252</v>
      </c>
      <c r="BS1" s="197"/>
      <c r="BT1" s="24"/>
      <c r="BU1" s="24"/>
      <c r="BV1" s="24"/>
      <c r="BW1" s="24"/>
      <c r="BX1" s="24"/>
      <c r="BZ1" s="24"/>
      <c r="CA1" s="24"/>
      <c r="CB1" s="24"/>
      <c r="CC1" s="24"/>
      <c r="CE1" s="24"/>
      <c r="CG1"/>
      <c r="CK1" s="24"/>
      <c r="CL1" s="24"/>
      <c r="CN1" s="24"/>
      <c r="CO1" s="24"/>
      <c r="CS1"/>
      <c r="CT1"/>
      <c r="CW1"/>
      <c r="DC1" s="24"/>
      <c r="DN1" s="24"/>
      <c r="DQ1" s="24"/>
      <c r="DT1" s="24"/>
      <c r="DW1" s="24"/>
      <c r="DZ1" s="24"/>
      <c r="EC1" s="24"/>
      <c r="ED1" s="24"/>
      <c r="EG1" s="24"/>
    </row>
    <row r="2" spans="1:137" s="23" customFormat="1" ht="38.25" hidden="1" customHeight="1">
      <c r="A2" s="133"/>
      <c r="B2" s="97"/>
      <c r="C2" s="97"/>
      <c r="D2" s="145"/>
      <c r="E2" s="145"/>
      <c r="F2" s="145"/>
      <c r="G2" s="98"/>
      <c r="H2" s="97"/>
      <c r="I2" s="97"/>
      <c r="J2" s="97"/>
      <c r="K2" s="98"/>
      <c r="L2" s="98"/>
      <c r="M2" s="98"/>
      <c r="N2" s="98"/>
      <c r="O2" s="110" t="s">
        <v>86</v>
      </c>
      <c r="P2" s="97" t="s">
        <v>87</v>
      </c>
      <c r="Q2" s="98" t="s">
        <v>88</v>
      </c>
      <c r="R2" s="106"/>
      <c r="S2" s="97" t="s">
        <v>90</v>
      </c>
      <c r="T2" s="107" t="s">
        <v>178</v>
      </c>
      <c r="U2" s="97" t="s">
        <v>91</v>
      </c>
      <c r="V2" s="97" t="s">
        <v>92</v>
      </c>
      <c r="W2" s="97" t="s">
        <v>93</v>
      </c>
      <c r="X2" s="97"/>
      <c r="Y2" s="118" t="s">
        <v>94</v>
      </c>
      <c r="Z2" s="118" t="s">
        <v>95</v>
      </c>
      <c r="AA2" s="118" t="s">
        <v>96</v>
      </c>
      <c r="AB2" s="118" t="s">
        <v>97</v>
      </c>
      <c r="AC2" s="118" t="s">
        <v>98</v>
      </c>
      <c r="AD2" s="118" t="s">
        <v>99</v>
      </c>
      <c r="AE2" s="118" t="s">
        <v>100</v>
      </c>
      <c r="AF2" s="118" t="s">
        <v>101</v>
      </c>
      <c r="AG2" s="118" t="s">
        <v>102</v>
      </c>
      <c r="AH2" s="118" t="s">
        <v>89</v>
      </c>
      <c r="AI2" s="119" t="s">
        <v>85</v>
      </c>
      <c r="AJ2" s="120" t="s">
        <v>104</v>
      </c>
      <c r="AK2" s="120" t="s">
        <v>105</v>
      </c>
      <c r="AL2" s="120" t="s">
        <v>106</v>
      </c>
      <c r="AM2" s="120" t="s">
        <v>107</v>
      </c>
      <c r="AN2" s="121" t="s">
        <v>109</v>
      </c>
      <c r="AO2" s="121" t="s">
        <v>111</v>
      </c>
      <c r="AP2" s="121" t="s">
        <v>113</v>
      </c>
      <c r="AQ2" s="121" t="s">
        <v>115</v>
      </c>
      <c r="AR2" s="121" t="s">
        <v>117</v>
      </c>
      <c r="AS2" s="121" t="s">
        <v>119</v>
      </c>
      <c r="AT2" s="121" t="s">
        <v>121</v>
      </c>
      <c r="AU2" s="122" t="s">
        <v>125</v>
      </c>
      <c r="AV2" s="121" t="s">
        <v>103</v>
      </c>
      <c r="AW2" s="122" t="s">
        <v>124</v>
      </c>
      <c r="AX2" s="123" t="s">
        <v>180</v>
      </c>
      <c r="AY2" s="124" t="s">
        <v>126</v>
      </c>
      <c r="AZ2" s="124" t="s">
        <v>108</v>
      </c>
      <c r="BA2" s="124" t="s">
        <v>130</v>
      </c>
      <c r="BB2" s="125" t="s">
        <v>110</v>
      </c>
      <c r="BC2" s="124" t="s">
        <v>132</v>
      </c>
      <c r="BD2" s="124" t="s">
        <v>112</v>
      </c>
      <c r="BE2" s="124" t="s">
        <v>135</v>
      </c>
      <c r="BF2" s="125" t="s">
        <v>114</v>
      </c>
      <c r="BG2" s="125" t="s">
        <v>112</v>
      </c>
      <c r="BH2" s="124" t="s">
        <v>137</v>
      </c>
      <c r="BI2" s="124" t="s">
        <v>116</v>
      </c>
      <c r="BJ2" s="124" t="s">
        <v>139</v>
      </c>
      <c r="BK2" s="124" t="s">
        <v>118</v>
      </c>
      <c r="BL2" s="124" t="s">
        <v>141</v>
      </c>
      <c r="BM2" s="125" t="s">
        <v>120</v>
      </c>
      <c r="BN2" s="126"/>
      <c r="BO2" s="126"/>
      <c r="BP2" s="121"/>
      <c r="BQ2" s="121" t="s">
        <v>122</v>
      </c>
      <c r="BR2" s="153"/>
      <c r="BS2" s="168"/>
    </row>
    <row r="3" spans="1:137" s="112" customFormat="1" ht="39" customHeight="1">
      <c r="A3" s="112" t="s">
        <v>21</v>
      </c>
      <c r="B3" s="112" t="s">
        <v>79</v>
      </c>
      <c r="C3" s="112" t="s">
        <v>20</v>
      </c>
      <c r="D3" s="195" t="s">
        <v>247</v>
      </c>
      <c r="E3" s="195" t="s">
        <v>237</v>
      </c>
      <c r="F3" s="195" t="s">
        <v>248</v>
      </c>
      <c r="G3" s="112" t="s">
        <v>72</v>
      </c>
      <c r="H3" s="112" t="s">
        <v>65</v>
      </c>
      <c r="I3" s="112" t="s">
        <v>53</v>
      </c>
      <c r="J3" s="112" t="s">
        <v>54</v>
      </c>
      <c r="K3" s="112" t="s">
        <v>52</v>
      </c>
      <c r="L3" s="113" t="s">
        <v>75</v>
      </c>
      <c r="M3" s="114" t="s">
        <v>70</v>
      </c>
      <c r="N3" s="112" t="s">
        <v>63</v>
      </c>
      <c r="O3" s="111" t="s">
        <v>62</v>
      </c>
      <c r="P3" s="112" t="s">
        <v>60</v>
      </c>
      <c r="Q3" s="99" t="s">
        <v>69</v>
      </c>
      <c r="R3" s="112" t="s">
        <v>68</v>
      </c>
      <c r="S3" s="112" t="s">
        <v>58</v>
      </c>
      <c r="T3" s="112" t="s">
        <v>50</v>
      </c>
      <c r="U3" s="112" t="s">
        <v>59</v>
      </c>
      <c r="V3" s="112" t="s">
        <v>61</v>
      </c>
      <c r="W3" s="112" t="s">
        <v>64</v>
      </c>
      <c r="X3" s="112" t="s">
        <v>48</v>
      </c>
      <c r="Y3" s="127" t="s">
        <v>22</v>
      </c>
      <c r="Z3" s="127" t="s">
        <v>23</v>
      </c>
      <c r="AA3" s="127" t="s">
        <v>24</v>
      </c>
      <c r="AB3" s="127" t="s">
        <v>25</v>
      </c>
      <c r="AC3" s="127" t="s">
        <v>26</v>
      </c>
      <c r="AD3" s="127" t="s">
        <v>27</v>
      </c>
      <c r="AE3" s="127" t="s">
        <v>57</v>
      </c>
      <c r="AF3" s="127" t="s">
        <v>56</v>
      </c>
      <c r="AG3" s="127" t="s">
        <v>55</v>
      </c>
      <c r="AH3" s="127" t="s">
        <v>181</v>
      </c>
      <c r="AI3" s="127" t="s">
        <v>28</v>
      </c>
      <c r="AJ3" s="127" t="s">
        <v>30</v>
      </c>
      <c r="AK3" s="127" t="s">
        <v>31</v>
      </c>
      <c r="AL3" s="127" t="s">
        <v>33</v>
      </c>
      <c r="AM3" s="127" t="s">
        <v>35</v>
      </c>
      <c r="AN3" s="127" t="s">
        <v>123</v>
      </c>
      <c r="AO3" s="127" t="s">
        <v>127</v>
      </c>
      <c r="AP3" s="127" t="s">
        <v>39</v>
      </c>
      <c r="AQ3" s="127" t="s">
        <v>41</v>
      </c>
      <c r="AR3" s="127" t="s">
        <v>128</v>
      </c>
      <c r="AS3" s="127" t="s">
        <v>43</v>
      </c>
      <c r="AT3" s="127" t="s">
        <v>46</v>
      </c>
      <c r="AU3" s="127" t="s">
        <v>34</v>
      </c>
      <c r="AV3" s="127" t="s">
        <v>29</v>
      </c>
      <c r="AW3" s="127" t="s">
        <v>32</v>
      </c>
      <c r="AX3" s="127" t="s">
        <v>179</v>
      </c>
      <c r="AY3" s="127" t="s">
        <v>36</v>
      </c>
      <c r="AZ3" s="127" t="s">
        <v>37</v>
      </c>
      <c r="BA3" s="127" t="s">
        <v>129</v>
      </c>
      <c r="BB3" s="127" t="s">
        <v>38</v>
      </c>
      <c r="BC3" s="127" t="s">
        <v>131</v>
      </c>
      <c r="BD3" s="127" t="s">
        <v>133</v>
      </c>
      <c r="BE3" s="127" t="s">
        <v>134</v>
      </c>
      <c r="BF3" s="127" t="s">
        <v>42</v>
      </c>
      <c r="BG3" s="127" t="s">
        <v>40</v>
      </c>
      <c r="BH3" s="127" t="s">
        <v>136</v>
      </c>
      <c r="BI3" s="127" t="s">
        <v>138</v>
      </c>
      <c r="BJ3" s="127" t="s">
        <v>44</v>
      </c>
      <c r="BK3" s="127" t="s">
        <v>45</v>
      </c>
      <c r="BL3" s="127" t="s">
        <v>140</v>
      </c>
      <c r="BM3" s="127" t="s">
        <v>47</v>
      </c>
      <c r="BN3" s="127" t="s">
        <v>187</v>
      </c>
      <c r="BO3" s="127" t="s">
        <v>185</v>
      </c>
      <c r="BP3" s="127" t="s">
        <v>80</v>
      </c>
      <c r="BQ3" s="127" t="s">
        <v>71</v>
      </c>
      <c r="BR3" s="153" t="s">
        <v>296</v>
      </c>
      <c r="BS3" s="168" t="s">
        <v>255</v>
      </c>
      <c r="BT3" s="112" t="s">
        <v>83</v>
      </c>
      <c r="BU3" s="112" t="s">
        <v>84</v>
      </c>
      <c r="BV3" s="112" t="s">
        <v>300</v>
      </c>
      <c r="BW3" s="112" t="s">
        <v>302</v>
      </c>
    </row>
    <row r="4" spans="1:137" s="42" customFormat="1" ht="28.5" customHeight="1">
      <c r="A4" s="142">
        <v>2</v>
      </c>
      <c r="B4" s="164" t="s">
        <v>259</v>
      </c>
      <c r="C4" s="165" t="s">
        <v>260</v>
      </c>
      <c r="D4" s="166"/>
      <c r="E4" s="166" t="s">
        <v>259</v>
      </c>
      <c r="F4" s="166"/>
      <c r="G4" s="167" t="s">
        <v>283</v>
      </c>
      <c r="H4" s="166" t="s">
        <v>276</v>
      </c>
      <c r="I4" s="162">
        <v>43389</v>
      </c>
      <c r="J4" s="162">
        <v>43393</v>
      </c>
      <c r="K4" s="163">
        <f>Таблица1[[#This Row],[Дата окончания]]</f>
        <v>43393</v>
      </c>
      <c r="L4" s="115"/>
      <c r="M4" s="115"/>
      <c r="N4" s="100"/>
      <c r="O4" s="135" t="str">
        <f>C4&amp;(IF(ISBLANK(Таблица1[[#This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Механизированная разработка грунта котлована блока А на отм. -5,160 в осях А-Л/1-11</v>
      </c>
      <c r="P4" s="101" t="str">
        <f t="shared" ref="P4:P17" si="0">O5</f>
        <v>Разработка грунта вручную (Доработка котлована) блока А на отм. -5,060 в осях А-Л/1-11</v>
      </c>
      <c r="Q4" s="150"/>
      <c r="R4" s="99"/>
      <c r="S4" s="103"/>
      <c r="T4" s="100" t="s">
        <v>274</v>
      </c>
      <c r="U4" s="103" t="s">
        <v>273</v>
      </c>
      <c r="V4" s="103">
        <v>5</v>
      </c>
      <c r="W4" s="103" t="str">
        <f t="shared" ref="W4:W18" si="1">"согласно п. 3, 4"</f>
        <v>согласно п. 3, 4</v>
      </c>
      <c r="X4" s="103"/>
      <c r="Y4" s="128" t="str">
        <f>IF(ISBLANK(Таблица1[[#This Row],[Дата начала]]),"",TEXT(DAY(Таблица1[[#This Row],[Дата начала]]),"00"))</f>
        <v>16</v>
      </c>
      <c r="Z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октября</v>
      </c>
      <c r="AA4" s="129">
        <f>IF(ISBLANK(Таблица1[[#This Row],[Дата начала]]),"",YEAR(Таблица1[[#This Row],[Дата начала]]))</f>
        <v>2018</v>
      </c>
      <c r="AB4" s="128" t="str">
        <f>IF(ISBLANK(Таблица1[[#This Row],[Дата окончания]]),"",TEXT(DAY(Таблица1[[#This Row],[Дата окончания]]),"00"))</f>
        <v>20</v>
      </c>
      <c r="AC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октября</v>
      </c>
      <c r="AD4" s="129">
        <f>IF(ISBLANK(Таблица1[[#This Row],[Дата окончания]]),"",YEAR(Таблица1[[#This Row],[Дата окончания]]))</f>
        <v>2018</v>
      </c>
      <c r="AE4" s="131" t="str">
        <f>IF(ISBLANK(Таблица1[[#This Row],[Дата акта]]),"",TEXT(DAY(Таблица1[[#This Row],[Дата акта]]),"00"))</f>
        <v>20</v>
      </c>
      <c r="AF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октября</v>
      </c>
      <c r="AG4" s="130">
        <f>IF(ISBLANK(Таблица1[[#This Row],[Дата акта]]),"",YEAR(Таблица1[[#This Row],[Дата акта]]))</f>
        <v>2018</v>
      </c>
      <c r="AH4" s="130" t="str">
        <f>IF(ISBLANK(Таблица1[[#This Row],[Материалы вручную]]),"","; "&amp;Таблица1[[#This Row],[Материалы вручную]])</f>
        <v/>
      </c>
      <c r="AI4" s="129" t="str">
        <f t="shared" ref="AI4:AI18" si="2">IF(ISBLANK(наименование_объекта),"",наименование_объекта)</f>
        <v/>
      </c>
      <c r="AJ4" s="129" t="str">
        <f t="shared" ref="AJ4:AJ18" si="3">IF(ISBLANK(Наименование_заказчика),"",Наименование_заказчика)&amp;IF(ISBLANK(реквизиты_заказчика),"",". "&amp;реквизиты_заказчика)</f>
        <v/>
      </c>
      <c r="AK4" s="129" t="str">
        <f t="shared" ref="AK4:AK18" si="4"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4" s="129" t="str">
        <f t="shared" ref="AL4:AL18" si="5"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4" s="129" t="str">
        <f t="shared" ref="AM4:AM18" si="6">IF(ISBLANK(наименование_подрядчика),"",наименование_подрядчика)&amp;IF(ISBLANK(реквизиты_подрядчика),"",". "&amp;реквизиты_подрядчика)</f>
        <v/>
      </c>
      <c r="AN4" s="130" t="str">
        <f t="shared" ref="AN4:AN18" si="7"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4" s="129" t="str">
        <f t="shared" ref="AO4:AO18" si="8"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4" s="129" t="str">
        <f t="shared" ref="AP4:AP18" si="9"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4" s="129" t="str">
        <f t="shared" ref="AQ4:AQ18" si="10"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4" s="129" t="str">
        <f t="shared" ref="AR4:AR18" si="11"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4" s="129" t="str">
        <f t="shared" ref="AS4:AS18" si="12"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4" s="129" t="str">
        <f t="shared" ref="AT4:AT18" si="13">IF(ISBLANK(ФИО_иного),"",должность_иного&amp;" "&amp;орг_иного&amp;" "&amp;ФИО_иного&amp;IF(ISBLANK(приказ_иного),"",", приказ "&amp;приказ_иного))</f>
        <v/>
      </c>
      <c r="AU4" s="129" t="str">
        <f t="shared" ref="AU4:AU18" si="14">IF(ISBLANK(наименование_подрядчика),"",наименование_подрядчика)</f>
        <v/>
      </c>
      <c r="AV4" s="129" t="str">
        <f>IF(ISBLANK(Реквизиты!$B$6),"",Реквизиты!$B$6)</f>
        <v/>
      </c>
      <c r="AW4" s="129" t="str">
        <f t="shared" ref="AW4:AW18" si="15">IF(ISBLANK(наименование_проектировщика),"",наименование_проектировщика)</f>
        <v/>
      </c>
      <c r="AX4" s="129" t="str">
        <f>Таблица1[[#This Row],[Проект]]</f>
        <v>, проект шифр: W0947-19/13-КЖ1.1</v>
      </c>
      <c r="AY4" s="129" t="str">
        <f t="shared" ref="AY4:AY18" si="16">IF(ISBLANK(ФИО_заказчика),"",должность_заказчика&amp;" "&amp;орг_заказчика)</f>
        <v/>
      </c>
      <c r="AZ4" s="129" t="str">
        <f t="shared" ref="AZ4:AZ18" si="17">IF(ISBLANK(ФИО_заказчика),"",ФИО_заказчика)</f>
        <v/>
      </c>
      <c r="BA4" s="129" t="str">
        <f t="shared" ref="BA4:BA18" si="18">IF(ISBLANK(ФИО_ТНзаказчика),"",должность_ТНзаказчика&amp;" "&amp;орг_ТНзаказчика)</f>
        <v/>
      </c>
      <c r="BB4" s="129" t="str">
        <f t="shared" ref="BB4:BB18" si="19">IF(ISBLANK(ФИО_ТНзаказчика),"",ФИО_ТНзаказчика)</f>
        <v/>
      </c>
      <c r="BC4" s="129" t="str">
        <f t="shared" ref="BC4:BC18" si="20">IF(ISBLANK(ФИО_генподрядчика),"",должность_генподрядчика&amp;" "&amp;наименование_генподрядчика)</f>
        <v/>
      </c>
      <c r="BD4" s="129" t="str">
        <f t="shared" ref="BD4:BD18" si="21">IF(ISBLANK(ФИО_генподрядчика),"",ФИО_генподрядчика)</f>
        <v/>
      </c>
      <c r="BE4" s="129" t="str">
        <f t="shared" ref="BE4:BE18" si="22">IF(ISBLANK(ФИО_ТНгенподрядчика),"",должность_ТНгенподрядчика&amp;" "&amp;наименование_генподрядчика)</f>
        <v/>
      </c>
      <c r="BF4" s="129" t="str">
        <f t="shared" ref="BF4:BF18" si="23">IF(ISBLANK(ФИО_ТНгенподрядчика),"",ФИО_ТНгенподрядчика)</f>
        <v/>
      </c>
      <c r="BG4" s="129" t="str">
        <f t="shared" ref="BG4:BG18" si="24">IF(ISBLANK(ФИО_генподрядчика),"",ФИО_генподрядчика)</f>
        <v/>
      </c>
      <c r="BH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" s="129" t="str">
        <f>IF([Проектировщик нужен?]=1,IF(ISBLANK(ФИО_проектировщика),"",ФИО_проектировщика),"")</f>
        <v/>
      </c>
      <c r="BJ4" s="129" t="str">
        <f t="shared" ref="BJ4:BJ18" si="25">IF(ISBLANK(ФИО_подрядчика),"",должность_подрядчика&amp;" "&amp;наименование_подрядчика)</f>
        <v/>
      </c>
      <c r="BK4" s="129" t="str">
        <f t="shared" ref="BK4:BK18" si="26">IF(ISBLANK(ФИО_подрядчика),"",ФИО_подрядчика)</f>
        <v/>
      </c>
      <c r="BL4" s="129" t="str">
        <f t="shared" ref="BL4:BL18" si="27">IF(ISBLANK(ФИО_иного),"",должность_иного&amp;" "&amp;орг_иного)</f>
        <v/>
      </c>
      <c r="BM4" s="129" t="str">
        <f t="shared" ref="BM4:BM18" si="28">IF(ISBLANK(ФИО_иного),"",ФИО_иного)</f>
        <v/>
      </c>
      <c r="BN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бА-№2А от 20.10.2018@Акт освидетельствования скрытых работ. Механизированная разработка грунта котлована блока А на отм. -5,160 в осях А-Л/1-11</v>
      </c>
      <c r="BP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бА-№2А от 20.10.2018 (Механизированная разработка грунта котлована на отм.-5,160)</v>
      </c>
      <c r="BQ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бА-№2А</v>
      </c>
      <c r="BR4" s="169">
        <v>3</v>
      </c>
      <c r="BS4" s="170">
        <v>43402</v>
      </c>
      <c r="BT4" s="129"/>
      <c r="BU4" s="129"/>
      <c r="BV4" s="129"/>
      <c r="BW4" s="129"/>
      <c r="BZ4" s="44"/>
      <c r="CC4" s="44"/>
      <c r="CF4" s="44"/>
      <c r="CI4" s="44"/>
      <c r="CL4" s="44"/>
      <c r="CM4" s="44"/>
      <c r="CP4" s="44"/>
    </row>
    <row r="5" spans="1:137" s="38" customFormat="1" ht="36" customHeight="1">
      <c r="A5" s="142">
        <v>3</v>
      </c>
      <c r="B5" s="164" t="s">
        <v>259</v>
      </c>
      <c r="C5" s="165" t="s">
        <v>261</v>
      </c>
      <c r="D5" s="166"/>
      <c r="E5" s="166" t="s">
        <v>259</v>
      </c>
      <c r="F5" s="166"/>
      <c r="G5" s="167" t="s">
        <v>284</v>
      </c>
      <c r="H5" s="166" t="s">
        <v>276</v>
      </c>
      <c r="I5" s="162">
        <v>43393</v>
      </c>
      <c r="J5" s="162">
        <v>43396</v>
      </c>
      <c r="K5" s="163">
        <f>Таблица1[[#This Row],[Дата окончания]]</f>
        <v>43396</v>
      </c>
      <c r="L5" s="115">
        <v>1</v>
      </c>
      <c r="M5" s="115"/>
      <c r="N5" s="100"/>
      <c r="O5" s="135" t="str">
        <f>C5&amp;(IF(ISBLANK(Таблица1[[#This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Разработка грунта вручную (Доработка котлована) блока А на отм. -5,060 в осях А-Л/1-11</v>
      </c>
      <c r="P5" s="101" t="str">
        <f t="shared" si="0"/>
        <v>Устройство бетонной подготовки блока А на отм. -5,010 в осях А-Л/1-11</v>
      </c>
      <c r="Q5" s="150"/>
      <c r="R5" s="99"/>
      <c r="S5" s="103"/>
      <c r="T5" s="100" t="s">
        <v>274</v>
      </c>
      <c r="U5" s="103" t="s">
        <v>273</v>
      </c>
      <c r="V5" s="103">
        <v>5</v>
      </c>
      <c r="W5" s="103" t="str">
        <f t="shared" si="1"/>
        <v>согласно п. 3, 4</v>
      </c>
      <c r="X5" s="103"/>
      <c r="Y5" s="128" t="str">
        <f>IF(ISBLANK(Таблица1[[#This Row],[Дата начала]]),"",TEXT(DAY(Таблица1[[#This Row],[Дата начала]]),"00"))</f>
        <v>20</v>
      </c>
      <c r="Z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октября</v>
      </c>
      <c r="AA5" s="129">
        <f>IF(ISBLANK(Таблица1[[#This Row],[Дата начала]]),"",YEAR(Таблица1[[#This Row],[Дата начала]]))</f>
        <v>2018</v>
      </c>
      <c r="AB5" s="128" t="str">
        <f>IF(ISBLANK(Таблица1[[#This Row],[Дата окончания]]),"",TEXT(DAY(Таблица1[[#This Row],[Дата окончания]]),"00"))</f>
        <v>23</v>
      </c>
      <c r="AC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октября</v>
      </c>
      <c r="AD5" s="129">
        <f>IF(ISBLANK(Таблица1[[#This Row],[Дата окончания]]),"",YEAR(Таблица1[[#This Row],[Дата окончания]]))</f>
        <v>2018</v>
      </c>
      <c r="AE5" s="131" t="str">
        <f>IF(ISBLANK(Таблица1[[#This Row],[Дата акта]]),"",TEXT(DAY(Таблица1[[#This Row],[Дата акта]]),"00"))</f>
        <v>23</v>
      </c>
      <c r="AF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октября</v>
      </c>
      <c r="AG5" s="130">
        <f>IF(ISBLANK(Таблица1[[#This Row],[Дата акта]]),"",YEAR(Таблица1[[#This Row],[Дата акта]]))</f>
        <v>2018</v>
      </c>
      <c r="AH5" s="130" t="str">
        <f>IF(ISBLANK(Таблица1[[#This Row],[Материалы вручную]]),"","; "&amp;Таблица1[[#This Row],[Материалы вручную]])</f>
        <v/>
      </c>
      <c r="AI5" s="129" t="str">
        <f t="shared" si="2"/>
        <v/>
      </c>
      <c r="AJ5" s="129" t="str">
        <f t="shared" si="3"/>
        <v/>
      </c>
      <c r="AK5" s="129" t="str">
        <f t="shared" si="4"/>
        <v/>
      </c>
      <c r="AL5" s="129" t="str">
        <f t="shared" si="5"/>
        <v/>
      </c>
      <c r="AM5" s="129" t="str">
        <f t="shared" si="6"/>
        <v/>
      </c>
      <c r="AN5" s="130" t="str">
        <f t="shared" si="7"/>
        <v/>
      </c>
      <c r="AO5" s="129" t="str">
        <f t="shared" si="8"/>
        <v/>
      </c>
      <c r="AP5" s="129" t="str">
        <f t="shared" si="9"/>
        <v/>
      </c>
      <c r="AQ5" s="129" t="str">
        <f t="shared" si="10"/>
        <v/>
      </c>
      <c r="AR5" s="129" t="str">
        <f t="shared" si="11"/>
        <v/>
      </c>
      <c r="AS5" s="129" t="str">
        <f t="shared" si="12"/>
        <v/>
      </c>
      <c r="AT5" s="129" t="str">
        <f t="shared" si="13"/>
        <v/>
      </c>
      <c r="AU5" s="129" t="str">
        <f t="shared" si="14"/>
        <v/>
      </c>
      <c r="AV5" s="129" t="str">
        <f>IF(ISBLANK(Реквизиты!$B$6),"",Реквизиты!$B$6)</f>
        <v/>
      </c>
      <c r="AW5" s="129" t="str">
        <f t="shared" si="15"/>
        <v/>
      </c>
      <c r="AX5" s="129" t="str">
        <f>Таблица1[[#This Row],[Проект]]</f>
        <v>, проект шифр: W0947-19/13-КЖ1.1</v>
      </c>
      <c r="AY5" s="129" t="str">
        <f t="shared" si="16"/>
        <v/>
      </c>
      <c r="AZ5" s="129" t="str">
        <f t="shared" si="17"/>
        <v/>
      </c>
      <c r="BA5" s="129" t="str">
        <f t="shared" si="18"/>
        <v/>
      </c>
      <c r="BB5" s="129" t="str">
        <f t="shared" si="19"/>
        <v/>
      </c>
      <c r="BC5" s="129" t="str">
        <f t="shared" si="20"/>
        <v/>
      </c>
      <c r="BD5" s="129" t="str">
        <f t="shared" si="21"/>
        <v/>
      </c>
      <c r="BE5" s="129" t="str">
        <f t="shared" si="22"/>
        <v/>
      </c>
      <c r="BF5" s="129" t="str">
        <f t="shared" si="23"/>
        <v/>
      </c>
      <c r="BG5" s="129" t="str">
        <f t="shared" si="24"/>
        <v/>
      </c>
      <c r="BH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" s="129" t="str">
        <f>IF([Проектировщик нужен?]=1,IF(ISBLANK(ФИО_проектировщика),"",ФИО_проектировщика),"")</f>
        <v/>
      </c>
      <c r="BJ5" s="129" t="str">
        <f t="shared" si="25"/>
        <v/>
      </c>
      <c r="BK5" s="129" t="str">
        <f t="shared" si="26"/>
        <v/>
      </c>
      <c r="BL5" s="129" t="str">
        <f t="shared" si="27"/>
        <v/>
      </c>
      <c r="BM5" s="129" t="str">
        <f t="shared" si="28"/>
        <v/>
      </c>
      <c r="BN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бА-№3А от 23.10.2018@Акт освидетельствования скрытых работ. Разработка грунта вручную (Доработка котлована) блока А на отм. -5,060 в осях А-Л/1-11</v>
      </c>
      <c r="BP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бА-№3А от 23.10.2018 (Разработка грунта вручную (Доработка котлована) на отм.-5,060)</v>
      </c>
      <c r="BQ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бА-№3А</v>
      </c>
      <c r="BR5" s="169">
        <v>4</v>
      </c>
      <c r="BS5" s="170">
        <v>43402</v>
      </c>
      <c r="BT5" s="129"/>
      <c r="BU5" s="129"/>
      <c r="BV5" s="129"/>
      <c r="BW5" s="129"/>
    </row>
    <row r="6" spans="1:137" s="38" customFormat="1" ht="33" customHeight="1">
      <c r="A6" s="142">
        <v>4</v>
      </c>
      <c r="B6" s="164" t="s">
        <v>259</v>
      </c>
      <c r="C6" s="165" t="s">
        <v>306</v>
      </c>
      <c r="D6" s="166"/>
      <c r="E6" s="166" t="s">
        <v>259</v>
      </c>
      <c r="F6" s="166"/>
      <c r="G6" s="167" t="s">
        <v>285</v>
      </c>
      <c r="H6" s="166" t="s">
        <v>276</v>
      </c>
      <c r="I6" s="162">
        <v>43396</v>
      </c>
      <c r="J6" s="162">
        <v>43398</v>
      </c>
      <c r="K6" s="163">
        <f>Таблица1[[#This Row],[Дата окончания]]</f>
        <v>43398</v>
      </c>
      <c r="L6" s="115">
        <v>1</v>
      </c>
      <c r="M6" s="115"/>
      <c r="N6" s="100"/>
      <c r="O6" s="135" t="str">
        <f>C6&amp;(IF(ISBLANK(Таблица1[[#This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бетонной подготовки блока А на отм. -5,010 в осях А-Л/1-11</v>
      </c>
      <c r="P6" s="101" t="str">
        <f t="shared" si="0"/>
        <v>Устройство выравнивающей стяжки блока А на отм. -5,000 в осях А-Л/1-11</v>
      </c>
      <c r="Q6" s="150"/>
      <c r="R6" s="99"/>
      <c r="S6" s="103"/>
      <c r="T6" s="100" t="s">
        <v>274</v>
      </c>
      <c r="U6" s="103" t="s">
        <v>273</v>
      </c>
      <c r="V6" s="103">
        <v>5</v>
      </c>
      <c r="W6" s="103" t="str">
        <f t="shared" si="1"/>
        <v>согласно п. 3, 4</v>
      </c>
      <c r="X6" s="103"/>
      <c r="Y6" s="128" t="str">
        <f>IF(ISBLANK(Таблица1[[#This Row],[Дата начала]]),"",TEXT(DAY(Таблица1[[#This Row],[Дата начала]]),"00"))</f>
        <v>23</v>
      </c>
      <c r="Z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октября</v>
      </c>
      <c r="AA6" s="129">
        <f>IF(ISBLANK(Таблица1[[#This Row],[Дата начала]]),"",YEAR(Таблица1[[#This Row],[Дата начала]]))</f>
        <v>2018</v>
      </c>
      <c r="AB6" s="128" t="str">
        <f>IF(ISBLANK(Таблица1[[#This Row],[Дата окончания]]),"",TEXT(DAY(Таблица1[[#This Row],[Дата окончания]]),"00"))</f>
        <v>25</v>
      </c>
      <c r="AC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октября</v>
      </c>
      <c r="AD6" s="129">
        <f>IF(ISBLANK(Таблица1[[#This Row],[Дата окончания]]),"",YEAR(Таблица1[[#This Row],[Дата окончания]]))</f>
        <v>2018</v>
      </c>
      <c r="AE6" s="131" t="str">
        <f>IF(ISBLANK(Таблица1[[#This Row],[Дата акта]]),"",TEXT(DAY(Таблица1[[#This Row],[Дата акта]]),"00"))</f>
        <v>25</v>
      </c>
      <c r="AF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октября</v>
      </c>
      <c r="AG6" s="130">
        <f>IF(ISBLANK(Таблица1[[#This Row],[Дата акта]]),"",YEAR(Таблица1[[#This Row],[Дата акта]]))</f>
        <v>2018</v>
      </c>
      <c r="AH6" s="130" t="str">
        <f>IF(ISBLANK(Таблица1[[#This Row],[Материалы вручную]]),"","; "&amp;Таблица1[[#This Row],[Материалы вручную]])</f>
        <v/>
      </c>
      <c r="AI6" s="129" t="str">
        <f t="shared" si="2"/>
        <v/>
      </c>
      <c r="AJ6" s="129" t="str">
        <f t="shared" si="3"/>
        <v/>
      </c>
      <c r="AK6" s="129" t="str">
        <f t="shared" si="4"/>
        <v/>
      </c>
      <c r="AL6" s="129" t="str">
        <f t="shared" si="5"/>
        <v/>
      </c>
      <c r="AM6" s="129" t="str">
        <f t="shared" si="6"/>
        <v/>
      </c>
      <c r="AN6" s="130" t="str">
        <f t="shared" si="7"/>
        <v/>
      </c>
      <c r="AO6" s="129" t="str">
        <f t="shared" si="8"/>
        <v/>
      </c>
      <c r="AP6" s="129" t="str">
        <f t="shared" si="9"/>
        <v/>
      </c>
      <c r="AQ6" s="129" t="str">
        <f t="shared" si="10"/>
        <v/>
      </c>
      <c r="AR6" s="129" t="str">
        <f t="shared" si="11"/>
        <v/>
      </c>
      <c r="AS6" s="129" t="str">
        <f t="shared" si="12"/>
        <v/>
      </c>
      <c r="AT6" s="129" t="str">
        <f t="shared" si="13"/>
        <v/>
      </c>
      <c r="AU6" s="129" t="str">
        <f t="shared" si="14"/>
        <v/>
      </c>
      <c r="AV6" s="129" t="str">
        <f>IF(ISBLANK(Реквизиты!$B$6),"",Реквизиты!$B$6)</f>
        <v/>
      </c>
      <c r="AW6" s="129" t="str">
        <f t="shared" si="15"/>
        <v/>
      </c>
      <c r="AX6" s="129" t="str">
        <f>Таблица1[[#This Row],[Проект]]</f>
        <v>, проект шифр: W0947-19/13-КЖ1.1</v>
      </c>
      <c r="AY6" s="129" t="str">
        <f t="shared" si="16"/>
        <v/>
      </c>
      <c r="AZ6" s="129" t="str">
        <f t="shared" si="17"/>
        <v/>
      </c>
      <c r="BA6" s="129" t="str">
        <f t="shared" si="18"/>
        <v/>
      </c>
      <c r="BB6" s="129" t="str">
        <f t="shared" si="19"/>
        <v/>
      </c>
      <c r="BC6" s="129" t="str">
        <f t="shared" si="20"/>
        <v/>
      </c>
      <c r="BD6" s="129" t="str">
        <f t="shared" si="21"/>
        <v/>
      </c>
      <c r="BE6" s="129" t="str">
        <f t="shared" si="22"/>
        <v/>
      </c>
      <c r="BF6" s="129" t="str">
        <f t="shared" si="23"/>
        <v/>
      </c>
      <c r="BG6" s="129" t="str">
        <f t="shared" si="24"/>
        <v/>
      </c>
      <c r="BH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" s="129" t="str">
        <f>IF([Проектировщик нужен?]=1,IF(ISBLANK(ФИО_проектировщика),"",ФИО_проектировщика),"")</f>
        <v/>
      </c>
      <c r="BJ6" s="129" t="str">
        <f t="shared" si="25"/>
        <v/>
      </c>
      <c r="BK6" s="129" t="str">
        <f t="shared" si="26"/>
        <v/>
      </c>
      <c r="BL6" s="129" t="str">
        <f t="shared" si="27"/>
        <v/>
      </c>
      <c r="BM6" s="129" t="str">
        <f t="shared" si="28"/>
        <v/>
      </c>
      <c r="BN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бА-№4А от 25.10.2018@Акт освидетельствования скрытых работ. Устройство бетонной подготовки блока А на отм. -5,010 в осях А-Л/1-11</v>
      </c>
      <c r="BP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бА-№4А от 25.10.2018 (Устройство бетонной подготовки на отм.-5,010)</v>
      </c>
      <c r="BQ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бА-№4А</v>
      </c>
      <c r="BR6" s="169">
        <v>4</v>
      </c>
      <c r="BS6" s="170">
        <v>43402</v>
      </c>
      <c r="BT6" s="129"/>
      <c r="BU6" s="129"/>
      <c r="BV6" s="129"/>
      <c r="BW6" s="129"/>
    </row>
    <row r="7" spans="1:137" ht="29.25" customHeight="1">
      <c r="A7" s="142">
        <v>5</v>
      </c>
      <c r="B7" s="164" t="s">
        <v>259</v>
      </c>
      <c r="C7" s="165" t="s">
        <v>321</v>
      </c>
      <c r="D7" s="166"/>
      <c r="E7" s="166" t="s">
        <v>259</v>
      </c>
      <c r="F7" s="166"/>
      <c r="G7" s="166" t="s">
        <v>286</v>
      </c>
      <c r="H7" s="166" t="s">
        <v>276</v>
      </c>
      <c r="I7" s="162">
        <v>43398</v>
      </c>
      <c r="J7" s="162">
        <v>43404</v>
      </c>
      <c r="K7" s="162">
        <v>43404</v>
      </c>
      <c r="L7" s="115">
        <v>1</v>
      </c>
      <c r="M7" s="115"/>
      <c r="N7" s="100"/>
      <c r="O7" s="135" t="str">
        <f>C7&amp;(IF(ISBLANK(Таблица1[[#This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выравнивающей стяжки блока А на отм. -5,000 в осях А-Л/1-11</v>
      </c>
      <c r="P7" s="101" t="str">
        <f t="shared" si="0"/>
        <v>Устройство гидроизоляции  блока А на отм. -4,950 в осях А-Л/1-11</v>
      </c>
      <c r="Q7" s="99"/>
      <c r="R7" s="99"/>
      <c r="S7" s="103" t="s">
        <v>264</v>
      </c>
      <c r="T7" s="100" t="s">
        <v>274</v>
      </c>
      <c r="U7" s="103" t="s">
        <v>273</v>
      </c>
      <c r="V7" s="103">
        <v>5</v>
      </c>
      <c r="W7" s="103" t="str">
        <f t="shared" si="1"/>
        <v>согласно п. 3, 4</v>
      </c>
      <c r="X7" s="103"/>
      <c r="Y7" s="128" t="str">
        <f>IF(ISBLANK(Таблица1[[#This Row],[Дата начала]]),"",TEXT(DAY(Таблица1[[#This Row],[Дата начала]]),"00"))</f>
        <v>25</v>
      </c>
      <c r="Z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октября</v>
      </c>
      <c r="AA7" s="129">
        <f>IF(ISBLANK(Таблица1[[#This Row],[Дата начала]]),"",YEAR(Таблица1[[#This Row],[Дата начала]]))</f>
        <v>2018</v>
      </c>
      <c r="AB7" s="128" t="str">
        <f>IF(ISBLANK(Таблица1[[#This Row],[Дата окончания]]),"",TEXT(DAY(Таблица1[[#This Row],[Дата окончания]]),"00"))</f>
        <v>31</v>
      </c>
      <c r="AC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октября</v>
      </c>
      <c r="AD7" s="129">
        <f>IF(ISBLANK(Таблица1[[#This Row],[Дата окончания]]),"",YEAR(Таблица1[[#This Row],[Дата окончания]]))</f>
        <v>2018</v>
      </c>
      <c r="AE7" s="131" t="str">
        <f>IF(ISBLANK(Таблица1[[#This Row],[Дата акта]]),"",TEXT(DAY(Таблица1[[#This Row],[Дата акта]]),"00"))</f>
        <v>31</v>
      </c>
      <c r="AF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октября</v>
      </c>
      <c r="AG7" s="130">
        <f>IF(ISBLANK(Таблица1[[#This Row],[Дата акта]]),"",YEAR(Таблица1[[#This Row],[Дата акта]]))</f>
        <v>2018</v>
      </c>
      <c r="AH7" s="130" t="str">
        <f>IF(ISBLANK(Таблица1[[#This Row],[Материалы вручную]]),"","; "&amp;Таблица1[[#This Row],[Материалы вручную]])</f>
        <v/>
      </c>
      <c r="AI7" s="129" t="str">
        <f t="shared" si="2"/>
        <v/>
      </c>
      <c r="AJ7" s="129" t="str">
        <f t="shared" si="3"/>
        <v/>
      </c>
      <c r="AK7" s="129" t="str">
        <f t="shared" si="4"/>
        <v/>
      </c>
      <c r="AL7" s="129" t="str">
        <f t="shared" si="5"/>
        <v/>
      </c>
      <c r="AM7" s="129" t="str">
        <f t="shared" si="6"/>
        <v/>
      </c>
      <c r="AN7" s="130" t="str">
        <f t="shared" si="7"/>
        <v/>
      </c>
      <c r="AO7" s="129" t="str">
        <f t="shared" si="8"/>
        <v/>
      </c>
      <c r="AP7" s="129" t="str">
        <f t="shared" si="9"/>
        <v/>
      </c>
      <c r="AQ7" s="129" t="str">
        <f t="shared" si="10"/>
        <v/>
      </c>
      <c r="AR7" s="129" t="str">
        <f t="shared" si="11"/>
        <v/>
      </c>
      <c r="AS7" s="129" t="str">
        <f t="shared" si="12"/>
        <v/>
      </c>
      <c r="AT7" s="129" t="str">
        <f t="shared" si="13"/>
        <v/>
      </c>
      <c r="AU7" s="129" t="str">
        <f t="shared" si="14"/>
        <v/>
      </c>
      <c r="AV7" s="129" t="str">
        <f>IF(ISBLANK(Реквизиты!$B$6),"",Реквизиты!$B$6)</f>
        <v/>
      </c>
      <c r="AW7" s="129" t="str">
        <f t="shared" si="15"/>
        <v/>
      </c>
      <c r="AX7" s="129" t="str">
        <f>Таблица1[[#This Row],[Проект]]</f>
        <v>, проект шифр: W0947-19/13-КЖ1.1</v>
      </c>
      <c r="AY7" s="129" t="str">
        <f t="shared" si="16"/>
        <v/>
      </c>
      <c r="AZ7" s="129" t="str">
        <f t="shared" si="17"/>
        <v/>
      </c>
      <c r="BA7" s="129" t="str">
        <f t="shared" si="18"/>
        <v/>
      </c>
      <c r="BB7" s="129" t="str">
        <f t="shared" si="19"/>
        <v/>
      </c>
      <c r="BC7" s="129" t="str">
        <f t="shared" si="20"/>
        <v/>
      </c>
      <c r="BD7" s="129" t="str">
        <f t="shared" si="21"/>
        <v/>
      </c>
      <c r="BE7" s="129" t="str">
        <f t="shared" si="22"/>
        <v/>
      </c>
      <c r="BF7" s="129" t="str">
        <f t="shared" si="23"/>
        <v/>
      </c>
      <c r="BG7" s="129" t="str">
        <f t="shared" si="24"/>
        <v/>
      </c>
      <c r="BH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7" s="129" t="str">
        <f>IF([Проектировщик нужен?]=1,IF(ISBLANK(ФИО_проектировщика),"",ФИО_проектировщика),"")</f>
        <v/>
      </c>
      <c r="BJ7" s="129" t="str">
        <f t="shared" si="25"/>
        <v/>
      </c>
      <c r="BK7" s="129" t="str">
        <f t="shared" si="26"/>
        <v/>
      </c>
      <c r="BL7" s="129" t="str">
        <f t="shared" si="27"/>
        <v/>
      </c>
      <c r="BM7" s="129" t="str">
        <f t="shared" si="28"/>
        <v/>
      </c>
      <c r="BN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№5А@Исполнительная схема. Устройство выравнивающей стяжки блока А на отм. -5,000 в осях А-Л/1-11</v>
      </c>
      <c r="BO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бА-№5А от 31.10.2018@Акт освидетельствования скрытых работ. Устройство выравнивающей стяжки блока А на отм. -5,000 в осях А-Л/1-11</v>
      </c>
      <c r="BP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бА-№5А от 31.10.2018 (Устройство выравнивающей стяжки на отм.-5,000)</v>
      </c>
      <c r="BQ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бА-№5А</v>
      </c>
      <c r="BR7" s="169">
        <v>4</v>
      </c>
      <c r="BS7" s="170">
        <v>43402</v>
      </c>
      <c r="BT7" s="129"/>
      <c r="BU7" s="129"/>
      <c r="BV7" s="129"/>
      <c r="BW7" s="129"/>
      <c r="BX7" s="24"/>
      <c r="BZ7" s="24"/>
      <c r="CB7" s="24"/>
      <c r="CC7" s="24"/>
      <c r="CE7" s="24"/>
      <c r="CG7"/>
      <c r="CK7" s="24"/>
      <c r="CL7" s="24"/>
      <c r="CN7" s="24"/>
      <c r="CO7" s="24"/>
      <c r="CQ7"/>
      <c r="CT7"/>
      <c r="DC7" s="24"/>
      <c r="DN7" s="24"/>
      <c r="DQ7" s="24"/>
      <c r="DT7" s="24"/>
      <c r="DW7" s="24"/>
      <c r="DZ7" s="24"/>
      <c r="EC7" s="24"/>
      <c r="ED7" s="24"/>
      <c r="EG7" s="24"/>
    </row>
    <row r="8" spans="1:137" customFormat="1" ht="32.25" customHeight="1">
      <c r="A8" s="142">
        <v>6</v>
      </c>
      <c r="B8" s="164" t="s">
        <v>259</v>
      </c>
      <c r="C8" s="165" t="s">
        <v>322</v>
      </c>
      <c r="D8" s="166"/>
      <c r="E8" s="166" t="s">
        <v>259</v>
      </c>
      <c r="F8" s="166"/>
      <c r="G8" s="166" t="s">
        <v>287</v>
      </c>
      <c r="H8" s="166" t="s">
        <v>276</v>
      </c>
      <c r="I8" s="104">
        <v>43404</v>
      </c>
      <c r="J8" s="104">
        <v>43406</v>
      </c>
      <c r="K8" s="102">
        <v>43406</v>
      </c>
      <c r="L8" s="115">
        <v>1</v>
      </c>
      <c r="M8" s="115"/>
      <c r="N8" s="100"/>
      <c r="O8" s="135" t="str">
        <f>C8&amp;(IF(ISBLANK(Таблица1[[#This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гидроизоляции  блока А на отм. -4,950 в осях А-Л/1-11</v>
      </c>
      <c r="P8" s="101" t="str">
        <f t="shared" si="0"/>
        <v xml:space="preserve"> блока А на отм. -4,350 в осях А-Г/1-11; Г-Л/8-11</v>
      </c>
      <c r="Q8" s="150"/>
      <c r="R8" s="99"/>
      <c r="S8" s="103" t="s">
        <v>265</v>
      </c>
      <c r="T8" s="100" t="s">
        <v>274</v>
      </c>
      <c r="U8" s="103" t="s">
        <v>273</v>
      </c>
      <c r="V8" s="103">
        <v>5</v>
      </c>
      <c r="W8" s="103" t="str">
        <f t="shared" si="1"/>
        <v>согласно п. 3, 4</v>
      </c>
      <c r="X8" s="103"/>
      <c r="Y8" s="128" t="str">
        <f>IF(ISBLANK(Таблица1[[#This Row],[Дата начала]]),"",TEXT(DAY(Таблица1[[#This Row],[Дата начала]]),"00"))</f>
        <v>31</v>
      </c>
      <c r="Z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октября</v>
      </c>
      <c r="AA8" s="129">
        <f>IF(ISBLANK(Таблица1[[#This Row],[Дата начала]]),"",YEAR(Таблица1[[#This Row],[Дата начала]]))</f>
        <v>2018</v>
      </c>
      <c r="AB8" s="128" t="str">
        <f>IF(ISBLANK(Таблица1[[#This Row],[Дата окончания]]),"",TEXT(DAY(Таблица1[[#This Row],[Дата окончания]]),"00"))</f>
        <v>02</v>
      </c>
      <c r="AC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8" s="129">
        <f>IF(ISBLANK(Таблица1[[#This Row],[Дата окончания]]),"",YEAR(Таблица1[[#This Row],[Дата окончания]]))</f>
        <v>2018</v>
      </c>
      <c r="AE8" s="131" t="str">
        <f>IF(ISBLANK(Таблица1[[#This Row],[Дата акта]]),"",TEXT(DAY(Таблица1[[#This Row],[Дата акта]]),"00"))</f>
        <v>02</v>
      </c>
      <c r="AF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8" s="130">
        <f>IF(ISBLANK(Таблица1[[#This Row],[Дата акта]]),"",YEAR(Таблица1[[#This Row],[Дата акта]]))</f>
        <v>2018</v>
      </c>
      <c r="AH8" s="130" t="str">
        <f>IF(ISBLANK(Таблица1[[#This Row],[Материалы вручную]]),"","; "&amp;Таблица1[[#This Row],[Материалы вручную]])</f>
        <v/>
      </c>
      <c r="AI8" s="129" t="str">
        <f t="shared" si="2"/>
        <v/>
      </c>
      <c r="AJ8" s="129" t="str">
        <f t="shared" si="3"/>
        <v/>
      </c>
      <c r="AK8" s="129" t="str">
        <f t="shared" si="4"/>
        <v/>
      </c>
      <c r="AL8" s="129" t="str">
        <f t="shared" si="5"/>
        <v/>
      </c>
      <c r="AM8" s="129" t="str">
        <f t="shared" si="6"/>
        <v/>
      </c>
      <c r="AN8" s="130" t="str">
        <f t="shared" si="7"/>
        <v/>
      </c>
      <c r="AO8" s="129" t="str">
        <f t="shared" si="8"/>
        <v/>
      </c>
      <c r="AP8" s="129" t="str">
        <f t="shared" si="9"/>
        <v/>
      </c>
      <c r="AQ8" s="129" t="str">
        <f t="shared" si="10"/>
        <v/>
      </c>
      <c r="AR8" s="129" t="str">
        <f t="shared" si="11"/>
        <v/>
      </c>
      <c r="AS8" s="129" t="str">
        <f t="shared" si="12"/>
        <v/>
      </c>
      <c r="AT8" s="129" t="str">
        <f t="shared" si="13"/>
        <v/>
      </c>
      <c r="AU8" s="129" t="str">
        <f t="shared" si="14"/>
        <v/>
      </c>
      <c r="AV8" s="129" t="str">
        <f>IF(ISBLANK(Реквизиты!$B$6),"",Реквизиты!$B$6)</f>
        <v/>
      </c>
      <c r="AW8" s="129" t="str">
        <f t="shared" si="15"/>
        <v/>
      </c>
      <c r="AX8" s="129" t="str">
        <f>Таблица1[[#This Row],[Проект]]</f>
        <v>, проект шифр: W0947-19/13-КЖ1.1</v>
      </c>
      <c r="AY8" s="129" t="str">
        <f t="shared" si="16"/>
        <v/>
      </c>
      <c r="AZ8" s="129" t="str">
        <f t="shared" si="17"/>
        <v/>
      </c>
      <c r="BA8" s="129" t="str">
        <f t="shared" si="18"/>
        <v/>
      </c>
      <c r="BB8" s="129" t="str">
        <f t="shared" si="19"/>
        <v/>
      </c>
      <c r="BC8" s="129" t="str">
        <f t="shared" si="20"/>
        <v/>
      </c>
      <c r="BD8" s="129" t="str">
        <f t="shared" si="21"/>
        <v/>
      </c>
      <c r="BE8" s="129" t="str">
        <f t="shared" si="22"/>
        <v/>
      </c>
      <c r="BF8" s="129" t="str">
        <f t="shared" si="23"/>
        <v/>
      </c>
      <c r="BG8" s="129" t="str">
        <f t="shared" si="24"/>
        <v/>
      </c>
      <c r="BH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8" s="129" t="str">
        <f>IF([Проектировщик нужен?]=1,IF(ISBLANK(ФИО_проектировщика),"",ФИО_проектировщика),"")</f>
        <v/>
      </c>
      <c r="BJ8" s="129" t="str">
        <f t="shared" si="25"/>
        <v/>
      </c>
      <c r="BK8" s="129" t="str">
        <f t="shared" si="26"/>
        <v/>
      </c>
      <c r="BL8" s="129" t="str">
        <f t="shared" si="27"/>
        <v/>
      </c>
      <c r="BM8" s="129" t="str">
        <f t="shared" si="28"/>
        <v/>
      </c>
      <c r="BN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№6А@Исполнительная схема. Устройство гидроизоляции  блока А на отм. -4,950 в осях А-Л/1-11</v>
      </c>
      <c r="BO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бА-№6А от 02.11.2018@Акт освидетельствования скрытых работ. Устройство гидроизоляции  блока А на отм. -4,950 в осях А-Л/1-11</v>
      </c>
      <c r="BP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бА-№6А от 02.11.2018 (Устройство гидроизоляции  на отм.-4,950)</v>
      </c>
      <c r="BQ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бА-№6А</v>
      </c>
      <c r="BR8" s="169">
        <v>4</v>
      </c>
      <c r="BS8" s="170">
        <v>43402</v>
      </c>
      <c r="BT8" s="129"/>
      <c r="BU8" s="129"/>
      <c r="BV8" s="129"/>
      <c r="BW8" s="129"/>
    </row>
    <row r="9" spans="1:137" customFormat="1" ht="76.5">
      <c r="A9" s="142">
        <v>7</v>
      </c>
      <c r="B9" s="164" t="s">
        <v>259</v>
      </c>
      <c r="C9" s="165"/>
      <c r="D9" s="166"/>
      <c r="E9" s="166" t="s">
        <v>259</v>
      </c>
      <c r="F9" s="166"/>
      <c r="G9" s="166" t="s">
        <v>262</v>
      </c>
      <c r="H9" s="166" t="s">
        <v>288</v>
      </c>
      <c r="I9" s="104">
        <v>43406</v>
      </c>
      <c r="J9" s="104">
        <v>43412</v>
      </c>
      <c r="K9" s="102">
        <v>43412</v>
      </c>
      <c r="L9" s="115">
        <v>1</v>
      </c>
      <c r="M9" s="115"/>
      <c r="N9" s="100"/>
      <c r="O9" s="135" t="str">
        <f>C9&amp;(IF(ISBLANK(Таблица1[[#This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А-Г/1-11; Г-Л/8-11</v>
      </c>
      <c r="P9" s="101" t="str">
        <f t="shared" si="0"/>
        <v xml:space="preserve"> блока А на отм. -4,350 в осях А-Г/1-11; Г-Л/8-11</v>
      </c>
      <c r="Q9" s="150"/>
      <c r="R9" s="99"/>
      <c r="S9" s="103" t="s">
        <v>266</v>
      </c>
      <c r="T9" s="100" t="s">
        <v>274</v>
      </c>
      <c r="U9" s="103" t="s">
        <v>273</v>
      </c>
      <c r="V9" s="103">
        <v>5</v>
      </c>
      <c r="W9" s="103" t="str">
        <f t="shared" si="1"/>
        <v>согласно п. 3, 4</v>
      </c>
      <c r="X9" s="103"/>
      <c r="Y9" s="128" t="str">
        <f>IF(ISBLANK(Таблица1[[#This Row],[Дата начала]]),"",TEXT(DAY(Таблица1[[#This Row],[Дата начала]]),"00"))</f>
        <v>02</v>
      </c>
      <c r="Z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9" s="129">
        <f>IF(ISBLANK(Таблица1[[#This Row],[Дата начала]]),"",YEAR(Таблица1[[#This Row],[Дата начала]]))</f>
        <v>2018</v>
      </c>
      <c r="AB9" s="128" t="str">
        <f>IF(ISBLANK(Таблица1[[#This Row],[Дата окончания]]),"",TEXT(DAY(Таблица1[[#This Row],[Дата окончания]]),"00"))</f>
        <v>08</v>
      </c>
      <c r="AC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9" s="129">
        <f>IF(ISBLANK(Таблица1[[#This Row],[Дата окончания]]),"",YEAR(Таблица1[[#This Row],[Дата окончания]]))</f>
        <v>2018</v>
      </c>
      <c r="AE9" s="131" t="str">
        <f>IF(ISBLANK(Таблица1[[#This Row],[Дата акта]]),"",TEXT(DAY(Таблица1[[#This Row],[Дата акта]]),"00"))</f>
        <v>08</v>
      </c>
      <c r="AF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9" s="130">
        <f>IF(ISBLANK(Таблица1[[#This Row],[Дата акта]]),"",YEAR(Таблица1[[#This Row],[Дата акта]]))</f>
        <v>2018</v>
      </c>
      <c r="AH9" s="130" t="str">
        <f>IF(ISBLANK(Таблица1[[#This Row],[Материалы вручную]]),"","; "&amp;Таблица1[[#This Row],[Материалы вручную]])</f>
        <v/>
      </c>
      <c r="AI9" s="129" t="str">
        <f t="shared" si="2"/>
        <v/>
      </c>
      <c r="AJ9" s="129" t="str">
        <f t="shared" si="3"/>
        <v/>
      </c>
      <c r="AK9" s="129" t="str">
        <f t="shared" si="4"/>
        <v/>
      </c>
      <c r="AL9" s="129" t="str">
        <f t="shared" si="5"/>
        <v/>
      </c>
      <c r="AM9" s="129" t="str">
        <f t="shared" si="6"/>
        <v/>
      </c>
      <c r="AN9" s="130" t="str">
        <f t="shared" si="7"/>
        <v/>
      </c>
      <c r="AO9" s="129" t="str">
        <f t="shared" si="8"/>
        <v/>
      </c>
      <c r="AP9" s="129" t="str">
        <f t="shared" si="9"/>
        <v/>
      </c>
      <c r="AQ9" s="129" t="str">
        <f t="shared" si="10"/>
        <v/>
      </c>
      <c r="AR9" s="129" t="str">
        <f t="shared" si="11"/>
        <v/>
      </c>
      <c r="AS9" s="129" t="str">
        <f t="shared" si="12"/>
        <v/>
      </c>
      <c r="AT9" s="129" t="str">
        <f t="shared" si="13"/>
        <v/>
      </c>
      <c r="AU9" s="129" t="str">
        <f t="shared" si="14"/>
        <v/>
      </c>
      <c r="AV9" s="129" t="str">
        <f>IF(ISBLANK(Реквизиты!$B$6),"",Реквизиты!$B$6)</f>
        <v/>
      </c>
      <c r="AW9" s="129" t="str">
        <f t="shared" si="15"/>
        <v/>
      </c>
      <c r="AX9" s="129" t="str">
        <f>Таблица1[[#This Row],[Проект]]</f>
        <v>, проект шифр: W0947-19/13-КЖ1.1</v>
      </c>
      <c r="AY9" s="129" t="str">
        <f t="shared" si="16"/>
        <v/>
      </c>
      <c r="AZ9" s="129" t="str">
        <f t="shared" si="17"/>
        <v/>
      </c>
      <c r="BA9" s="129" t="str">
        <f t="shared" si="18"/>
        <v/>
      </c>
      <c r="BB9" s="129" t="str">
        <f t="shared" si="19"/>
        <v/>
      </c>
      <c r="BC9" s="129" t="str">
        <f t="shared" si="20"/>
        <v/>
      </c>
      <c r="BD9" s="129" t="str">
        <f t="shared" si="21"/>
        <v/>
      </c>
      <c r="BE9" s="129" t="str">
        <f t="shared" si="22"/>
        <v/>
      </c>
      <c r="BF9" s="129" t="str">
        <f t="shared" si="23"/>
        <v/>
      </c>
      <c r="BG9" s="129" t="str">
        <f t="shared" si="24"/>
        <v/>
      </c>
      <c r="BH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9" s="129" t="str">
        <f>IF([Проектировщик нужен?]=1,IF(ISBLANK(ФИО_проектировщика),"",ФИО_проектировщика),"")</f>
        <v/>
      </c>
      <c r="BJ9" s="129" t="str">
        <f t="shared" si="25"/>
        <v/>
      </c>
      <c r="BK9" s="129" t="str">
        <f t="shared" si="26"/>
        <v/>
      </c>
      <c r="BL9" s="129" t="str">
        <f t="shared" si="27"/>
        <v/>
      </c>
      <c r="BM9" s="129" t="str">
        <f t="shared" si="28"/>
        <v/>
      </c>
      <c r="BN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№7А@Исполнительная схема.  блока А на отм. -4,350 в осях А-Г/1-11; Г-Л/8-11</v>
      </c>
      <c r="BO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бА-№7А от 08.11.2018@Акт освидетельствования скрытых работ.  блока А на отм. -4,350 в осях А-Г/1-11; Г-Л/8-11</v>
      </c>
      <c r="BP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бА-№7А от 08.11.2018 ( на отм.-4,350)</v>
      </c>
      <c r="BQ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бА-№7А</v>
      </c>
      <c r="BR9" s="169">
        <v>4</v>
      </c>
      <c r="BS9" s="170">
        <v>43402</v>
      </c>
      <c r="BT9" s="129"/>
      <c r="BU9" s="129"/>
      <c r="BV9" s="129"/>
      <c r="BW9" s="129"/>
    </row>
    <row r="10" spans="1:137" customFormat="1" ht="76.5">
      <c r="A10" s="142">
        <v>8</v>
      </c>
      <c r="B10" s="164" t="s">
        <v>259</v>
      </c>
      <c r="C10" s="165"/>
      <c r="D10" s="166"/>
      <c r="E10" s="166" t="s">
        <v>259</v>
      </c>
      <c r="F10" s="166"/>
      <c r="G10" s="166" t="s">
        <v>262</v>
      </c>
      <c r="H10" s="166" t="s">
        <v>288</v>
      </c>
      <c r="I10" s="104">
        <v>43406</v>
      </c>
      <c r="J10" s="104">
        <v>43412</v>
      </c>
      <c r="K10" s="102">
        <v>43412</v>
      </c>
      <c r="L10" s="115">
        <v>1</v>
      </c>
      <c r="M10" s="115"/>
      <c r="N10" s="100"/>
      <c r="O10" s="135" t="str">
        <f>C10&amp;(IF(ISBLANK(Таблица1[[#This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А-Г/1-11; Г-Л/8-11</v>
      </c>
      <c r="P10" s="101" t="str">
        <f t="shared" si="0"/>
        <v xml:space="preserve"> блока А на отм. -4,350 в осях А-Г/1-11; Г-Л/8-11</v>
      </c>
      <c r="Q10" s="99"/>
      <c r="R10" s="99"/>
      <c r="S10" s="103" t="s">
        <v>267</v>
      </c>
      <c r="T10" s="100" t="s">
        <v>274</v>
      </c>
      <c r="U10" s="103" t="s">
        <v>273</v>
      </c>
      <c r="V10" s="103">
        <v>5</v>
      </c>
      <c r="W10" s="103" t="str">
        <f t="shared" si="1"/>
        <v>согласно п. 3, 4</v>
      </c>
      <c r="X10" s="103"/>
      <c r="Y10" s="128" t="str">
        <f>IF(ISBLANK(Таблица1[[#This Row],[Дата начала]]),"",TEXT(DAY(Таблица1[[#This Row],[Дата начала]]),"00"))</f>
        <v>02</v>
      </c>
      <c r="Z1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0" s="129">
        <f>IF(ISBLANK(Таблица1[[#This Row],[Дата начала]]),"",YEAR(Таблица1[[#This Row],[Дата начала]]))</f>
        <v>2018</v>
      </c>
      <c r="AB10" s="128" t="str">
        <f>IF(ISBLANK(Таблица1[[#This Row],[Дата окончания]]),"",TEXT(DAY(Таблица1[[#This Row],[Дата окончания]]),"00"))</f>
        <v>08</v>
      </c>
      <c r="AC1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0" s="129">
        <f>IF(ISBLANK(Таблица1[[#This Row],[Дата окончания]]),"",YEAR(Таблица1[[#This Row],[Дата окончания]]))</f>
        <v>2018</v>
      </c>
      <c r="AE10" s="131" t="str">
        <f>IF(ISBLANK(Таблица1[[#This Row],[Дата акта]]),"",TEXT(DAY(Таблица1[[#This Row],[Дата акта]]),"00"))</f>
        <v>08</v>
      </c>
      <c r="AF1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0" s="130">
        <f>IF(ISBLANK(Таблица1[[#This Row],[Дата акта]]),"",YEAR(Таблица1[[#This Row],[Дата акта]]))</f>
        <v>2018</v>
      </c>
      <c r="AH10" s="130" t="str">
        <f>IF(ISBLANK(Таблица1[[#This Row],[Материалы вручную]]),"","; "&amp;Таблица1[[#This Row],[Материалы вручную]])</f>
        <v/>
      </c>
      <c r="AI10" s="129" t="str">
        <f t="shared" si="2"/>
        <v/>
      </c>
      <c r="AJ10" s="129" t="str">
        <f t="shared" si="3"/>
        <v/>
      </c>
      <c r="AK10" s="129" t="str">
        <f t="shared" si="4"/>
        <v/>
      </c>
      <c r="AL10" s="129" t="str">
        <f t="shared" si="5"/>
        <v/>
      </c>
      <c r="AM10" s="129" t="str">
        <f t="shared" si="6"/>
        <v/>
      </c>
      <c r="AN10" s="130" t="str">
        <f t="shared" si="7"/>
        <v/>
      </c>
      <c r="AO10" s="129" t="str">
        <f t="shared" si="8"/>
        <v/>
      </c>
      <c r="AP10" s="129" t="str">
        <f t="shared" si="9"/>
        <v/>
      </c>
      <c r="AQ10" s="129" t="str">
        <f t="shared" si="10"/>
        <v/>
      </c>
      <c r="AR10" s="129" t="str">
        <f t="shared" si="11"/>
        <v/>
      </c>
      <c r="AS10" s="129" t="str">
        <f t="shared" si="12"/>
        <v/>
      </c>
      <c r="AT10" s="129" t="str">
        <f t="shared" si="13"/>
        <v/>
      </c>
      <c r="AU10" s="129" t="str">
        <f t="shared" si="14"/>
        <v/>
      </c>
      <c r="AV10" s="129" t="str">
        <f>IF(ISBLANK(Реквизиты!$B$6),"",Реквизиты!$B$6)</f>
        <v/>
      </c>
      <c r="AW10" s="129" t="str">
        <f t="shared" si="15"/>
        <v/>
      </c>
      <c r="AX10" s="129" t="str">
        <f>Таблица1[[#This Row],[Проект]]</f>
        <v>, проект шифр: W0947-19/13-КЖ1.1</v>
      </c>
      <c r="AY10" s="129" t="str">
        <f t="shared" si="16"/>
        <v/>
      </c>
      <c r="AZ10" s="129" t="str">
        <f t="shared" si="17"/>
        <v/>
      </c>
      <c r="BA10" s="129" t="str">
        <f t="shared" si="18"/>
        <v/>
      </c>
      <c r="BB10" s="129" t="str">
        <f t="shared" si="19"/>
        <v/>
      </c>
      <c r="BC10" s="129" t="str">
        <f t="shared" si="20"/>
        <v/>
      </c>
      <c r="BD10" s="129" t="str">
        <f t="shared" si="21"/>
        <v/>
      </c>
      <c r="BE10" s="129" t="str">
        <f t="shared" si="22"/>
        <v/>
      </c>
      <c r="BF10" s="129" t="str">
        <f t="shared" si="23"/>
        <v/>
      </c>
      <c r="BG10" s="129" t="str">
        <f t="shared" si="24"/>
        <v/>
      </c>
      <c r="BH1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0" s="129" t="str">
        <f>IF([Проектировщик нужен?]=1,IF(ISBLANK(ФИО_проектировщика),"",ФИО_проектировщика),"")</f>
        <v/>
      </c>
      <c r="BJ10" s="129" t="str">
        <f t="shared" si="25"/>
        <v/>
      </c>
      <c r="BK10" s="129" t="str">
        <f t="shared" si="26"/>
        <v/>
      </c>
      <c r="BL10" s="129" t="str">
        <f t="shared" si="27"/>
        <v/>
      </c>
      <c r="BM10" s="129" t="str">
        <f t="shared" si="28"/>
        <v/>
      </c>
      <c r="BN1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№8А@Исполнительная схема.  блока А на отм. -4,350 в осях А-Г/1-11; Г-Л/8-11</v>
      </c>
      <c r="BO1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бА-№8А от 08.11.2018@Акт освидетельствования скрытых работ.  блока А на отм. -4,350 в осях А-Г/1-11; Г-Л/8-11</v>
      </c>
      <c r="BP1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бА-№8А от 08.11.2018 ( на отм.-4,350)</v>
      </c>
      <c r="BQ1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бА-№8А</v>
      </c>
      <c r="BR10" s="169">
        <v>4</v>
      </c>
      <c r="BS10" s="170">
        <v>43402</v>
      </c>
      <c r="BT10" s="129"/>
      <c r="BU10" s="129"/>
      <c r="BV10" s="129"/>
      <c r="BW10" s="129"/>
    </row>
    <row r="11" spans="1:137" customFormat="1" ht="76.5">
      <c r="A11" s="142">
        <v>9</v>
      </c>
      <c r="B11" s="164" t="s">
        <v>259</v>
      </c>
      <c r="C11" s="165"/>
      <c r="D11" s="166"/>
      <c r="E11" s="166" t="s">
        <v>259</v>
      </c>
      <c r="F11" s="166"/>
      <c r="G11" s="166" t="s">
        <v>262</v>
      </c>
      <c r="H11" s="166" t="s">
        <v>288</v>
      </c>
      <c r="I11" s="104">
        <v>43412</v>
      </c>
      <c r="J11" s="104">
        <v>43414</v>
      </c>
      <c r="K11" s="102">
        <v>43414</v>
      </c>
      <c r="L11" s="115">
        <v>1</v>
      </c>
      <c r="M11" s="115"/>
      <c r="N11" s="100"/>
      <c r="O11" s="135" t="str">
        <f>C11&amp;(IF(ISBLANK(Таблица1[[#This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А-Г/1-11; Г-Л/8-11</v>
      </c>
      <c r="P11" s="101" t="str">
        <f t="shared" si="0"/>
        <v xml:space="preserve"> блока А на отм. -4,350 в осях А-Г/1-11; Г-Л/8-11</v>
      </c>
      <c r="Q11" s="150"/>
      <c r="R11" s="99"/>
      <c r="S11" s="103" t="s">
        <v>268</v>
      </c>
      <c r="T11" s="100" t="s">
        <v>274</v>
      </c>
      <c r="U11" s="103" t="s">
        <v>273</v>
      </c>
      <c r="V11" s="103">
        <v>5</v>
      </c>
      <c r="W11" s="103" t="str">
        <f t="shared" si="1"/>
        <v>согласно п. 3, 4</v>
      </c>
      <c r="X11" s="103"/>
      <c r="Y11" s="128" t="str">
        <f>IF(ISBLANK(Таблица1[[#This Row],[Дата начала]]),"",TEXT(DAY(Таблица1[[#This Row],[Дата начала]]),"00"))</f>
        <v>08</v>
      </c>
      <c r="Z1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1" s="129">
        <f>IF(ISBLANK(Таблица1[[#This Row],[Дата начала]]),"",YEAR(Таблица1[[#This Row],[Дата начала]]))</f>
        <v>2018</v>
      </c>
      <c r="AB11" s="128" t="str">
        <f>IF(ISBLANK(Таблица1[[#This Row],[Дата окончания]]),"",TEXT(DAY(Таблица1[[#This Row],[Дата окончания]]),"00"))</f>
        <v>10</v>
      </c>
      <c r="AC1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1" s="129">
        <f>IF(ISBLANK(Таблица1[[#This Row],[Дата окончания]]),"",YEAR(Таблица1[[#This Row],[Дата окончания]]))</f>
        <v>2018</v>
      </c>
      <c r="AE11" s="131" t="str">
        <f>IF(ISBLANK(Таблица1[[#This Row],[Дата акта]]),"",TEXT(DAY(Таблица1[[#This Row],[Дата акта]]),"00"))</f>
        <v>10</v>
      </c>
      <c r="AF1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1" s="130">
        <f>IF(ISBLANK(Таблица1[[#This Row],[Дата акта]]),"",YEAR(Таблица1[[#This Row],[Дата акта]]))</f>
        <v>2018</v>
      </c>
      <c r="AH11" s="130" t="str">
        <f>IF(ISBLANK(Таблица1[[#This Row],[Материалы вручную]]),"","; "&amp;Таблица1[[#This Row],[Материалы вручную]])</f>
        <v/>
      </c>
      <c r="AI11" s="129" t="str">
        <f t="shared" si="2"/>
        <v/>
      </c>
      <c r="AJ11" s="129" t="str">
        <f t="shared" si="3"/>
        <v/>
      </c>
      <c r="AK11" s="129" t="str">
        <f t="shared" si="4"/>
        <v/>
      </c>
      <c r="AL11" s="129" t="str">
        <f t="shared" si="5"/>
        <v/>
      </c>
      <c r="AM11" s="129" t="str">
        <f t="shared" si="6"/>
        <v/>
      </c>
      <c r="AN11" s="130" t="str">
        <f t="shared" si="7"/>
        <v/>
      </c>
      <c r="AO11" s="129" t="str">
        <f t="shared" si="8"/>
        <v/>
      </c>
      <c r="AP11" s="129" t="str">
        <f t="shared" si="9"/>
        <v/>
      </c>
      <c r="AQ11" s="129" t="str">
        <f t="shared" si="10"/>
        <v/>
      </c>
      <c r="AR11" s="129" t="str">
        <f t="shared" si="11"/>
        <v/>
      </c>
      <c r="AS11" s="129" t="str">
        <f t="shared" si="12"/>
        <v/>
      </c>
      <c r="AT11" s="129" t="str">
        <f t="shared" si="13"/>
        <v/>
      </c>
      <c r="AU11" s="129" t="str">
        <f t="shared" si="14"/>
        <v/>
      </c>
      <c r="AV11" s="129" t="str">
        <f>IF(ISBLANK(Реквизиты!$B$6),"",Реквизиты!$B$6)</f>
        <v/>
      </c>
      <c r="AW11" s="129" t="str">
        <f t="shared" si="15"/>
        <v/>
      </c>
      <c r="AX11" s="129" t="str">
        <f>Таблица1[[#This Row],[Проект]]</f>
        <v>, проект шифр: W0947-19/13-КЖ1.1</v>
      </c>
      <c r="AY11" s="129" t="str">
        <f t="shared" si="16"/>
        <v/>
      </c>
      <c r="AZ11" s="129" t="str">
        <f t="shared" si="17"/>
        <v/>
      </c>
      <c r="BA11" s="129" t="str">
        <f t="shared" si="18"/>
        <v/>
      </c>
      <c r="BB11" s="129" t="str">
        <f t="shared" si="19"/>
        <v/>
      </c>
      <c r="BC11" s="129" t="str">
        <f t="shared" si="20"/>
        <v/>
      </c>
      <c r="BD11" s="129" t="str">
        <f t="shared" si="21"/>
        <v/>
      </c>
      <c r="BE11" s="129" t="str">
        <f t="shared" si="22"/>
        <v/>
      </c>
      <c r="BF11" s="129" t="str">
        <f t="shared" si="23"/>
        <v/>
      </c>
      <c r="BG11" s="129" t="str">
        <f t="shared" si="24"/>
        <v/>
      </c>
      <c r="BH1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1" s="129" t="str">
        <f>IF([Проектировщик нужен?]=1,IF(ISBLANK(ФИО_проектировщика),"",ФИО_проектировщика),"")</f>
        <v/>
      </c>
      <c r="BJ11" s="129" t="str">
        <f t="shared" si="25"/>
        <v/>
      </c>
      <c r="BK11" s="129" t="str">
        <f t="shared" si="26"/>
        <v/>
      </c>
      <c r="BL11" s="129" t="str">
        <f t="shared" si="27"/>
        <v/>
      </c>
      <c r="BM11" s="129" t="str">
        <f t="shared" si="28"/>
        <v/>
      </c>
      <c r="BN1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№9А@Исполнительная схема.  блока А на отм. -4,350 в осях А-Г/1-11; Г-Л/8-11</v>
      </c>
      <c r="BO1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бА-№9А от 10.11.2018@Акт освидетельствования скрытых работ.  блока А на отм. -4,350 в осях А-Г/1-11; Г-Л/8-11</v>
      </c>
      <c r="BP1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бА-№9А от 10.11.2018 ( на отм.-4,350)</v>
      </c>
      <c r="BQ1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бА-№9А</v>
      </c>
      <c r="BR11" s="169">
        <v>4</v>
      </c>
      <c r="BS11" s="170">
        <v>43402</v>
      </c>
      <c r="BT11" s="129"/>
      <c r="BU11" s="129"/>
      <c r="BV11" s="129"/>
      <c r="BW11" s="129"/>
    </row>
    <row r="12" spans="1:137" customFormat="1" ht="42" customHeight="1">
      <c r="A12" s="142">
        <v>10</v>
      </c>
      <c r="B12" s="164" t="s">
        <v>259</v>
      </c>
      <c r="C12" s="165"/>
      <c r="D12" s="166"/>
      <c r="E12" s="166" t="s">
        <v>259</v>
      </c>
      <c r="F12" s="166"/>
      <c r="G12" s="166" t="s">
        <v>262</v>
      </c>
      <c r="H12" s="166" t="s">
        <v>288</v>
      </c>
      <c r="I12" s="104">
        <v>43412</v>
      </c>
      <c r="J12" s="104">
        <v>43414</v>
      </c>
      <c r="K12" s="102">
        <v>43414</v>
      </c>
      <c r="L12" s="115">
        <v>1</v>
      </c>
      <c r="M12" s="115"/>
      <c r="N12" s="100"/>
      <c r="O12" s="135" t="str">
        <f>C12&amp;(IF(ISBLANK(Таблица1[[#This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А-Г/1-11; Г-Л/8-11</v>
      </c>
      <c r="P12" s="101" t="str">
        <f t="shared" si="0"/>
        <v xml:space="preserve"> блока А на отм. -4,350 в осях А-Г/1-11; Г-Л/8-11</v>
      </c>
      <c r="Q12" s="150"/>
      <c r="R12" s="99"/>
      <c r="S12" s="103" t="s">
        <v>269</v>
      </c>
      <c r="T12" s="100" t="s">
        <v>274</v>
      </c>
      <c r="U12" s="103" t="s">
        <v>273</v>
      </c>
      <c r="V12" s="103">
        <v>5</v>
      </c>
      <c r="W12" s="103" t="str">
        <f t="shared" si="1"/>
        <v>согласно п. 3, 4</v>
      </c>
      <c r="X12" s="103"/>
      <c r="Y12" s="128" t="str">
        <f>IF(ISBLANK(Таблица1[[#This Row],[Дата начала]]),"",TEXT(DAY(Таблица1[[#This Row],[Дата начала]]),"00"))</f>
        <v>08</v>
      </c>
      <c r="Z12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2" s="129">
        <f>IF(ISBLANK(Таблица1[[#This Row],[Дата начала]]),"",YEAR(Таблица1[[#This Row],[Дата начала]]))</f>
        <v>2018</v>
      </c>
      <c r="AB12" s="128" t="str">
        <f>IF(ISBLANK(Таблица1[[#This Row],[Дата окончания]]),"",TEXT(DAY(Таблица1[[#This Row],[Дата окончания]]),"00"))</f>
        <v>10</v>
      </c>
      <c r="AC12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2" s="129">
        <f>IF(ISBLANK(Таблица1[[#This Row],[Дата окончания]]),"",YEAR(Таблица1[[#This Row],[Дата окончания]]))</f>
        <v>2018</v>
      </c>
      <c r="AE12" s="131" t="str">
        <f>IF(ISBLANK(Таблица1[[#This Row],[Дата акта]]),"",TEXT(DAY(Таблица1[[#This Row],[Дата акта]]),"00"))</f>
        <v>10</v>
      </c>
      <c r="AF12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2" s="130">
        <f>IF(ISBLANK(Таблица1[[#This Row],[Дата акта]]),"",YEAR(Таблица1[[#This Row],[Дата акта]]))</f>
        <v>2018</v>
      </c>
      <c r="AH12" s="130" t="str">
        <f>IF(ISBLANK(Таблица1[[#This Row],[Материалы вручную]]),"","; "&amp;Таблица1[[#This Row],[Материалы вручную]])</f>
        <v/>
      </c>
      <c r="AI12" s="129" t="str">
        <f t="shared" si="2"/>
        <v/>
      </c>
      <c r="AJ12" s="129" t="str">
        <f t="shared" si="3"/>
        <v/>
      </c>
      <c r="AK12" s="129" t="str">
        <f t="shared" si="4"/>
        <v/>
      </c>
      <c r="AL12" s="129" t="str">
        <f t="shared" si="5"/>
        <v/>
      </c>
      <c r="AM12" s="129" t="str">
        <f t="shared" si="6"/>
        <v/>
      </c>
      <c r="AN12" s="130" t="str">
        <f t="shared" si="7"/>
        <v/>
      </c>
      <c r="AO12" s="129" t="str">
        <f t="shared" si="8"/>
        <v/>
      </c>
      <c r="AP12" s="129" t="str">
        <f t="shared" si="9"/>
        <v/>
      </c>
      <c r="AQ12" s="129" t="str">
        <f t="shared" si="10"/>
        <v/>
      </c>
      <c r="AR12" s="129" t="str">
        <f t="shared" si="11"/>
        <v/>
      </c>
      <c r="AS12" s="129" t="str">
        <f t="shared" si="12"/>
        <v/>
      </c>
      <c r="AT12" s="129" t="str">
        <f t="shared" si="13"/>
        <v/>
      </c>
      <c r="AU12" s="129" t="str">
        <f t="shared" si="14"/>
        <v/>
      </c>
      <c r="AV12" s="129" t="str">
        <f>IF(ISBLANK(Реквизиты!$B$6),"",Реквизиты!$B$6)</f>
        <v/>
      </c>
      <c r="AW12" s="129" t="str">
        <f t="shared" si="15"/>
        <v/>
      </c>
      <c r="AX12" s="129" t="str">
        <f>Таблица1[[#This Row],[Проект]]</f>
        <v>, проект шифр: W0947-19/13-КЖ1.1</v>
      </c>
      <c r="AY12" s="129" t="str">
        <f t="shared" si="16"/>
        <v/>
      </c>
      <c r="AZ12" s="129" t="str">
        <f t="shared" si="17"/>
        <v/>
      </c>
      <c r="BA12" s="129" t="str">
        <f t="shared" si="18"/>
        <v/>
      </c>
      <c r="BB12" s="129" t="str">
        <f t="shared" si="19"/>
        <v/>
      </c>
      <c r="BC12" s="129" t="str">
        <f t="shared" si="20"/>
        <v/>
      </c>
      <c r="BD12" s="129" t="str">
        <f t="shared" si="21"/>
        <v/>
      </c>
      <c r="BE12" s="129" t="str">
        <f t="shared" si="22"/>
        <v/>
      </c>
      <c r="BF12" s="129" t="str">
        <f t="shared" si="23"/>
        <v/>
      </c>
      <c r="BG12" s="129" t="str">
        <f t="shared" si="24"/>
        <v/>
      </c>
      <c r="BH12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2" s="129" t="str">
        <f>IF([Проектировщик нужен?]=1,IF(ISBLANK(ФИО_проектировщика),"",ФИО_проектировщика),"")</f>
        <v/>
      </c>
      <c r="BJ12" s="129" t="str">
        <f t="shared" si="25"/>
        <v/>
      </c>
      <c r="BK12" s="129" t="str">
        <f t="shared" si="26"/>
        <v/>
      </c>
      <c r="BL12" s="129" t="str">
        <f t="shared" si="27"/>
        <v/>
      </c>
      <c r="BM12" s="129" t="str">
        <f t="shared" si="28"/>
        <v/>
      </c>
      <c r="BN12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№10А@Исполнительная схема.  блока А на отм. -4,350 в осях А-Г/1-11; Г-Л/8-11</v>
      </c>
      <c r="BO12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бА-№10А от 10.11.2018@Акт освидетельствования скрытых работ.  блока А на отм. -4,350 в осях А-Г/1-11; Г-Л/8-11</v>
      </c>
      <c r="BP12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бА-№10А от 10.11.2018 ( на отм.-4,350)</v>
      </c>
      <c r="BQ12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бА-№10А</v>
      </c>
      <c r="BR12" s="169">
        <v>4</v>
      </c>
      <c r="BS12" s="170">
        <v>43402</v>
      </c>
      <c r="BT12" s="129"/>
      <c r="BU12" s="129"/>
      <c r="BV12" s="129"/>
      <c r="BW12" s="129"/>
    </row>
    <row r="13" spans="1:137" customFormat="1" ht="26.25" customHeight="1">
      <c r="A13" s="142">
        <v>11</v>
      </c>
      <c r="B13" s="164" t="s">
        <v>259</v>
      </c>
      <c r="C13" s="165"/>
      <c r="D13" s="166"/>
      <c r="E13" s="166" t="s">
        <v>259</v>
      </c>
      <c r="F13" s="166"/>
      <c r="G13" s="166" t="s">
        <v>262</v>
      </c>
      <c r="H13" s="166" t="s">
        <v>288</v>
      </c>
      <c r="I13" s="104">
        <v>43415</v>
      </c>
      <c r="J13" s="104">
        <v>43415</v>
      </c>
      <c r="K13" s="102">
        <v>43415</v>
      </c>
      <c r="L13" s="115">
        <v>1</v>
      </c>
      <c r="M13" s="115"/>
      <c r="N13" s="100"/>
      <c r="O13" s="135" t="str">
        <f>C13&amp;(IF(ISBLANK(Таблица1[[#This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А-Г/1-11; Г-Л/8-11</v>
      </c>
      <c r="P13" s="101" t="str">
        <f>O14</f>
        <v xml:space="preserve"> блока А на отм. -4,350 в осях Ж-Л/1-8</v>
      </c>
      <c r="Q13" s="99"/>
      <c r="R13" s="99"/>
      <c r="S13" s="103" t="s">
        <v>270</v>
      </c>
      <c r="T13" s="100" t="s">
        <v>274</v>
      </c>
      <c r="U13" s="103" t="s">
        <v>273</v>
      </c>
      <c r="V13" s="103">
        <v>5</v>
      </c>
      <c r="W13" s="103" t="str">
        <f t="shared" si="1"/>
        <v>согласно п. 3, 4</v>
      </c>
      <c r="X13" s="103"/>
      <c r="Y13" s="128" t="str">
        <f>IF(ISBLANK(Таблица1[[#This Row],[Дата начала]]),"",TEXT(DAY(Таблица1[[#This Row],[Дата начала]]),"00"))</f>
        <v>11</v>
      </c>
      <c r="Z13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3" s="129">
        <f>IF(ISBLANK(Таблица1[[#This Row],[Дата начала]]),"",YEAR(Таблица1[[#This Row],[Дата начала]]))</f>
        <v>2018</v>
      </c>
      <c r="AB13" s="128" t="str">
        <f>IF(ISBLANK(Таблица1[[#This Row],[Дата окончания]]),"",TEXT(DAY(Таблица1[[#This Row],[Дата окончания]]),"00"))</f>
        <v>11</v>
      </c>
      <c r="AC13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3" s="129">
        <f>IF(ISBLANK(Таблица1[[#This Row],[Дата окончания]]),"",YEAR(Таблица1[[#This Row],[Дата окончания]]))</f>
        <v>2018</v>
      </c>
      <c r="AE13" s="131" t="str">
        <f>IF(ISBLANK(Таблица1[[#This Row],[Дата акта]]),"",TEXT(DAY(Таблица1[[#This Row],[Дата акта]]),"00"))</f>
        <v>11</v>
      </c>
      <c r="AF13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3" s="130">
        <f>IF(ISBLANK(Таблица1[[#This Row],[Дата акта]]),"",YEAR(Таблица1[[#This Row],[Дата акта]]))</f>
        <v>2018</v>
      </c>
      <c r="AH13" s="130" t="str">
        <f>IF(ISBLANK(Таблица1[[#This Row],[Материалы вручную]]),"","; "&amp;Таблица1[[#This Row],[Материалы вручную]])</f>
        <v/>
      </c>
      <c r="AI13" s="129" t="str">
        <f t="shared" si="2"/>
        <v/>
      </c>
      <c r="AJ13" s="129" t="str">
        <f t="shared" si="3"/>
        <v/>
      </c>
      <c r="AK13" s="129" t="str">
        <f t="shared" si="4"/>
        <v/>
      </c>
      <c r="AL13" s="129" t="str">
        <f t="shared" si="5"/>
        <v/>
      </c>
      <c r="AM13" s="129" t="str">
        <f t="shared" si="6"/>
        <v/>
      </c>
      <c r="AN13" s="130" t="str">
        <f t="shared" si="7"/>
        <v/>
      </c>
      <c r="AO13" s="129" t="str">
        <f t="shared" si="8"/>
        <v/>
      </c>
      <c r="AP13" s="129" t="str">
        <f t="shared" si="9"/>
        <v/>
      </c>
      <c r="AQ13" s="129" t="str">
        <f t="shared" si="10"/>
        <v/>
      </c>
      <c r="AR13" s="129" t="str">
        <f t="shared" si="11"/>
        <v/>
      </c>
      <c r="AS13" s="129" t="str">
        <f t="shared" si="12"/>
        <v/>
      </c>
      <c r="AT13" s="129" t="str">
        <f t="shared" si="13"/>
        <v/>
      </c>
      <c r="AU13" s="129" t="str">
        <f t="shared" si="14"/>
        <v/>
      </c>
      <c r="AV13" s="129" t="str">
        <f>IF(ISBLANK(Реквизиты!$B$6),"",Реквизиты!$B$6)</f>
        <v/>
      </c>
      <c r="AW13" s="129" t="str">
        <f t="shared" si="15"/>
        <v/>
      </c>
      <c r="AX13" s="129" t="str">
        <f>Таблица1[[#This Row],[Проект]]</f>
        <v>, проект шифр: W0947-19/13-КЖ1.1</v>
      </c>
      <c r="AY13" s="129" t="str">
        <f t="shared" si="16"/>
        <v/>
      </c>
      <c r="AZ13" s="129" t="str">
        <f t="shared" si="17"/>
        <v/>
      </c>
      <c r="BA13" s="129" t="str">
        <f t="shared" si="18"/>
        <v/>
      </c>
      <c r="BB13" s="129" t="str">
        <f t="shared" si="19"/>
        <v/>
      </c>
      <c r="BC13" s="129" t="str">
        <f t="shared" si="20"/>
        <v/>
      </c>
      <c r="BD13" s="129" t="str">
        <f t="shared" si="21"/>
        <v/>
      </c>
      <c r="BE13" s="129" t="str">
        <f t="shared" si="22"/>
        <v/>
      </c>
      <c r="BF13" s="129" t="str">
        <f t="shared" si="23"/>
        <v/>
      </c>
      <c r="BG13" s="129" t="str">
        <f t="shared" si="24"/>
        <v/>
      </c>
      <c r="BH13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3" s="129" t="str">
        <f>IF([Проектировщик нужен?]=1,IF(ISBLANK(ФИО_проектировщика),"",ФИО_проектировщика),"")</f>
        <v/>
      </c>
      <c r="BJ13" s="129" t="str">
        <f t="shared" si="25"/>
        <v/>
      </c>
      <c r="BK13" s="129" t="str">
        <f t="shared" si="26"/>
        <v/>
      </c>
      <c r="BL13" s="129" t="str">
        <f t="shared" si="27"/>
        <v/>
      </c>
      <c r="BM13" s="129" t="str">
        <f t="shared" si="28"/>
        <v/>
      </c>
      <c r="BN13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геодезическая схема №11А@Исполнительная схема.  блока А на отм. -4,350 в осях А-Г/1-11; Г-Л/8-11</v>
      </c>
      <c r="BO13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бА-№11А от 11.11.2018@Акт освидетельствования скрытых работ.  блока А на отм. -4,350 в осях А-Г/1-11; Г-Л/8-11</v>
      </c>
      <c r="BP13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бА-№11А от 11.11.2018 ( на отм.-4,350)</v>
      </c>
      <c r="BQ13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бА-№11А</v>
      </c>
      <c r="BR13" s="169">
        <v>4</v>
      </c>
      <c r="BS13" s="170">
        <v>43402</v>
      </c>
      <c r="BT13" s="129"/>
      <c r="BU13" s="129"/>
      <c r="BV13" s="129"/>
      <c r="BW13" s="129"/>
    </row>
    <row r="14" spans="1:137" customFormat="1" ht="32.25" customHeight="1">
      <c r="A14" s="142">
        <v>7</v>
      </c>
      <c r="B14" s="173" t="s">
        <v>256</v>
      </c>
      <c r="C14" s="165"/>
      <c r="D14" s="174"/>
      <c r="E14" s="175" t="s">
        <v>259</v>
      </c>
      <c r="F14" s="175"/>
      <c r="G14" s="175" t="s">
        <v>262</v>
      </c>
      <c r="H14" s="175" t="s">
        <v>289</v>
      </c>
      <c r="I14" s="104">
        <v>43406</v>
      </c>
      <c r="J14" s="104">
        <v>43415</v>
      </c>
      <c r="K14" s="102">
        <f>Таблица1[[#This Row],[Дата окончания]]</f>
        <v>43415</v>
      </c>
      <c r="L14" s="115">
        <v>1</v>
      </c>
      <c r="M14" s="115"/>
      <c r="N14" s="100" t="s">
        <v>235</v>
      </c>
      <c r="O14" s="135" t="str">
        <f>C14&amp;(IF(ISBLANK(Таблица1[[#This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14" s="101" t="str">
        <f t="shared" si="0"/>
        <v xml:space="preserve"> блока А на отм. -4,350 в осях Ж-Л/1-8</v>
      </c>
      <c r="Q14" s="150"/>
      <c r="R14" s="99"/>
      <c r="S14" s="103" t="s">
        <v>282</v>
      </c>
      <c r="T14" s="100" t="s">
        <v>274</v>
      </c>
      <c r="U14" s="103" t="s">
        <v>273</v>
      </c>
      <c r="V14" s="103">
        <v>5</v>
      </c>
      <c r="W14" s="103" t="str">
        <f t="shared" si="1"/>
        <v>согласно п. 3, 4</v>
      </c>
      <c r="X14" s="103"/>
      <c r="Y14" s="128" t="str">
        <f>IF(ISBLANK(Таблица1[[#This Row],[Дата начала]]),"",TEXT(DAY(Таблица1[[#This Row],[Дата начала]]),"00"))</f>
        <v>02</v>
      </c>
      <c r="Z1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4" s="129">
        <f>IF(ISBLANK(Таблица1[[#This Row],[Дата начала]]),"",YEAR(Таблица1[[#This Row],[Дата начала]]))</f>
        <v>2018</v>
      </c>
      <c r="AB14" s="128" t="str">
        <f>IF(ISBLANK(Таблица1[[#This Row],[Дата окончания]]),"",TEXT(DAY(Таблица1[[#This Row],[Дата окончания]]),"00"))</f>
        <v>11</v>
      </c>
      <c r="AC1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4" s="129">
        <f>IF(ISBLANK(Таблица1[[#This Row],[Дата окончания]]),"",YEAR(Таблица1[[#This Row],[Дата окончания]]))</f>
        <v>2018</v>
      </c>
      <c r="AE14" s="131" t="str">
        <f>IF(ISBLANK(Таблица1[[#This Row],[Дата акта]]),"",TEXT(DAY(Таблица1[[#This Row],[Дата акта]]),"00"))</f>
        <v>11</v>
      </c>
      <c r="AF1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4" s="130">
        <f>IF(ISBLANK(Таблица1[[#This Row],[Дата акта]]),"",YEAR(Таблица1[[#This Row],[Дата акта]]))</f>
        <v>2018</v>
      </c>
      <c r="AH14" s="130" t="str">
        <f>IF(ISBLANK(Таблица1[[#This Row],[Материалы вручную]]),"","; "&amp;Таблица1[[#This Row],[Материалы вручную]])</f>
        <v/>
      </c>
      <c r="AI14" s="129" t="str">
        <f t="shared" si="2"/>
        <v/>
      </c>
      <c r="AJ14" s="129" t="str">
        <f t="shared" si="3"/>
        <v/>
      </c>
      <c r="AK14" s="129" t="str">
        <f t="shared" si="4"/>
        <v/>
      </c>
      <c r="AL14" s="129" t="str">
        <f t="shared" si="5"/>
        <v/>
      </c>
      <c r="AM14" s="129" t="str">
        <f t="shared" si="6"/>
        <v/>
      </c>
      <c r="AN14" s="130" t="str">
        <f t="shared" si="7"/>
        <v/>
      </c>
      <c r="AO14" s="129" t="str">
        <f t="shared" si="8"/>
        <v/>
      </c>
      <c r="AP14" s="129" t="str">
        <f t="shared" si="9"/>
        <v/>
      </c>
      <c r="AQ14" s="129" t="str">
        <f t="shared" si="10"/>
        <v/>
      </c>
      <c r="AR14" s="129" t="str">
        <f t="shared" si="11"/>
        <v/>
      </c>
      <c r="AS14" s="129" t="str">
        <f t="shared" si="12"/>
        <v/>
      </c>
      <c r="AT14" s="129" t="str">
        <f t="shared" si="13"/>
        <v/>
      </c>
      <c r="AU14" s="129" t="str">
        <f t="shared" si="14"/>
        <v/>
      </c>
      <c r="AV14" s="129" t="str">
        <f>IF(ISBLANK(Реквизиты!$B$6),"",Реквизиты!$B$6)</f>
        <v/>
      </c>
      <c r="AW14" s="129" t="str">
        <f t="shared" si="15"/>
        <v/>
      </c>
      <c r="AX14" s="129" t="str">
        <f>Таблица1[[#This Row],[Проект]]</f>
        <v>, проект шифр: W0947-19/13-КЖ1.1</v>
      </c>
      <c r="AY14" s="129" t="str">
        <f t="shared" si="16"/>
        <v/>
      </c>
      <c r="AZ14" s="129" t="str">
        <f t="shared" si="17"/>
        <v/>
      </c>
      <c r="BA14" s="129" t="str">
        <f t="shared" si="18"/>
        <v/>
      </c>
      <c r="BB14" s="129" t="str">
        <f t="shared" si="19"/>
        <v/>
      </c>
      <c r="BC14" s="129" t="str">
        <f t="shared" si="20"/>
        <v/>
      </c>
      <c r="BD14" s="129" t="str">
        <f t="shared" si="21"/>
        <v/>
      </c>
      <c r="BE14" s="129" t="str">
        <f t="shared" si="22"/>
        <v/>
      </c>
      <c r="BF14" s="129" t="str">
        <f t="shared" si="23"/>
        <v/>
      </c>
      <c r="BG14" s="129" t="str">
        <f t="shared" si="24"/>
        <v/>
      </c>
      <c r="BH1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4" s="129" t="str">
        <f>IF([Проектировщик нужен?]=1,IF(ISBLANK(ФИО_проектировщика),"",ФИО_проектировщика),"")</f>
        <v/>
      </c>
      <c r="BJ14" s="129" t="str">
        <f t="shared" si="25"/>
        <v/>
      </c>
      <c r="BK14" s="129" t="str">
        <f t="shared" si="26"/>
        <v/>
      </c>
      <c r="BL14" s="129" t="str">
        <f t="shared" si="27"/>
        <v/>
      </c>
      <c r="BM14" s="129" t="str">
        <f t="shared" si="28"/>
        <v/>
      </c>
      <c r="BN1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№7А@Исполнительная схема.  блока А на отм. -4,350 в осях Ж-Л/1-8</v>
      </c>
      <c r="BO1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бА-№7А1 от 11.11.2018@Акт освидетельствования скрытых работ.  блока А на отм. -4,350 в осях Ж-Л/1-8</v>
      </c>
      <c r="BP1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бА-№7А1 от 11.11.2018 ( на отм.-4,350)</v>
      </c>
      <c r="BQ1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бА-№7А1</v>
      </c>
      <c r="BR14" s="169">
        <v>6</v>
      </c>
      <c r="BS14" s="170" t="s">
        <v>297</v>
      </c>
      <c r="BT14" s="129"/>
      <c r="BU14" s="129"/>
      <c r="BV14" s="129"/>
      <c r="BW14" s="129"/>
    </row>
    <row r="15" spans="1:137" customFormat="1" ht="76.5">
      <c r="A15" s="142">
        <f>A14+1</f>
        <v>8</v>
      </c>
      <c r="B15" s="173" t="s">
        <v>256</v>
      </c>
      <c r="C15" s="165"/>
      <c r="D15" s="175"/>
      <c r="E15" s="175" t="s">
        <v>259</v>
      </c>
      <c r="F15" s="175"/>
      <c r="G15" s="175" t="s">
        <v>262</v>
      </c>
      <c r="H15" s="175" t="s">
        <v>289</v>
      </c>
      <c r="I15" s="104">
        <v>43406</v>
      </c>
      <c r="J15" s="104">
        <v>43415</v>
      </c>
      <c r="K15" s="102">
        <f>Таблица1[[#This Row],[Дата окончания]]</f>
        <v>43415</v>
      </c>
      <c r="L15" s="115">
        <v>1</v>
      </c>
      <c r="M15" s="115"/>
      <c r="N15" s="100" t="s">
        <v>235</v>
      </c>
      <c r="O15" s="135" t="str">
        <f>C15&amp;(IF(ISBLANK(Таблица1[[#This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15" s="101" t="str">
        <f t="shared" si="0"/>
        <v xml:space="preserve"> блока А на отм. -4,350 в осях Ж-Л/1-8</v>
      </c>
      <c r="Q15" s="150"/>
      <c r="R15" s="99"/>
      <c r="S15" s="103" t="s">
        <v>281</v>
      </c>
      <c r="T15" s="100" t="s">
        <v>274</v>
      </c>
      <c r="U15" s="103" t="s">
        <v>273</v>
      </c>
      <c r="V15" s="103">
        <v>5</v>
      </c>
      <c r="W15" s="103" t="str">
        <f t="shared" si="1"/>
        <v>согласно п. 3, 4</v>
      </c>
      <c r="X15" s="103"/>
      <c r="Y15" s="128" t="str">
        <f>IF(ISBLANK(Таблица1[[#This Row],[Дата начала]]),"",TEXT(DAY(Таблица1[[#This Row],[Дата начала]]),"00"))</f>
        <v>02</v>
      </c>
      <c r="Z1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5" s="129">
        <f>IF(ISBLANK(Таблица1[[#This Row],[Дата начала]]),"",YEAR(Таблица1[[#This Row],[Дата начала]]))</f>
        <v>2018</v>
      </c>
      <c r="AB15" s="128" t="str">
        <f>IF(ISBLANK(Таблица1[[#This Row],[Дата окончания]]),"",TEXT(DAY(Таблица1[[#This Row],[Дата окончания]]),"00"))</f>
        <v>11</v>
      </c>
      <c r="AC1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5" s="129">
        <f>IF(ISBLANK(Таблица1[[#This Row],[Дата окончания]]),"",YEAR(Таблица1[[#This Row],[Дата окончания]]))</f>
        <v>2018</v>
      </c>
      <c r="AE15" s="131" t="str">
        <f>IF(ISBLANK(Таблица1[[#This Row],[Дата акта]]),"",TEXT(DAY(Таблица1[[#This Row],[Дата акта]]),"00"))</f>
        <v>11</v>
      </c>
      <c r="AF1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5" s="130">
        <f>IF(ISBLANK(Таблица1[[#This Row],[Дата акта]]),"",YEAR(Таблица1[[#This Row],[Дата акта]]))</f>
        <v>2018</v>
      </c>
      <c r="AH15" s="130" t="str">
        <f>IF(ISBLANK(Таблица1[[#This Row],[Материалы вручную]]),"","; "&amp;Таблица1[[#This Row],[Материалы вручную]])</f>
        <v/>
      </c>
      <c r="AI15" s="129" t="str">
        <f t="shared" si="2"/>
        <v/>
      </c>
      <c r="AJ15" s="129" t="str">
        <f t="shared" si="3"/>
        <v/>
      </c>
      <c r="AK15" s="129" t="str">
        <f t="shared" si="4"/>
        <v/>
      </c>
      <c r="AL15" s="129" t="str">
        <f t="shared" si="5"/>
        <v/>
      </c>
      <c r="AM15" s="129" t="str">
        <f t="shared" si="6"/>
        <v/>
      </c>
      <c r="AN15" s="130" t="str">
        <f t="shared" si="7"/>
        <v/>
      </c>
      <c r="AO15" s="129" t="str">
        <f t="shared" si="8"/>
        <v/>
      </c>
      <c r="AP15" s="129" t="str">
        <f t="shared" si="9"/>
        <v/>
      </c>
      <c r="AQ15" s="129" t="str">
        <f t="shared" si="10"/>
        <v/>
      </c>
      <c r="AR15" s="129" t="str">
        <f t="shared" si="11"/>
        <v/>
      </c>
      <c r="AS15" s="129" t="str">
        <f t="shared" si="12"/>
        <v/>
      </c>
      <c r="AT15" s="129" t="str">
        <f t="shared" si="13"/>
        <v/>
      </c>
      <c r="AU15" s="129" t="str">
        <f t="shared" si="14"/>
        <v/>
      </c>
      <c r="AV15" s="129" t="str">
        <f>IF(ISBLANK(Реквизиты!$B$6),"",Реквизиты!$B$6)</f>
        <v/>
      </c>
      <c r="AW15" s="129" t="str">
        <f t="shared" si="15"/>
        <v/>
      </c>
      <c r="AX15" s="129" t="str">
        <f>Таблица1[[#This Row],[Проект]]</f>
        <v>, проект шифр: W0947-19/13-КЖ1.1</v>
      </c>
      <c r="AY15" s="129" t="str">
        <f t="shared" si="16"/>
        <v/>
      </c>
      <c r="AZ15" s="129" t="str">
        <f t="shared" si="17"/>
        <v/>
      </c>
      <c r="BA15" s="129" t="str">
        <f t="shared" si="18"/>
        <v/>
      </c>
      <c r="BB15" s="129" t="str">
        <f t="shared" si="19"/>
        <v/>
      </c>
      <c r="BC15" s="129" t="str">
        <f t="shared" si="20"/>
        <v/>
      </c>
      <c r="BD15" s="129" t="str">
        <f t="shared" si="21"/>
        <v/>
      </c>
      <c r="BE15" s="129" t="str">
        <f t="shared" si="22"/>
        <v/>
      </c>
      <c r="BF15" s="129" t="str">
        <f t="shared" si="23"/>
        <v/>
      </c>
      <c r="BG15" s="129" t="str">
        <f t="shared" si="24"/>
        <v/>
      </c>
      <c r="BH1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5" s="129" t="str">
        <f>IF([Проектировщик нужен?]=1,IF(ISBLANK(ФИО_проектировщика),"",ФИО_проектировщика),"")</f>
        <v/>
      </c>
      <c r="BJ15" s="129" t="str">
        <f t="shared" si="25"/>
        <v/>
      </c>
      <c r="BK15" s="129" t="str">
        <f t="shared" si="26"/>
        <v/>
      </c>
      <c r="BL15" s="129" t="str">
        <f t="shared" si="27"/>
        <v/>
      </c>
      <c r="BM15" s="129" t="str">
        <f t="shared" si="28"/>
        <v/>
      </c>
      <c r="BN1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№8А@Исполнительная схема.  блока А на отм. -4,350 в осях Ж-Л/1-8</v>
      </c>
      <c r="BO1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бА-№8А1 от 11.11.2018@Акт освидетельствования скрытых работ.  блока А на отм. -4,350 в осях Ж-Л/1-8</v>
      </c>
      <c r="BP1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бА-№8А1 от 11.11.2018 ( на отм.-4,350)</v>
      </c>
      <c r="BQ1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бА-№8А1</v>
      </c>
      <c r="BR15" s="169">
        <v>6</v>
      </c>
      <c r="BS15" s="170" t="s">
        <v>297</v>
      </c>
      <c r="BT15" s="129"/>
      <c r="BU15" s="129"/>
      <c r="BV15" s="129"/>
      <c r="BW15" s="129"/>
    </row>
    <row r="16" spans="1:137" customFormat="1" ht="76.5">
      <c r="A16" s="142">
        <f>A15+1</f>
        <v>9</v>
      </c>
      <c r="B16" s="173" t="s">
        <v>256</v>
      </c>
      <c r="C16" s="165"/>
      <c r="D16" s="175"/>
      <c r="E16" s="175" t="s">
        <v>259</v>
      </c>
      <c r="F16" s="175"/>
      <c r="G16" s="175" t="s">
        <v>262</v>
      </c>
      <c r="H16" s="175" t="s">
        <v>289</v>
      </c>
      <c r="I16" s="104">
        <v>43415</v>
      </c>
      <c r="J16" s="104">
        <v>43426</v>
      </c>
      <c r="K16" s="102">
        <f>Таблица1[[#This Row],[Дата окончания]]</f>
        <v>43426</v>
      </c>
      <c r="L16" s="115">
        <v>1</v>
      </c>
      <c r="M16" s="115"/>
      <c r="N16" s="100" t="s">
        <v>235</v>
      </c>
      <c r="O16" s="135" t="str">
        <f>C16&amp;(IF(ISBLANK(Таблица1[[#This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16" s="101" t="str">
        <f t="shared" si="0"/>
        <v xml:space="preserve"> блока А на отм. -4,350 в осях Ж-Л/1-8</v>
      </c>
      <c r="Q16" s="99"/>
      <c r="R16" s="99"/>
      <c r="S16" s="103" t="s">
        <v>280</v>
      </c>
      <c r="T16" s="100" t="s">
        <v>274</v>
      </c>
      <c r="U16" s="103" t="s">
        <v>273</v>
      </c>
      <c r="V16" s="103">
        <v>5</v>
      </c>
      <c r="W16" s="103" t="str">
        <f t="shared" si="1"/>
        <v>согласно п. 3, 4</v>
      </c>
      <c r="X16" s="103"/>
      <c r="Y16" s="128" t="str">
        <f>IF(ISBLANK(Таблица1[[#This Row],[Дата начала]]),"",TEXT(DAY(Таблица1[[#This Row],[Дата начала]]),"00"))</f>
        <v>11</v>
      </c>
      <c r="Z1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6" s="129">
        <f>IF(ISBLANK(Таблица1[[#This Row],[Дата начала]]),"",YEAR(Таблица1[[#This Row],[Дата начала]]))</f>
        <v>2018</v>
      </c>
      <c r="AB16" s="128" t="str">
        <f>IF(ISBLANK(Таблица1[[#This Row],[Дата окончания]]),"",TEXT(DAY(Таблица1[[#This Row],[Дата окончания]]),"00"))</f>
        <v>22</v>
      </c>
      <c r="AC1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6" s="129">
        <f>IF(ISBLANK(Таблица1[[#This Row],[Дата окончания]]),"",YEAR(Таблица1[[#This Row],[Дата окончания]]))</f>
        <v>2018</v>
      </c>
      <c r="AE16" s="131" t="str">
        <f>IF(ISBLANK(Таблица1[[#This Row],[Дата акта]]),"",TEXT(DAY(Таблица1[[#This Row],[Дата акта]]),"00"))</f>
        <v>22</v>
      </c>
      <c r="AF1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6" s="130">
        <f>IF(ISBLANK(Таблица1[[#This Row],[Дата акта]]),"",YEAR(Таблица1[[#This Row],[Дата акта]]))</f>
        <v>2018</v>
      </c>
      <c r="AH16" s="130" t="str">
        <f>IF(ISBLANK(Таблица1[[#This Row],[Материалы вручную]]),"","; "&amp;Таблица1[[#This Row],[Материалы вручную]])</f>
        <v/>
      </c>
      <c r="AI16" s="129" t="str">
        <f t="shared" si="2"/>
        <v/>
      </c>
      <c r="AJ16" s="129" t="str">
        <f t="shared" si="3"/>
        <v/>
      </c>
      <c r="AK16" s="129" t="str">
        <f t="shared" si="4"/>
        <v/>
      </c>
      <c r="AL16" s="129" t="str">
        <f t="shared" si="5"/>
        <v/>
      </c>
      <c r="AM16" s="129" t="str">
        <f t="shared" si="6"/>
        <v/>
      </c>
      <c r="AN16" s="130" t="str">
        <f t="shared" si="7"/>
        <v/>
      </c>
      <c r="AO16" s="129" t="str">
        <f t="shared" si="8"/>
        <v/>
      </c>
      <c r="AP16" s="129" t="str">
        <f t="shared" si="9"/>
        <v/>
      </c>
      <c r="AQ16" s="129" t="str">
        <f t="shared" si="10"/>
        <v/>
      </c>
      <c r="AR16" s="129" t="str">
        <f t="shared" si="11"/>
        <v/>
      </c>
      <c r="AS16" s="129" t="str">
        <f t="shared" si="12"/>
        <v/>
      </c>
      <c r="AT16" s="129" t="str">
        <f t="shared" si="13"/>
        <v/>
      </c>
      <c r="AU16" s="129" t="str">
        <f t="shared" si="14"/>
        <v/>
      </c>
      <c r="AV16" s="129" t="str">
        <f>IF(ISBLANK(Реквизиты!$B$6),"",Реквизиты!$B$6)</f>
        <v/>
      </c>
      <c r="AW16" s="129" t="str">
        <f t="shared" si="15"/>
        <v/>
      </c>
      <c r="AX16" s="129" t="str">
        <f>Таблица1[[#This Row],[Проект]]</f>
        <v>, проект шифр: W0947-19/13-КЖ1.1</v>
      </c>
      <c r="AY16" s="129" t="str">
        <f t="shared" si="16"/>
        <v/>
      </c>
      <c r="AZ16" s="129" t="str">
        <f t="shared" si="17"/>
        <v/>
      </c>
      <c r="BA16" s="129" t="str">
        <f t="shared" si="18"/>
        <v/>
      </c>
      <c r="BB16" s="129" t="str">
        <f t="shared" si="19"/>
        <v/>
      </c>
      <c r="BC16" s="129" t="str">
        <f t="shared" si="20"/>
        <v/>
      </c>
      <c r="BD16" s="129" t="str">
        <f t="shared" si="21"/>
        <v/>
      </c>
      <c r="BE16" s="129" t="str">
        <f t="shared" si="22"/>
        <v/>
      </c>
      <c r="BF16" s="129" t="str">
        <f t="shared" si="23"/>
        <v/>
      </c>
      <c r="BG16" s="129" t="str">
        <f t="shared" si="24"/>
        <v/>
      </c>
      <c r="BH1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6" s="129" t="str">
        <f>IF([Проектировщик нужен?]=1,IF(ISBLANK(ФИО_проектировщика),"",ФИО_проектировщика),"")</f>
        <v/>
      </c>
      <c r="BJ16" s="129" t="str">
        <f t="shared" si="25"/>
        <v/>
      </c>
      <c r="BK16" s="129" t="str">
        <f t="shared" si="26"/>
        <v/>
      </c>
      <c r="BL16" s="129" t="str">
        <f t="shared" si="27"/>
        <v/>
      </c>
      <c r="BM16" s="129" t="str">
        <f t="shared" si="28"/>
        <v/>
      </c>
      <c r="BN1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№9А@Исполнительная схема.  блока А на отм. -4,350 в осях Ж-Л/1-8</v>
      </c>
      <c r="BO1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бА-№9А1 от 22.11.2018@Акт освидетельствования скрытых работ.  блока А на отм. -4,350 в осях Ж-Л/1-8</v>
      </c>
      <c r="BP1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бА-№9А1 от 22.11.2018 ( на отм.-4,350)</v>
      </c>
      <c r="BQ1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бА-№9А1</v>
      </c>
      <c r="BR16" s="169">
        <v>6</v>
      </c>
      <c r="BS16" s="170" t="s">
        <v>297</v>
      </c>
      <c r="BT16" s="129"/>
      <c r="BU16" s="129"/>
      <c r="BV16" s="129"/>
      <c r="BW16" s="129"/>
    </row>
    <row r="17" spans="1:75" customFormat="1" ht="76.5">
      <c r="A17" s="142">
        <f>A16+1</f>
        <v>10</v>
      </c>
      <c r="B17" s="173" t="s">
        <v>256</v>
      </c>
      <c r="C17" s="165"/>
      <c r="D17" s="175"/>
      <c r="E17" s="175" t="s">
        <v>259</v>
      </c>
      <c r="F17" s="175"/>
      <c r="G17" s="175" t="s">
        <v>262</v>
      </c>
      <c r="H17" s="175" t="s">
        <v>289</v>
      </c>
      <c r="I17" s="104">
        <v>43416</v>
      </c>
      <c r="J17" s="104">
        <v>43426</v>
      </c>
      <c r="K17" s="102">
        <f>Таблица1[[#This Row],[Дата окончания]]</f>
        <v>43426</v>
      </c>
      <c r="L17" s="115">
        <v>1</v>
      </c>
      <c r="M17" s="115"/>
      <c r="N17" s="100" t="s">
        <v>235</v>
      </c>
      <c r="O17" s="135" t="str">
        <f>C17&amp;(IF(ISBLANK(Таблица1[[#This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17" s="101" t="str">
        <f t="shared" si="0"/>
        <v xml:space="preserve"> блока А на отм. -4,350 в осях Ж-Л/1-8</v>
      </c>
      <c r="Q17" s="150"/>
      <c r="R17" s="99"/>
      <c r="S17" s="103" t="s">
        <v>271</v>
      </c>
      <c r="T17" s="100" t="s">
        <v>274</v>
      </c>
      <c r="U17" s="103" t="s">
        <v>273</v>
      </c>
      <c r="V17" s="103">
        <v>5</v>
      </c>
      <c r="W17" s="103" t="str">
        <f t="shared" si="1"/>
        <v>согласно п. 3, 4</v>
      </c>
      <c r="X17" s="103"/>
      <c r="Y17" s="128" t="str">
        <f>IF(ISBLANK(Таблица1[[#This Row],[Дата начала]]),"",TEXT(DAY(Таблица1[[#This Row],[Дата начала]]),"00"))</f>
        <v>12</v>
      </c>
      <c r="Z1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7" s="129">
        <f>IF(ISBLANK(Таблица1[[#This Row],[Дата начала]]),"",YEAR(Таблица1[[#This Row],[Дата начала]]))</f>
        <v>2018</v>
      </c>
      <c r="AB17" s="128" t="str">
        <f>IF(ISBLANK(Таблица1[[#This Row],[Дата окончания]]),"",TEXT(DAY(Таблица1[[#This Row],[Дата окончания]]),"00"))</f>
        <v>22</v>
      </c>
      <c r="AC1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7" s="129">
        <f>IF(ISBLANK(Таблица1[[#This Row],[Дата окончания]]),"",YEAR(Таблица1[[#This Row],[Дата окончания]]))</f>
        <v>2018</v>
      </c>
      <c r="AE17" s="131" t="str">
        <f>IF(ISBLANK(Таблица1[[#This Row],[Дата акта]]),"",TEXT(DAY(Таблица1[[#This Row],[Дата акта]]),"00"))</f>
        <v>22</v>
      </c>
      <c r="AF1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7" s="130">
        <f>IF(ISBLANK(Таблица1[[#This Row],[Дата акта]]),"",YEAR(Таблица1[[#This Row],[Дата акта]]))</f>
        <v>2018</v>
      </c>
      <c r="AH17" s="130" t="str">
        <f>IF(ISBLANK(Таблица1[[#This Row],[Материалы вручную]]),"","; "&amp;Таблица1[[#This Row],[Материалы вручную]])</f>
        <v/>
      </c>
      <c r="AI17" s="129" t="str">
        <f t="shared" si="2"/>
        <v/>
      </c>
      <c r="AJ17" s="129" t="str">
        <f t="shared" si="3"/>
        <v/>
      </c>
      <c r="AK17" s="129" t="str">
        <f t="shared" si="4"/>
        <v/>
      </c>
      <c r="AL17" s="129" t="str">
        <f t="shared" si="5"/>
        <v/>
      </c>
      <c r="AM17" s="129" t="str">
        <f t="shared" si="6"/>
        <v/>
      </c>
      <c r="AN17" s="130" t="str">
        <f t="shared" si="7"/>
        <v/>
      </c>
      <c r="AO17" s="129" t="str">
        <f t="shared" si="8"/>
        <v/>
      </c>
      <c r="AP17" s="129" t="str">
        <f t="shared" si="9"/>
        <v/>
      </c>
      <c r="AQ17" s="129" t="str">
        <f t="shared" si="10"/>
        <v/>
      </c>
      <c r="AR17" s="129" t="str">
        <f t="shared" si="11"/>
        <v/>
      </c>
      <c r="AS17" s="129" t="str">
        <f t="shared" si="12"/>
        <v/>
      </c>
      <c r="AT17" s="129" t="str">
        <f t="shared" si="13"/>
        <v/>
      </c>
      <c r="AU17" s="129" t="str">
        <f t="shared" si="14"/>
        <v/>
      </c>
      <c r="AV17" s="129" t="str">
        <f>IF(ISBLANK(Реквизиты!$B$6),"",Реквизиты!$B$6)</f>
        <v/>
      </c>
      <c r="AW17" s="129" t="str">
        <f t="shared" si="15"/>
        <v/>
      </c>
      <c r="AX17" s="129" t="str">
        <f>Таблица1[[#This Row],[Проект]]</f>
        <v>, проект шифр: W0947-19/13-КЖ1.1</v>
      </c>
      <c r="AY17" s="129" t="str">
        <f t="shared" si="16"/>
        <v/>
      </c>
      <c r="AZ17" s="129" t="str">
        <f t="shared" si="17"/>
        <v/>
      </c>
      <c r="BA17" s="129" t="str">
        <f t="shared" si="18"/>
        <v/>
      </c>
      <c r="BB17" s="129" t="str">
        <f t="shared" si="19"/>
        <v/>
      </c>
      <c r="BC17" s="129" t="str">
        <f t="shared" si="20"/>
        <v/>
      </c>
      <c r="BD17" s="129" t="str">
        <f t="shared" si="21"/>
        <v/>
      </c>
      <c r="BE17" s="129" t="str">
        <f t="shared" si="22"/>
        <v/>
      </c>
      <c r="BF17" s="129" t="str">
        <f t="shared" si="23"/>
        <v/>
      </c>
      <c r="BG17" s="129" t="str">
        <f t="shared" si="24"/>
        <v/>
      </c>
      <c r="BH1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7" s="129" t="str">
        <f>IF([Проектировщик нужен?]=1,IF(ISBLANK(ФИО_проектировщика),"",ФИО_проектировщика),"")</f>
        <v/>
      </c>
      <c r="BJ17" s="129" t="str">
        <f t="shared" si="25"/>
        <v/>
      </c>
      <c r="BK17" s="129" t="str">
        <f t="shared" si="26"/>
        <v/>
      </c>
      <c r="BL17" s="129" t="str">
        <f t="shared" si="27"/>
        <v/>
      </c>
      <c r="BM17" s="129" t="str">
        <f t="shared" si="28"/>
        <v/>
      </c>
      <c r="BN1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№10А/1@Исполнительная схема.  блока А на отм. -4,350 в осях Ж-Л/1-8</v>
      </c>
      <c r="BO1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бА-№10А1 от 22.11.2018@Акт освидетельствования скрытых работ.  блока А на отм. -4,350 в осях Ж-Л/1-8</v>
      </c>
      <c r="BP1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бА-№10А1 от 22.11.2018 ( на отм.-4,350)</v>
      </c>
      <c r="BQ1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бА-№10А1</v>
      </c>
      <c r="BR17" s="169">
        <v>6</v>
      </c>
      <c r="BS17" s="170" t="s">
        <v>297</v>
      </c>
      <c r="BT17" s="129"/>
      <c r="BU17" s="129"/>
      <c r="BV17" s="129"/>
      <c r="BW17" s="129"/>
    </row>
    <row r="18" spans="1:75" customFormat="1" ht="76.5">
      <c r="A18" s="142">
        <f>A17+1</f>
        <v>11</v>
      </c>
      <c r="B18" s="173" t="s">
        <v>256</v>
      </c>
      <c r="C18" s="165"/>
      <c r="D18" s="175"/>
      <c r="E18" s="175" t="s">
        <v>259</v>
      </c>
      <c r="F18" s="175"/>
      <c r="G18" s="175" t="s">
        <v>262</v>
      </c>
      <c r="H18" s="175" t="s">
        <v>289</v>
      </c>
      <c r="I18" s="104">
        <v>43427</v>
      </c>
      <c r="J18" s="104">
        <v>43427</v>
      </c>
      <c r="K18" s="102">
        <f>Таблица1[[#This Row],[Дата окончания]]</f>
        <v>43427</v>
      </c>
      <c r="L18" s="115">
        <v>1</v>
      </c>
      <c r="M18" s="115"/>
      <c r="N18" s="100" t="s">
        <v>235</v>
      </c>
      <c r="O18" s="135" t="str">
        <f>C18&amp;(IF(ISBLANK(Таблица1[[#This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18" s="101" t="str">
        <f>O22</f>
        <v>Устройство защитной стяжки по гидроизоляции бетонной подготовки блока А на отм. -4,350 в осях А-Г/1-11; Г-Л/8-11</v>
      </c>
      <c r="Q18" s="150"/>
      <c r="R18" s="99"/>
      <c r="S18" s="103" t="s">
        <v>272</v>
      </c>
      <c r="T18" s="100" t="s">
        <v>274</v>
      </c>
      <c r="U18" s="103" t="s">
        <v>273</v>
      </c>
      <c r="V18" s="103">
        <v>5</v>
      </c>
      <c r="W18" s="103" t="str">
        <f t="shared" si="1"/>
        <v>согласно п. 3, 4</v>
      </c>
      <c r="X18" s="103"/>
      <c r="Y18" s="128" t="str">
        <f>IF(ISBLANK(Таблица1[[#This Row],[Дата начала]]),"",TEXT(DAY(Таблица1[[#This Row],[Дата начала]]),"00"))</f>
        <v>23</v>
      </c>
      <c r="Z1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8" s="129">
        <f>IF(ISBLANK(Таблица1[[#This Row],[Дата начала]]),"",YEAR(Таблица1[[#This Row],[Дата начала]]))</f>
        <v>2018</v>
      </c>
      <c r="AB18" s="128" t="str">
        <f>IF(ISBLANK(Таблица1[[#This Row],[Дата окончания]]),"",TEXT(DAY(Таблица1[[#This Row],[Дата окончания]]),"00"))</f>
        <v>23</v>
      </c>
      <c r="AC1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8" s="129">
        <f>IF(ISBLANK(Таблица1[[#This Row],[Дата окончания]]),"",YEAR(Таблица1[[#This Row],[Дата окончания]]))</f>
        <v>2018</v>
      </c>
      <c r="AE18" s="131" t="str">
        <f>IF(ISBLANK(Таблица1[[#This Row],[Дата акта]]),"",TEXT(DAY(Таблица1[[#This Row],[Дата акта]]),"00"))</f>
        <v>23</v>
      </c>
      <c r="AF1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8" s="130">
        <f>IF(ISBLANK(Таблица1[[#This Row],[Дата акта]]),"",YEAR(Таблица1[[#This Row],[Дата акта]]))</f>
        <v>2018</v>
      </c>
      <c r="AH18" s="130" t="str">
        <f>IF(ISBLANK(Таблица1[[#This Row],[Материалы вручную]]),"","; "&amp;Таблица1[[#This Row],[Материалы вручную]])</f>
        <v/>
      </c>
      <c r="AI18" s="129" t="str">
        <f t="shared" si="2"/>
        <v/>
      </c>
      <c r="AJ18" s="129" t="str">
        <f t="shared" si="3"/>
        <v/>
      </c>
      <c r="AK18" s="129" t="str">
        <f t="shared" si="4"/>
        <v/>
      </c>
      <c r="AL18" s="129" t="str">
        <f t="shared" si="5"/>
        <v/>
      </c>
      <c r="AM18" s="129" t="str">
        <f t="shared" si="6"/>
        <v/>
      </c>
      <c r="AN18" s="130" t="str">
        <f t="shared" si="7"/>
        <v/>
      </c>
      <c r="AO18" s="129" t="str">
        <f t="shared" si="8"/>
        <v/>
      </c>
      <c r="AP18" s="129" t="str">
        <f t="shared" si="9"/>
        <v/>
      </c>
      <c r="AQ18" s="129" t="str">
        <f t="shared" si="10"/>
        <v/>
      </c>
      <c r="AR18" s="129" t="str">
        <f t="shared" si="11"/>
        <v/>
      </c>
      <c r="AS18" s="129" t="str">
        <f t="shared" si="12"/>
        <v/>
      </c>
      <c r="AT18" s="129" t="str">
        <f t="shared" si="13"/>
        <v/>
      </c>
      <c r="AU18" s="129" t="str">
        <f t="shared" si="14"/>
        <v/>
      </c>
      <c r="AV18" s="129" t="str">
        <f>IF(ISBLANK(Реквизиты!$B$6),"",Реквизиты!$B$6)</f>
        <v/>
      </c>
      <c r="AW18" s="129" t="str">
        <f t="shared" si="15"/>
        <v/>
      </c>
      <c r="AX18" s="129" t="str">
        <f>Таблица1[[#This Row],[Проект]]</f>
        <v>, проект шифр: W0947-19/13-КЖ1.1</v>
      </c>
      <c r="AY18" s="129" t="str">
        <f t="shared" si="16"/>
        <v/>
      </c>
      <c r="AZ18" s="129" t="str">
        <f t="shared" si="17"/>
        <v/>
      </c>
      <c r="BA18" s="129" t="str">
        <f t="shared" si="18"/>
        <v/>
      </c>
      <c r="BB18" s="129" t="str">
        <f t="shared" si="19"/>
        <v/>
      </c>
      <c r="BC18" s="129" t="str">
        <f t="shared" si="20"/>
        <v/>
      </c>
      <c r="BD18" s="129" t="str">
        <f t="shared" si="21"/>
        <v/>
      </c>
      <c r="BE18" s="129" t="str">
        <f t="shared" si="22"/>
        <v/>
      </c>
      <c r="BF18" s="129" t="str">
        <f t="shared" si="23"/>
        <v/>
      </c>
      <c r="BG18" s="129" t="str">
        <f t="shared" si="24"/>
        <v/>
      </c>
      <c r="BH1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8" s="129" t="str">
        <f>IF([Проектировщик нужен?]=1,IF(ISBLANK(ФИО_проектировщика),"",ФИО_проектировщика),"")</f>
        <v/>
      </c>
      <c r="BJ18" s="129" t="str">
        <f t="shared" si="25"/>
        <v/>
      </c>
      <c r="BK18" s="129" t="str">
        <f t="shared" si="26"/>
        <v/>
      </c>
      <c r="BL18" s="129" t="str">
        <f t="shared" si="27"/>
        <v/>
      </c>
      <c r="BM18" s="129" t="str">
        <f t="shared" si="28"/>
        <v/>
      </c>
      <c r="BN1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№11А/1@Исполнительная схема.  блока А на отм. -4,350 в осях Ж-Л/1-8</v>
      </c>
      <c r="BO1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бА-№11А1 от 23.11.2018@Акт освидетельствования скрытых работ.  блока А на отм. -4,350 в осях Ж-Л/1-8</v>
      </c>
      <c r="BP1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бА-№11А1 от 23.11.2018 ( на отм.-4,350)</v>
      </c>
      <c r="BQ1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бА-№11А1</v>
      </c>
      <c r="BR18" s="169">
        <v>6</v>
      </c>
      <c r="BS18" s="170" t="s">
        <v>297</v>
      </c>
      <c r="BT18" s="129"/>
      <c r="BU18" s="129"/>
      <c r="BV18" s="129"/>
      <c r="BW18" s="129"/>
    </row>
    <row r="19" spans="1:75" customFormat="1" ht="76.5">
      <c r="A19" s="142">
        <v>12</v>
      </c>
      <c r="B19" s="173" t="s">
        <v>259</v>
      </c>
      <c r="C19" s="165"/>
      <c r="D19" s="175"/>
      <c r="E19" s="175" t="s">
        <v>259</v>
      </c>
      <c r="F19" s="175"/>
      <c r="G19" s="175" t="s">
        <v>262</v>
      </c>
      <c r="H19" s="175" t="s">
        <v>276</v>
      </c>
      <c r="I19" s="104">
        <v>43406</v>
      </c>
      <c r="J19" s="104">
        <v>43426</v>
      </c>
      <c r="K19" s="102">
        <f>Таблица1[[#This Row],[Дата окончания]]</f>
        <v>43426</v>
      </c>
      <c r="L19" s="115"/>
      <c r="M19" s="115"/>
      <c r="N19" s="100" t="s">
        <v>235</v>
      </c>
      <c r="O19" s="135" t="str">
        <f>C19&amp;(IF(ISBLANK(Таблица1[[#This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19" s="101" t="str">
        <f>O21</f>
        <v xml:space="preserve"> блока А на отм. -4,350 в осях А-Л/1-11</v>
      </c>
      <c r="Q19" s="150"/>
      <c r="R19" s="99"/>
      <c r="S19" s="103" t="s">
        <v>277</v>
      </c>
      <c r="T19" s="100" t="s">
        <v>274</v>
      </c>
      <c r="U19" s="103" t="s">
        <v>273</v>
      </c>
      <c r="V19" s="103">
        <v>5</v>
      </c>
      <c r="W19" s="103" t="str">
        <f t="shared" ref="W19:W70" si="29">"согласно п. 3, 4"</f>
        <v>согласно п. 3, 4</v>
      </c>
      <c r="X19" s="103" t="str">
        <f>IF(ISERROR(SEARCH("арм",Таблица1[[#This Row],[Наименование работ]])),"",1)</f>
        <v/>
      </c>
      <c r="Y19" s="128" t="str">
        <f>IF(ISBLANK(Таблица1[[#This Row],[Дата начала]]),"",TEXT(DAY(Таблица1[[#This Row],[Дата начала]]),"00"))</f>
        <v>02</v>
      </c>
      <c r="Z1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19" s="129">
        <f>IF(ISBLANK(Таблица1[[#This Row],[Дата начала]]),"",YEAR(Таблица1[[#This Row],[Дата начала]]))</f>
        <v>2018</v>
      </c>
      <c r="AB19" s="128" t="str">
        <f>IF(ISBLANK(Таблица1[[#This Row],[Дата окончания]]),"",TEXT(DAY(Таблица1[[#This Row],[Дата окончания]]),"00"))</f>
        <v>22</v>
      </c>
      <c r="AC1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19" s="129">
        <f>IF(ISBLANK(Таблица1[[#This Row],[Дата окончания]]),"",YEAR(Таблица1[[#This Row],[Дата окончания]]))</f>
        <v>2018</v>
      </c>
      <c r="AE19" s="131" t="str">
        <f>IF(ISBLANK(Таблица1[[#This Row],[Дата акта]]),"",TEXT(DAY(Таблица1[[#This Row],[Дата акта]]),"00"))</f>
        <v>22</v>
      </c>
      <c r="AF1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19" s="130">
        <f>IF(ISBLANK(Таблица1[[#This Row],[Дата акта]]),"",YEAR(Таблица1[[#This Row],[Дата акта]]))</f>
        <v>2018</v>
      </c>
      <c r="AH19" s="130" t="str">
        <f>IF(ISBLANK(Таблица1[[#This Row],[Материалы вручную]]),"","; "&amp;Таблица1[[#This Row],[Материалы вручную]])</f>
        <v/>
      </c>
      <c r="AI19" s="129" t="str">
        <f t="shared" ref="AI19:AI70" si="30">IF(ISBLANK(наименование_объекта),"",наименование_объекта)</f>
        <v/>
      </c>
      <c r="AJ19" s="129" t="str">
        <f t="shared" ref="AJ19:AJ70" si="31">IF(ISBLANK(Наименование_заказчика),"",Наименование_заказчика)&amp;IF(ISBLANK(реквизиты_заказчика),"",". "&amp;реквизиты_заказчика)</f>
        <v/>
      </c>
      <c r="AK19" s="129" t="str">
        <f t="shared" ref="AK19:AK70" si="32"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19" s="129" t="str">
        <f t="shared" ref="AL19:AL70" si="33"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19" s="129" t="str">
        <f t="shared" ref="AM19:AM70" si="34">IF(ISBLANK(наименование_подрядчика),"",наименование_подрядчика)&amp;IF(ISBLANK(реквизиты_подрядчика),"",". "&amp;реквизиты_подрядчика)</f>
        <v/>
      </c>
      <c r="AN19" s="130" t="str">
        <f t="shared" ref="AN19:AN70" si="35"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19" s="129" t="str">
        <f t="shared" ref="AO19:AO70" si="36"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19" s="129" t="str">
        <f t="shared" ref="AP19:AP70" si="37"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19" s="129" t="str">
        <f t="shared" ref="AQ19:AQ70" si="38"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19" s="129" t="str">
        <f t="shared" ref="AR19:AR70" si="39"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19" s="129" t="str">
        <f t="shared" ref="AS19:AS70" si="40"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19" s="129" t="str">
        <f t="shared" ref="AT19:AT70" si="41">IF(ISBLANK(ФИО_иного),"",должность_иного&amp;" "&amp;орг_иного&amp;" "&amp;ФИО_иного&amp;IF(ISBLANK(приказ_иного),"",", приказ "&amp;приказ_иного))</f>
        <v/>
      </c>
      <c r="AU19" s="129" t="str">
        <f t="shared" ref="AU19:AU70" si="42">IF(ISBLANK(наименование_подрядчика),"",наименование_подрядчика)</f>
        <v/>
      </c>
      <c r="AV19" s="129" t="str">
        <f>IF(ISBLANK(Реквизиты!$B$6),"",Реквизиты!$B$6)</f>
        <v/>
      </c>
      <c r="AW19" s="129" t="str">
        <f t="shared" ref="AW19:AW70" si="43">IF(ISBLANK(наименование_проектировщика),"",наименование_проектировщика)</f>
        <v/>
      </c>
      <c r="AX19" s="129" t="str">
        <f>Таблица1[[#This Row],[Проект]]</f>
        <v>, проект шифр: W0947-19/13-КЖ1.1</v>
      </c>
      <c r="AY19" s="129" t="str">
        <f t="shared" ref="AY19:AY70" si="44">IF(ISBLANK(ФИО_заказчика),"",должность_заказчика&amp;" "&amp;орг_заказчика)</f>
        <v/>
      </c>
      <c r="AZ19" s="129" t="str">
        <f t="shared" ref="AZ19:AZ70" si="45">IF(ISBLANK(ФИО_заказчика),"",ФИО_заказчика)</f>
        <v/>
      </c>
      <c r="BA19" s="129" t="str">
        <f t="shared" ref="BA19:BA70" si="46">IF(ISBLANK(ФИО_ТНзаказчика),"",должность_ТНзаказчика&amp;" "&amp;орг_ТНзаказчика)</f>
        <v/>
      </c>
      <c r="BB19" s="129" t="str">
        <f t="shared" ref="BB19:BB70" si="47">IF(ISBLANK(ФИО_ТНзаказчика),"",ФИО_ТНзаказчика)</f>
        <v/>
      </c>
      <c r="BC19" s="129" t="str">
        <f t="shared" ref="BC19:BC70" si="48">IF(ISBLANK(ФИО_генподрядчика),"",должность_генподрядчика&amp;" "&amp;наименование_генподрядчика)</f>
        <v/>
      </c>
      <c r="BD19" s="129" t="str">
        <f t="shared" ref="BD19:BD70" si="49">IF(ISBLANK(ФИО_генподрядчика),"",ФИО_генподрядчика)</f>
        <v/>
      </c>
      <c r="BE19" s="129" t="str">
        <f t="shared" ref="BE19:BE70" si="50">IF(ISBLANK(ФИО_ТНгенподрядчика),"",должность_ТНгенподрядчика&amp;" "&amp;наименование_генподрядчика)</f>
        <v/>
      </c>
      <c r="BF19" s="129" t="str">
        <f t="shared" ref="BF19:BF70" si="51">IF(ISBLANK(ФИО_ТНгенподрядчика),"",ФИО_ТНгенподрядчика)</f>
        <v/>
      </c>
      <c r="BG19" s="129" t="str">
        <f t="shared" ref="BG19:BG70" si="52">IF(ISBLANK(ФИО_генподрядчика),"",ФИО_генподрядчика)</f>
        <v/>
      </c>
      <c r="BH1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19" s="129" t="str">
        <f>IF([Проектировщик нужен?]=1,IF(ISBLANK(ФИО_проектировщика),"",ФИО_проектировщика),"")</f>
        <v/>
      </c>
      <c r="BJ19" s="129" t="str">
        <f t="shared" ref="BJ19:BJ70" si="53">IF(ISBLANK(ФИО_подрядчика),"",должность_подрядчика&amp;" "&amp;наименование_подрядчика)</f>
        <v/>
      </c>
      <c r="BK19" s="129" t="str">
        <f t="shared" ref="BK19:BK70" si="54">IF(ISBLANK(ФИО_подрядчика),"",ФИО_подрядчика)</f>
        <v/>
      </c>
      <c r="BL19" s="129" t="str">
        <f t="shared" ref="BL19:BL70" si="55">IF(ISBLANK(ФИО_иного),"",должность_иного&amp;" "&amp;орг_иного)</f>
        <v/>
      </c>
      <c r="BM19" s="129" t="str">
        <f t="shared" ref="BM19:BM70" si="56">IF(ISBLANK(ФИО_иного),"",ФИО_иного)</f>
        <v/>
      </c>
      <c r="BN1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№12А@Исполнительная схема.  блока А на отм. -4,350 в осях А-Л/1-11</v>
      </c>
      <c r="BO1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бА-№12А от 22.11.2018@Акт освидетельствования скрытых работ.  блока А на отм. -4,350 в осях А-Л/1-11</v>
      </c>
      <c r="BP1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бА-№12А от 22.11.2018 ( на отм.-4,350)</v>
      </c>
      <c r="BQ1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бА-№12А</v>
      </c>
      <c r="BR19" s="169">
        <v>6</v>
      </c>
      <c r="BS19" s="170" t="s">
        <v>297</v>
      </c>
      <c r="BT19" s="129"/>
      <c r="BU19" s="129"/>
      <c r="BV19" s="129"/>
      <c r="BW19" s="129"/>
    </row>
    <row r="20" spans="1:75" customFormat="1" ht="51">
      <c r="A20" s="142">
        <v>13</v>
      </c>
      <c r="B20" s="173" t="s">
        <v>259</v>
      </c>
      <c r="C20" s="165"/>
      <c r="D20" s="175"/>
      <c r="E20" s="175" t="s">
        <v>259</v>
      </c>
      <c r="F20" s="175"/>
      <c r="G20" s="175" t="s">
        <v>262</v>
      </c>
      <c r="H20" s="175" t="s">
        <v>276</v>
      </c>
      <c r="I20" s="104">
        <v>43414</v>
      </c>
      <c r="J20" s="104">
        <v>43426</v>
      </c>
      <c r="K20" s="102">
        <f>Таблица1[[#This Row],[Дата окончания]]</f>
        <v>43426</v>
      </c>
      <c r="L20" s="115"/>
      <c r="M20" s="115"/>
      <c r="N20" s="100" t="s">
        <v>235</v>
      </c>
      <c r="O20" s="135" t="str">
        <f>C20&amp;(IF(ISBLANK(Таблица1[[#This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20" s="101" t="str">
        <f>O22</f>
        <v>Устройство защитной стяжки по гидроизоляции бетонной подготовки блока А на отм. -4,350 в осях А-Г/1-11; Г-Л/8-11</v>
      </c>
      <c r="Q20" s="150"/>
      <c r="R20" s="99"/>
      <c r="S20" s="103"/>
      <c r="T20" s="100"/>
      <c r="U20" s="103"/>
      <c r="V20" s="103">
        <f>2</f>
        <v>2</v>
      </c>
      <c r="W20" s="103" t="str">
        <f>"согласно п. 3, 4"</f>
        <v>согласно п. 3, 4</v>
      </c>
      <c r="X20" s="103" t="str">
        <f>IF(ISERROR(SEARCH("арм",Таблица1[[#This Row],[Наименование работ]])),"",1)</f>
        <v/>
      </c>
      <c r="Y20" s="128" t="str">
        <f>IF(ISBLANK(Таблица1[[#This Row],[Дата начала]]),"",TEXT(DAY(Таблица1[[#This Row],[Дата начала]]),"00"))</f>
        <v>10</v>
      </c>
      <c r="Z2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20" s="129">
        <f>IF(ISBLANK(Таблица1[[#This Row],[Дата начала]]),"",YEAR(Таблица1[[#This Row],[Дата начала]]))</f>
        <v>2018</v>
      </c>
      <c r="AB20" s="128" t="str">
        <f>IF(ISBLANK(Таблица1[[#This Row],[Дата окончания]]),"",TEXT(DAY(Таблица1[[#This Row],[Дата окончания]]),"00"))</f>
        <v>22</v>
      </c>
      <c r="AC2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20" s="129">
        <f>IF(ISBLANK(Таблица1[[#This Row],[Дата окончания]]),"",YEAR(Таблица1[[#This Row],[Дата окончания]]))</f>
        <v>2018</v>
      </c>
      <c r="AE20" s="131" t="str">
        <f>IF(ISBLANK(Таблица1[[#This Row],[Дата акта]]),"",TEXT(DAY(Таблица1[[#This Row],[Дата акта]]),"00"))</f>
        <v>22</v>
      </c>
      <c r="AF2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20" s="130">
        <f>IF(ISBLANK(Таблица1[[#This Row],[Дата акта]]),"",YEAR(Таблица1[[#This Row],[Дата акта]]))</f>
        <v>2018</v>
      </c>
      <c r="AH20" s="130" t="str">
        <f>IF(ISBLANK(Таблица1[[#This Row],[Материалы вручную]]),"","; "&amp;Таблица1[[#This Row],[Материалы вручную]])</f>
        <v/>
      </c>
      <c r="AI20" s="129" t="str">
        <f>IF(ISBLANK(наименование_объекта),"",наименование_объекта)</f>
        <v/>
      </c>
      <c r="AJ20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20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20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20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20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20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20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20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20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20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20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20" s="129" t="str">
        <f>IF(ISBLANK(наименование_подрядчика),"",наименование_подрядчика)</f>
        <v/>
      </c>
      <c r="AV20" s="129" t="str">
        <f>IF(ISBLANK(Реквизиты!$B$6),"",Реквизиты!$B$6)</f>
        <v/>
      </c>
      <c r="AW20" s="129" t="str">
        <f>IF(ISBLANK(наименование_проектировщика),"",наименование_проектировщика)</f>
        <v/>
      </c>
      <c r="AX20" s="129">
        <f>Таблица1[[#This Row],[Проект]]</f>
        <v>0</v>
      </c>
      <c r="AY20" s="129" t="str">
        <f>IF(ISBLANK(ФИО_заказчика),"",должность_заказчика&amp;" "&amp;орг_заказчика)</f>
        <v/>
      </c>
      <c r="AZ20" s="129" t="str">
        <f>IF(ISBLANK(ФИО_заказчика),"",ФИО_заказчика)</f>
        <v/>
      </c>
      <c r="BA20" s="129" t="str">
        <f>IF(ISBLANK(ФИО_ТНзаказчика),"",должность_ТНзаказчика&amp;" "&amp;орг_ТНзаказчика)</f>
        <v/>
      </c>
      <c r="BB20" s="129" t="str">
        <f>IF(ISBLANK(ФИО_ТНзаказчика),"",ФИО_ТНзаказчика)</f>
        <v/>
      </c>
      <c r="BC20" s="129" t="str">
        <f>IF(ISBLANK(ФИО_генподрядчика),"",должность_генподрядчика&amp;" "&amp;наименование_генподрядчика)</f>
        <v/>
      </c>
      <c r="BD20" s="129" t="str">
        <f>IF(ISBLANK(ФИО_генподрядчика),"",ФИО_генподрядчика)</f>
        <v/>
      </c>
      <c r="BE20" s="129" t="str">
        <f>IF(ISBLANK(ФИО_ТНгенподрядчика),"",должность_ТНгенподрядчика&amp;" "&amp;наименование_генподрядчика)</f>
        <v/>
      </c>
      <c r="BF20" s="129" t="str">
        <f>IF(ISBLANK(ФИО_ТНгенподрядчика),"",ФИО_ТНгенподрядчика)</f>
        <v/>
      </c>
      <c r="BG20" s="129" t="str">
        <f>IF(ISBLANK(ФИО_генподрядчика),"",ФИО_генподрядчика)</f>
        <v/>
      </c>
      <c r="BH2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0" s="129" t="str">
        <f>IF([Проектировщик нужен?]=1,IF(ISBLANK(ФИО_проектировщика),"",ФИО_проектировщика),"")</f>
        <v/>
      </c>
      <c r="BJ20" s="129" t="str">
        <f>IF(ISBLANK(ФИО_подрядчика),"",должность_подрядчика&amp;" "&amp;наименование_подрядчика)</f>
        <v/>
      </c>
      <c r="BK20" s="129" t="str">
        <f>IF(ISBLANK(ФИО_подрядчика),"",ФИО_подрядчика)</f>
        <v/>
      </c>
      <c r="BL20" s="129" t="str">
        <f>IF(ISBLANK(ФИО_иного),"",должность_иного&amp;" "&amp;орг_иного)</f>
        <v/>
      </c>
      <c r="BM20" s="129" t="str">
        <f>IF(ISBLANK(ФИО_иного),"",ФИО_иного)</f>
        <v/>
      </c>
      <c r="BN2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2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бА-№13А от 22.11.2018@Акт освидетельствования скрытых работ.  блока А на отм. -4,350 в осях А-Л/1-11</v>
      </c>
      <c r="BP2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бА-№13А от 22.11.2018 ( на отм.-4,350)</v>
      </c>
      <c r="BQ2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бА-№13А</v>
      </c>
      <c r="BR20" s="169">
        <v>6</v>
      </c>
      <c r="BS20" s="170" t="s">
        <v>297</v>
      </c>
      <c r="BT20" s="182">
        <v>11</v>
      </c>
      <c r="BU20" s="129"/>
      <c r="BV20" s="129"/>
      <c r="BW20" s="129"/>
    </row>
    <row r="21" spans="1:75" customFormat="1" ht="76.5">
      <c r="A21" s="142">
        <v>14</v>
      </c>
      <c r="B21" s="173" t="s">
        <v>259</v>
      </c>
      <c r="C21" s="165"/>
      <c r="D21" s="175"/>
      <c r="E21" s="175" t="s">
        <v>259</v>
      </c>
      <c r="F21" s="175"/>
      <c r="G21" s="175" t="s">
        <v>262</v>
      </c>
      <c r="H21" s="175" t="s">
        <v>276</v>
      </c>
      <c r="I21" s="104">
        <v>43427</v>
      </c>
      <c r="J21" s="104">
        <v>43427</v>
      </c>
      <c r="K21" s="102">
        <f>Таблица1[[#This Row],[Дата окончания]]</f>
        <v>43427</v>
      </c>
      <c r="L21" s="115"/>
      <c r="M21" s="115"/>
      <c r="N21" s="100" t="s">
        <v>235</v>
      </c>
      <c r="O21" s="135" t="str">
        <f>C21&amp;(IF(ISBLANK(Таблица1[[#This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21" s="101" t="str">
        <f>O22</f>
        <v>Устройство защитной стяжки по гидроизоляции бетонной подготовки блока А на отм. -4,350 в осях А-Г/1-11; Г-Л/8-11</v>
      </c>
      <c r="Q21" s="150"/>
      <c r="R21" s="99"/>
      <c r="S21" s="103" t="s">
        <v>278</v>
      </c>
      <c r="T21" s="100" t="s">
        <v>274</v>
      </c>
      <c r="U21" s="103" t="s">
        <v>273</v>
      </c>
      <c r="V21" s="103">
        <v>5</v>
      </c>
      <c r="W21" s="103" t="str">
        <f t="shared" si="29"/>
        <v>согласно п. 3, 4</v>
      </c>
      <c r="X21" s="103" t="str">
        <f>IF(ISERROR(SEARCH("арм",Таблица1[[#This Row],[Наименование работ]])),"",1)</f>
        <v/>
      </c>
      <c r="Y21" s="128" t="str">
        <f>IF(ISBLANK(Таблица1[[#This Row],[Дата начала]]),"",TEXT(DAY(Таблица1[[#This Row],[Дата начала]]),"00"))</f>
        <v>23</v>
      </c>
      <c r="Z2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21" s="129">
        <f>IF(ISBLANK(Таблица1[[#This Row],[Дата начала]]),"",YEAR(Таблица1[[#This Row],[Дата начала]]))</f>
        <v>2018</v>
      </c>
      <c r="AB21" s="128" t="str">
        <f>IF(ISBLANK(Таблица1[[#This Row],[Дата окончания]]),"",TEXT(DAY(Таблица1[[#This Row],[Дата окончания]]),"00"))</f>
        <v>23</v>
      </c>
      <c r="AC2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21" s="129">
        <f>IF(ISBLANK(Таблица1[[#This Row],[Дата окончания]]),"",YEAR(Таблица1[[#This Row],[Дата окончания]]))</f>
        <v>2018</v>
      </c>
      <c r="AE21" s="131" t="str">
        <f>IF(ISBLANK(Таблица1[[#This Row],[Дата акта]]),"",TEXT(DAY(Таблица1[[#This Row],[Дата акта]]),"00"))</f>
        <v>23</v>
      </c>
      <c r="AF2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21" s="130">
        <f>IF(ISBLANK(Таблица1[[#This Row],[Дата акта]]),"",YEAR(Таблица1[[#This Row],[Дата акта]]))</f>
        <v>2018</v>
      </c>
      <c r="AH21" s="130" t="str">
        <f>IF(ISBLANK(Таблица1[[#This Row],[Материалы вручную]]),"","; "&amp;Таблица1[[#This Row],[Материалы вручную]])</f>
        <v/>
      </c>
      <c r="AI21" s="129" t="str">
        <f t="shared" si="30"/>
        <v/>
      </c>
      <c r="AJ21" s="129" t="str">
        <f t="shared" si="31"/>
        <v/>
      </c>
      <c r="AK21" s="129" t="str">
        <f t="shared" si="32"/>
        <v/>
      </c>
      <c r="AL21" s="129" t="str">
        <f t="shared" si="33"/>
        <v/>
      </c>
      <c r="AM21" s="129" t="str">
        <f t="shared" si="34"/>
        <v/>
      </c>
      <c r="AN21" s="130" t="str">
        <f t="shared" si="35"/>
        <v/>
      </c>
      <c r="AO21" s="129" t="str">
        <f t="shared" si="36"/>
        <v/>
      </c>
      <c r="AP21" s="129" t="str">
        <f t="shared" si="37"/>
        <v/>
      </c>
      <c r="AQ21" s="129" t="str">
        <f t="shared" si="38"/>
        <v/>
      </c>
      <c r="AR21" s="129" t="str">
        <f t="shared" si="39"/>
        <v/>
      </c>
      <c r="AS21" s="129" t="str">
        <f t="shared" si="40"/>
        <v/>
      </c>
      <c r="AT21" s="129" t="str">
        <f t="shared" si="41"/>
        <v/>
      </c>
      <c r="AU21" s="129" t="str">
        <f t="shared" si="42"/>
        <v/>
      </c>
      <c r="AV21" s="129" t="str">
        <f>IF(ISBLANK(Реквизиты!$B$6),"",Реквизиты!$B$6)</f>
        <v/>
      </c>
      <c r="AW21" s="129" t="str">
        <f t="shared" si="43"/>
        <v/>
      </c>
      <c r="AX21" s="129" t="str">
        <f>Таблица1[[#This Row],[Проект]]</f>
        <v>, проект шифр: W0947-19/13-КЖ1.1</v>
      </c>
      <c r="AY21" s="129" t="str">
        <f t="shared" si="44"/>
        <v/>
      </c>
      <c r="AZ21" s="129" t="str">
        <f t="shared" si="45"/>
        <v/>
      </c>
      <c r="BA21" s="129" t="str">
        <f t="shared" si="46"/>
        <v/>
      </c>
      <c r="BB21" s="129" t="str">
        <f t="shared" si="47"/>
        <v/>
      </c>
      <c r="BC21" s="129" t="str">
        <f t="shared" si="48"/>
        <v/>
      </c>
      <c r="BD21" s="129" t="str">
        <f t="shared" si="49"/>
        <v/>
      </c>
      <c r="BE21" s="129" t="str">
        <f t="shared" si="50"/>
        <v/>
      </c>
      <c r="BF21" s="129" t="str">
        <f t="shared" si="51"/>
        <v/>
      </c>
      <c r="BG21" s="129" t="str">
        <f t="shared" si="52"/>
        <v/>
      </c>
      <c r="BH2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1" s="129" t="str">
        <f>IF([Проектировщик нужен?]=1,IF(ISBLANK(ФИО_проектировщика),"",ФИО_проектировщика),"")</f>
        <v/>
      </c>
      <c r="BJ21" s="129" t="str">
        <f t="shared" si="53"/>
        <v/>
      </c>
      <c r="BK21" s="129" t="str">
        <f t="shared" si="54"/>
        <v/>
      </c>
      <c r="BL21" s="129" t="str">
        <f t="shared" si="55"/>
        <v/>
      </c>
      <c r="BM21" s="129" t="str">
        <f t="shared" si="56"/>
        <v/>
      </c>
      <c r="BN2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№14А@Исполнительная схема.  блока А на отм. -4,350 в осях А-Л/1-11</v>
      </c>
      <c r="BO2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бА-№14А от 23.11.2018@Акт освидетельствования скрытых работ.  блока А на отм. -4,350 в осях А-Л/1-11</v>
      </c>
      <c r="BP2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бА-№14А от 23.11.2018 ( на отм.-4,350)</v>
      </c>
      <c r="BQ2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бА-№14А</v>
      </c>
      <c r="BR21" s="169">
        <v>6</v>
      </c>
      <c r="BS21" s="170" t="s">
        <v>297</v>
      </c>
      <c r="BT21" s="182">
        <v>8</v>
      </c>
      <c r="BU21" s="180"/>
      <c r="BV21" s="180"/>
      <c r="BW21" s="180"/>
    </row>
    <row r="22" spans="1:75" customFormat="1" ht="76.5">
      <c r="A22" s="142">
        <v>15</v>
      </c>
      <c r="B22" s="173" t="s">
        <v>259</v>
      </c>
      <c r="C22" s="165" t="s">
        <v>263</v>
      </c>
      <c r="D22" s="175"/>
      <c r="E22" s="175" t="s">
        <v>259</v>
      </c>
      <c r="F22" s="175"/>
      <c r="G22" s="175" t="s">
        <v>262</v>
      </c>
      <c r="H22" s="175" t="s">
        <v>288</v>
      </c>
      <c r="I22" s="177">
        <v>43428</v>
      </c>
      <c r="J22" s="177">
        <v>43433</v>
      </c>
      <c r="K22" s="102">
        <f>Таблица1[[#This Row],[Дата окончания]]</f>
        <v>43433</v>
      </c>
      <c r="L22" s="115"/>
      <c r="M22" s="115"/>
      <c r="N22" s="100" t="s">
        <v>235</v>
      </c>
      <c r="O22" s="135" t="str">
        <f>C22&amp;(IF(ISBLANK(Таблица1[[#This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защитной стяжки по гидроизоляции бетонной подготовки блока А на отм. -4,350 в осях А-Г/1-11; Г-Л/8-11</v>
      </c>
      <c r="P22" s="101" t="str">
        <f>O24</f>
        <v>Устройство бетонной подготовки блока А на отм. -4,350 в осях А-Г/1-11; Г-Л/8-11</v>
      </c>
      <c r="Q22" s="150"/>
      <c r="R22" s="99"/>
      <c r="S22" s="103" t="s">
        <v>279</v>
      </c>
      <c r="T22" s="100" t="s">
        <v>274</v>
      </c>
      <c r="U22" s="103" t="s">
        <v>273</v>
      </c>
      <c r="V22" s="103">
        <v>5</v>
      </c>
      <c r="W22" s="103" t="str">
        <f t="shared" si="29"/>
        <v>согласно п. 3, 4</v>
      </c>
      <c r="X22" s="103" t="str">
        <f>IF(ISERROR(SEARCH("арм",Таблица1[[#This Row],[Наименование работ]])),"",1)</f>
        <v/>
      </c>
      <c r="Y22" s="128" t="str">
        <f>IF(ISBLANK(Таблица1[[#This Row],[Дата начала]]),"",TEXT(DAY(Таблица1[[#This Row],[Дата начала]]),"00"))</f>
        <v>24</v>
      </c>
      <c r="Z22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22" s="129">
        <f>IF(ISBLANK(Таблица1[[#This Row],[Дата начала]]),"",YEAR(Таблица1[[#This Row],[Дата начала]]))</f>
        <v>2018</v>
      </c>
      <c r="AB22" s="128" t="str">
        <f>IF(ISBLANK(Таблица1[[#This Row],[Дата окончания]]),"",TEXT(DAY(Таблица1[[#This Row],[Дата окончания]]),"00"))</f>
        <v>29</v>
      </c>
      <c r="AC22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22" s="129">
        <f>IF(ISBLANK(Таблица1[[#This Row],[Дата окончания]]),"",YEAR(Таблица1[[#This Row],[Дата окончания]]))</f>
        <v>2018</v>
      </c>
      <c r="AE22" s="131" t="str">
        <f>IF(ISBLANK(Таблица1[[#This Row],[Дата акта]]),"",TEXT(DAY(Таблица1[[#This Row],[Дата акта]]),"00"))</f>
        <v>29</v>
      </c>
      <c r="AF22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22" s="130">
        <f>IF(ISBLANK(Таблица1[[#This Row],[Дата акта]]),"",YEAR(Таблица1[[#This Row],[Дата акта]]))</f>
        <v>2018</v>
      </c>
      <c r="AH22" s="130" t="str">
        <f>IF(ISBLANK(Таблица1[[#This Row],[Материалы вручную]]),"","; "&amp;Таблица1[[#This Row],[Материалы вручную]])</f>
        <v/>
      </c>
      <c r="AI22" s="129" t="str">
        <f t="shared" si="30"/>
        <v/>
      </c>
      <c r="AJ22" s="129" t="str">
        <f t="shared" si="31"/>
        <v/>
      </c>
      <c r="AK22" s="129" t="str">
        <f t="shared" si="32"/>
        <v/>
      </c>
      <c r="AL22" s="129" t="str">
        <f t="shared" si="33"/>
        <v/>
      </c>
      <c r="AM22" s="129" t="str">
        <f t="shared" si="34"/>
        <v/>
      </c>
      <c r="AN22" s="130" t="str">
        <f t="shared" si="35"/>
        <v/>
      </c>
      <c r="AO22" s="129" t="str">
        <f t="shared" si="36"/>
        <v/>
      </c>
      <c r="AP22" s="129" t="str">
        <f t="shared" si="37"/>
        <v/>
      </c>
      <c r="AQ22" s="129" t="str">
        <f t="shared" si="38"/>
        <v/>
      </c>
      <c r="AR22" s="129" t="str">
        <f t="shared" si="39"/>
        <v/>
      </c>
      <c r="AS22" s="129" t="str">
        <f t="shared" si="40"/>
        <v/>
      </c>
      <c r="AT22" s="129" t="str">
        <f t="shared" si="41"/>
        <v/>
      </c>
      <c r="AU22" s="129" t="str">
        <f t="shared" si="42"/>
        <v/>
      </c>
      <c r="AV22" s="129" t="str">
        <f>IF(ISBLANK(Реквизиты!$B$6),"",Реквизиты!$B$6)</f>
        <v/>
      </c>
      <c r="AW22" s="129" t="str">
        <f t="shared" si="43"/>
        <v/>
      </c>
      <c r="AX22" s="129" t="str">
        <f>Таблица1[[#This Row],[Проект]]</f>
        <v>, проект шифр: W0947-19/13-КЖ1.1</v>
      </c>
      <c r="AY22" s="129" t="str">
        <f t="shared" si="44"/>
        <v/>
      </c>
      <c r="AZ22" s="129" t="str">
        <f t="shared" si="45"/>
        <v/>
      </c>
      <c r="BA22" s="129" t="str">
        <f t="shared" si="46"/>
        <v/>
      </c>
      <c r="BB22" s="129" t="str">
        <f t="shared" si="47"/>
        <v/>
      </c>
      <c r="BC22" s="129" t="str">
        <f t="shared" si="48"/>
        <v/>
      </c>
      <c r="BD22" s="129" t="str">
        <f t="shared" si="49"/>
        <v/>
      </c>
      <c r="BE22" s="129" t="str">
        <f t="shared" si="50"/>
        <v/>
      </c>
      <c r="BF22" s="129" t="str">
        <f t="shared" si="51"/>
        <v/>
      </c>
      <c r="BG22" s="129" t="str">
        <f t="shared" si="52"/>
        <v/>
      </c>
      <c r="BH22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2" s="129" t="str">
        <f>IF([Проектировщик нужен?]=1,IF(ISBLANK(ФИО_проектировщика),"",ФИО_проектировщика),"")</f>
        <v/>
      </c>
      <c r="BJ22" s="129" t="str">
        <f t="shared" si="53"/>
        <v/>
      </c>
      <c r="BK22" s="129" t="str">
        <f t="shared" si="54"/>
        <v/>
      </c>
      <c r="BL22" s="129" t="str">
        <f t="shared" si="55"/>
        <v/>
      </c>
      <c r="BM22" s="129" t="str">
        <f t="shared" si="56"/>
        <v/>
      </c>
      <c r="BN22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№15А@Исполнительная схема. Устройство защитной стяжки по гидроизоляции бетонной подготовки блока А на отм. -4,350 в осях А-Г/1-11; Г-Л/8-11</v>
      </c>
      <c r="BO22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бА-№15А от 29.11.2018@Акт освидетельствования скрытых работ. Устройство защитной стяжки по гидроизоляции бетонной подготовки блока А на отм. -4,350 в осях А-Г/1-11; Г-Л/8-11</v>
      </c>
      <c r="BP22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бА-№15А от 29.11.2018 (Устройство защитной стяжки по гидроизоляции бетонной подготовки на отм.-4,350)</v>
      </c>
      <c r="BQ22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бА-№15А</v>
      </c>
      <c r="BR22" s="169">
        <v>6</v>
      </c>
      <c r="BS22" s="170" t="s">
        <v>297</v>
      </c>
      <c r="BT22" s="182">
        <v>1</v>
      </c>
      <c r="BU22" s="180"/>
      <c r="BV22" s="129"/>
      <c r="BW22" s="183"/>
    </row>
    <row r="23" spans="1:75" customFormat="1" ht="25.5">
      <c r="A23" s="142">
        <v>16</v>
      </c>
      <c r="B23" s="173" t="s">
        <v>259</v>
      </c>
      <c r="C23" s="165" t="s">
        <v>322</v>
      </c>
      <c r="D23" s="175"/>
      <c r="E23" s="175" t="s">
        <v>259</v>
      </c>
      <c r="F23" s="175"/>
      <c r="G23" s="175"/>
      <c r="H23" s="175"/>
      <c r="I23" s="177" t="s">
        <v>293</v>
      </c>
      <c r="J23" s="177">
        <v>43433</v>
      </c>
      <c r="K23" s="102">
        <f>Таблица1[[#This Row],[Дата окончания]]</f>
        <v>43433</v>
      </c>
      <c r="L23" s="115"/>
      <c r="M23" s="115"/>
      <c r="N23" s="100" t="s">
        <v>235</v>
      </c>
      <c r="O23" s="135" t="str">
        <f>C23&amp;(IF(ISBLANK(Таблица1[[#This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гидроизоляции  блока А</v>
      </c>
      <c r="P23" s="101" t="str">
        <f>O25</f>
        <v>Устройство гидроизоляции  блока А на отм. -4,350 в осях А-Г/1-11; Г-Л/8-11</v>
      </c>
      <c r="Q23" s="150"/>
      <c r="R23" s="99"/>
      <c r="S23" s="103"/>
      <c r="T23" s="100"/>
      <c r="U23" s="103"/>
      <c r="V23" s="103">
        <f>2</f>
        <v>2</v>
      </c>
      <c r="W23" s="103" t="str">
        <f>"согласно п. 3, 4"</f>
        <v>согласно п. 3, 4</v>
      </c>
      <c r="X23" s="103" t="str">
        <f>IF(ISERROR(SEARCH("арм",Таблица1[[#This Row],[Наименование работ]])),"",1)</f>
        <v/>
      </c>
      <c r="Y23" s="128" t="e">
        <f>IF(ISBLANK(Таблица1[[#This Row],[Дата начала]]),"",TEXT(DAY(Таблица1[[#This Row],[Дата начала]]),"00"))</f>
        <v>#VALUE!</v>
      </c>
      <c r="Z23" s="129" t="e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#VALUE!</v>
      </c>
      <c r="AA23" s="129" t="e">
        <f>IF(ISBLANK(Таблица1[[#This Row],[Дата начала]]),"",YEAR(Таблица1[[#This Row],[Дата начала]]))</f>
        <v>#VALUE!</v>
      </c>
      <c r="AB23" s="128" t="str">
        <f>IF(ISBLANK(Таблица1[[#This Row],[Дата окончания]]),"",TEXT(DAY(Таблица1[[#This Row],[Дата окончания]]),"00"))</f>
        <v>29</v>
      </c>
      <c r="AC23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23" s="129">
        <f>IF(ISBLANK(Таблица1[[#This Row],[Дата окончания]]),"",YEAR(Таблица1[[#This Row],[Дата окончания]]))</f>
        <v>2018</v>
      </c>
      <c r="AE23" s="131" t="str">
        <f>IF(ISBLANK(Таблица1[[#This Row],[Дата акта]]),"",TEXT(DAY(Таблица1[[#This Row],[Дата акта]]),"00"))</f>
        <v>29</v>
      </c>
      <c r="AF23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23" s="130">
        <f>IF(ISBLANK(Таблица1[[#This Row],[Дата акта]]),"",YEAR(Таблица1[[#This Row],[Дата акта]]))</f>
        <v>2018</v>
      </c>
      <c r="AH23" s="130" t="str">
        <f>IF(ISBLANK(Таблица1[[#This Row],[Материалы вручную]]),"","; "&amp;Таблица1[[#This Row],[Материалы вручную]])</f>
        <v/>
      </c>
      <c r="AI23" s="129" t="str">
        <f>IF(ISBLANK(наименование_объекта),"",наименование_объекта)</f>
        <v/>
      </c>
      <c r="AJ23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23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23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23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23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23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23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23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23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23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23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23" s="129" t="str">
        <f>IF(ISBLANK(наименование_подрядчика),"",наименование_подрядчика)</f>
        <v/>
      </c>
      <c r="AV23" s="129" t="str">
        <f>IF(ISBLANK(Реквизиты!$B$6),"",Реквизиты!$B$6)</f>
        <v/>
      </c>
      <c r="AW23" s="129" t="str">
        <f>IF(ISBLANK(наименование_проектировщика),"",наименование_проектировщика)</f>
        <v/>
      </c>
      <c r="AX23" s="129">
        <f>Таблица1[[#This Row],[Проект]]</f>
        <v>0</v>
      </c>
      <c r="AY23" s="129" t="str">
        <f>IF(ISBLANK(ФИО_заказчика),"",должность_заказчика&amp;" "&amp;орг_заказчика)</f>
        <v/>
      </c>
      <c r="AZ23" s="129" t="str">
        <f>IF(ISBLANK(ФИО_заказчика),"",ФИО_заказчика)</f>
        <v/>
      </c>
      <c r="BA23" s="129" t="str">
        <f>IF(ISBLANK(ФИО_ТНзаказчика),"",должность_ТНзаказчика&amp;" "&amp;орг_ТНзаказчика)</f>
        <v/>
      </c>
      <c r="BB23" s="129" t="str">
        <f>IF(ISBLANK(ФИО_ТНзаказчика),"",ФИО_ТНзаказчика)</f>
        <v/>
      </c>
      <c r="BC23" s="129" t="str">
        <f>IF(ISBLANK(ФИО_генподрядчика),"",должность_генподрядчика&amp;" "&amp;наименование_генподрядчика)</f>
        <v/>
      </c>
      <c r="BD23" s="129" t="str">
        <f>IF(ISBLANK(ФИО_генподрядчика),"",ФИО_генподрядчика)</f>
        <v/>
      </c>
      <c r="BE23" s="129" t="str">
        <f>IF(ISBLANK(ФИО_ТНгенподрядчика),"",должность_ТНгенподрядчика&amp;" "&amp;наименование_генподрядчика)</f>
        <v/>
      </c>
      <c r="BF23" s="129" t="str">
        <f>IF(ISBLANK(ФИО_ТНгенподрядчика),"",ФИО_ТНгенподрядчика)</f>
        <v/>
      </c>
      <c r="BG23" s="129" t="str">
        <f>IF(ISBLANK(ФИО_генподрядчика),"",ФИО_генподрядчика)</f>
        <v/>
      </c>
      <c r="BH23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3" s="129" t="str">
        <f>IF([Проектировщик нужен?]=1,IF(ISBLANK(ФИО_проектировщика),"",ФИО_проектировщика),"")</f>
        <v/>
      </c>
      <c r="BJ23" s="129" t="str">
        <f>IF(ISBLANK(ФИО_подрядчика),"",должность_подрядчика&amp;" "&amp;наименование_подрядчика)</f>
        <v/>
      </c>
      <c r="BK23" s="129" t="str">
        <f>IF(ISBLANK(ФИО_подрядчика),"",ФИО_подрядчика)</f>
        <v/>
      </c>
      <c r="BL23" s="129" t="str">
        <f>IF(ISBLANK(ФИО_иного),"",должность_иного&amp;" "&amp;орг_иного)</f>
        <v/>
      </c>
      <c r="BM23" s="129" t="str">
        <f>IF(ISBLANK(ФИО_иного),"",ФИО_иного)</f>
        <v/>
      </c>
      <c r="BN23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23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бА-№16А от 29.11.2018@Акт освидетельствования скрытых работ. Устройство гидроизоляции  блока А</v>
      </c>
      <c r="BP23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бА-№16А от 29.11.2018 (Устройство гидроизоляции )</v>
      </c>
      <c r="BQ23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бА-№16А</v>
      </c>
      <c r="BR23" s="169">
        <v>6</v>
      </c>
      <c r="BS23" s="170" t="s">
        <v>297</v>
      </c>
      <c r="BT23" s="181" t="s">
        <v>259</v>
      </c>
      <c r="BU23" s="181" t="s">
        <v>298</v>
      </c>
      <c r="BV23" s="181" t="s">
        <v>299</v>
      </c>
      <c r="BW23" s="181" t="s">
        <v>301</v>
      </c>
    </row>
    <row r="24" spans="1:75" customFormat="1" ht="76.5">
      <c r="A24" s="142">
        <v>17</v>
      </c>
      <c r="B24" s="173" t="s">
        <v>259</v>
      </c>
      <c r="C24" s="165" t="s">
        <v>306</v>
      </c>
      <c r="D24" s="175"/>
      <c r="E24" s="175" t="s">
        <v>259</v>
      </c>
      <c r="F24" s="175"/>
      <c r="G24" s="175" t="s">
        <v>262</v>
      </c>
      <c r="H24" s="175" t="s">
        <v>288</v>
      </c>
      <c r="I24" s="104">
        <v>43434</v>
      </c>
      <c r="J24" s="104">
        <v>43434</v>
      </c>
      <c r="K24" s="102">
        <f>Таблица1[[#This Row],[Дата окончания]]</f>
        <v>43434</v>
      </c>
      <c r="L24" s="115"/>
      <c r="M24" s="115"/>
      <c r="N24" s="100" t="s">
        <v>235</v>
      </c>
      <c r="O24" s="135" t="str">
        <f>C24&amp;(IF(ISBLANK(Таблица1[[#This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бетонной подготовки блока А на отм. -4,350 в осях А-Г/1-11; Г-Л/8-11</v>
      </c>
      <c r="P24" s="101" t="str">
        <f t="shared" ref="P24:P71" si="57">O25</f>
        <v>Устройство гидроизоляции  блока А на отм. -4,350 в осях А-Г/1-11; Г-Л/8-11</v>
      </c>
      <c r="Q24" s="150"/>
      <c r="R24" s="99"/>
      <c r="S24" s="103" t="s">
        <v>294</v>
      </c>
      <c r="T24" s="100" t="s">
        <v>274</v>
      </c>
      <c r="U24" s="103" t="s">
        <v>273</v>
      </c>
      <c r="V24" s="103">
        <v>5</v>
      </c>
      <c r="W24" s="103" t="str">
        <f t="shared" si="29"/>
        <v>согласно п. 3, 4</v>
      </c>
      <c r="X24" s="103" t="str">
        <f>IF(ISERROR(SEARCH("арм",Таблица1[[#This Row],[Наименование работ]])),"",1)</f>
        <v/>
      </c>
      <c r="Y24" s="128" t="str">
        <f>IF(ISBLANK(Таблица1[[#This Row],[Дата начала]]),"",TEXT(DAY(Таблица1[[#This Row],[Дата начала]]),"00"))</f>
        <v>30</v>
      </c>
      <c r="Z2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ноября</v>
      </c>
      <c r="AA24" s="129">
        <f>IF(ISBLANK(Таблица1[[#This Row],[Дата начала]]),"",YEAR(Таблица1[[#This Row],[Дата начала]]))</f>
        <v>2018</v>
      </c>
      <c r="AB24" s="128" t="str">
        <f>IF(ISBLANK(Таблица1[[#This Row],[Дата окончания]]),"",TEXT(DAY(Таблица1[[#This Row],[Дата окончания]]),"00"))</f>
        <v>30</v>
      </c>
      <c r="AC2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ноября</v>
      </c>
      <c r="AD24" s="129">
        <f>IF(ISBLANK(Таблица1[[#This Row],[Дата окончания]]),"",YEAR(Таблица1[[#This Row],[Дата окончания]]))</f>
        <v>2018</v>
      </c>
      <c r="AE24" s="131" t="str">
        <f>IF(ISBLANK(Таблица1[[#This Row],[Дата акта]]),"",TEXT(DAY(Таблица1[[#This Row],[Дата акта]]),"00"))</f>
        <v>30</v>
      </c>
      <c r="AF2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ноября</v>
      </c>
      <c r="AG24" s="130">
        <f>IF(ISBLANK(Таблица1[[#This Row],[Дата акта]]),"",YEAR(Таблица1[[#This Row],[Дата акта]]))</f>
        <v>2018</v>
      </c>
      <c r="AH24" s="130" t="str">
        <f>IF(ISBLANK(Таблица1[[#This Row],[Материалы вручную]]),"","; "&amp;Таблица1[[#This Row],[Материалы вручную]])</f>
        <v/>
      </c>
      <c r="AI24" s="129" t="str">
        <f t="shared" si="30"/>
        <v/>
      </c>
      <c r="AJ24" s="129" t="str">
        <f t="shared" si="31"/>
        <v/>
      </c>
      <c r="AK24" s="129" t="str">
        <f t="shared" si="32"/>
        <v/>
      </c>
      <c r="AL24" s="129" t="str">
        <f t="shared" si="33"/>
        <v/>
      </c>
      <c r="AM24" s="129" t="str">
        <f t="shared" si="34"/>
        <v/>
      </c>
      <c r="AN24" s="130" t="str">
        <f t="shared" si="35"/>
        <v/>
      </c>
      <c r="AO24" s="129" t="str">
        <f t="shared" si="36"/>
        <v/>
      </c>
      <c r="AP24" s="129" t="str">
        <f t="shared" si="37"/>
        <v/>
      </c>
      <c r="AQ24" s="129" t="str">
        <f t="shared" si="38"/>
        <v/>
      </c>
      <c r="AR24" s="129" t="str">
        <f t="shared" si="39"/>
        <v/>
      </c>
      <c r="AS24" s="129" t="str">
        <f t="shared" si="40"/>
        <v/>
      </c>
      <c r="AT24" s="129" t="str">
        <f t="shared" si="41"/>
        <v/>
      </c>
      <c r="AU24" s="129" t="str">
        <f t="shared" si="42"/>
        <v/>
      </c>
      <c r="AV24" s="129" t="str">
        <f>IF(ISBLANK(Реквизиты!$B$6),"",Реквизиты!$B$6)</f>
        <v/>
      </c>
      <c r="AW24" s="129" t="str">
        <f t="shared" si="43"/>
        <v/>
      </c>
      <c r="AX24" s="129" t="str">
        <f>Таблица1[[#This Row],[Проект]]</f>
        <v>, проект шифр: W0947-19/13-КЖ1.1</v>
      </c>
      <c r="AY24" s="129" t="str">
        <f t="shared" si="44"/>
        <v/>
      </c>
      <c r="AZ24" s="129" t="str">
        <f t="shared" si="45"/>
        <v/>
      </c>
      <c r="BA24" s="129" t="str">
        <f t="shared" si="46"/>
        <v/>
      </c>
      <c r="BB24" s="129" t="str">
        <f t="shared" si="47"/>
        <v/>
      </c>
      <c r="BC24" s="129" t="str">
        <f t="shared" si="48"/>
        <v/>
      </c>
      <c r="BD24" s="129" t="str">
        <f t="shared" si="49"/>
        <v/>
      </c>
      <c r="BE24" s="129" t="str">
        <f t="shared" si="50"/>
        <v/>
      </c>
      <c r="BF24" s="129" t="str">
        <f t="shared" si="51"/>
        <v/>
      </c>
      <c r="BG24" s="129" t="str">
        <f t="shared" si="52"/>
        <v/>
      </c>
      <c r="BH2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4" s="129" t="str">
        <f>IF([Проектировщик нужен?]=1,IF(ISBLANK(ФИО_проектировщика),"",ФИО_проектировщика),"")</f>
        <v/>
      </c>
      <c r="BJ24" s="129" t="str">
        <f t="shared" si="53"/>
        <v/>
      </c>
      <c r="BK24" s="129" t="str">
        <f t="shared" si="54"/>
        <v/>
      </c>
      <c r="BL24" s="129" t="str">
        <f t="shared" si="55"/>
        <v/>
      </c>
      <c r="BM24" s="129" t="str">
        <f t="shared" si="56"/>
        <v/>
      </c>
      <c r="BN2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№17А@Исполнительная схема. Устройство бетонной подготовки блока А на отм. -4,350 в осях А-Г/1-11; Г-Л/8-11</v>
      </c>
      <c r="BO2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бА-№17А от 30.11.2018@Акт освидетельствования скрытых работ. Устройство бетонной подготовки блока А на отм. -4,350 в осях А-Г/1-11; Г-Л/8-11</v>
      </c>
      <c r="BP2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бА-№17А от 30.11.2018 (Устройство бетонной подготовки на отм.-4,350)</v>
      </c>
      <c r="BQ2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бА-№17А</v>
      </c>
      <c r="BR24" s="169">
        <v>6</v>
      </c>
      <c r="BS24" s="170" t="s">
        <v>297</v>
      </c>
      <c r="BT24" s="129"/>
      <c r="BU24" s="129"/>
      <c r="BV24" s="129"/>
      <c r="BW24" s="129"/>
    </row>
    <row r="25" spans="1:75" customFormat="1" ht="76.5">
      <c r="A25" s="142">
        <v>18</v>
      </c>
      <c r="B25" s="173" t="s">
        <v>259</v>
      </c>
      <c r="C25" s="165" t="s">
        <v>322</v>
      </c>
      <c r="D25" s="175"/>
      <c r="E25" s="175" t="s">
        <v>259</v>
      </c>
      <c r="F25" s="175"/>
      <c r="G25" s="175" t="s">
        <v>262</v>
      </c>
      <c r="H25" s="175" t="s">
        <v>288</v>
      </c>
      <c r="I25" s="104">
        <v>43435</v>
      </c>
      <c r="J25" s="104">
        <v>43439</v>
      </c>
      <c r="K25" s="102">
        <f>Таблица1[[#This Row],[Дата окончания]]</f>
        <v>43439</v>
      </c>
      <c r="L25" s="115"/>
      <c r="M25" s="115"/>
      <c r="N25" s="100" t="s">
        <v>235</v>
      </c>
      <c r="O25" s="135" t="str">
        <f>C25&amp;(IF(ISBLANK(Таблица1[[#This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Устройство гидроизоляции  блока А на отм. -4,350 в осях А-Г/1-11; Г-Л/8-11</v>
      </c>
      <c r="P25" s="101" t="str">
        <f>O55</f>
        <v/>
      </c>
      <c r="Q25" s="150"/>
      <c r="R25" s="99"/>
      <c r="S25" s="103" t="s">
        <v>295</v>
      </c>
      <c r="T25" s="100" t="s">
        <v>274</v>
      </c>
      <c r="U25" s="103" t="s">
        <v>273</v>
      </c>
      <c r="V25" s="103">
        <f>2</f>
        <v>2</v>
      </c>
      <c r="W25" s="103" t="str">
        <f t="shared" si="29"/>
        <v>согласно п. 3, 4</v>
      </c>
      <c r="X25" s="103" t="str">
        <f>IF(ISERROR(SEARCH("арм",Таблица1[[#This Row],[Наименование работ]])),"",1)</f>
        <v/>
      </c>
      <c r="Y25" s="128" t="str">
        <f>IF(ISBLANK(Таблица1[[#This Row],[Дата начала]]),"",TEXT(DAY(Таблица1[[#This Row],[Дата начала]]),"00"))</f>
        <v>01</v>
      </c>
      <c r="Z2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>декабря</v>
      </c>
      <c r="AA25" s="129">
        <f>IF(ISBLANK(Таблица1[[#This Row],[Дата начала]]),"",YEAR(Таблица1[[#This Row],[Дата начала]]))</f>
        <v>2018</v>
      </c>
      <c r="AB25" s="128" t="str">
        <f>IF(ISBLANK(Таблица1[[#This Row],[Дата окончания]]),"",TEXT(DAY(Таблица1[[#This Row],[Дата окончания]]),"00"))</f>
        <v>05</v>
      </c>
      <c r="AC2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>декабря</v>
      </c>
      <c r="AD25" s="129">
        <f>IF(ISBLANK(Таблица1[[#This Row],[Дата окончания]]),"",YEAR(Таблица1[[#This Row],[Дата окончания]]))</f>
        <v>2018</v>
      </c>
      <c r="AE25" s="131" t="str">
        <f>IF(ISBLANK(Таблица1[[#This Row],[Дата акта]]),"",TEXT(DAY(Таблица1[[#This Row],[Дата акта]]),"00"))</f>
        <v>05</v>
      </c>
      <c r="AF2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декабря</v>
      </c>
      <c r="AG25" s="130">
        <f>IF(ISBLANK(Таблица1[[#This Row],[Дата акта]]),"",YEAR(Таблица1[[#This Row],[Дата акта]]))</f>
        <v>2018</v>
      </c>
      <c r="AH25" s="130" t="str">
        <f>IF(ISBLANK(Таблица1[[#This Row],[Материалы вручную]]),"","; "&amp;Таблица1[[#This Row],[Материалы вручную]])</f>
        <v/>
      </c>
      <c r="AI25" s="129" t="str">
        <f t="shared" si="30"/>
        <v/>
      </c>
      <c r="AJ25" s="129" t="str">
        <f t="shared" si="31"/>
        <v/>
      </c>
      <c r="AK25" s="129" t="str">
        <f t="shared" si="32"/>
        <v/>
      </c>
      <c r="AL25" s="129" t="str">
        <f t="shared" si="33"/>
        <v/>
      </c>
      <c r="AM25" s="129" t="str">
        <f t="shared" si="34"/>
        <v/>
      </c>
      <c r="AN25" s="130" t="str">
        <f t="shared" si="35"/>
        <v/>
      </c>
      <c r="AO25" s="129" t="str">
        <f t="shared" si="36"/>
        <v/>
      </c>
      <c r="AP25" s="129" t="str">
        <f t="shared" si="37"/>
        <v/>
      </c>
      <c r="AQ25" s="129" t="str">
        <f t="shared" si="38"/>
        <v/>
      </c>
      <c r="AR25" s="129" t="str">
        <f t="shared" si="39"/>
        <v/>
      </c>
      <c r="AS25" s="129" t="str">
        <f t="shared" si="40"/>
        <v/>
      </c>
      <c r="AT25" s="129" t="str">
        <f t="shared" si="41"/>
        <v/>
      </c>
      <c r="AU25" s="129" t="str">
        <f t="shared" si="42"/>
        <v/>
      </c>
      <c r="AV25" s="129" t="str">
        <f>IF(ISBLANK(Реквизиты!$B$6),"",Реквизиты!$B$6)</f>
        <v/>
      </c>
      <c r="AW25" s="129" t="str">
        <f t="shared" si="43"/>
        <v/>
      </c>
      <c r="AX25" s="129" t="str">
        <f>Таблица1[[#This Row],[Проект]]</f>
        <v>, проект шифр: W0947-19/13-КЖ1.1</v>
      </c>
      <c r="AY25" s="129" t="str">
        <f t="shared" si="44"/>
        <v/>
      </c>
      <c r="AZ25" s="129" t="str">
        <f t="shared" si="45"/>
        <v/>
      </c>
      <c r="BA25" s="129" t="str">
        <f t="shared" si="46"/>
        <v/>
      </c>
      <c r="BB25" s="129" t="str">
        <f t="shared" si="47"/>
        <v/>
      </c>
      <c r="BC25" s="129" t="str">
        <f t="shared" si="48"/>
        <v/>
      </c>
      <c r="BD25" s="129" t="str">
        <f t="shared" si="49"/>
        <v/>
      </c>
      <c r="BE25" s="129" t="str">
        <f t="shared" si="50"/>
        <v/>
      </c>
      <c r="BF25" s="129" t="str">
        <f t="shared" si="51"/>
        <v/>
      </c>
      <c r="BG25" s="129" t="str">
        <f t="shared" si="52"/>
        <v/>
      </c>
      <c r="BH2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5" s="129" t="str">
        <f>IF([Проектировщик нужен?]=1,IF(ISBLANK(ФИО_проектировщика),"",ФИО_проектировщика),"")</f>
        <v/>
      </c>
      <c r="BJ25" s="129" t="str">
        <f t="shared" si="53"/>
        <v/>
      </c>
      <c r="BK25" s="129" t="str">
        <f t="shared" si="54"/>
        <v/>
      </c>
      <c r="BL25" s="129" t="str">
        <f t="shared" si="55"/>
        <v/>
      </c>
      <c r="BM25" s="129" t="str">
        <f t="shared" si="56"/>
        <v/>
      </c>
      <c r="BN2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>Исполнительная схема №18А@Исполнительная схема. Устройство гидроизоляции  блока А на отм. -4,350 в осях А-Г/1-11; Г-Л/8-11</v>
      </c>
      <c r="BO2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бА-№18А от 05.12.2018@Акт освидетельствования скрытых работ. Устройство гидроизоляции  блока А на отм. -4,350 в осях А-Г/1-11; Г-Л/8-11</v>
      </c>
      <c r="BP2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бА-№18А от 05.12.2018 (Устройство гидроизоляции  на отм.-4,350)</v>
      </c>
      <c r="BQ2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бА-№18А</v>
      </c>
      <c r="BR25" s="169">
        <v>6</v>
      </c>
      <c r="BS25" s="170" t="s">
        <v>297</v>
      </c>
      <c r="BT25" s="129"/>
      <c r="BU25" s="129"/>
      <c r="BV25" s="129"/>
      <c r="BW25" s="129"/>
    </row>
    <row r="26" spans="1:75" customFormat="1">
      <c r="A26" s="184" t="s">
        <v>315</v>
      </c>
      <c r="B26" s="185" t="s">
        <v>259</v>
      </c>
      <c r="C26" s="165" t="s">
        <v>329</v>
      </c>
      <c r="D26" s="186"/>
      <c r="E26" s="186" t="s">
        <v>259</v>
      </c>
      <c r="F26" s="186"/>
      <c r="G26" s="186"/>
      <c r="H26" s="186"/>
      <c r="I26" s="104"/>
      <c r="J26" s="104"/>
      <c r="K26" s="102"/>
      <c r="L26" s="115"/>
      <c r="M26" s="115"/>
      <c r="N26" s="100" t="s">
        <v>235</v>
      </c>
      <c r="O26" s="135" t="str">
        <f>C26&amp;(IF(ISBLANK(Таблица1[[#This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Бетонирование стен подвала блока А</v>
      </c>
      <c r="P26" s="101" t="str">
        <f>O30</f>
        <v xml:space="preserve"> блока А на отм. -4,350 в осях Ж-Л/1-8</v>
      </c>
      <c r="Q26" s="150"/>
      <c r="R26" s="99"/>
      <c r="S26" s="103"/>
      <c r="T26" s="100"/>
      <c r="U26" s="103"/>
      <c r="V26" s="103">
        <f>2</f>
        <v>2</v>
      </c>
      <c r="W26" s="103" t="str">
        <f>"согласно п. 3, 4"</f>
        <v>согласно п. 3, 4</v>
      </c>
      <c r="X26" s="103" t="str">
        <f>IF(ISERROR(SEARCH("арм",Таблица1[[#This Row],[Наименование работ]])),"",1)</f>
        <v/>
      </c>
      <c r="Y26" s="128" t="str">
        <f>IF(ISBLANK(Таблица1[[#This Row],[Дата начала]]),"",TEXT(DAY(Таблица1[[#This Row],[Дата начала]]),"00"))</f>
        <v/>
      </c>
      <c r="Z2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26" s="129" t="str">
        <f>IF(ISBLANK(Таблица1[[#This Row],[Дата начала]]),"",YEAR(Таблица1[[#This Row],[Дата начала]]))</f>
        <v/>
      </c>
      <c r="AB26" s="128" t="str">
        <f>IF(ISBLANK(Таблица1[[#This Row],[Дата окончания]]),"",TEXT(DAY(Таблица1[[#This Row],[Дата окончания]]),"00"))</f>
        <v/>
      </c>
      <c r="AC2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26" s="129" t="str">
        <f>IF(ISBLANK(Таблица1[[#This Row],[Дата окончания]]),"",YEAR(Таблица1[[#This Row],[Дата окончания]]))</f>
        <v/>
      </c>
      <c r="AE26" s="131" t="str">
        <f>IF(ISBLANK(Таблица1[[#This Row],[Дата акта]]),"",TEXT(DAY(Таблица1[[#This Row],[Дата акта]]),"00"))</f>
        <v/>
      </c>
      <c r="AF2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26" s="130" t="str">
        <f>IF(ISBLANK(Таблица1[[#This Row],[Дата акта]]),"",YEAR(Таблица1[[#This Row],[Дата акта]]))</f>
        <v/>
      </c>
      <c r="AH26" s="130" t="str">
        <f>IF(ISBLANK(Таблица1[[#This Row],[Материалы вручную]]),"","; "&amp;Таблица1[[#This Row],[Материалы вручную]])</f>
        <v/>
      </c>
      <c r="AI26" s="129" t="str">
        <f>IF(ISBLANK(наименование_объекта),"",наименование_объекта)</f>
        <v/>
      </c>
      <c r="AJ26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26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26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26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26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26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26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26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26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26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26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26" s="129" t="str">
        <f>IF(ISBLANK(наименование_подрядчика),"",наименование_подрядчика)</f>
        <v/>
      </c>
      <c r="AV26" s="129" t="str">
        <f>IF(ISBLANK(Реквизиты!$B$6),"",Реквизиты!$B$6)</f>
        <v/>
      </c>
      <c r="AW26" s="129" t="str">
        <f>IF(ISBLANK(наименование_проектировщика),"",наименование_проектировщика)</f>
        <v/>
      </c>
      <c r="AX26" s="129">
        <f>Таблица1[[#This Row],[Проект]]</f>
        <v>0</v>
      </c>
      <c r="AY26" s="129" t="str">
        <f>IF(ISBLANK(ФИО_заказчика),"",должность_заказчика&amp;" "&amp;орг_заказчика)</f>
        <v/>
      </c>
      <c r="AZ26" s="129" t="str">
        <f>IF(ISBLANK(ФИО_заказчика),"",ФИО_заказчика)</f>
        <v/>
      </c>
      <c r="BA26" s="129" t="str">
        <f>IF(ISBLANK(ФИО_ТНзаказчика),"",должность_ТНзаказчика&amp;" "&amp;орг_ТНзаказчика)</f>
        <v/>
      </c>
      <c r="BB26" s="129" t="str">
        <f>IF(ISBLANK(ФИО_ТНзаказчика),"",ФИО_ТНзаказчика)</f>
        <v/>
      </c>
      <c r="BC26" s="129" t="str">
        <f>IF(ISBLANK(ФИО_генподрядчика),"",должность_генподрядчика&amp;" "&amp;наименование_генподрядчика)</f>
        <v/>
      </c>
      <c r="BD26" s="129" t="str">
        <f>IF(ISBLANK(ФИО_генподрядчика),"",ФИО_генподрядчика)</f>
        <v/>
      </c>
      <c r="BE26" s="129" t="str">
        <f>IF(ISBLANK(ФИО_ТНгенподрядчика),"",должность_ТНгенподрядчика&amp;" "&amp;наименование_генподрядчика)</f>
        <v/>
      </c>
      <c r="BF26" s="129" t="str">
        <f>IF(ISBLANK(ФИО_ТНгенподрядчика),"",ФИО_ТНгенподрядчика)</f>
        <v/>
      </c>
      <c r="BG26" s="129" t="str">
        <f>IF(ISBLANK(ФИО_генподрядчика),"",ФИО_генподрядчика)</f>
        <v/>
      </c>
      <c r="BH2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6" s="129" t="str">
        <f>IF([Проектировщик нужен?]=1,IF(ISBLANK(ФИО_проектировщика),"",ФИО_проектировщика),"")</f>
        <v/>
      </c>
      <c r="BJ26" s="129" t="str">
        <f>IF(ISBLANK(ФИО_подрядчика),"",должность_подрядчика&amp;" "&amp;наименование_подрядчика)</f>
        <v/>
      </c>
      <c r="BK26" s="129" t="str">
        <f>IF(ISBLANK(ФИО_подрядчика),"",ФИО_подрядчика)</f>
        <v/>
      </c>
      <c r="BL26" s="129" t="str">
        <f>IF(ISBLANK(ФИО_иного),"",должность_иного&amp;" "&amp;орг_иного)</f>
        <v/>
      </c>
      <c r="BM26" s="129" t="str">
        <f>IF(ISBLANK(ФИО_иного),"",ФИО_иного)</f>
        <v/>
      </c>
      <c r="BN2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2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бА-№18.1А@Акт освидетельствования скрытых работ. Бетонирование стен подвала блока А</v>
      </c>
      <c r="BP2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бА-№18.1А (Бетонирование стен подвала)</v>
      </c>
      <c r="BQ2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бА-№18.1А</v>
      </c>
      <c r="BR26" s="169"/>
      <c r="BS26" s="170"/>
      <c r="BT26" s="129"/>
      <c r="BU26" s="129"/>
      <c r="BV26" s="129"/>
      <c r="BW26" s="129"/>
    </row>
    <row r="27" spans="1:75" customFormat="1">
      <c r="A27" s="142">
        <v>19</v>
      </c>
      <c r="B27" s="185" t="s">
        <v>259</v>
      </c>
      <c r="C27" s="165" t="s">
        <v>329</v>
      </c>
      <c r="D27" s="186"/>
      <c r="E27" s="186" t="s">
        <v>259</v>
      </c>
      <c r="F27" s="186"/>
      <c r="G27" s="186"/>
      <c r="H27" s="186"/>
      <c r="I27" s="104"/>
      <c r="J27" s="104"/>
      <c r="K27" s="102"/>
      <c r="L27" s="115"/>
      <c r="M27" s="115"/>
      <c r="N27" s="100" t="s">
        <v>235</v>
      </c>
      <c r="O27" s="135" t="str">
        <f>C27&amp;(IF(ISBLANK(Таблица1[[#This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Бетонирование стен подвала блока А</v>
      </c>
      <c r="P27" s="101" t="str">
        <f>O29</f>
        <v xml:space="preserve"> блока А на отм. -4,350 в осях Ж-Л/1-8</v>
      </c>
      <c r="Q27" s="150"/>
      <c r="R27" s="99"/>
      <c r="S27" s="103"/>
      <c r="T27" s="100"/>
      <c r="U27" s="103"/>
      <c r="V27" s="103">
        <f>2</f>
        <v>2</v>
      </c>
      <c r="W27" s="103" t="str">
        <f>"согласно п. 3, 4"</f>
        <v>согласно п. 3, 4</v>
      </c>
      <c r="X27" s="103" t="str">
        <f>IF(ISERROR(SEARCH("арм",Таблица1[[#This Row],[Наименование работ]])),"",1)</f>
        <v/>
      </c>
      <c r="Y27" s="128" t="str">
        <f>IF(ISBLANK(Таблица1[[#This Row],[Дата начала]]),"",TEXT(DAY(Таблица1[[#This Row],[Дата начала]]),"00"))</f>
        <v/>
      </c>
      <c r="Z2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27" s="129" t="str">
        <f>IF(ISBLANK(Таблица1[[#This Row],[Дата начала]]),"",YEAR(Таблица1[[#This Row],[Дата начала]]))</f>
        <v/>
      </c>
      <c r="AB27" s="128" t="str">
        <f>IF(ISBLANK(Таблица1[[#This Row],[Дата окончания]]),"",TEXT(DAY(Таблица1[[#This Row],[Дата окончания]]),"00"))</f>
        <v/>
      </c>
      <c r="AC2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27" s="129" t="str">
        <f>IF(ISBLANK(Таблица1[[#This Row],[Дата окончания]]),"",YEAR(Таблица1[[#This Row],[Дата окончания]]))</f>
        <v/>
      </c>
      <c r="AE27" s="131" t="str">
        <f>IF(ISBLANK(Таблица1[[#This Row],[Дата акта]]),"",TEXT(DAY(Таблица1[[#This Row],[Дата акта]]),"00"))</f>
        <v/>
      </c>
      <c r="AF2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27" s="130" t="str">
        <f>IF(ISBLANK(Таблица1[[#This Row],[Дата акта]]),"",YEAR(Таблица1[[#This Row],[Дата акта]]))</f>
        <v/>
      </c>
      <c r="AH27" s="130" t="str">
        <f>IF(ISBLANK(Таблица1[[#This Row],[Материалы вручную]]),"","; "&amp;Таблица1[[#This Row],[Материалы вручную]])</f>
        <v/>
      </c>
      <c r="AI27" s="129" t="str">
        <f>IF(ISBLANK(наименование_объекта),"",наименование_объекта)</f>
        <v/>
      </c>
      <c r="AJ27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27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27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27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27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27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27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27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27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27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27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27" s="129" t="str">
        <f>IF(ISBLANK(наименование_подрядчика),"",наименование_подрядчика)</f>
        <v/>
      </c>
      <c r="AV27" s="129" t="str">
        <f>IF(ISBLANK(Реквизиты!$B$6),"",Реквизиты!$B$6)</f>
        <v/>
      </c>
      <c r="AW27" s="129" t="str">
        <f>IF(ISBLANK(наименование_проектировщика),"",наименование_проектировщика)</f>
        <v/>
      </c>
      <c r="AX27" s="129">
        <f>Таблица1[[#This Row],[Проект]]</f>
        <v>0</v>
      </c>
      <c r="AY27" s="129" t="str">
        <f>IF(ISBLANK(ФИО_заказчика),"",должность_заказчика&amp;" "&amp;орг_заказчика)</f>
        <v/>
      </c>
      <c r="AZ27" s="129" t="str">
        <f>IF(ISBLANK(ФИО_заказчика),"",ФИО_заказчика)</f>
        <v/>
      </c>
      <c r="BA27" s="129" t="str">
        <f>IF(ISBLANK(ФИО_ТНзаказчика),"",должность_ТНзаказчика&amp;" "&amp;орг_ТНзаказчика)</f>
        <v/>
      </c>
      <c r="BB27" s="129" t="str">
        <f>IF(ISBLANK(ФИО_ТНзаказчика),"",ФИО_ТНзаказчика)</f>
        <v/>
      </c>
      <c r="BC27" s="129" t="str">
        <f>IF(ISBLANK(ФИО_генподрядчика),"",должность_генподрядчика&amp;" "&amp;наименование_генподрядчика)</f>
        <v/>
      </c>
      <c r="BD27" s="129" t="str">
        <f>IF(ISBLANK(ФИО_генподрядчика),"",ФИО_генподрядчика)</f>
        <v/>
      </c>
      <c r="BE27" s="129" t="str">
        <f>IF(ISBLANK(ФИО_ТНгенподрядчика),"",должность_ТНгенподрядчика&amp;" "&amp;наименование_генподрядчика)</f>
        <v/>
      </c>
      <c r="BF27" s="129" t="str">
        <f>IF(ISBLANK(ФИО_ТНгенподрядчика),"",ФИО_ТНгенподрядчика)</f>
        <v/>
      </c>
      <c r="BG27" s="129" t="str">
        <f>IF(ISBLANK(ФИО_генподрядчика),"",ФИО_генподрядчика)</f>
        <v/>
      </c>
      <c r="BH2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7" s="129" t="str">
        <f>IF([Проектировщик нужен?]=1,IF(ISBLANK(ФИО_проектировщика),"",ФИО_проектировщика),"")</f>
        <v/>
      </c>
      <c r="BJ27" s="129" t="str">
        <f>IF(ISBLANK(ФИО_подрядчика),"",должность_подрядчика&amp;" "&amp;наименование_подрядчика)</f>
        <v/>
      </c>
      <c r="BK27" s="129" t="str">
        <f>IF(ISBLANK(ФИО_подрядчика),"",ФИО_подрядчика)</f>
        <v/>
      </c>
      <c r="BL27" s="129" t="str">
        <f>IF(ISBLANK(ФИО_иного),"",должность_иного&amp;" "&amp;орг_иного)</f>
        <v/>
      </c>
      <c r="BM27" s="129" t="str">
        <f>IF(ISBLANK(ФИО_иного),"",ФИО_иного)</f>
        <v/>
      </c>
      <c r="BN2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2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бА-№19А@Акт освидетельствования скрытых работ. Бетонирование стен подвала блока А</v>
      </c>
      <c r="BP2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бА-№19А (Бетонирование стен подвала)</v>
      </c>
      <c r="BQ2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бА-№19А</v>
      </c>
      <c r="BR27" s="169"/>
      <c r="BS27" s="170"/>
      <c r="BT27" s="129"/>
      <c r="BU27" s="129"/>
      <c r="BV27" s="129"/>
      <c r="BW27" s="129"/>
    </row>
    <row r="28" spans="1:75" customFormat="1">
      <c r="A28" s="142">
        <v>20</v>
      </c>
      <c r="B28" s="185" t="s">
        <v>259</v>
      </c>
      <c r="C28" s="165"/>
      <c r="D28" s="186"/>
      <c r="E28" s="186" t="s">
        <v>259</v>
      </c>
      <c r="F28" s="186"/>
      <c r="G28" s="186"/>
      <c r="H28" s="186"/>
      <c r="I28" s="104"/>
      <c r="J28" s="104"/>
      <c r="K28" s="102"/>
      <c r="L28" s="115"/>
      <c r="M28" s="115"/>
      <c r="N28" s="100" t="s">
        <v>235</v>
      </c>
      <c r="O28" s="135" t="str">
        <f>C28&amp;(IF(ISBLANK(Таблица1[[#This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</v>
      </c>
      <c r="P28" s="101" t="str">
        <f>O30</f>
        <v xml:space="preserve"> блока А на отм. -4,350 в осях Ж-Л/1-8</v>
      </c>
      <c r="Q28" s="150"/>
      <c r="R28" s="99"/>
      <c r="S28" s="103"/>
      <c r="T28" s="100"/>
      <c r="U28" s="103"/>
      <c r="V28" s="103">
        <f>2</f>
        <v>2</v>
      </c>
      <c r="W28" s="103" t="str">
        <f>"согласно п. 3, 4"</f>
        <v>согласно п. 3, 4</v>
      </c>
      <c r="X28" s="103" t="str">
        <f>IF(ISERROR(SEARCH("арм",Таблица1[[#This Row],[Наименование работ]])),"",1)</f>
        <v/>
      </c>
      <c r="Y28" s="128" t="str">
        <f>IF(ISBLANK(Таблица1[[#This Row],[Дата начала]]),"",TEXT(DAY(Таблица1[[#This Row],[Дата начала]]),"00"))</f>
        <v/>
      </c>
      <c r="Z2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28" s="129" t="str">
        <f>IF(ISBLANK(Таблица1[[#This Row],[Дата начала]]),"",YEAR(Таблица1[[#This Row],[Дата начала]]))</f>
        <v/>
      </c>
      <c r="AB28" s="128" t="str">
        <f>IF(ISBLANK(Таблица1[[#This Row],[Дата окончания]]),"",TEXT(DAY(Таблица1[[#This Row],[Дата окончания]]),"00"))</f>
        <v/>
      </c>
      <c r="AC2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28" s="129" t="str">
        <f>IF(ISBLANK(Таблица1[[#This Row],[Дата окончания]]),"",YEAR(Таблица1[[#This Row],[Дата окончания]]))</f>
        <v/>
      </c>
      <c r="AE28" s="131" t="str">
        <f>IF(ISBLANK(Таблица1[[#This Row],[Дата акта]]),"",TEXT(DAY(Таблица1[[#This Row],[Дата акта]]),"00"))</f>
        <v/>
      </c>
      <c r="AF2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28" s="130" t="str">
        <f>IF(ISBLANK(Таблица1[[#This Row],[Дата акта]]),"",YEAR(Таблица1[[#This Row],[Дата акта]]))</f>
        <v/>
      </c>
      <c r="AH28" s="130" t="str">
        <f>IF(ISBLANK(Таблица1[[#This Row],[Материалы вручную]]),"","; "&amp;Таблица1[[#This Row],[Материалы вручную]])</f>
        <v/>
      </c>
      <c r="AI28" s="129" t="str">
        <f>IF(ISBLANK(наименование_объекта),"",наименование_объекта)</f>
        <v/>
      </c>
      <c r="AJ28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28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28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28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28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28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28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28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28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28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28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28" s="129" t="str">
        <f>IF(ISBLANK(наименование_подрядчика),"",наименование_подрядчика)</f>
        <v/>
      </c>
      <c r="AV28" s="129" t="str">
        <f>IF(ISBLANK(Реквизиты!$B$6),"",Реквизиты!$B$6)</f>
        <v/>
      </c>
      <c r="AW28" s="129" t="str">
        <f>IF(ISBLANK(наименование_проектировщика),"",наименование_проектировщика)</f>
        <v/>
      </c>
      <c r="AX28" s="129">
        <f>Таблица1[[#This Row],[Проект]]</f>
        <v>0</v>
      </c>
      <c r="AY28" s="129" t="str">
        <f>IF(ISBLANK(ФИО_заказчика),"",должность_заказчика&amp;" "&amp;орг_заказчика)</f>
        <v/>
      </c>
      <c r="AZ28" s="129" t="str">
        <f>IF(ISBLANK(ФИО_заказчика),"",ФИО_заказчика)</f>
        <v/>
      </c>
      <c r="BA28" s="129" t="str">
        <f>IF(ISBLANK(ФИО_ТНзаказчика),"",должность_ТНзаказчика&amp;" "&amp;орг_ТНзаказчика)</f>
        <v/>
      </c>
      <c r="BB28" s="129" t="str">
        <f>IF(ISBLANK(ФИО_ТНзаказчика),"",ФИО_ТНзаказчика)</f>
        <v/>
      </c>
      <c r="BC28" s="129" t="str">
        <f>IF(ISBLANK(ФИО_генподрядчика),"",должность_генподрядчика&amp;" "&amp;наименование_генподрядчика)</f>
        <v/>
      </c>
      <c r="BD28" s="129" t="str">
        <f>IF(ISBLANK(ФИО_генподрядчика),"",ФИО_генподрядчика)</f>
        <v/>
      </c>
      <c r="BE28" s="129" t="str">
        <f>IF(ISBLANK(ФИО_ТНгенподрядчика),"",должность_ТНгенподрядчика&amp;" "&amp;наименование_генподрядчика)</f>
        <v/>
      </c>
      <c r="BF28" s="129" t="str">
        <f>IF(ISBLANK(ФИО_ТНгенподрядчика),"",ФИО_ТНгенподрядчика)</f>
        <v/>
      </c>
      <c r="BG28" s="129" t="str">
        <f>IF(ISBLANK(ФИО_генподрядчика),"",ФИО_генподрядчика)</f>
        <v/>
      </c>
      <c r="BH2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8" s="129" t="str">
        <f>IF([Проектировщик нужен?]=1,IF(ISBLANK(ФИО_проектировщика),"",ФИО_проектировщика),"")</f>
        <v/>
      </c>
      <c r="BJ28" s="129" t="str">
        <f>IF(ISBLANK(ФИО_подрядчика),"",должность_подрядчика&amp;" "&amp;наименование_подрядчика)</f>
        <v/>
      </c>
      <c r="BK28" s="129" t="str">
        <f>IF(ISBLANK(ФИО_подрядчика),"",ФИО_подрядчика)</f>
        <v/>
      </c>
      <c r="BL28" s="129" t="str">
        <f>IF(ISBLANK(ФИО_иного),"",должность_иного&amp;" "&amp;орг_иного)</f>
        <v/>
      </c>
      <c r="BM28" s="129" t="str">
        <f>IF(ISBLANK(ФИО_иного),"",ФИО_иного)</f>
        <v/>
      </c>
      <c r="BN2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2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бА-№20А@Акт освидетельствования скрытых работ.  блока А</v>
      </c>
      <c r="BP2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бА-№20А ()</v>
      </c>
      <c r="BQ2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бА-№20А</v>
      </c>
      <c r="BR28" s="169"/>
      <c r="BS28" s="170"/>
      <c r="BT28" s="129"/>
      <c r="BU28" s="129"/>
      <c r="BV28" s="129"/>
      <c r="BW28" s="129"/>
    </row>
    <row r="29" spans="1:75" customFormat="1">
      <c r="A29" s="142">
        <v>15</v>
      </c>
      <c r="B29" s="179" t="s">
        <v>319</v>
      </c>
      <c r="C29" s="165"/>
      <c r="D29" s="178"/>
      <c r="E29" s="178" t="s">
        <v>259</v>
      </c>
      <c r="F29" s="178"/>
      <c r="G29" s="178" t="s">
        <v>262</v>
      </c>
      <c r="H29" s="178" t="s">
        <v>289</v>
      </c>
      <c r="I29" s="104"/>
      <c r="J29" s="104"/>
      <c r="K29" s="102"/>
      <c r="L29" s="115"/>
      <c r="M29" s="115"/>
      <c r="N29" s="100" t="s">
        <v>235</v>
      </c>
      <c r="O29" s="135" t="str">
        <f>C29&amp;(IF(ISBLANK(Таблица1[[#This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29" s="101" t="str">
        <f>O31</f>
        <v xml:space="preserve"> блока А на отм. -4,350 в осях Ж-Л/1-8</v>
      </c>
      <c r="Q29" s="150"/>
      <c r="R29" s="99"/>
      <c r="S29" s="103"/>
      <c r="T29" s="100"/>
      <c r="U29" s="103"/>
      <c r="V29" s="103">
        <f>2</f>
        <v>2</v>
      </c>
      <c r="W29" s="103" t="str">
        <f t="shared" ref="W29:W54" si="58">"согласно п. 3, 4"</f>
        <v>согласно п. 3, 4</v>
      </c>
      <c r="X29" s="103" t="str">
        <f>IF(ISERROR(SEARCH("арм",Таблица1[[#This Row],[Наименование работ]])),"",1)</f>
        <v/>
      </c>
      <c r="Y29" s="128" t="str">
        <f>IF(ISBLANK(Таблица1[[#This Row],[Дата начала]]),"",TEXT(DAY(Таблица1[[#This Row],[Дата начала]]),"00"))</f>
        <v/>
      </c>
      <c r="Z2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29" s="129" t="str">
        <f>IF(ISBLANK(Таблица1[[#This Row],[Дата начала]]),"",YEAR(Таблица1[[#This Row],[Дата начала]]))</f>
        <v/>
      </c>
      <c r="AB29" s="128" t="str">
        <f>IF(ISBLANK(Таблица1[[#This Row],[Дата окончания]]),"",TEXT(DAY(Таблица1[[#This Row],[Дата окончания]]),"00"))</f>
        <v/>
      </c>
      <c r="AC2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29" s="129" t="str">
        <f>IF(ISBLANK(Таблица1[[#This Row],[Дата окончания]]),"",YEAR(Таблица1[[#This Row],[Дата окончания]]))</f>
        <v/>
      </c>
      <c r="AE29" s="131" t="str">
        <f>IF(ISBLANK(Таблица1[[#This Row],[Дата акта]]),"",TEXT(DAY(Таблица1[[#This Row],[Дата акта]]),"00"))</f>
        <v/>
      </c>
      <c r="AF2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29" s="130" t="str">
        <f>IF(ISBLANK(Таблица1[[#This Row],[Дата акта]]),"",YEAR(Таблица1[[#This Row],[Дата акта]]))</f>
        <v/>
      </c>
      <c r="AH29" s="130" t="str">
        <f>IF(ISBLANK(Таблица1[[#This Row],[Материалы вручную]]),"","; "&amp;Таблица1[[#This Row],[Материалы вручную]])</f>
        <v/>
      </c>
      <c r="AI29" s="129" t="str">
        <f t="shared" ref="AI29:AI54" si="59">IF(ISBLANK(наименование_объекта),"",наименование_объекта)</f>
        <v/>
      </c>
      <c r="AJ29" s="129" t="str">
        <f t="shared" ref="AJ29:AJ54" si="60">IF(ISBLANK(Наименование_заказчика),"",Наименование_заказчика)&amp;IF(ISBLANK(реквизиты_заказчика),"",". "&amp;реквизиты_заказчика)</f>
        <v/>
      </c>
      <c r="AK29" s="129" t="str">
        <f t="shared" ref="AK29:AK54" si="61"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29" s="129" t="str">
        <f t="shared" ref="AL29:AL54" si="62"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29" s="129" t="str">
        <f t="shared" ref="AM29:AM54" si="63">IF(ISBLANK(наименование_подрядчика),"",наименование_подрядчика)&amp;IF(ISBLANK(реквизиты_подрядчика),"",". "&amp;реквизиты_подрядчика)</f>
        <v/>
      </c>
      <c r="AN29" s="130" t="str">
        <f t="shared" ref="AN29:AN54" si="64"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29" s="129" t="str">
        <f t="shared" ref="AO29:AO54" si="65"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29" s="129" t="str">
        <f t="shared" ref="AP29:AP54" si="66"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29" s="129" t="str">
        <f t="shared" ref="AQ29:AQ54" si="67"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29" s="129" t="str">
        <f t="shared" ref="AR29:AR54" si="68"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29" s="129" t="str">
        <f t="shared" ref="AS29:AS54" si="69"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29" s="129" t="str">
        <f t="shared" ref="AT29:AT54" si="70">IF(ISBLANK(ФИО_иного),"",должность_иного&amp;" "&amp;орг_иного&amp;" "&amp;ФИО_иного&amp;IF(ISBLANK(приказ_иного),"",", приказ "&amp;приказ_иного))</f>
        <v/>
      </c>
      <c r="AU29" s="129" t="str">
        <f t="shared" ref="AU29:AU54" si="71">IF(ISBLANK(наименование_подрядчика),"",наименование_подрядчика)</f>
        <v/>
      </c>
      <c r="AV29" s="129" t="str">
        <f>IF(ISBLANK(Реквизиты!$B$6),"",Реквизиты!$B$6)</f>
        <v/>
      </c>
      <c r="AW29" s="129" t="str">
        <f t="shared" ref="AW29:AW54" si="72">IF(ISBLANK(наименование_проектировщика),"",наименование_проектировщика)</f>
        <v/>
      </c>
      <c r="AX29" s="129">
        <f>Таблица1[[#This Row],[Проект]]</f>
        <v>0</v>
      </c>
      <c r="AY29" s="129" t="str">
        <f t="shared" ref="AY29:AY54" si="73">IF(ISBLANK(ФИО_заказчика),"",должность_заказчика&amp;" "&amp;орг_заказчика)</f>
        <v/>
      </c>
      <c r="AZ29" s="129" t="str">
        <f t="shared" ref="AZ29:AZ54" si="74">IF(ISBLANK(ФИО_заказчика),"",ФИО_заказчика)</f>
        <v/>
      </c>
      <c r="BA29" s="129" t="str">
        <f t="shared" ref="BA29:BA54" si="75">IF(ISBLANK(ФИО_ТНзаказчика),"",должность_ТНзаказчика&amp;" "&amp;орг_ТНзаказчика)</f>
        <v/>
      </c>
      <c r="BB29" s="129" t="str">
        <f t="shared" ref="BB29:BB54" si="76">IF(ISBLANK(ФИО_ТНзаказчика),"",ФИО_ТНзаказчика)</f>
        <v/>
      </c>
      <c r="BC29" s="129" t="str">
        <f t="shared" ref="BC29:BC54" si="77">IF(ISBLANK(ФИО_генподрядчика),"",должность_генподрядчика&amp;" "&amp;наименование_генподрядчика)</f>
        <v/>
      </c>
      <c r="BD29" s="129" t="str">
        <f t="shared" ref="BD29:BD54" si="78">IF(ISBLANK(ФИО_генподрядчика),"",ФИО_генподрядчика)</f>
        <v/>
      </c>
      <c r="BE29" s="129" t="str">
        <f t="shared" ref="BE29:BE54" si="79">IF(ISBLANK(ФИО_ТНгенподрядчика),"",должность_ТНгенподрядчика&amp;" "&amp;наименование_генподрядчика)</f>
        <v/>
      </c>
      <c r="BF29" s="129" t="str">
        <f t="shared" ref="BF29:BF54" si="80">IF(ISBLANK(ФИО_ТНгенподрядчика),"",ФИО_ТНгенподрядчика)</f>
        <v/>
      </c>
      <c r="BG29" s="129" t="str">
        <f t="shared" ref="BG29:BG54" si="81">IF(ISBLANK(ФИО_генподрядчика),"",ФИО_генподрядчика)</f>
        <v/>
      </c>
      <c r="BH2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29" s="129" t="str">
        <f>IF([Проектировщик нужен?]=1,IF(ISBLANK(ФИО_проектировщика),"",ФИО_проектировщика),"")</f>
        <v/>
      </c>
      <c r="BJ29" s="129" t="str">
        <f t="shared" ref="BJ29:BJ54" si="82">IF(ISBLANK(ФИО_подрядчика),"",должность_подрядчика&amp;" "&amp;наименование_подрядчика)</f>
        <v/>
      </c>
      <c r="BK29" s="129" t="str">
        <f t="shared" ref="BK29:BK54" si="83">IF(ISBLANK(ФИО_подрядчика),"",ФИО_подрядчика)</f>
        <v/>
      </c>
      <c r="BL29" s="129" t="str">
        <f t="shared" ref="BL29:BL54" si="84">IF(ISBLANK(ФИО_иного),"",должность_иного&amp;" "&amp;орг_иного)</f>
        <v/>
      </c>
      <c r="BM29" s="129" t="str">
        <f t="shared" ref="BM29:BM54" si="85">IF(ISBLANK(ФИО_иного),"",ФИО_иного)</f>
        <v/>
      </c>
      <c r="BN2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2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бА-№15А/1@Акт освидетельствования скрытых работ.  блока А на отм. -4,350 в осях Ж-Л/1-8</v>
      </c>
      <c r="BP2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бА-№15А/1 ( на отм.-4,350)</v>
      </c>
      <c r="BQ2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бА-№15А/1</v>
      </c>
      <c r="BR29" s="169"/>
      <c r="BS29" s="170"/>
      <c r="BT29" s="129"/>
      <c r="BU29" s="129"/>
      <c r="BV29" s="129"/>
      <c r="BW29" s="129"/>
    </row>
    <row r="30" spans="1:75" customFormat="1">
      <c r="A30" s="142">
        <v>16</v>
      </c>
      <c r="B30" s="179" t="s">
        <v>319</v>
      </c>
      <c r="C30" s="165"/>
      <c r="D30" s="178"/>
      <c r="E30" s="178" t="s">
        <v>259</v>
      </c>
      <c r="F30" s="178"/>
      <c r="G30" s="178" t="s">
        <v>262</v>
      </c>
      <c r="H30" s="178" t="s">
        <v>289</v>
      </c>
      <c r="I30" s="104"/>
      <c r="J30" s="104"/>
      <c r="K30" s="102"/>
      <c r="L30" s="115"/>
      <c r="M30" s="115"/>
      <c r="N30" s="100" t="s">
        <v>235</v>
      </c>
      <c r="O30" s="135" t="str">
        <f>C30&amp;(IF(ISBLANK(Таблица1[[#This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30" s="101" t="str">
        <f>O31</f>
        <v xml:space="preserve"> блока А на отм. -4,350 в осях Ж-Л/1-8</v>
      </c>
      <c r="Q30" s="150"/>
      <c r="R30" s="99"/>
      <c r="S30" s="103"/>
      <c r="T30" s="100"/>
      <c r="U30" s="103"/>
      <c r="V30" s="103">
        <f>2</f>
        <v>2</v>
      </c>
      <c r="W30" s="103" t="str">
        <f t="shared" si="58"/>
        <v>согласно п. 3, 4</v>
      </c>
      <c r="X30" s="103" t="str">
        <f>IF(ISERROR(SEARCH("арм",Таблица1[[#This Row],[Наименование работ]])),"",1)</f>
        <v/>
      </c>
      <c r="Y30" s="128" t="str">
        <f>IF(ISBLANK(Таблица1[[#This Row],[Дата начала]]),"",TEXT(DAY(Таблица1[[#This Row],[Дата начала]]),"00"))</f>
        <v/>
      </c>
      <c r="Z3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0" s="129" t="str">
        <f>IF(ISBLANK(Таблица1[[#This Row],[Дата начала]]),"",YEAR(Таблица1[[#This Row],[Дата начала]]))</f>
        <v/>
      </c>
      <c r="AB30" s="128" t="str">
        <f>IF(ISBLANK(Таблица1[[#This Row],[Дата окончания]]),"",TEXT(DAY(Таблица1[[#This Row],[Дата окончания]]),"00"))</f>
        <v/>
      </c>
      <c r="AC3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0" s="129" t="str">
        <f>IF(ISBLANK(Таблица1[[#This Row],[Дата окончания]]),"",YEAR(Таблица1[[#This Row],[Дата окончания]]))</f>
        <v/>
      </c>
      <c r="AE30" s="131" t="str">
        <f>IF(ISBLANK(Таблица1[[#This Row],[Дата акта]]),"",TEXT(DAY(Таблица1[[#This Row],[Дата акта]]),"00"))</f>
        <v/>
      </c>
      <c r="AF3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0" s="130" t="str">
        <f>IF(ISBLANK(Таблица1[[#This Row],[Дата акта]]),"",YEAR(Таблица1[[#This Row],[Дата акта]]))</f>
        <v/>
      </c>
      <c r="AH30" s="130" t="str">
        <f>IF(ISBLANK(Таблица1[[#This Row],[Материалы вручную]]),"","; "&amp;Таблица1[[#This Row],[Материалы вручную]])</f>
        <v/>
      </c>
      <c r="AI30" s="129" t="str">
        <f t="shared" si="59"/>
        <v/>
      </c>
      <c r="AJ30" s="129" t="str">
        <f t="shared" si="60"/>
        <v/>
      </c>
      <c r="AK30" s="129" t="str">
        <f t="shared" si="61"/>
        <v/>
      </c>
      <c r="AL30" s="129" t="str">
        <f t="shared" si="62"/>
        <v/>
      </c>
      <c r="AM30" s="129" t="str">
        <f t="shared" si="63"/>
        <v/>
      </c>
      <c r="AN30" s="130" t="str">
        <f t="shared" si="64"/>
        <v/>
      </c>
      <c r="AO30" s="129" t="str">
        <f t="shared" si="65"/>
        <v/>
      </c>
      <c r="AP30" s="129" t="str">
        <f t="shared" si="66"/>
        <v/>
      </c>
      <c r="AQ30" s="129" t="str">
        <f t="shared" si="67"/>
        <v/>
      </c>
      <c r="AR30" s="129" t="str">
        <f t="shared" si="68"/>
        <v/>
      </c>
      <c r="AS30" s="129" t="str">
        <f t="shared" si="69"/>
        <v/>
      </c>
      <c r="AT30" s="129" t="str">
        <f t="shared" si="70"/>
        <v/>
      </c>
      <c r="AU30" s="129" t="str">
        <f t="shared" si="71"/>
        <v/>
      </c>
      <c r="AV30" s="129" t="str">
        <f>IF(ISBLANK(Реквизиты!$B$6),"",Реквизиты!$B$6)</f>
        <v/>
      </c>
      <c r="AW30" s="129" t="str">
        <f t="shared" si="72"/>
        <v/>
      </c>
      <c r="AX30" s="129">
        <f>Таблица1[[#This Row],[Проект]]</f>
        <v>0</v>
      </c>
      <c r="AY30" s="129" t="str">
        <f t="shared" si="73"/>
        <v/>
      </c>
      <c r="AZ30" s="129" t="str">
        <f t="shared" si="74"/>
        <v/>
      </c>
      <c r="BA30" s="129" t="str">
        <f t="shared" si="75"/>
        <v/>
      </c>
      <c r="BB30" s="129" t="str">
        <f t="shared" si="76"/>
        <v/>
      </c>
      <c r="BC30" s="129" t="str">
        <f t="shared" si="77"/>
        <v/>
      </c>
      <c r="BD30" s="129" t="str">
        <f t="shared" si="78"/>
        <v/>
      </c>
      <c r="BE30" s="129" t="str">
        <f t="shared" si="79"/>
        <v/>
      </c>
      <c r="BF30" s="129" t="str">
        <f t="shared" si="80"/>
        <v/>
      </c>
      <c r="BG30" s="129" t="str">
        <f t="shared" si="81"/>
        <v/>
      </c>
      <c r="BH3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0" s="129" t="str">
        <f>IF([Проектировщик нужен?]=1,IF(ISBLANK(ФИО_проектировщика),"",ФИО_проектировщика),"")</f>
        <v/>
      </c>
      <c r="BJ30" s="129" t="str">
        <f t="shared" si="82"/>
        <v/>
      </c>
      <c r="BK30" s="129" t="str">
        <f t="shared" si="83"/>
        <v/>
      </c>
      <c r="BL30" s="129" t="str">
        <f t="shared" si="84"/>
        <v/>
      </c>
      <c r="BM30" s="129" t="str">
        <f t="shared" si="85"/>
        <v/>
      </c>
      <c r="BN3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бА-№16А/1@Акт освидетельствования скрытых работ.  блока А на отм. -4,350 в осях Ж-Л/1-8</v>
      </c>
      <c r="BP3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бА-№16А/1 ( на отм.-4,350)</v>
      </c>
      <c r="BQ3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бА-№16А/1</v>
      </c>
      <c r="BR30" s="169"/>
      <c r="BS30" s="170"/>
      <c r="BT30" s="129"/>
      <c r="BU30" s="129"/>
      <c r="BV30" s="129"/>
      <c r="BW30" s="129"/>
    </row>
    <row r="31" spans="1:75" customFormat="1">
      <c r="A31" s="142">
        <v>17</v>
      </c>
      <c r="B31" s="179" t="s">
        <v>319</v>
      </c>
      <c r="C31" s="165"/>
      <c r="D31" s="178"/>
      <c r="E31" s="178" t="s">
        <v>259</v>
      </c>
      <c r="F31" s="178"/>
      <c r="G31" s="178" t="s">
        <v>262</v>
      </c>
      <c r="H31" s="178" t="s">
        <v>289</v>
      </c>
      <c r="I31" s="104"/>
      <c r="J31" s="104"/>
      <c r="K31" s="102"/>
      <c r="L31" s="115"/>
      <c r="M31" s="115"/>
      <c r="N31" s="100" t="s">
        <v>235</v>
      </c>
      <c r="O31" s="135" t="str">
        <f>C31&amp;(IF(ISBLANK(Таблица1[[#This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Ж-Л/1-8</v>
      </c>
      <c r="P31" s="101" t="str">
        <f>O32</f>
        <v xml:space="preserve"> блока А на отм. -4,350 в осях А-Л/1-11</v>
      </c>
      <c r="Q31" s="150"/>
      <c r="R31" s="99"/>
      <c r="S31" s="103"/>
      <c r="T31" s="100"/>
      <c r="U31" s="103"/>
      <c r="V31" s="103">
        <f>2</f>
        <v>2</v>
      </c>
      <c r="W31" s="103" t="str">
        <f t="shared" si="58"/>
        <v>согласно п. 3, 4</v>
      </c>
      <c r="X31" s="103" t="str">
        <f>IF(ISERROR(SEARCH("арм",Таблица1[[#This Row],[Наименование работ]])),"",1)</f>
        <v/>
      </c>
      <c r="Y31" s="128" t="str">
        <f>IF(ISBLANK(Таблица1[[#This Row],[Дата начала]]),"",TEXT(DAY(Таблица1[[#This Row],[Дата начала]]),"00"))</f>
        <v/>
      </c>
      <c r="Z3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1" s="129" t="str">
        <f>IF(ISBLANK(Таблица1[[#This Row],[Дата начала]]),"",YEAR(Таблица1[[#This Row],[Дата начала]]))</f>
        <v/>
      </c>
      <c r="AB31" s="128" t="str">
        <f>IF(ISBLANK(Таблица1[[#This Row],[Дата окончания]]),"",TEXT(DAY(Таблица1[[#This Row],[Дата окончания]]),"00"))</f>
        <v/>
      </c>
      <c r="AC3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1" s="129" t="str">
        <f>IF(ISBLANK(Таблица1[[#This Row],[Дата окончания]]),"",YEAR(Таблица1[[#This Row],[Дата окончания]]))</f>
        <v/>
      </c>
      <c r="AE31" s="131" t="str">
        <f>IF(ISBLANK(Таблица1[[#This Row],[Дата акта]]),"",TEXT(DAY(Таблица1[[#This Row],[Дата акта]]),"00"))</f>
        <v/>
      </c>
      <c r="AF3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1" s="130" t="str">
        <f>IF(ISBLANK(Таблица1[[#This Row],[Дата акта]]),"",YEAR(Таблица1[[#This Row],[Дата акта]]))</f>
        <v/>
      </c>
      <c r="AH31" s="130" t="str">
        <f>IF(ISBLANK(Таблица1[[#This Row],[Материалы вручную]]),"","; "&amp;Таблица1[[#This Row],[Материалы вручную]])</f>
        <v/>
      </c>
      <c r="AI31" s="129" t="str">
        <f t="shared" si="59"/>
        <v/>
      </c>
      <c r="AJ31" s="129" t="str">
        <f t="shared" si="60"/>
        <v/>
      </c>
      <c r="AK31" s="129" t="str">
        <f t="shared" si="61"/>
        <v/>
      </c>
      <c r="AL31" s="129" t="str">
        <f t="shared" si="62"/>
        <v/>
      </c>
      <c r="AM31" s="129" t="str">
        <f t="shared" si="63"/>
        <v/>
      </c>
      <c r="AN31" s="130" t="str">
        <f t="shared" si="64"/>
        <v/>
      </c>
      <c r="AO31" s="129" t="str">
        <f t="shared" si="65"/>
        <v/>
      </c>
      <c r="AP31" s="129" t="str">
        <f t="shared" si="66"/>
        <v/>
      </c>
      <c r="AQ31" s="129" t="str">
        <f t="shared" si="67"/>
        <v/>
      </c>
      <c r="AR31" s="129" t="str">
        <f t="shared" si="68"/>
        <v/>
      </c>
      <c r="AS31" s="129" t="str">
        <f t="shared" si="69"/>
        <v/>
      </c>
      <c r="AT31" s="129" t="str">
        <f t="shared" si="70"/>
        <v/>
      </c>
      <c r="AU31" s="129" t="str">
        <f t="shared" si="71"/>
        <v/>
      </c>
      <c r="AV31" s="129" t="str">
        <f>IF(ISBLANK(Реквизиты!$B$6),"",Реквизиты!$B$6)</f>
        <v/>
      </c>
      <c r="AW31" s="129" t="str">
        <f t="shared" si="72"/>
        <v/>
      </c>
      <c r="AX31" s="129">
        <f>Таблица1[[#This Row],[Проект]]</f>
        <v>0</v>
      </c>
      <c r="AY31" s="129" t="str">
        <f t="shared" si="73"/>
        <v/>
      </c>
      <c r="AZ31" s="129" t="str">
        <f t="shared" si="74"/>
        <v/>
      </c>
      <c r="BA31" s="129" t="str">
        <f t="shared" si="75"/>
        <v/>
      </c>
      <c r="BB31" s="129" t="str">
        <f t="shared" si="76"/>
        <v/>
      </c>
      <c r="BC31" s="129" t="str">
        <f t="shared" si="77"/>
        <v/>
      </c>
      <c r="BD31" s="129" t="str">
        <f t="shared" si="78"/>
        <v/>
      </c>
      <c r="BE31" s="129" t="str">
        <f t="shared" si="79"/>
        <v/>
      </c>
      <c r="BF31" s="129" t="str">
        <f t="shared" si="80"/>
        <v/>
      </c>
      <c r="BG31" s="129" t="str">
        <f t="shared" si="81"/>
        <v/>
      </c>
      <c r="BH3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1" s="129" t="str">
        <f>IF([Проектировщик нужен?]=1,IF(ISBLANK(ФИО_проектировщика),"",ФИО_проектировщика),"")</f>
        <v/>
      </c>
      <c r="BJ31" s="129" t="str">
        <f t="shared" si="82"/>
        <v/>
      </c>
      <c r="BK31" s="129" t="str">
        <f t="shared" si="83"/>
        <v/>
      </c>
      <c r="BL31" s="129" t="str">
        <f t="shared" si="84"/>
        <v/>
      </c>
      <c r="BM31" s="129" t="str">
        <f t="shared" si="85"/>
        <v/>
      </c>
      <c r="BN3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бА-№17А/1@Акт освидетельствования скрытых работ.  блока А на отм. -4,350 в осях Ж-Л/1-8</v>
      </c>
      <c r="BP3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бА-№17А/1 ( на отм.-4,350)</v>
      </c>
      <c r="BQ3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бА-№17А/1</v>
      </c>
      <c r="BR31" s="169"/>
      <c r="BS31" s="170"/>
      <c r="BT31" s="129"/>
      <c r="BU31" s="129"/>
      <c r="BV31" s="129"/>
      <c r="BW31" s="129"/>
    </row>
    <row r="32" spans="1:75" customFormat="1">
      <c r="A32" s="142">
        <v>21</v>
      </c>
      <c r="B32" s="179" t="s">
        <v>259</v>
      </c>
      <c r="C32" s="165"/>
      <c r="D32" s="178"/>
      <c r="E32" s="178" t="s">
        <v>259</v>
      </c>
      <c r="F32" s="178"/>
      <c r="G32" s="178" t="s">
        <v>262</v>
      </c>
      <c r="H32" s="178" t="s">
        <v>276</v>
      </c>
      <c r="I32" s="104"/>
      <c r="J32" s="104"/>
      <c r="K32" s="102"/>
      <c r="L32" s="115"/>
      <c r="M32" s="115"/>
      <c r="N32" s="100" t="s">
        <v>235</v>
      </c>
      <c r="O32" s="135" t="str">
        <f>C32&amp;(IF(ISBLANK(Таблица1[[#This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32" s="101" t="str">
        <f t="shared" ref="P32:P40" si="86">O33</f>
        <v xml:space="preserve"> блока А на отм. -4,350 в осях А-Л/1-11</v>
      </c>
      <c r="Q32" s="150"/>
      <c r="R32" s="99"/>
      <c r="S32" s="103"/>
      <c r="T32" s="100"/>
      <c r="U32" s="103"/>
      <c r="V32" s="103">
        <f>2</f>
        <v>2</v>
      </c>
      <c r="W32" s="103" t="str">
        <f>"согласно п. 3, 4"</f>
        <v>согласно п. 3, 4</v>
      </c>
      <c r="X32" s="103" t="str">
        <f>IF(ISERROR(SEARCH("арм",Таблица1[[#This Row],[Наименование работ]])),"",1)</f>
        <v/>
      </c>
      <c r="Y32" s="128" t="str">
        <f>IF(ISBLANK(Таблица1[[#This Row],[Дата начала]]),"",TEXT(DAY(Таблица1[[#This Row],[Дата начала]]),"00"))</f>
        <v/>
      </c>
      <c r="Z32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2" s="129" t="str">
        <f>IF(ISBLANK(Таблица1[[#This Row],[Дата начала]]),"",YEAR(Таблица1[[#This Row],[Дата начала]]))</f>
        <v/>
      </c>
      <c r="AB32" s="128" t="str">
        <f>IF(ISBLANK(Таблица1[[#This Row],[Дата окончания]]),"",TEXT(DAY(Таблица1[[#This Row],[Дата окончания]]),"00"))</f>
        <v/>
      </c>
      <c r="AC32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2" s="129" t="str">
        <f>IF(ISBLANK(Таблица1[[#This Row],[Дата окончания]]),"",YEAR(Таблица1[[#This Row],[Дата окончания]]))</f>
        <v/>
      </c>
      <c r="AE32" s="131" t="str">
        <f>IF(ISBLANK(Таблица1[[#This Row],[Дата акта]]),"",TEXT(DAY(Таблица1[[#This Row],[Дата акта]]),"00"))</f>
        <v/>
      </c>
      <c r="AF32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2" s="130" t="str">
        <f>IF(ISBLANK(Таблица1[[#This Row],[Дата акта]]),"",YEAR(Таблица1[[#This Row],[Дата акта]]))</f>
        <v/>
      </c>
      <c r="AH32" s="130" t="str">
        <f>IF(ISBLANK(Таблица1[[#This Row],[Материалы вручную]]),"","; "&amp;Таблица1[[#This Row],[Материалы вручную]])</f>
        <v/>
      </c>
      <c r="AI32" s="129" t="str">
        <f>IF(ISBLANK(наименование_объекта),"",наименование_объекта)</f>
        <v/>
      </c>
      <c r="AJ32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32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32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32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32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32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32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32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32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32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32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32" s="129" t="str">
        <f>IF(ISBLANK(наименование_подрядчика),"",наименование_подрядчика)</f>
        <v/>
      </c>
      <c r="AV32" s="129" t="str">
        <f>IF(ISBLANK(Реквизиты!$B$6),"",Реквизиты!$B$6)</f>
        <v/>
      </c>
      <c r="AW32" s="129" t="str">
        <f>IF(ISBLANK(наименование_проектировщика),"",наименование_проектировщика)</f>
        <v/>
      </c>
      <c r="AX32" s="129">
        <f>Таблица1[[#This Row],[Проект]]</f>
        <v>0</v>
      </c>
      <c r="AY32" s="129" t="str">
        <f>IF(ISBLANK(ФИО_заказчика),"",должность_заказчика&amp;" "&amp;орг_заказчика)</f>
        <v/>
      </c>
      <c r="AZ32" s="129" t="str">
        <f>IF(ISBLANK(ФИО_заказчика),"",ФИО_заказчика)</f>
        <v/>
      </c>
      <c r="BA32" s="129" t="str">
        <f>IF(ISBLANK(ФИО_ТНзаказчика),"",должность_ТНзаказчика&amp;" "&amp;орг_ТНзаказчика)</f>
        <v/>
      </c>
      <c r="BB32" s="129" t="str">
        <f>IF(ISBLANK(ФИО_ТНзаказчика),"",ФИО_ТНзаказчика)</f>
        <v/>
      </c>
      <c r="BC32" s="129" t="str">
        <f>IF(ISBLANK(ФИО_генподрядчика),"",должность_генподрядчика&amp;" "&amp;наименование_генподрядчика)</f>
        <v/>
      </c>
      <c r="BD32" s="129" t="str">
        <f>IF(ISBLANK(ФИО_генподрядчика),"",ФИО_генподрядчика)</f>
        <v/>
      </c>
      <c r="BE32" s="129" t="str">
        <f>IF(ISBLANK(ФИО_ТНгенподрядчика),"",должность_ТНгенподрядчика&amp;" "&amp;наименование_генподрядчика)</f>
        <v/>
      </c>
      <c r="BF32" s="129" t="str">
        <f>IF(ISBLANK(ФИО_ТНгенподрядчика),"",ФИО_ТНгенподрядчика)</f>
        <v/>
      </c>
      <c r="BG32" s="129" t="str">
        <f>IF(ISBLANK(ФИО_генподрядчика),"",ФИО_генподрядчика)</f>
        <v/>
      </c>
      <c r="BH32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2" s="129" t="str">
        <f>IF([Проектировщик нужен?]=1,IF(ISBLANK(ФИО_проектировщика),"",ФИО_проектировщика),"")</f>
        <v/>
      </c>
      <c r="BJ32" s="129" t="str">
        <f>IF(ISBLANK(ФИО_подрядчика),"",должность_подрядчика&amp;" "&amp;наименование_подрядчика)</f>
        <v/>
      </c>
      <c r="BK32" s="129" t="str">
        <f>IF(ISBLANK(ФИО_подрядчика),"",ФИО_подрядчика)</f>
        <v/>
      </c>
      <c r="BL32" s="129" t="str">
        <f>IF(ISBLANK(ФИО_иного),"",должность_иного&amp;" "&amp;орг_иного)</f>
        <v/>
      </c>
      <c r="BM32" s="129" t="str">
        <f>IF(ISBLANK(ФИО_иного),"",ФИО_иного)</f>
        <v/>
      </c>
      <c r="BN32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2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бА-№21А@Акт освидетельствования скрытых работ.  блока А на отм. -4,350 в осях А-Л/1-11</v>
      </c>
      <c r="BP32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бА-№21А ( на отм.-4,350)</v>
      </c>
      <c r="BQ32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бА-№21А</v>
      </c>
      <c r="BR32" s="169"/>
      <c r="BS32" s="170"/>
      <c r="BT32" s="129"/>
      <c r="BU32" s="129"/>
      <c r="BV32" s="129"/>
      <c r="BW32" s="129"/>
    </row>
    <row r="33" spans="1:75" customFormat="1">
      <c r="A33" s="142">
        <v>22</v>
      </c>
      <c r="B33" s="179" t="s">
        <v>259</v>
      </c>
      <c r="C33" s="165"/>
      <c r="D33" s="178"/>
      <c r="E33" s="178" t="s">
        <v>259</v>
      </c>
      <c r="F33" s="178"/>
      <c r="G33" s="178" t="s">
        <v>262</v>
      </c>
      <c r="H33" s="178" t="s">
        <v>276</v>
      </c>
      <c r="I33" s="104"/>
      <c r="J33" s="104"/>
      <c r="K33" s="102"/>
      <c r="L33" s="115"/>
      <c r="M33" s="115"/>
      <c r="N33" s="100" t="s">
        <v>235</v>
      </c>
      <c r="O33" s="135" t="str">
        <f>C33&amp;(IF(ISBLANK(Таблица1[[#This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33" s="101" t="str">
        <f t="shared" si="86"/>
        <v xml:space="preserve"> блока А на отм. -4,350 в осях А-Л/1-11</v>
      </c>
      <c r="Q33" s="150"/>
      <c r="R33" s="99"/>
      <c r="S33" s="103"/>
      <c r="T33" s="100"/>
      <c r="U33" s="103"/>
      <c r="V33" s="103">
        <f>2</f>
        <v>2</v>
      </c>
      <c r="W33" s="103" t="str">
        <f>"согласно п. 3, 4"</f>
        <v>согласно п. 3, 4</v>
      </c>
      <c r="X33" s="103" t="str">
        <f>IF(ISERROR(SEARCH("арм",Таблица1[[#This Row],[Наименование работ]])),"",1)</f>
        <v/>
      </c>
      <c r="Y33" s="128" t="str">
        <f>IF(ISBLANK(Таблица1[[#This Row],[Дата начала]]),"",TEXT(DAY(Таблица1[[#This Row],[Дата начала]]),"00"))</f>
        <v/>
      </c>
      <c r="Z33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3" s="129" t="str">
        <f>IF(ISBLANK(Таблица1[[#This Row],[Дата начала]]),"",YEAR(Таблица1[[#This Row],[Дата начала]]))</f>
        <v/>
      </c>
      <c r="AB33" s="128" t="str">
        <f>IF(ISBLANK(Таблица1[[#This Row],[Дата окончания]]),"",TEXT(DAY(Таблица1[[#This Row],[Дата окончания]]),"00"))</f>
        <v/>
      </c>
      <c r="AC33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3" s="129" t="str">
        <f>IF(ISBLANK(Таблица1[[#This Row],[Дата окончания]]),"",YEAR(Таблица1[[#This Row],[Дата окончания]]))</f>
        <v/>
      </c>
      <c r="AE33" s="131" t="str">
        <f>IF(ISBLANK(Таблица1[[#This Row],[Дата акта]]),"",TEXT(DAY(Таблица1[[#This Row],[Дата акта]]),"00"))</f>
        <v/>
      </c>
      <c r="AF33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3" s="130" t="str">
        <f>IF(ISBLANK(Таблица1[[#This Row],[Дата акта]]),"",YEAR(Таблица1[[#This Row],[Дата акта]]))</f>
        <v/>
      </c>
      <c r="AH33" s="130" t="str">
        <f>IF(ISBLANK(Таблица1[[#This Row],[Материалы вручную]]),"","; "&amp;Таблица1[[#This Row],[Материалы вручную]])</f>
        <v/>
      </c>
      <c r="AI33" s="129" t="str">
        <f>IF(ISBLANK(наименование_объекта),"",наименование_объекта)</f>
        <v/>
      </c>
      <c r="AJ33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33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33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33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33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33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33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33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33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33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33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33" s="129" t="str">
        <f>IF(ISBLANK(наименование_подрядчика),"",наименование_подрядчика)</f>
        <v/>
      </c>
      <c r="AV33" s="129" t="str">
        <f>IF(ISBLANK(Реквизиты!$B$6),"",Реквизиты!$B$6)</f>
        <v/>
      </c>
      <c r="AW33" s="129" t="str">
        <f>IF(ISBLANK(наименование_проектировщика),"",наименование_проектировщика)</f>
        <v/>
      </c>
      <c r="AX33" s="129">
        <f>Таблица1[[#This Row],[Проект]]</f>
        <v>0</v>
      </c>
      <c r="AY33" s="129" t="str">
        <f>IF(ISBLANK(ФИО_заказчика),"",должность_заказчика&amp;" "&amp;орг_заказчика)</f>
        <v/>
      </c>
      <c r="AZ33" s="129" t="str">
        <f>IF(ISBLANK(ФИО_заказчика),"",ФИО_заказчика)</f>
        <v/>
      </c>
      <c r="BA33" s="129" t="str">
        <f>IF(ISBLANK(ФИО_ТНзаказчика),"",должность_ТНзаказчика&amp;" "&amp;орг_ТНзаказчика)</f>
        <v/>
      </c>
      <c r="BB33" s="129" t="str">
        <f>IF(ISBLANK(ФИО_ТНзаказчика),"",ФИО_ТНзаказчика)</f>
        <v/>
      </c>
      <c r="BC33" s="129" t="str">
        <f>IF(ISBLANK(ФИО_генподрядчика),"",должность_генподрядчика&amp;" "&amp;наименование_генподрядчика)</f>
        <v/>
      </c>
      <c r="BD33" s="129" t="str">
        <f>IF(ISBLANK(ФИО_генподрядчика),"",ФИО_генподрядчика)</f>
        <v/>
      </c>
      <c r="BE33" s="129" t="str">
        <f>IF(ISBLANK(ФИО_ТНгенподрядчика),"",должность_ТНгенподрядчика&amp;" "&amp;наименование_генподрядчика)</f>
        <v/>
      </c>
      <c r="BF33" s="129" t="str">
        <f>IF(ISBLANK(ФИО_ТНгенподрядчика),"",ФИО_ТНгенподрядчика)</f>
        <v/>
      </c>
      <c r="BG33" s="129" t="str">
        <f>IF(ISBLANK(ФИО_генподрядчика),"",ФИО_генподрядчика)</f>
        <v/>
      </c>
      <c r="BH33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3" s="129" t="str">
        <f>IF([Проектировщик нужен?]=1,IF(ISBLANK(ФИО_проектировщика),"",ФИО_проектировщика),"")</f>
        <v/>
      </c>
      <c r="BJ33" s="129" t="str">
        <f>IF(ISBLANK(ФИО_подрядчика),"",должность_подрядчика&amp;" "&amp;наименование_подрядчика)</f>
        <v/>
      </c>
      <c r="BK33" s="129" t="str">
        <f>IF(ISBLANK(ФИО_подрядчика),"",ФИО_подрядчика)</f>
        <v/>
      </c>
      <c r="BL33" s="129" t="str">
        <f>IF(ISBLANK(ФИО_иного),"",должность_иного&amp;" "&amp;орг_иного)</f>
        <v/>
      </c>
      <c r="BM33" s="129" t="str">
        <f>IF(ISBLANK(ФИО_иного),"",ФИО_иного)</f>
        <v/>
      </c>
      <c r="BN33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3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бА-№22А@Акт освидетельствования скрытых работ.  блока А на отм. -4,350 в осях А-Л/1-11</v>
      </c>
      <c r="BP33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бА-№22А ( на отм.-4,350)</v>
      </c>
      <c r="BQ33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бА-№22А</v>
      </c>
      <c r="BR33" s="169"/>
      <c r="BS33" s="170"/>
      <c r="BT33" s="129"/>
      <c r="BU33" s="129"/>
      <c r="BV33" s="129"/>
      <c r="BW33" s="129"/>
    </row>
    <row r="34" spans="1:75" customFormat="1">
      <c r="A34" s="142">
        <v>23</v>
      </c>
      <c r="B34" s="179" t="s">
        <v>259</v>
      </c>
      <c r="C34" s="165"/>
      <c r="D34" s="178"/>
      <c r="E34" s="178" t="s">
        <v>259</v>
      </c>
      <c r="F34" s="178"/>
      <c r="G34" s="178" t="s">
        <v>262</v>
      </c>
      <c r="H34" s="178" t="s">
        <v>276</v>
      </c>
      <c r="I34" s="104"/>
      <c r="J34" s="104"/>
      <c r="K34" s="102"/>
      <c r="L34" s="115"/>
      <c r="M34" s="115"/>
      <c r="N34" s="100" t="s">
        <v>235</v>
      </c>
      <c r="O34" s="135" t="str">
        <f>C34&amp;(IF(ISBLANK(Таблица1[[#This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34" s="101">
        <f>C38</f>
        <v>0</v>
      </c>
      <c r="Q34" s="150"/>
      <c r="R34" s="99"/>
      <c r="S34" s="103"/>
      <c r="T34" s="100"/>
      <c r="U34" s="103"/>
      <c r="V34" s="103">
        <f>2</f>
        <v>2</v>
      </c>
      <c r="W34" s="103" t="str">
        <f>"согласно п. 3, 4"</f>
        <v>согласно п. 3, 4</v>
      </c>
      <c r="X34" s="103" t="str">
        <f>IF(ISERROR(SEARCH("арм",Таблица1[[#This Row],[Наименование работ]])),"",1)</f>
        <v/>
      </c>
      <c r="Y34" s="128" t="str">
        <f>IF(ISBLANK(Таблица1[[#This Row],[Дата начала]]),"",TEXT(DAY(Таблица1[[#This Row],[Дата начала]]),"00"))</f>
        <v/>
      </c>
      <c r="Z3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4" s="129" t="str">
        <f>IF(ISBLANK(Таблица1[[#This Row],[Дата начала]]),"",YEAR(Таблица1[[#This Row],[Дата начала]]))</f>
        <v/>
      </c>
      <c r="AB34" s="128" t="str">
        <f>IF(ISBLANK(Таблица1[[#This Row],[Дата окончания]]),"",TEXT(DAY(Таблица1[[#This Row],[Дата окончания]]),"00"))</f>
        <v/>
      </c>
      <c r="AC3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4" s="129" t="str">
        <f>IF(ISBLANK(Таблица1[[#This Row],[Дата окончания]]),"",YEAR(Таблица1[[#This Row],[Дата окончания]]))</f>
        <v/>
      </c>
      <c r="AE34" s="131" t="str">
        <f>IF(ISBLANK(Таблица1[[#This Row],[Дата акта]]),"",TEXT(DAY(Таблица1[[#This Row],[Дата акта]]),"00"))</f>
        <v/>
      </c>
      <c r="AF3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4" s="130" t="str">
        <f>IF(ISBLANK(Таблица1[[#This Row],[Дата акта]]),"",YEAR(Таблица1[[#This Row],[Дата акта]]))</f>
        <v/>
      </c>
      <c r="AH34" s="130" t="str">
        <f>IF(ISBLANK(Таблица1[[#This Row],[Материалы вручную]]),"","; "&amp;Таблица1[[#This Row],[Материалы вручную]])</f>
        <v/>
      </c>
      <c r="AI34" s="129" t="str">
        <f>IF(ISBLANK(наименование_объекта),"",наименование_объекта)</f>
        <v/>
      </c>
      <c r="AJ34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34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34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34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34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34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34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34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34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34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34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34" s="129" t="str">
        <f>IF(ISBLANK(наименование_подрядчика),"",наименование_подрядчика)</f>
        <v/>
      </c>
      <c r="AV34" s="129" t="str">
        <f>IF(ISBLANK(Реквизиты!$B$6),"",Реквизиты!$B$6)</f>
        <v/>
      </c>
      <c r="AW34" s="129" t="str">
        <f>IF(ISBLANK(наименование_проектировщика),"",наименование_проектировщика)</f>
        <v/>
      </c>
      <c r="AX34" s="129">
        <f>Таблица1[[#This Row],[Проект]]</f>
        <v>0</v>
      </c>
      <c r="AY34" s="129" t="str">
        <f>IF(ISBLANK(ФИО_заказчика),"",должность_заказчика&amp;" "&amp;орг_заказчика)</f>
        <v/>
      </c>
      <c r="AZ34" s="129" t="str">
        <f>IF(ISBLANK(ФИО_заказчика),"",ФИО_заказчика)</f>
        <v/>
      </c>
      <c r="BA34" s="129" t="str">
        <f>IF(ISBLANK(ФИО_ТНзаказчика),"",должность_ТНзаказчика&amp;" "&amp;орг_ТНзаказчика)</f>
        <v/>
      </c>
      <c r="BB34" s="129" t="str">
        <f>IF(ISBLANK(ФИО_ТНзаказчика),"",ФИО_ТНзаказчика)</f>
        <v/>
      </c>
      <c r="BC34" s="129" t="str">
        <f>IF(ISBLANK(ФИО_генподрядчика),"",должность_генподрядчика&amp;" "&amp;наименование_генподрядчика)</f>
        <v/>
      </c>
      <c r="BD34" s="129" t="str">
        <f>IF(ISBLANK(ФИО_генподрядчика),"",ФИО_генподрядчика)</f>
        <v/>
      </c>
      <c r="BE34" s="129" t="str">
        <f>IF(ISBLANK(ФИО_ТНгенподрядчика),"",должность_ТНгенподрядчика&amp;" "&amp;наименование_генподрядчика)</f>
        <v/>
      </c>
      <c r="BF34" s="129" t="str">
        <f>IF(ISBLANK(ФИО_ТНгенподрядчика),"",ФИО_ТНгенподрядчика)</f>
        <v/>
      </c>
      <c r="BG34" s="129" t="str">
        <f>IF(ISBLANK(ФИО_генподрядчика),"",ФИО_генподрядчика)</f>
        <v/>
      </c>
      <c r="BH3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4" s="129" t="str">
        <f>IF([Проектировщик нужен?]=1,IF(ISBLANK(ФИО_проектировщика),"",ФИО_проектировщика),"")</f>
        <v/>
      </c>
      <c r="BJ34" s="129" t="str">
        <f>IF(ISBLANK(ФИО_подрядчика),"",должность_подрядчика&amp;" "&amp;наименование_подрядчика)</f>
        <v/>
      </c>
      <c r="BK34" s="129" t="str">
        <f>IF(ISBLANK(ФИО_подрядчика),"",ФИО_подрядчика)</f>
        <v/>
      </c>
      <c r="BL34" s="129" t="str">
        <f>IF(ISBLANK(ФИО_иного),"",должность_иного&amp;" "&amp;орг_иного)</f>
        <v/>
      </c>
      <c r="BM34" s="129" t="str">
        <f>IF(ISBLANK(ФИО_иного),"",ФИО_иного)</f>
        <v/>
      </c>
      <c r="BN3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бА-№23А@Акт освидетельствования скрытых работ.  блока А на отм. -4,350 в осях А-Л/1-11</v>
      </c>
      <c r="BP3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бА-№23А ( на отм.-4,350)</v>
      </c>
      <c r="BQ3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бА-№23А</v>
      </c>
      <c r="BR34" s="169"/>
      <c r="BS34" s="170"/>
      <c r="BT34" s="129"/>
      <c r="BU34" s="129"/>
      <c r="BV34" s="129"/>
      <c r="BW34" s="129"/>
    </row>
    <row r="35" spans="1:75" customFormat="1">
      <c r="A35" s="142">
        <v>24</v>
      </c>
      <c r="B35" s="179" t="s">
        <v>259</v>
      </c>
      <c r="C35" s="165"/>
      <c r="D35" s="178"/>
      <c r="E35" s="178" t="s">
        <v>259</v>
      </c>
      <c r="F35" s="178"/>
      <c r="G35" s="178" t="s">
        <v>262</v>
      </c>
      <c r="H35" s="178" t="s">
        <v>276</v>
      </c>
      <c r="I35" s="104"/>
      <c r="J35" s="104"/>
      <c r="K35" s="102"/>
      <c r="L35" s="115"/>
      <c r="M35" s="115"/>
      <c r="N35" s="100" t="s">
        <v>235</v>
      </c>
      <c r="O35" s="135" t="str">
        <f>C35&amp;(IF(ISBLANK(Таблица1[[#This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35" s="101" t="str">
        <f t="shared" si="86"/>
        <v xml:space="preserve"> блока А на отм. -4,350 в осях А-Л/1-11</v>
      </c>
      <c r="Q35" s="150"/>
      <c r="R35" s="99"/>
      <c r="S35" s="103"/>
      <c r="T35" s="100"/>
      <c r="U35" s="103"/>
      <c r="V35" s="103">
        <f>2</f>
        <v>2</v>
      </c>
      <c r="W35" s="103" t="str">
        <f t="shared" si="58"/>
        <v>согласно п. 3, 4</v>
      </c>
      <c r="X35" s="103" t="str">
        <f>IF(ISERROR(SEARCH("арм",Таблица1[[#This Row],[Наименование работ]])),"",1)</f>
        <v/>
      </c>
      <c r="Y35" s="128" t="str">
        <f>IF(ISBLANK(Таблица1[[#This Row],[Дата начала]]),"",TEXT(DAY(Таблица1[[#This Row],[Дата начала]]),"00"))</f>
        <v/>
      </c>
      <c r="Z3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5" s="129" t="str">
        <f>IF(ISBLANK(Таблица1[[#This Row],[Дата начала]]),"",YEAR(Таблица1[[#This Row],[Дата начала]]))</f>
        <v/>
      </c>
      <c r="AB35" s="128" t="str">
        <f>IF(ISBLANK(Таблица1[[#This Row],[Дата окончания]]),"",TEXT(DAY(Таблица1[[#This Row],[Дата окончания]]),"00"))</f>
        <v/>
      </c>
      <c r="AC3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5" s="129" t="str">
        <f>IF(ISBLANK(Таблица1[[#This Row],[Дата окончания]]),"",YEAR(Таблица1[[#This Row],[Дата окончания]]))</f>
        <v/>
      </c>
      <c r="AE35" s="131" t="str">
        <f>IF(ISBLANK(Таблица1[[#This Row],[Дата акта]]),"",TEXT(DAY(Таблица1[[#This Row],[Дата акта]]),"00"))</f>
        <v/>
      </c>
      <c r="AF3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5" s="130" t="str">
        <f>IF(ISBLANK(Таблица1[[#This Row],[Дата акта]]),"",YEAR(Таблица1[[#This Row],[Дата акта]]))</f>
        <v/>
      </c>
      <c r="AH35" s="130" t="str">
        <f>IF(ISBLANK(Таблица1[[#This Row],[Материалы вручную]]),"","; "&amp;Таблица1[[#This Row],[Материалы вручную]])</f>
        <v/>
      </c>
      <c r="AI35" s="129" t="str">
        <f t="shared" si="59"/>
        <v/>
      </c>
      <c r="AJ35" s="129" t="str">
        <f t="shared" si="60"/>
        <v/>
      </c>
      <c r="AK35" s="129" t="str">
        <f t="shared" si="61"/>
        <v/>
      </c>
      <c r="AL35" s="129" t="str">
        <f t="shared" si="62"/>
        <v/>
      </c>
      <c r="AM35" s="129" t="str">
        <f t="shared" si="63"/>
        <v/>
      </c>
      <c r="AN35" s="130" t="str">
        <f t="shared" si="64"/>
        <v/>
      </c>
      <c r="AO35" s="129" t="str">
        <f t="shared" si="65"/>
        <v/>
      </c>
      <c r="AP35" s="129" t="str">
        <f t="shared" si="66"/>
        <v/>
      </c>
      <c r="AQ35" s="129" t="str">
        <f t="shared" si="67"/>
        <v/>
      </c>
      <c r="AR35" s="129" t="str">
        <f t="shared" si="68"/>
        <v/>
      </c>
      <c r="AS35" s="129" t="str">
        <f t="shared" si="69"/>
        <v/>
      </c>
      <c r="AT35" s="129" t="str">
        <f t="shared" si="70"/>
        <v/>
      </c>
      <c r="AU35" s="129" t="str">
        <f t="shared" si="71"/>
        <v/>
      </c>
      <c r="AV35" s="129" t="str">
        <f>IF(ISBLANK(Реквизиты!$B$6),"",Реквизиты!$B$6)</f>
        <v/>
      </c>
      <c r="AW35" s="129" t="str">
        <f t="shared" si="72"/>
        <v/>
      </c>
      <c r="AX35" s="129">
        <f>Таблица1[[#This Row],[Проект]]</f>
        <v>0</v>
      </c>
      <c r="AY35" s="129" t="str">
        <f t="shared" si="73"/>
        <v/>
      </c>
      <c r="AZ35" s="129" t="str">
        <f t="shared" si="74"/>
        <v/>
      </c>
      <c r="BA35" s="129" t="str">
        <f t="shared" si="75"/>
        <v/>
      </c>
      <c r="BB35" s="129" t="str">
        <f t="shared" si="76"/>
        <v/>
      </c>
      <c r="BC35" s="129" t="str">
        <f t="shared" si="77"/>
        <v/>
      </c>
      <c r="BD35" s="129" t="str">
        <f t="shared" si="78"/>
        <v/>
      </c>
      <c r="BE35" s="129" t="str">
        <f t="shared" si="79"/>
        <v/>
      </c>
      <c r="BF35" s="129" t="str">
        <f t="shared" si="80"/>
        <v/>
      </c>
      <c r="BG35" s="129" t="str">
        <f t="shared" si="81"/>
        <v/>
      </c>
      <c r="BH3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5" s="129" t="str">
        <f>IF([Проектировщик нужен?]=1,IF(ISBLANK(ФИО_проектировщика),"",ФИО_проектировщика),"")</f>
        <v/>
      </c>
      <c r="BJ35" s="129" t="str">
        <f t="shared" si="82"/>
        <v/>
      </c>
      <c r="BK35" s="129" t="str">
        <f t="shared" si="83"/>
        <v/>
      </c>
      <c r="BL35" s="129" t="str">
        <f t="shared" si="84"/>
        <v/>
      </c>
      <c r="BM35" s="129" t="str">
        <f t="shared" si="85"/>
        <v/>
      </c>
      <c r="BN3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бА-№24А@Акт освидетельствования скрытых работ.  блока А на отм. -4,350 в осях А-Л/1-11</v>
      </c>
      <c r="BP3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бА-№24А ( на отм.-4,350)</v>
      </c>
      <c r="BQ3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бА-№24А</v>
      </c>
      <c r="BR35" s="169"/>
      <c r="BS35" s="170"/>
      <c r="BT35" s="129"/>
      <c r="BU35" s="129"/>
      <c r="BV35" s="129"/>
      <c r="BW35" s="129"/>
    </row>
    <row r="36" spans="1:75" customFormat="1">
      <c r="A36" s="142">
        <v>25</v>
      </c>
      <c r="B36" s="179" t="s">
        <v>259</v>
      </c>
      <c r="C36" s="165"/>
      <c r="D36" s="178"/>
      <c r="E36" s="178" t="s">
        <v>259</v>
      </c>
      <c r="F36" s="178"/>
      <c r="G36" s="178" t="s">
        <v>262</v>
      </c>
      <c r="H36" s="178" t="s">
        <v>276</v>
      </c>
      <c r="I36" s="104"/>
      <c r="J36" s="104"/>
      <c r="K36" s="102"/>
      <c r="L36" s="115"/>
      <c r="M36" s="115"/>
      <c r="N36" s="100" t="s">
        <v>235</v>
      </c>
      <c r="O36" s="135" t="str">
        <f>C36&amp;(IF(ISBLANK(Таблица1[[#This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36" s="101" t="str">
        <f t="shared" si="86"/>
        <v xml:space="preserve"> блока А на отм. -4,350 в осях А-Л/1-11</v>
      </c>
      <c r="Q36" s="150"/>
      <c r="R36" s="99"/>
      <c r="S36" s="103"/>
      <c r="T36" s="100"/>
      <c r="U36" s="103"/>
      <c r="V36" s="103">
        <f>2</f>
        <v>2</v>
      </c>
      <c r="W36" s="103" t="str">
        <f t="shared" si="58"/>
        <v>согласно п. 3, 4</v>
      </c>
      <c r="X36" s="103" t="str">
        <f>IF(ISERROR(SEARCH("арм",Таблица1[[#This Row],[Наименование работ]])),"",1)</f>
        <v/>
      </c>
      <c r="Y36" s="128" t="str">
        <f>IF(ISBLANK(Таблица1[[#This Row],[Дата начала]]),"",TEXT(DAY(Таблица1[[#This Row],[Дата начала]]),"00"))</f>
        <v/>
      </c>
      <c r="Z3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6" s="129" t="str">
        <f>IF(ISBLANK(Таблица1[[#This Row],[Дата начала]]),"",YEAR(Таблица1[[#This Row],[Дата начала]]))</f>
        <v/>
      </c>
      <c r="AB36" s="128" t="str">
        <f>IF(ISBLANK(Таблица1[[#This Row],[Дата окончания]]),"",TEXT(DAY(Таблица1[[#This Row],[Дата окончания]]),"00"))</f>
        <v/>
      </c>
      <c r="AC3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6" s="129" t="str">
        <f>IF(ISBLANK(Таблица1[[#This Row],[Дата окончания]]),"",YEAR(Таблица1[[#This Row],[Дата окончания]]))</f>
        <v/>
      </c>
      <c r="AE36" s="131" t="str">
        <f>IF(ISBLANK(Таблица1[[#This Row],[Дата акта]]),"",TEXT(DAY(Таблица1[[#This Row],[Дата акта]]),"00"))</f>
        <v/>
      </c>
      <c r="AF3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6" s="130" t="str">
        <f>IF(ISBLANK(Таблица1[[#This Row],[Дата акта]]),"",YEAR(Таблица1[[#This Row],[Дата акта]]))</f>
        <v/>
      </c>
      <c r="AH36" s="130" t="str">
        <f>IF(ISBLANK(Таблица1[[#This Row],[Материалы вручную]]),"","; "&amp;Таблица1[[#This Row],[Материалы вручную]])</f>
        <v/>
      </c>
      <c r="AI36" s="129" t="str">
        <f t="shared" si="59"/>
        <v/>
      </c>
      <c r="AJ36" s="129" t="str">
        <f t="shared" si="60"/>
        <v/>
      </c>
      <c r="AK36" s="129" t="str">
        <f t="shared" si="61"/>
        <v/>
      </c>
      <c r="AL36" s="129" t="str">
        <f t="shared" si="62"/>
        <v/>
      </c>
      <c r="AM36" s="129" t="str">
        <f t="shared" si="63"/>
        <v/>
      </c>
      <c r="AN36" s="130" t="str">
        <f t="shared" si="64"/>
        <v/>
      </c>
      <c r="AO36" s="129" t="str">
        <f t="shared" si="65"/>
        <v/>
      </c>
      <c r="AP36" s="129" t="str">
        <f t="shared" si="66"/>
        <v/>
      </c>
      <c r="AQ36" s="129" t="str">
        <f t="shared" si="67"/>
        <v/>
      </c>
      <c r="AR36" s="129" t="str">
        <f t="shared" si="68"/>
        <v/>
      </c>
      <c r="AS36" s="129" t="str">
        <f t="shared" si="69"/>
        <v/>
      </c>
      <c r="AT36" s="129" t="str">
        <f t="shared" si="70"/>
        <v/>
      </c>
      <c r="AU36" s="129" t="str">
        <f t="shared" si="71"/>
        <v/>
      </c>
      <c r="AV36" s="129" t="str">
        <f>IF(ISBLANK(Реквизиты!$B$6),"",Реквизиты!$B$6)</f>
        <v/>
      </c>
      <c r="AW36" s="129" t="str">
        <f t="shared" si="72"/>
        <v/>
      </c>
      <c r="AX36" s="129">
        <f>Таблица1[[#This Row],[Проект]]</f>
        <v>0</v>
      </c>
      <c r="AY36" s="129" t="str">
        <f t="shared" si="73"/>
        <v/>
      </c>
      <c r="AZ36" s="129" t="str">
        <f t="shared" si="74"/>
        <v/>
      </c>
      <c r="BA36" s="129" t="str">
        <f t="shared" si="75"/>
        <v/>
      </c>
      <c r="BB36" s="129" t="str">
        <f t="shared" si="76"/>
        <v/>
      </c>
      <c r="BC36" s="129" t="str">
        <f t="shared" si="77"/>
        <v/>
      </c>
      <c r="BD36" s="129" t="str">
        <f t="shared" si="78"/>
        <v/>
      </c>
      <c r="BE36" s="129" t="str">
        <f t="shared" si="79"/>
        <v/>
      </c>
      <c r="BF36" s="129" t="str">
        <f t="shared" si="80"/>
        <v/>
      </c>
      <c r="BG36" s="129" t="str">
        <f t="shared" si="81"/>
        <v/>
      </c>
      <c r="BH3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6" s="129" t="str">
        <f>IF([Проектировщик нужен?]=1,IF(ISBLANK(ФИО_проектировщика),"",ФИО_проектировщика),"")</f>
        <v/>
      </c>
      <c r="BJ36" s="129" t="str">
        <f t="shared" si="82"/>
        <v/>
      </c>
      <c r="BK36" s="129" t="str">
        <f t="shared" si="83"/>
        <v/>
      </c>
      <c r="BL36" s="129" t="str">
        <f t="shared" si="84"/>
        <v/>
      </c>
      <c r="BM36" s="129" t="str">
        <f t="shared" si="85"/>
        <v/>
      </c>
      <c r="BN3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бА-№25А@Акт освидетельствования скрытых работ.  блока А на отм. -4,350 в осях А-Л/1-11</v>
      </c>
      <c r="BP3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бА-№25А ( на отм.-4,350)</v>
      </c>
      <c r="BQ3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бА-№25А</v>
      </c>
      <c r="BR36" s="169"/>
      <c r="BS36" s="170"/>
      <c r="BT36" s="129"/>
      <c r="BU36" s="129"/>
      <c r="BV36" s="129"/>
      <c r="BW36" s="129"/>
    </row>
    <row r="37" spans="1:75" customFormat="1">
      <c r="A37" s="142">
        <v>26</v>
      </c>
      <c r="B37" s="179" t="s">
        <v>259</v>
      </c>
      <c r="C37" s="165"/>
      <c r="D37" s="178"/>
      <c r="E37" s="178" t="s">
        <v>259</v>
      </c>
      <c r="F37" s="178"/>
      <c r="G37" s="178" t="s">
        <v>262</v>
      </c>
      <c r="H37" s="178" t="s">
        <v>276</v>
      </c>
      <c r="I37" s="104"/>
      <c r="J37" s="104"/>
      <c r="K37" s="102"/>
      <c r="L37" s="115"/>
      <c r="M37" s="115"/>
      <c r="N37" s="100" t="s">
        <v>235</v>
      </c>
      <c r="O37" s="135" t="str">
        <f>C37&amp;(IF(ISBLANK(Таблица1[[#This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-4,350 в осях А-Л/1-11</v>
      </c>
      <c r="P37" s="101" t="str">
        <f t="shared" si="86"/>
        <v xml:space="preserve"> блока А на отм. -4,250 в осях А-Л/1-11</v>
      </c>
      <c r="Q37" s="150"/>
      <c r="R37" s="99"/>
      <c r="S37" s="103"/>
      <c r="T37" s="100"/>
      <c r="U37" s="103"/>
      <c r="V37" s="103">
        <f>2</f>
        <v>2</v>
      </c>
      <c r="W37" s="103" t="str">
        <f t="shared" si="58"/>
        <v>согласно п. 3, 4</v>
      </c>
      <c r="X37" s="103" t="str">
        <f>IF(ISERROR(SEARCH("арм",Таблица1[[#This Row],[Наименование работ]])),"",1)</f>
        <v/>
      </c>
      <c r="Y37" s="128" t="str">
        <f>IF(ISBLANK(Таблица1[[#This Row],[Дата начала]]),"",TEXT(DAY(Таблица1[[#This Row],[Дата начала]]),"00"))</f>
        <v/>
      </c>
      <c r="Z3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7" s="129" t="str">
        <f>IF(ISBLANK(Таблица1[[#This Row],[Дата начала]]),"",YEAR(Таблица1[[#This Row],[Дата начала]]))</f>
        <v/>
      </c>
      <c r="AB37" s="128" t="str">
        <f>IF(ISBLANK(Таблица1[[#This Row],[Дата окончания]]),"",TEXT(DAY(Таблица1[[#This Row],[Дата окончания]]),"00"))</f>
        <v/>
      </c>
      <c r="AC3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7" s="129" t="str">
        <f>IF(ISBLANK(Таблица1[[#This Row],[Дата окончания]]),"",YEAR(Таблица1[[#This Row],[Дата окончания]]))</f>
        <v/>
      </c>
      <c r="AE37" s="131" t="str">
        <f>IF(ISBLANK(Таблица1[[#This Row],[Дата акта]]),"",TEXT(DAY(Таблица1[[#This Row],[Дата акта]]),"00"))</f>
        <v/>
      </c>
      <c r="AF3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7" s="130" t="str">
        <f>IF(ISBLANK(Таблица1[[#This Row],[Дата акта]]),"",YEAR(Таблица1[[#This Row],[Дата акта]]))</f>
        <v/>
      </c>
      <c r="AH37" s="130" t="str">
        <f>IF(ISBLANK(Таблица1[[#This Row],[Материалы вручную]]),"","; "&amp;Таблица1[[#This Row],[Материалы вручную]])</f>
        <v/>
      </c>
      <c r="AI37" s="129" t="str">
        <f t="shared" si="59"/>
        <v/>
      </c>
      <c r="AJ37" s="129" t="str">
        <f t="shared" si="60"/>
        <v/>
      </c>
      <c r="AK37" s="129" t="str">
        <f t="shared" si="61"/>
        <v/>
      </c>
      <c r="AL37" s="129" t="str">
        <f t="shared" si="62"/>
        <v/>
      </c>
      <c r="AM37" s="129" t="str">
        <f t="shared" si="63"/>
        <v/>
      </c>
      <c r="AN37" s="130" t="str">
        <f t="shared" si="64"/>
        <v/>
      </c>
      <c r="AO37" s="129" t="str">
        <f t="shared" si="65"/>
        <v/>
      </c>
      <c r="AP37" s="129" t="str">
        <f t="shared" si="66"/>
        <v/>
      </c>
      <c r="AQ37" s="129" t="str">
        <f t="shared" si="67"/>
        <v/>
      </c>
      <c r="AR37" s="129" t="str">
        <f t="shared" si="68"/>
        <v/>
      </c>
      <c r="AS37" s="129" t="str">
        <f t="shared" si="69"/>
        <v/>
      </c>
      <c r="AT37" s="129" t="str">
        <f t="shared" si="70"/>
        <v/>
      </c>
      <c r="AU37" s="129" t="str">
        <f t="shared" si="71"/>
        <v/>
      </c>
      <c r="AV37" s="129" t="str">
        <f>IF(ISBLANK(Реквизиты!$B$6),"",Реквизиты!$B$6)</f>
        <v/>
      </c>
      <c r="AW37" s="129" t="str">
        <f t="shared" si="72"/>
        <v/>
      </c>
      <c r="AX37" s="129">
        <f>Таблица1[[#This Row],[Проект]]</f>
        <v>0</v>
      </c>
      <c r="AY37" s="129" t="str">
        <f t="shared" si="73"/>
        <v/>
      </c>
      <c r="AZ37" s="129" t="str">
        <f t="shared" si="74"/>
        <v/>
      </c>
      <c r="BA37" s="129" t="str">
        <f t="shared" si="75"/>
        <v/>
      </c>
      <c r="BB37" s="129" t="str">
        <f t="shared" si="76"/>
        <v/>
      </c>
      <c r="BC37" s="129" t="str">
        <f t="shared" si="77"/>
        <v/>
      </c>
      <c r="BD37" s="129" t="str">
        <f t="shared" si="78"/>
        <v/>
      </c>
      <c r="BE37" s="129" t="str">
        <f t="shared" si="79"/>
        <v/>
      </c>
      <c r="BF37" s="129" t="str">
        <f t="shared" si="80"/>
        <v/>
      </c>
      <c r="BG37" s="129" t="str">
        <f t="shared" si="81"/>
        <v/>
      </c>
      <c r="BH3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7" s="129" t="str">
        <f>IF([Проектировщик нужен?]=1,IF(ISBLANK(ФИО_проектировщика),"",ФИО_проектировщика),"")</f>
        <v/>
      </c>
      <c r="BJ37" s="129" t="str">
        <f t="shared" si="82"/>
        <v/>
      </c>
      <c r="BK37" s="129" t="str">
        <f t="shared" si="83"/>
        <v/>
      </c>
      <c r="BL37" s="129" t="str">
        <f t="shared" si="84"/>
        <v/>
      </c>
      <c r="BM37" s="129" t="str">
        <f t="shared" si="85"/>
        <v/>
      </c>
      <c r="BN3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бА-№26А@Акт освидетельствования скрытых работ.  блока А на отм. -4,350 в осях А-Л/1-11</v>
      </c>
      <c r="BP3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бА-№26А ( на отм.-4,350)</v>
      </c>
      <c r="BQ3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бА-№26А</v>
      </c>
      <c r="BR37" s="169"/>
      <c r="BS37" s="170"/>
      <c r="BT37" s="129"/>
      <c r="BU37" s="129"/>
      <c r="BV37" s="129"/>
      <c r="BW37" s="129"/>
    </row>
    <row r="38" spans="1:75" customFormat="1">
      <c r="A38" s="142">
        <v>27</v>
      </c>
      <c r="B38" s="179" t="s">
        <v>259</v>
      </c>
      <c r="C38" s="165"/>
      <c r="D38" s="178"/>
      <c r="E38" s="178" t="s">
        <v>259</v>
      </c>
      <c r="F38" s="178"/>
      <c r="G38" s="178" t="s">
        <v>310</v>
      </c>
      <c r="H38" s="178" t="s">
        <v>276</v>
      </c>
      <c r="I38" s="104"/>
      <c r="J38" s="104"/>
      <c r="K38" s="102"/>
      <c r="L38" s="115"/>
      <c r="M38" s="115"/>
      <c r="N38" s="100" t="s">
        <v>235</v>
      </c>
      <c r="O38" s="135" t="str">
        <f>C38&amp;(IF(ISBLANK(Таблица1[[#This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-4,250 в осях А-Л/1-11</v>
      </c>
      <c r="P38" s="101">
        <f>C42</f>
        <v>0</v>
      </c>
      <c r="Q38" s="150"/>
      <c r="R38" s="99"/>
      <c r="S38" s="103"/>
      <c r="T38" s="100"/>
      <c r="U38" s="103"/>
      <c r="V38" s="103">
        <f>2</f>
        <v>2</v>
      </c>
      <c r="W38" s="103" t="str">
        <f t="shared" si="58"/>
        <v>согласно п. 3, 4</v>
      </c>
      <c r="X38" s="103" t="str">
        <f>IF(ISERROR(SEARCH("арм",Таблица1[[#This Row],[Наименование работ]])),"",1)</f>
        <v/>
      </c>
      <c r="Y38" s="128" t="str">
        <f>IF(ISBLANK(Таблица1[[#This Row],[Дата начала]]),"",TEXT(DAY(Таблица1[[#This Row],[Дата начала]]),"00"))</f>
        <v/>
      </c>
      <c r="Z3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8" s="129" t="str">
        <f>IF(ISBLANK(Таблица1[[#This Row],[Дата начала]]),"",YEAR(Таблица1[[#This Row],[Дата начала]]))</f>
        <v/>
      </c>
      <c r="AB38" s="128" t="str">
        <f>IF(ISBLANK(Таблица1[[#This Row],[Дата окончания]]),"",TEXT(DAY(Таблица1[[#This Row],[Дата окончания]]),"00"))</f>
        <v/>
      </c>
      <c r="AC3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8" s="129" t="str">
        <f>IF(ISBLANK(Таблица1[[#This Row],[Дата окончания]]),"",YEAR(Таблица1[[#This Row],[Дата окончания]]))</f>
        <v/>
      </c>
      <c r="AE38" s="131" t="str">
        <f>IF(ISBLANK(Таблица1[[#This Row],[Дата акта]]),"",TEXT(DAY(Таблица1[[#This Row],[Дата акта]]),"00"))</f>
        <v/>
      </c>
      <c r="AF3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8" s="130" t="str">
        <f>IF(ISBLANK(Таблица1[[#This Row],[Дата акта]]),"",YEAR(Таблица1[[#This Row],[Дата акта]]))</f>
        <v/>
      </c>
      <c r="AH38" s="130" t="str">
        <f>IF(ISBLANK(Таблица1[[#This Row],[Материалы вручную]]),"","; "&amp;Таблица1[[#This Row],[Материалы вручную]])</f>
        <v/>
      </c>
      <c r="AI38" s="129" t="str">
        <f t="shared" si="59"/>
        <v/>
      </c>
      <c r="AJ38" s="129" t="str">
        <f t="shared" si="60"/>
        <v/>
      </c>
      <c r="AK38" s="129" t="str">
        <f t="shared" si="61"/>
        <v/>
      </c>
      <c r="AL38" s="129" t="str">
        <f t="shared" si="62"/>
        <v/>
      </c>
      <c r="AM38" s="129" t="str">
        <f t="shared" si="63"/>
        <v/>
      </c>
      <c r="AN38" s="130" t="str">
        <f t="shared" si="64"/>
        <v/>
      </c>
      <c r="AO38" s="129" t="str">
        <f t="shared" si="65"/>
        <v/>
      </c>
      <c r="AP38" s="129" t="str">
        <f t="shared" si="66"/>
        <v/>
      </c>
      <c r="AQ38" s="129" t="str">
        <f t="shared" si="67"/>
        <v/>
      </c>
      <c r="AR38" s="129" t="str">
        <f t="shared" si="68"/>
        <v/>
      </c>
      <c r="AS38" s="129" t="str">
        <f t="shared" si="69"/>
        <v/>
      </c>
      <c r="AT38" s="129" t="str">
        <f t="shared" si="70"/>
        <v/>
      </c>
      <c r="AU38" s="129" t="str">
        <f t="shared" si="71"/>
        <v/>
      </c>
      <c r="AV38" s="129" t="str">
        <f>IF(ISBLANK(Реквизиты!$B$6),"",Реквизиты!$B$6)</f>
        <v/>
      </c>
      <c r="AW38" s="129" t="str">
        <f t="shared" si="72"/>
        <v/>
      </c>
      <c r="AX38" s="129">
        <f>Таблица1[[#This Row],[Проект]]</f>
        <v>0</v>
      </c>
      <c r="AY38" s="129" t="str">
        <f t="shared" si="73"/>
        <v/>
      </c>
      <c r="AZ38" s="129" t="str">
        <f t="shared" si="74"/>
        <v/>
      </c>
      <c r="BA38" s="129" t="str">
        <f t="shared" si="75"/>
        <v/>
      </c>
      <c r="BB38" s="129" t="str">
        <f t="shared" si="76"/>
        <v/>
      </c>
      <c r="BC38" s="129" t="str">
        <f t="shared" si="77"/>
        <v/>
      </c>
      <c r="BD38" s="129" t="str">
        <f t="shared" si="78"/>
        <v/>
      </c>
      <c r="BE38" s="129" t="str">
        <f t="shared" si="79"/>
        <v/>
      </c>
      <c r="BF38" s="129" t="str">
        <f t="shared" si="80"/>
        <v/>
      </c>
      <c r="BG38" s="129" t="str">
        <f t="shared" si="81"/>
        <v/>
      </c>
      <c r="BH3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8" s="129" t="str">
        <f>IF([Проектировщик нужен?]=1,IF(ISBLANK(ФИО_проектировщика),"",ФИО_проектировщика),"")</f>
        <v/>
      </c>
      <c r="BJ38" s="129" t="str">
        <f t="shared" si="82"/>
        <v/>
      </c>
      <c r="BK38" s="129" t="str">
        <f t="shared" si="83"/>
        <v/>
      </c>
      <c r="BL38" s="129" t="str">
        <f t="shared" si="84"/>
        <v/>
      </c>
      <c r="BM38" s="129" t="str">
        <f t="shared" si="85"/>
        <v/>
      </c>
      <c r="BN3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бА-№27А@Акт освидетельствования скрытых работ.  блока А на отм. -4,250 в осях А-Л/1-11</v>
      </c>
      <c r="BP3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бА-№27А ( на отм.-4,250)</v>
      </c>
      <c r="BQ3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бА-№27А</v>
      </c>
      <c r="BR38" s="169"/>
      <c r="BS38" s="170"/>
      <c r="BT38" s="129"/>
      <c r="BU38" s="129"/>
      <c r="BV38" s="129"/>
      <c r="BW38" s="129"/>
    </row>
    <row r="39" spans="1:75" customFormat="1">
      <c r="A39" s="142">
        <v>28</v>
      </c>
      <c r="B39" s="179" t="s">
        <v>259</v>
      </c>
      <c r="C39" s="165"/>
      <c r="D39" s="178"/>
      <c r="E39" s="178" t="s">
        <v>259</v>
      </c>
      <c r="F39" s="178"/>
      <c r="G39" s="178" t="s">
        <v>310</v>
      </c>
      <c r="H39" s="178" t="s">
        <v>276</v>
      </c>
      <c r="I39" s="104"/>
      <c r="J39" s="104"/>
      <c r="K39" s="102"/>
      <c r="L39" s="115"/>
      <c r="M39" s="115"/>
      <c r="N39" s="100" t="s">
        <v>235</v>
      </c>
      <c r="O39" s="135" t="str">
        <f>C39&amp;(IF(ISBLANK(Таблица1[[#This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-4,250 в осях А-Л/1-11</v>
      </c>
      <c r="P39" s="101" t="str">
        <f t="shared" si="86"/>
        <v xml:space="preserve"> блока А на отм. -4,150 в осях А-Л/1-11</v>
      </c>
      <c r="Q39" s="150"/>
      <c r="R39" s="99"/>
      <c r="S39" s="103"/>
      <c r="T39" s="100"/>
      <c r="U39" s="103"/>
      <c r="V39" s="103">
        <f>2</f>
        <v>2</v>
      </c>
      <c r="W39" s="103" t="str">
        <f t="shared" si="58"/>
        <v>согласно п. 3, 4</v>
      </c>
      <c r="X39" s="103" t="str">
        <f>IF(ISERROR(SEARCH("арм",Таблица1[[#This Row],[Наименование работ]])),"",1)</f>
        <v/>
      </c>
      <c r="Y39" s="128" t="str">
        <f>IF(ISBLANK(Таблица1[[#This Row],[Дата начала]]),"",TEXT(DAY(Таблица1[[#This Row],[Дата начала]]),"00"))</f>
        <v/>
      </c>
      <c r="Z3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39" s="129" t="str">
        <f>IF(ISBLANK(Таблица1[[#This Row],[Дата начала]]),"",YEAR(Таблица1[[#This Row],[Дата начала]]))</f>
        <v/>
      </c>
      <c r="AB39" s="128" t="str">
        <f>IF(ISBLANK(Таблица1[[#This Row],[Дата окончания]]),"",TEXT(DAY(Таблица1[[#This Row],[Дата окончания]]),"00"))</f>
        <v/>
      </c>
      <c r="AC3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39" s="129" t="str">
        <f>IF(ISBLANK(Таблица1[[#This Row],[Дата окончания]]),"",YEAR(Таблица1[[#This Row],[Дата окончания]]))</f>
        <v/>
      </c>
      <c r="AE39" s="131" t="str">
        <f>IF(ISBLANK(Таблица1[[#This Row],[Дата акта]]),"",TEXT(DAY(Таблица1[[#This Row],[Дата акта]]),"00"))</f>
        <v/>
      </c>
      <c r="AF3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39" s="130" t="str">
        <f>IF(ISBLANK(Таблица1[[#This Row],[Дата акта]]),"",YEAR(Таблица1[[#This Row],[Дата акта]]))</f>
        <v/>
      </c>
      <c r="AH39" s="130" t="str">
        <f>IF(ISBLANK(Таблица1[[#This Row],[Материалы вручную]]),"","; "&amp;Таблица1[[#This Row],[Материалы вручную]])</f>
        <v/>
      </c>
      <c r="AI39" s="129" t="str">
        <f t="shared" si="59"/>
        <v/>
      </c>
      <c r="AJ39" s="129" t="str">
        <f t="shared" si="60"/>
        <v/>
      </c>
      <c r="AK39" s="129" t="str">
        <f t="shared" si="61"/>
        <v/>
      </c>
      <c r="AL39" s="129" t="str">
        <f t="shared" si="62"/>
        <v/>
      </c>
      <c r="AM39" s="129" t="str">
        <f t="shared" si="63"/>
        <v/>
      </c>
      <c r="AN39" s="130" t="str">
        <f t="shared" si="64"/>
        <v/>
      </c>
      <c r="AO39" s="129" t="str">
        <f t="shared" si="65"/>
        <v/>
      </c>
      <c r="AP39" s="129" t="str">
        <f t="shared" si="66"/>
        <v/>
      </c>
      <c r="AQ39" s="129" t="str">
        <f t="shared" si="67"/>
        <v/>
      </c>
      <c r="AR39" s="129" t="str">
        <f t="shared" si="68"/>
        <v/>
      </c>
      <c r="AS39" s="129" t="str">
        <f t="shared" si="69"/>
        <v/>
      </c>
      <c r="AT39" s="129" t="str">
        <f t="shared" si="70"/>
        <v/>
      </c>
      <c r="AU39" s="129" t="str">
        <f t="shared" si="71"/>
        <v/>
      </c>
      <c r="AV39" s="129" t="str">
        <f>IF(ISBLANK(Реквизиты!$B$6),"",Реквизиты!$B$6)</f>
        <v/>
      </c>
      <c r="AW39" s="129" t="str">
        <f t="shared" si="72"/>
        <v/>
      </c>
      <c r="AX39" s="129">
        <f>Таблица1[[#This Row],[Проект]]</f>
        <v>0</v>
      </c>
      <c r="AY39" s="129" t="str">
        <f t="shared" si="73"/>
        <v/>
      </c>
      <c r="AZ39" s="129" t="str">
        <f t="shared" si="74"/>
        <v/>
      </c>
      <c r="BA39" s="129" t="str">
        <f t="shared" si="75"/>
        <v/>
      </c>
      <c r="BB39" s="129" t="str">
        <f t="shared" si="76"/>
        <v/>
      </c>
      <c r="BC39" s="129" t="str">
        <f t="shared" si="77"/>
        <v/>
      </c>
      <c r="BD39" s="129" t="str">
        <f t="shared" si="78"/>
        <v/>
      </c>
      <c r="BE39" s="129" t="str">
        <f t="shared" si="79"/>
        <v/>
      </c>
      <c r="BF39" s="129" t="str">
        <f t="shared" si="80"/>
        <v/>
      </c>
      <c r="BG39" s="129" t="str">
        <f t="shared" si="81"/>
        <v/>
      </c>
      <c r="BH3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39" s="129" t="str">
        <f>IF([Проектировщик нужен?]=1,IF(ISBLANK(ФИО_проектировщика),"",ФИО_проектировщика),"")</f>
        <v/>
      </c>
      <c r="BJ39" s="129" t="str">
        <f t="shared" si="82"/>
        <v/>
      </c>
      <c r="BK39" s="129" t="str">
        <f t="shared" si="83"/>
        <v/>
      </c>
      <c r="BL39" s="129" t="str">
        <f t="shared" si="84"/>
        <v/>
      </c>
      <c r="BM39" s="129" t="str">
        <f t="shared" si="85"/>
        <v/>
      </c>
      <c r="BN3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3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бА-№28А@Акт освидетельствования скрытых работ.  блока А на отм. -4,250 в осях А-Л/1-11</v>
      </c>
      <c r="BP3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бА-№28А ( на отм.-4,250)</v>
      </c>
      <c r="BQ3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бА-№28А</v>
      </c>
      <c r="BR39" s="169"/>
      <c r="BS39" s="170"/>
      <c r="BT39" s="129"/>
      <c r="BU39" s="129"/>
      <c r="BV39" s="129"/>
      <c r="BW39" s="129"/>
    </row>
    <row r="40" spans="1:75" customFormat="1">
      <c r="A40" s="142">
        <v>29</v>
      </c>
      <c r="B40" s="179" t="s">
        <v>259</v>
      </c>
      <c r="C40" s="165"/>
      <c r="D40" s="178"/>
      <c r="E40" s="178" t="s">
        <v>259</v>
      </c>
      <c r="F40" s="178"/>
      <c r="G40" s="178" t="s">
        <v>311</v>
      </c>
      <c r="H40" s="178" t="s">
        <v>276</v>
      </c>
      <c r="I40" s="104"/>
      <c r="J40" s="104"/>
      <c r="K40" s="102"/>
      <c r="L40" s="115"/>
      <c r="M40" s="115"/>
      <c r="N40" s="100" t="s">
        <v>235</v>
      </c>
      <c r="O40" s="135" t="str">
        <f>C40&amp;(IF(ISBLANK(Таблица1[[#This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-4,150 в осях А-Л/1-11</v>
      </c>
      <c r="P40" s="101" t="str">
        <f t="shared" si="86"/>
        <v xml:space="preserve"> блока А на отм. -4,000 в осях А-Л/1-11</v>
      </c>
      <c r="Q40" s="150"/>
      <c r="R40" s="99"/>
      <c r="S40" s="103"/>
      <c r="T40" s="100"/>
      <c r="U40" s="103"/>
      <c r="V40" s="103">
        <f>2</f>
        <v>2</v>
      </c>
      <c r="W40" s="103" t="str">
        <f t="shared" si="58"/>
        <v>согласно п. 3, 4</v>
      </c>
      <c r="X40" s="103" t="str">
        <f>IF(ISERROR(SEARCH("арм",Таблица1[[#This Row],[Наименование работ]])),"",1)</f>
        <v/>
      </c>
      <c r="Y40" s="128" t="str">
        <f>IF(ISBLANK(Таблица1[[#This Row],[Дата начала]]),"",TEXT(DAY(Таблица1[[#This Row],[Дата начала]]),"00"))</f>
        <v/>
      </c>
      <c r="Z4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0" s="129" t="str">
        <f>IF(ISBLANK(Таблица1[[#This Row],[Дата начала]]),"",YEAR(Таблица1[[#This Row],[Дата начала]]))</f>
        <v/>
      </c>
      <c r="AB40" s="128" t="str">
        <f>IF(ISBLANK(Таблица1[[#This Row],[Дата окончания]]),"",TEXT(DAY(Таблица1[[#This Row],[Дата окончания]]),"00"))</f>
        <v/>
      </c>
      <c r="AC4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0" s="129" t="str">
        <f>IF(ISBLANK(Таблица1[[#This Row],[Дата окончания]]),"",YEAR(Таблица1[[#This Row],[Дата окончания]]))</f>
        <v/>
      </c>
      <c r="AE40" s="131" t="str">
        <f>IF(ISBLANK(Таблица1[[#This Row],[Дата акта]]),"",TEXT(DAY(Таблица1[[#This Row],[Дата акта]]),"00"))</f>
        <v/>
      </c>
      <c r="AF4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0" s="130" t="str">
        <f>IF(ISBLANK(Таблица1[[#This Row],[Дата акта]]),"",YEAR(Таблица1[[#This Row],[Дата акта]]))</f>
        <v/>
      </c>
      <c r="AH40" s="130" t="str">
        <f>IF(ISBLANK(Таблица1[[#This Row],[Материалы вручную]]),"","; "&amp;Таблица1[[#This Row],[Материалы вручную]])</f>
        <v/>
      </c>
      <c r="AI40" s="129" t="str">
        <f t="shared" si="59"/>
        <v/>
      </c>
      <c r="AJ40" s="129" t="str">
        <f t="shared" si="60"/>
        <v/>
      </c>
      <c r="AK40" s="129" t="str">
        <f t="shared" si="61"/>
        <v/>
      </c>
      <c r="AL40" s="129" t="str">
        <f t="shared" si="62"/>
        <v/>
      </c>
      <c r="AM40" s="129" t="str">
        <f t="shared" si="63"/>
        <v/>
      </c>
      <c r="AN40" s="130" t="str">
        <f t="shared" si="64"/>
        <v/>
      </c>
      <c r="AO40" s="129" t="str">
        <f t="shared" si="65"/>
        <v/>
      </c>
      <c r="AP40" s="129" t="str">
        <f t="shared" si="66"/>
        <v/>
      </c>
      <c r="AQ40" s="129" t="str">
        <f t="shared" si="67"/>
        <v/>
      </c>
      <c r="AR40" s="129" t="str">
        <f t="shared" si="68"/>
        <v/>
      </c>
      <c r="AS40" s="129" t="str">
        <f t="shared" si="69"/>
        <v/>
      </c>
      <c r="AT40" s="129" t="str">
        <f t="shared" si="70"/>
        <v/>
      </c>
      <c r="AU40" s="129" t="str">
        <f t="shared" si="71"/>
        <v/>
      </c>
      <c r="AV40" s="129" t="str">
        <f>IF(ISBLANK(Реквизиты!$B$6),"",Реквизиты!$B$6)</f>
        <v/>
      </c>
      <c r="AW40" s="129" t="str">
        <f t="shared" si="72"/>
        <v/>
      </c>
      <c r="AX40" s="129">
        <f>Таблица1[[#This Row],[Проект]]</f>
        <v>0</v>
      </c>
      <c r="AY40" s="129" t="str">
        <f t="shared" si="73"/>
        <v/>
      </c>
      <c r="AZ40" s="129" t="str">
        <f t="shared" si="74"/>
        <v/>
      </c>
      <c r="BA40" s="129" t="str">
        <f t="shared" si="75"/>
        <v/>
      </c>
      <c r="BB40" s="129" t="str">
        <f t="shared" si="76"/>
        <v/>
      </c>
      <c r="BC40" s="129" t="str">
        <f t="shared" si="77"/>
        <v/>
      </c>
      <c r="BD40" s="129" t="str">
        <f t="shared" si="78"/>
        <v/>
      </c>
      <c r="BE40" s="129" t="str">
        <f t="shared" si="79"/>
        <v/>
      </c>
      <c r="BF40" s="129" t="str">
        <f t="shared" si="80"/>
        <v/>
      </c>
      <c r="BG40" s="129" t="str">
        <f t="shared" si="81"/>
        <v/>
      </c>
      <c r="BH4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0" s="129" t="str">
        <f>IF([Проектировщик нужен?]=1,IF(ISBLANK(ФИО_проектировщика),"",ФИО_проектировщика),"")</f>
        <v/>
      </c>
      <c r="BJ40" s="129" t="str">
        <f t="shared" si="82"/>
        <v/>
      </c>
      <c r="BK40" s="129" t="str">
        <f t="shared" si="83"/>
        <v/>
      </c>
      <c r="BL40" s="129" t="str">
        <f t="shared" si="84"/>
        <v/>
      </c>
      <c r="BM40" s="129" t="str">
        <f t="shared" si="85"/>
        <v/>
      </c>
      <c r="BN4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бА-№29А@Акт освидетельствования скрытых работ.  блока А на отм. -4,150 в осях А-Л/1-11</v>
      </c>
      <c r="BP4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бА-№29А ( на отм.-4,150)</v>
      </c>
      <c r="BQ4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бА-№29А</v>
      </c>
      <c r="BR40" s="169"/>
      <c r="BS40" s="170"/>
      <c r="BT40" s="129"/>
      <c r="BU40" s="129"/>
      <c r="BV40" s="129"/>
      <c r="BW40" s="129"/>
    </row>
    <row r="41" spans="1:75" customFormat="1">
      <c r="A41" s="142">
        <v>30</v>
      </c>
      <c r="B41" s="179" t="s">
        <v>259</v>
      </c>
      <c r="C41" s="165"/>
      <c r="D41" s="178"/>
      <c r="E41" s="178" t="s">
        <v>259</v>
      </c>
      <c r="F41" s="178"/>
      <c r="G41" s="178" t="s">
        <v>309</v>
      </c>
      <c r="H41" s="178" t="s">
        <v>276</v>
      </c>
      <c r="I41" s="104"/>
      <c r="J41" s="104"/>
      <c r="K41" s="102"/>
      <c r="L41" s="115"/>
      <c r="M41" s="115"/>
      <c r="N41" s="100" t="s">
        <v>235</v>
      </c>
      <c r="O41" s="135" t="str">
        <f>C41&amp;(IF(ISBLANK(Таблица1[[#This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-4,000 в осях А-Л/1-11</v>
      </c>
      <c r="P41" s="101">
        <f>C57</f>
        <v>0</v>
      </c>
      <c r="Q41" s="150"/>
      <c r="R41" s="99"/>
      <c r="S41" s="103"/>
      <c r="T41" s="100"/>
      <c r="U41" s="103"/>
      <c r="V41" s="103">
        <f>2</f>
        <v>2</v>
      </c>
      <c r="W41" s="103" t="str">
        <f t="shared" si="58"/>
        <v>согласно п. 3, 4</v>
      </c>
      <c r="X41" s="103" t="str">
        <f>IF(ISERROR(SEARCH("арм",Таблица1[[#This Row],[Наименование работ]])),"",1)</f>
        <v/>
      </c>
      <c r="Y41" s="128" t="str">
        <f>IF(ISBLANK(Таблица1[[#This Row],[Дата начала]]),"",TEXT(DAY(Таблица1[[#This Row],[Дата начала]]),"00"))</f>
        <v/>
      </c>
      <c r="Z4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1" s="129" t="str">
        <f>IF(ISBLANK(Таблица1[[#This Row],[Дата начала]]),"",YEAR(Таблица1[[#This Row],[Дата начала]]))</f>
        <v/>
      </c>
      <c r="AB41" s="128" t="str">
        <f>IF(ISBLANK(Таблица1[[#This Row],[Дата окончания]]),"",TEXT(DAY(Таблица1[[#This Row],[Дата окончания]]),"00"))</f>
        <v/>
      </c>
      <c r="AC4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1" s="129" t="str">
        <f>IF(ISBLANK(Таблица1[[#This Row],[Дата окончания]]),"",YEAR(Таблица1[[#This Row],[Дата окончания]]))</f>
        <v/>
      </c>
      <c r="AE41" s="131" t="str">
        <f>IF(ISBLANK(Таблица1[[#This Row],[Дата акта]]),"",TEXT(DAY(Таблица1[[#This Row],[Дата акта]]),"00"))</f>
        <v/>
      </c>
      <c r="AF4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1" s="130" t="str">
        <f>IF(ISBLANK(Таблица1[[#This Row],[Дата акта]]),"",YEAR(Таблица1[[#This Row],[Дата акта]]))</f>
        <v/>
      </c>
      <c r="AH41" s="130" t="str">
        <f>IF(ISBLANK(Таблица1[[#This Row],[Материалы вручную]]),"","; "&amp;Таблица1[[#This Row],[Материалы вручную]])</f>
        <v/>
      </c>
      <c r="AI41" s="129" t="str">
        <f t="shared" si="59"/>
        <v/>
      </c>
      <c r="AJ41" s="129" t="str">
        <f t="shared" si="60"/>
        <v/>
      </c>
      <c r="AK41" s="129" t="str">
        <f t="shared" si="61"/>
        <v/>
      </c>
      <c r="AL41" s="129" t="str">
        <f t="shared" si="62"/>
        <v/>
      </c>
      <c r="AM41" s="129" t="str">
        <f t="shared" si="63"/>
        <v/>
      </c>
      <c r="AN41" s="130" t="str">
        <f t="shared" si="64"/>
        <v/>
      </c>
      <c r="AO41" s="129" t="str">
        <f t="shared" si="65"/>
        <v/>
      </c>
      <c r="AP41" s="129" t="str">
        <f t="shared" si="66"/>
        <v/>
      </c>
      <c r="AQ41" s="129" t="str">
        <f t="shared" si="67"/>
        <v/>
      </c>
      <c r="AR41" s="129" t="str">
        <f t="shared" si="68"/>
        <v/>
      </c>
      <c r="AS41" s="129" t="str">
        <f t="shared" si="69"/>
        <v/>
      </c>
      <c r="AT41" s="129" t="str">
        <f t="shared" si="70"/>
        <v/>
      </c>
      <c r="AU41" s="129" t="str">
        <f t="shared" si="71"/>
        <v/>
      </c>
      <c r="AV41" s="129" t="str">
        <f>IF(ISBLANK(Реквизиты!$B$6),"",Реквизиты!$B$6)</f>
        <v/>
      </c>
      <c r="AW41" s="129" t="str">
        <f t="shared" si="72"/>
        <v/>
      </c>
      <c r="AX41" s="129">
        <f>Таблица1[[#This Row],[Проект]]</f>
        <v>0</v>
      </c>
      <c r="AY41" s="129" t="str">
        <f t="shared" si="73"/>
        <v/>
      </c>
      <c r="AZ41" s="129" t="str">
        <f t="shared" si="74"/>
        <v/>
      </c>
      <c r="BA41" s="129" t="str">
        <f t="shared" si="75"/>
        <v/>
      </c>
      <c r="BB41" s="129" t="str">
        <f t="shared" si="76"/>
        <v/>
      </c>
      <c r="BC41" s="129" t="str">
        <f t="shared" si="77"/>
        <v/>
      </c>
      <c r="BD41" s="129" t="str">
        <f t="shared" si="78"/>
        <v/>
      </c>
      <c r="BE41" s="129" t="str">
        <f t="shared" si="79"/>
        <v/>
      </c>
      <c r="BF41" s="129" t="str">
        <f t="shared" si="80"/>
        <v/>
      </c>
      <c r="BG41" s="129" t="str">
        <f t="shared" si="81"/>
        <v/>
      </c>
      <c r="BH4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1" s="129" t="str">
        <f>IF([Проектировщик нужен?]=1,IF(ISBLANK(ФИО_проектировщика),"",ФИО_проектировщика),"")</f>
        <v/>
      </c>
      <c r="BJ41" s="129" t="str">
        <f t="shared" si="82"/>
        <v/>
      </c>
      <c r="BK41" s="129" t="str">
        <f t="shared" si="83"/>
        <v/>
      </c>
      <c r="BL41" s="129" t="str">
        <f t="shared" si="84"/>
        <v/>
      </c>
      <c r="BM41" s="129" t="str">
        <f t="shared" si="85"/>
        <v/>
      </c>
      <c r="BN4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бА-№30А@Акт освидетельствования скрытых работ.  блока А на отм. -4,000 в осях А-Л/1-11</v>
      </c>
      <c r="BP4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бА-№30А ( на отм.-4,000)</v>
      </c>
      <c r="BQ4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бА-№30А</v>
      </c>
      <c r="BR41" s="169"/>
      <c r="BS41" s="170"/>
      <c r="BT41" s="129"/>
      <c r="BU41" s="129"/>
      <c r="BV41" s="129"/>
      <c r="BW41" s="129"/>
    </row>
    <row r="42" spans="1:75" customFormat="1">
      <c r="A42" s="142">
        <v>31</v>
      </c>
      <c r="B42" s="185" t="s">
        <v>259</v>
      </c>
      <c r="C42" s="165"/>
      <c r="D42" s="186"/>
      <c r="E42" s="186" t="s">
        <v>259</v>
      </c>
      <c r="F42" s="186"/>
      <c r="G42" s="186" t="s">
        <v>310</v>
      </c>
      <c r="H42" s="186" t="s">
        <v>276</v>
      </c>
      <c r="I42" s="104"/>
      <c r="J42" s="104"/>
      <c r="K42" s="102"/>
      <c r="L42" s="115"/>
      <c r="M42" s="115"/>
      <c r="N42" s="100" t="s">
        <v>235</v>
      </c>
      <c r="O42" s="135" t="str">
        <f>C42&amp;(IF(ISBLANK(Таблица1[[#This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 xml:space="preserve"> блока А на отм. -4,250 в осях А-Л/1-11</v>
      </c>
      <c r="P42" s="101">
        <f>C39</f>
        <v>0</v>
      </c>
      <c r="Q42" s="150"/>
      <c r="R42" s="99"/>
      <c r="S42" s="103"/>
      <c r="T42" s="100"/>
      <c r="U42" s="103"/>
      <c r="V42" s="103">
        <f>2</f>
        <v>2</v>
      </c>
      <c r="W42" s="103" t="str">
        <f t="shared" si="58"/>
        <v>согласно п. 3, 4</v>
      </c>
      <c r="X42" s="103" t="str">
        <f>IF(ISERROR(SEARCH("арм",Таблица1[[#This Row],[Наименование работ]])),"",1)</f>
        <v/>
      </c>
      <c r="Y42" s="128" t="str">
        <f>IF(ISBLANK(Таблица1[[#This Row],[Дата начала]]),"",TEXT(DAY(Таблица1[[#This Row],[Дата начала]]),"00"))</f>
        <v/>
      </c>
      <c r="Z42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2" s="129" t="str">
        <f>IF(ISBLANK(Таблица1[[#This Row],[Дата начала]]),"",YEAR(Таблица1[[#This Row],[Дата начала]]))</f>
        <v/>
      </c>
      <c r="AB42" s="128" t="str">
        <f>IF(ISBLANK(Таблица1[[#This Row],[Дата окончания]]),"",TEXT(DAY(Таблица1[[#This Row],[Дата окончания]]),"00"))</f>
        <v/>
      </c>
      <c r="AC42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2" s="129" t="str">
        <f>IF(ISBLANK(Таблица1[[#This Row],[Дата окончания]]),"",YEAR(Таблица1[[#This Row],[Дата окончания]]))</f>
        <v/>
      </c>
      <c r="AE42" s="131" t="str">
        <f>IF(ISBLANK(Таблица1[[#This Row],[Дата акта]]),"",TEXT(DAY(Таблица1[[#This Row],[Дата акта]]),"00"))</f>
        <v/>
      </c>
      <c r="AF42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2" s="130" t="str">
        <f>IF(ISBLANK(Таблица1[[#This Row],[Дата акта]]),"",YEAR(Таблица1[[#This Row],[Дата акта]]))</f>
        <v/>
      </c>
      <c r="AH42" s="130" t="str">
        <f>IF(ISBLANK(Таблица1[[#This Row],[Материалы вручную]]),"","; "&amp;Таблица1[[#This Row],[Материалы вручную]])</f>
        <v/>
      </c>
      <c r="AI42" s="129" t="str">
        <f t="shared" si="59"/>
        <v/>
      </c>
      <c r="AJ42" s="129" t="str">
        <f t="shared" si="60"/>
        <v/>
      </c>
      <c r="AK42" s="129" t="str">
        <f t="shared" si="61"/>
        <v/>
      </c>
      <c r="AL42" s="129" t="str">
        <f t="shared" si="62"/>
        <v/>
      </c>
      <c r="AM42" s="129" t="str">
        <f t="shared" si="63"/>
        <v/>
      </c>
      <c r="AN42" s="130" t="str">
        <f t="shared" si="64"/>
        <v/>
      </c>
      <c r="AO42" s="129" t="str">
        <f t="shared" si="65"/>
        <v/>
      </c>
      <c r="AP42" s="129" t="str">
        <f t="shared" si="66"/>
        <v/>
      </c>
      <c r="AQ42" s="129" t="str">
        <f t="shared" si="67"/>
        <v/>
      </c>
      <c r="AR42" s="129" t="str">
        <f t="shared" si="68"/>
        <v/>
      </c>
      <c r="AS42" s="129" t="str">
        <f t="shared" si="69"/>
        <v/>
      </c>
      <c r="AT42" s="129" t="str">
        <f t="shared" si="70"/>
        <v/>
      </c>
      <c r="AU42" s="129" t="str">
        <f t="shared" si="71"/>
        <v/>
      </c>
      <c r="AV42" s="129" t="str">
        <f>IF(ISBLANK(Реквизиты!$B$6),"",Реквизиты!$B$6)</f>
        <v/>
      </c>
      <c r="AW42" s="129" t="str">
        <f t="shared" si="72"/>
        <v/>
      </c>
      <c r="AX42" s="129">
        <f>Таблица1[[#This Row],[Проект]]</f>
        <v>0</v>
      </c>
      <c r="AY42" s="129" t="str">
        <f t="shared" si="73"/>
        <v/>
      </c>
      <c r="AZ42" s="129" t="str">
        <f t="shared" si="74"/>
        <v/>
      </c>
      <c r="BA42" s="129" t="str">
        <f t="shared" si="75"/>
        <v/>
      </c>
      <c r="BB42" s="129" t="str">
        <f t="shared" si="76"/>
        <v/>
      </c>
      <c r="BC42" s="129" t="str">
        <f t="shared" si="77"/>
        <v/>
      </c>
      <c r="BD42" s="129" t="str">
        <f t="shared" si="78"/>
        <v/>
      </c>
      <c r="BE42" s="129" t="str">
        <f t="shared" si="79"/>
        <v/>
      </c>
      <c r="BF42" s="129" t="str">
        <f t="shared" si="80"/>
        <v/>
      </c>
      <c r="BG42" s="129" t="str">
        <f t="shared" si="81"/>
        <v/>
      </c>
      <c r="BH42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2" s="129" t="str">
        <f>IF([Проектировщик нужен?]=1,IF(ISBLANK(ФИО_проектировщика),"",ФИО_проектировщика),"")</f>
        <v/>
      </c>
      <c r="BJ42" s="129" t="str">
        <f t="shared" si="82"/>
        <v/>
      </c>
      <c r="BK42" s="129" t="str">
        <f t="shared" si="83"/>
        <v/>
      </c>
      <c r="BL42" s="129" t="str">
        <f t="shared" si="84"/>
        <v/>
      </c>
      <c r="BM42" s="129" t="str">
        <f t="shared" si="85"/>
        <v/>
      </c>
      <c r="BN42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2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бА-№31А@Акт освидетельствования скрытых работ.  блока А на отм. -4,250 в осях А-Л/1-11</v>
      </c>
      <c r="BP42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бА-№31А ( на отм.-4,250)</v>
      </c>
      <c r="BQ42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бА-№31А</v>
      </c>
      <c r="BR42" s="169"/>
      <c r="BS42" s="170"/>
      <c r="BT42" s="129"/>
      <c r="BU42" s="129"/>
      <c r="BV42" s="129"/>
      <c r="BW42" s="129"/>
    </row>
    <row r="43" spans="1:75" customFormat="1">
      <c r="A43" s="142">
        <v>32</v>
      </c>
      <c r="B43" s="185"/>
      <c r="C43" s="185"/>
      <c r="D43" s="186"/>
      <c r="E43" s="186"/>
      <c r="F43" s="186"/>
      <c r="G43" s="186"/>
      <c r="H43" s="186"/>
      <c r="I43" s="104"/>
      <c r="J43" s="104"/>
      <c r="K43" s="102"/>
      <c r="L43" s="115"/>
      <c r="M43" s="115"/>
      <c r="N43" s="100" t="s">
        <v>235</v>
      </c>
      <c r="O43" s="135" t="str">
        <f>C43&amp;(IF(ISBLANK(Таблица1[[#This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3" s="101" t="str">
        <f t="shared" ref="P43:P54" si="87">O45</f>
        <v/>
      </c>
      <c r="Q43" s="150"/>
      <c r="R43" s="99"/>
      <c r="S43" s="103"/>
      <c r="T43" s="100"/>
      <c r="U43" s="103"/>
      <c r="V43" s="103">
        <f>2</f>
        <v>2</v>
      </c>
      <c r="W43" s="103" t="str">
        <f t="shared" si="58"/>
        <v>согласно п. 3, 4</v>
      </c>
      <c r="X43" s="103" t="str">
        <f>IF(ISERROR(SEARCH("арм",Таблица1[[#This Row],[Наименование работ]])),"",1)</f>
        <v/>
      </c>
      <c r="Y43" s="128" t="str">
        <f>IF(ISBLANK(Таблица1[[#This Row],[Дата начала]]),"",TEXT(DAY(Таблица1[[#This Row],[Дата начала]]),"00"))</f>
        <v/>
      </c>
      <c r="Z43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3" s="129" t="str">
        <f>IF(ISBLANK(Таблица1[[#This Row],[Дата начала]]),"",YEAR(Таблица1[[#This Row],[Дата начала]]))</f>
        <v/>
      </c>
      <c r="AB43" s="128" t="str">
        <f>IF(ISBLANK(Таблица1[[#This Row],[Дата окончания]]),"",TEXT(DAY(Таблица1[[#This Row],[Дата окончания]]),"00"))</f>
        <v/>
      </c>
      <c r="AC43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3" s="129" t="str">
        <f>IF(ISBLANK(Таблица1[[#This Row],[Дата окончания]]),"",YEAR(Таблица1[[#This Row],[Дата окончания]]))</f>
        <v/>
      </c>
      <c r="AE43" s="131" t="str">
        <f>IF(ISBLANK(Таблица1[[#This Row],[Дата акта]]),"",TEXT(DAY(Таблица1[[#This Row],[Дата акта]]),"00"))</f>
        <v/>
      </c>
      <c r="AF43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3" s="130" t="str">
        <f>IF(ISBLANK(Таблица1[[#This Row],[Дата акта]]),"",YEAR(Таблица1[[#This Row],[Дата акта]]))</f>
        <v/>
      </c>
      <c r="AH43" s="130" t="str">
        <f>IF(ISBLANK(Таблица1[[#This Row],[Материалы вручную]]),"","; "&amp;Таблица1[[#This Row],[Материалы вручную]])</f>
        <v/>
      </c>
      <c r="AI43" s="129" t="str">
        <f t="shared" si="59"/>
        <v/>
      </c>
      <c r="AJ43" s="129" t="str">
        <f t="shared" si="60"/>
        <v/>
      </c>
      <c r="AK43" s="129" t="str">
        <f t="shared" si="61"/>
        <v/>
      </c>
      <c r="AL43" s="129" t="str">
        <f t="shared" si="62"/>
        <v/>
      </c>
      <c r="AM43" s="129" t="str">
        <f t="shared" si="63"/>
        <v/>
      </c>
      <c r="AN43" s="130" t="str">
        <f t="shared" si="64"/>
        <v/>
      </c>
      <c r="AO43" s="129" t="str">
        <f t="shared" si="65"/>
        <v/>
      </c>
      <c r="AP43" s="129" t="str">
        <f t="shared" si="66"/>
        <v/>
      </c>
      <c r="AQ43" s="129" t="str">
        <f t="shared" si="67"/>
        <v/>
      </c>
      <c r="AR43" s="129" t="str">
        <f t="shared" si="68"/>
        <v/>
      </c>
      <c r="AS43" s="129" t="str">
        <f t="shared" si="69"/>
        <v/>
      </c>
      <c r="AT43" s="129" t="str">
        <f t="shared" si="70"/>
        <v/>
      </c>
      <c r="AU43" s="129" t="str">
        <f t="shared" si="71"/>
        <v/>
      </c>
      <c r="AV43" s="129" t="str">
        <f>IF(ISBLANK(Реквизиты!$B$6),"",Реквизиты!$B$6)</f>
        <v/>
      </c>
      <c r="AW43" s="129" t="str">
        <f t="shared" si="72"/>
        <v/>
      </c>
      <c r="AX43" s="129">
        <f>Таблица1[[#This Row],[Проект]]</f>
        <v>0</v>
      </c>
      <c r="AY43" s="129" t="str">
        <f t="shared" si="73"/>
        <v/>
      </c>
      <c r="AZ43" s="129" t="str">
        <f t="shared" si="74"/>
        <v/>
      </c>
      <c r="BA43" s="129" t="str">
        <f t="shared" si="75"/>
        <v/>
      </c>
      <c r="BB43" s="129" t="str">
        <f t="shared" si="76"/>
        <v/>
      </c>
      <c r="BC43" s="129" t="str">
        <f t="shared" si="77"/>
        <v/>
      </c>
      <c r="BD43" s="129" t="str">
        <f t="shared" si="78"/>
        <v/>
      </c>
      <c r="BE43" s="129" t="str">
        <f t="shared" si="79"/>
        <v/>
      </c>
      <c r="BF43" s="129" t="str">
        <f t="shared" si="80"/>
        <v/>
      </c>
      <c r="BG43" s="129" t="str">
        <f t="shared" si="81"/>
        <v/>
      </c>
      <c r="BH43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3" s="129" t="str">
        <f>IF([Проектировщик нужен?]=1,IF(ISBLANK(ФИО_проектировщика),"",ФИО_проектировщика),"")</f>
        <v/>
      </c>
      <c r="BJ43" s="129" t="str">
        <f t="shared" si="82"/>
        <v/>
      </c>
      <c r="BK43" s="129" t="str">
        <f t="shared" si="83"/>
        <v/>
      </c>
      <c r="BL43" s="129" t="str">
        <f t="shared" si="84"/>
        <v/>
      </c>
      <c r="BM43" s="129" t="str">
        <f t="shared" si="85"/>
        <v/>
      </c>
      <c r="BN43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3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№32@Акт освидетельствования скрытых работ. </v>
      </c>
      <c r="BP43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№32 ()</v>
      </c>
      <c r="BQ43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№32</v>
      </c>
      <c r="BR43" s="169"/>
      <c r="BS43" s="170"/>
      <c r="BT43" s="129"/>
      <c r="BU43" s="129"/>
      <c r="BV43" s="129"/>
      <c r="BW43" s="129"/>
    </row>
    <row r="44" spans="1:75" customFormat="1">
      <c r="A44" s="142">
        <v>33</v>
      </c>
      <c r="B44" s="185"/>
      <c r="C44" s="185"/>
      <c r="D44" s="186"/>
      <c r="E44" s="186"/>
      <c r="F44" s="186"/>
      <c r="G44" s="186"/>
      <c r="H44" s="186"/>
      <c r="I44" s="104"/>
      <c r="J44" s="104"/>
      <c r="K44" s="102"/>
      <c r="L44" s="115"/>
      <c r="M44" s="115"/>
      <c r="N44" s="100" t="s">
        <v>235</v>
      </c>
      <c r="O44" s="135" t="str">
        <f>C44&amp;(IF(ISBLANK(Таблица1[[#This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4" s="101" t="str">
        <f t="shared" si="87"/>
        <v/>
      </c>
      <c r="Q44" s="150"/>
      <c r="R44" s="99"/>
      <c r="S44" s="103"/>
      <c r="T44" s="100"/>
      <c r="U44" s="103"/>
      <c r="V44" s="103">
        <f>2</f>
        <v>2</v>
      </c>
      <c r="W44" s="103" t="str">
        <f t="shared" si="58"/>
        <v>согласно п. 3, 4</v>
      </c>
      <c r="X44" s="103" t="str">
        <f>IF(ISERROR(SEARCH("арм",Таблица1[[#This Row],[Наименование работ]])),"",1)</f>
        <v/>
      </c>
      <c r="Y44" s="128" t="str">
        <f>IF(ISBLANK(Таблица1[[#This Row],[Дата начала]]),"",TEXT(DAY(Таблица1[[#This Row],[Дата начала]]),"00"))</f>
        <v/>
      </c>
      <c r="Z4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4" s="129" t="str">
        <f>IF(ISBLANK(Таблица1[[#This Row],[Дата начала]]),"",YEAR(Таблица1[[#This Row],[Дата начала]]))</f>
        <v/>
      </c>
      <c r="AB44" s="128" t="str">
        <f>IF(ISBLANK(Таблица1[[#This Row],[Дата окончания]]),"",TEXT(DAY(Таблица1[[#This Row],[Дата окончания]]),"00"))</f>
        <v/>
      </c>
      <c r="AC4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4" s="129" t="str">
        <f>IF(ISBLANK(Таблица1[[#This Row],[Дата окончания]]),"",YEAR(Таблица1[[#This Row],[Дата окончания]]))</f>
        <v/>
      </c>
      <c r="AE44" s="131" t="str">
        <f>IF(ISBLANK(Таблица1[[#This Row],[Дата акта]]),"",TEXT(DAY(Таблица1[[#This Row],[Дата акта]]),"00"))</f>
        <v/>
      </c>
      <c r="AF4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4" s="130" t="str">
        <f>IF(ISBLANK(Таблица1[[#This Row],[Дата акта]]),"",YEAR(Таблица1[[#This Row],[Дата акта]]))</f>
        <v/>
      </c>
      <c r="AH44" s="130" t="str">
        <f>IF(ISBLANK(Таблица1[[#This Row],[Материалы вручную]]),"","; "&amp;Таблица1[[#This Row],[Материалы вручную]])</f>
        <v/>
      </c>
      <c r="AI44" s="129" t="str">
        <f t="shared" si="59"/>
        <v/>
      </c>
      <c r="AJ44" s="129" t="str">
        <f t="shared" si="60"/>
        <v/>
      </c>
      <c r="AK44" s="129" t="str">
        <f t="shared" si="61"/>
        <v/>
      </c>
      <c r="AL44" s="129" t="str">
        <f t="shared" si="62"/>
        <v/>
      </c>
      <c r="AM44" s="129" t="str">
        <f t="shared" si="63"/>
        <v/>
      </c>
      <c r="AN44" s="130" t="str">
        <f t="shared" si="64"/>
        <v/>
      </c>
      <c r="AO44" s="129" t="str">
        <f t="shared" si="65"/>
        <v/>
      </c>
      <c r="AP44" s="129" t="str">
        <f t="shared" si="66"/>
        <v/>
      </c>
      <c r="AQ44" s="129" t="str">
        <f t="shared" si="67"/>
        <v/>
      </c>
      <c r="AR44" s="129" t="str">
        <f t="shared" si="68"/>
        <v/>
      </c>
      <c r="AS44" s="129" t="str">
        <f t="shared" si="69"/>
        <v/>
      </c>
      <c r="AT44" s="129" t="str">
        <f t="shared" si="70"/>
        <v/>
      </c>
      <c r="AU44" s="129" t="str">
        <f t="shared" si="71"/>
        <v/>
      </c>
      <c r="AV44" s="129" t="str">
        <f>IF(ISBLANK(Реквизиты!$B$6),"",Реквизиты!$B$6)</f>
        <v/>
      </c>
      <c r="AW44" s="129" t="str">
        <f t="shared" si="72"/>
        <v/>
      </c>
      <c r="AX44" s="129">
        <f>Таблица1[[#This Row],[Проект]]</f>
        <v>0</v>
      </c>
      <c r="AY44" s="129" t="str">
        <f t="shared" si="73"/>
        <v/>
      </c>
      <c r="AZ44" s="129" t="str">
        <f t="shared" si="74"/>
        <v/>
      </c>
      <c r="BA44" s="129" t="str">
        <f t="shared" si="75"/>
        <v/>
      </c>
      <c r="BB44" s="129" t="str">
        <f t="shared" si="76"/>
        <v/>
      </c>
      <c r="BC44" s="129" t="str">
        <f t="shared" si="77"/>
        <v/>
      </c>
      <c r="BD44" s="129" t="str">
        <f t="shared" si="78"/>
        <v/>
      </c>
      <c r="BE44" s="129" t="str">
        <f t="shared" si="79"/>
        <v/>
      </c>
      <c r="BF44" s="129" t="str">
        <f t="shared" si="80"/>
        <v/>
      </c>
      <c r="BG44" s="129" t="str">
        <f t="shared" si="81"/>
        <v/>
      </c>
      <c r="BH4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4" s="129" t="str">
        <f>IF([Проектировщик нужен?]=1,IF(ISBLANK(ФИО_проектировщика),"",ФИО_проектировщика),"")</f>
        <v/>
      </c>
      <c r="BJ44" s="129" t="str">
        <f t="shared" si="82"/>
        <v/>
      </c>
      <c r="BK44" s="129" t="str">
        <f t="shared" si="83"/>
        <v/>
      </c>
      <c r="BL44" s="129" t="str">
        <f t="shared" si="84"/>
        <v/>
      </c>
      <c r="BM44" s="129" t="str">
        <f t="shared" si="85"/>
        <v/>
      </c>
      <c r="BN4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№33@Акт освидетельствования скрытых работ. </v>
      </c>
      <c r="BP4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№33 ()</v>
      </c>
      <c r="BQ4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№33</v>
      </c>
      <c r="BR44" s="169"/>
      <c r="BS44" s="170"/>
      <c r="BT44" s="129"/>
      <c r="BU44" s="129"/>
      <c r="BV44" s="129"/>
      <c r="BW44" s="129"/>
    </row>
    <row r="45" spans="1:75" customFormat="1">
      <c r="A45" s="142">
        <v>34</v>
      </c>
      <c r="B45" s="185"/>
      <c r="C45" s="185"/>
      <c r="D45" s="186"/>
      <c r="E45" s="186"/>
      <c r="F45" s="186"/>
      <c r="G45" s="186"/>
      <c r="H45" s="186"/>
      <c r="I45" s="104"/>
      <c r="J45" s="104"/>
      <c r="K45" s="102"/>
      <c r="L45" s="115"/>
      <c r="M45" s="115"/>
      <c r="N45" s="100" t="s">
        <v>235</v>
      </c>
      <c r="O45" s="135" t="str">
        <f>C45&amp;(IF(ISBLANK(Таблица1[[#This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5" s="101" t="str">
        <f t="shared" si="87"/>
        <v/>
      </c>
      <c r="Q45" s="150"/>
      <c r="R45" s="99"/>
      <c r="S45" s="103"/>
      <c r="T45" s="100"/>
      <c r="U45" s="103"/>
      <c r="V45" s="103">
        <f>2</f>
        <v>2</v>
      </c>
      <c r="W45" s="103" t="str">
        <f t="shared" si="58"/>
        <v>согласно п. 3, 4</v>
      </c>
      <c r="X45" s="103" t="str">
        <f>IF(ISERROR(SEARCH("арм",Таблица1[[#This Row],[Наименование работ]])),"",1)</f>
        <v/>
      </c>
      <c r="Y45" s="128" t="str">
        <f>IF(ISBLANK(Таблица1[[#This Row],[Дата начала]]),"",TEXT(DAY(Таблица1[[#This Row],[Дата начала]]),"00"))</f>
        <v/>
      </c>
      <c r="Z4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5" s="129" t="str">
        <f>IF(ISBLANK(Таблица1[[#This Row],[Дата начала]]),"",YEAR(Таблица1[[#This Row],[Дата начала]]))</f>
        <v/>
      </c>
      <c r="AB45" s="128" t="str">
        <f>IF(ISBLANK(Таблица1[[#This Row],[Дата окончания]]),"",TEXT(DAY(Таблица1[[#This Row],[Дата окончания]]),"00"))</f>
        <v/>
      </c>
      <c r="AC4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5" s="129" t="str">
        <f>IF(ISBLANK(Таблица1[[#This Row],[Дата окончания]]),"",YEAR(Таблица1[[#This Row],[Дата окончания]]))</f>
        <v/>
      </c>
      <c r="AE45" s="131" t="str">
        <f>IF(ISBLANK(Таблица1[[#This Row],[Дата акта]]),"",TEXT(DAY(Таблица1[[#This Row],[Дата акта]]),"00"))</f>
        <v/>
      </c>
      <c r="AF4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5" s="130" t="str">
        <f>IF(ISBLANK(Таблица1[[#This Row],[Дата акта]]),"",YEAR(Таблица1[[#This Row],[Дата акта]]))</f>
        <v/>
      </c>
      <c r="AH45" s="130" t="str">
        <f>IF(ISBLANK(Таблица1[[#This Row],[Материалы вручную]]),"","; "&amp;Таблица1[[#This Row],[Материалы вручную]])</f>
        <v/>
      </c>
      <c r="AI45" s="129" t="str">
        <f t="shared" si="59"/>
        <v/>
      </c>
      <c r="AJ45" s="129" t="str">
        <f t="shared" si="60"/>
        <v/>
      </c>
      <c r="AK45" s="129" t="str">
        <f t="shared" si="61"/>
        <v/>
      </c>
      <c r="AL45" s="129" t="str">
        <f t="shared" si="62"/>
        <v/>
      </c>
      <c r="AM45" s="129" t="str">
        <f t="shared" si="63"/>
        <v/>
      </c>
      <c r="AN45" s="130" t="str">
        <f t="shared" si="64"/>
        <v/>
      </c>
      <c r="AO45" s="129" t="str">
        <f t="shared" si="65"/>
        <v/>
      </c>
      <c r="AP45" s="129" t="str">
        <f t="shared" si="66"/>
        <v/>
      </c>
      <c r="AQ45" s="129" t="str">
        <f t="shared" si="67"/>
        <v/>
      </c>
      <c r="AR45" s="129" t="str">
        <f t="shared" si="68"/>
        <v/>
      </c>
      <c r="AS45" s="129" t="str">
        <f t="shared" si="69"/>
        <v/>
      </c>
      <c r="AT45" s="129" t="str">
        <f t="shared" si="70"/>
        <v/>
      </c>
      <c r="AU45" s="129" t="str">
        <f t="shared" si="71"/>
        <v/>
      </c>
      <c r="AV45" s="129" t="str">
        <f>IF(ISBLANK(Реквизиты!$B$6),"",Реквизиты!$B$6)</f>
        <v/>
      </c>
      <c r="AW45" s="129" t="str">
        <f t="shared" si="72"/>
        <v/>
      </c>
      <c r="AX45" s="129">
        <f>Таблица1[[#This Row],[Проект]]</f>
        <v>0</v>
      </c>
      <c r="AY45" s="129" t="str">
        <f t="shared" si="73"/>
        <v/>
      </c>
      <c r="AZ45" s="129" t="str">
        <f t="shared" si="74"/>
        <v/>
      </c>
      <c r="BA45" s="129" t="str">
        <f t="shared" si="75"/>
        <v/>
      </c>
      <c r="BB45" s="129" t="str">
        <f t="shared" si="76"/>
        <v/>
      </c>
      <c r="BC45" s="129" t="str">
        <f t="shared" si="77"/>
        <v/>
      </c>
      <c r="BD45" s="129" t="str">
        <f t="shared" si="78"/>
        <v/>
      </c>
      <c r="BE45" s="129" t="str">
        <f t="shared" si="79"/>
        <v/>
      </c>
      <c r="BF45" s="129" t="str">
        <f t="shared" si="80"/>
        <v/>
      </c>
      <c r="BG45" s="129" t="str">
        <f t="shared" si="81"/>
        <v/>
      </c>
      <c r="BH4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5" s="129" t="str">
        <f>IF([Проектировщик нужен?]=1,IF(ISBLANK(ФИО_проектировщика),"",ФИО_проектировщика),"")</f>
        <v/>
      </c>
      <c r="BJ45" s="129" t="str">
        <f t="shared" si="82"/>
        <v/>
      </c>
      <c r="BK45" s="129" t="str">
        <f t="shared" si="83"/>
        <v/>
      </c>
      <c r="BL45" s="129" t="str">
        <f t="shared" si="84"/>
        <v/>
      </c>
      <c r="BM45" s="129" t="str">
        <f t="shared" si="85"/>
        <v/>
      </c>
      <c r="BN4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№34@Акт освидетельствования скрытых работ. </v>
      </c>
      <c r="BP4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№34 ()</v>
      </c>
      <c r="BQ4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№34</v>
      </c>
      <c r="BR45" s="169"/>
      <c r="BS45" s="170"/>
      <c r="BT45" s="129"/>
      <c r="BU45" s="129"/>
      <c r="BV45" s="129"/>
      <c r="BW45" s="129"/>
    </row>
    <row r="46" spans="1:75" customFormat="1">
      <c r="A46" s="142">
        <v>35</v>
      </c>
      <c r="B46" s="185"/>
      <c r="C46" s="185"/>
      <c r="D46" s="186"/>
      <c r="E46" s="186"/>
      <c r="F46" s="186"/>
      <c r="G46" s="186"/>
      <c r="H46" s="186"/>
      <c r="I46" s="104"/>
      <c r="J46" s="104"/>
      <c r="K46" s="102"/>
      <c r="L46" s="115"/>
      <c r="M46" s="115"/>
      <c r="N46" s="100" t="s">
        <v>235</v>
      </c>
      <c r="O46" s="135" t="str">
        <f>C46&amp;(IF(ISBLANK(Таблица1[[#This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6" s="101" t="str">
        <f t="shared" si="87"/>
        <v/>
      </c>
      <c r="Q46" s="150"/>
      <c r="R46" s="99"/>
      <c r="S46" s="103"/>
      <c r="T46" s="100"/>
      <c r="U46" s="103"/>
      <c r="V46" s="103">
        <f>2</f>
        <v>2</v>
      </c>
      <c r="W46" s="103" t="str">
        <f t="shared" si="58"/>
        <v>согласно п. 3, 4</v>
      </c>
      <c r="X46" s="103" t="str">
        <f>IF(ISERROR(SEARCH("арм",Таблица1[[#This Row],[Наименование работ]])),"",1)</f>
        <v/>
      </c>
      <c r="Y46" s="128" t="str">
        <f>IF(ISBLANK(Таблица1[[#This Row],[Дата начала]]),"",TEXT(DAY(Таблица1[[#This Row],[Дата начала]]),"00"))</f>
        <v/>
      </c>
      <c r="Z4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6" s="129" t="str">
        <f>IF(ISBLANK(Таблица1[[#This Row],[Дата начала]]),"",YEAR(Таблица1[[#This Row],[Дата начала]]))</f>
        <v/>
      </c>
      <c r="AB46" s="128" t="str">
        <f>IF(ISBLANK(Таблица1[[#This Row],[Дата окончания]]),"",TEXT(DAY(Таблица1[[#This Row],[Дата окончания]]),"00"))</f>
        <v/>
      </c>
      <c r="AC4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6" s="129" t="str">
        <f>IF(ISBLANK(Таблица1[[#This Row],[Дата окончания]]),"",YEAR(Таблица1[[#This Row],[Дата окончания]]))</f>
        <v/>
      </c>
      <c r="AE46" s="131" t="str">
        <f>IF(ISBLANK(Таблица1[[#This Row],[Дата акта]]),"",TEXT(DAY(Таблица1[[#This Row],[Дата акта]]),"00"))</f>
        <v/>
      </c>
      <c r="AF4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6" s="130" t="str">
        <f>IF(ISBLANK(Таблица1[[#This Row],[Дата акта]]),"",YEAR(Таблица1[[#This Row],[Дата акта]]))</f>
        <v/>
      </c>
      <c r="AH46" s="130" t="str">
        <f>IF(ISBLANK(Таблица1[[#This Row],[Материалы вручную]]),"","; "&amp;Таблица1[[#This Row],[Материалы вручную]])</f>
        <v/>
      </c>
      <c r="AI46" s="129" t="str">
        <f t="shared" si="59"/>
        <v/>
      </c>
      <c r="AJ46" s="129" t="str">
        <f t="shared" si="60"/>
        <v/>
      </c>
      <c r="AK46" s="129" t="str">
        <f t="shared" si="61"/>
        <v/>
      </c>
      <c r="AL46" s="129" t="str">
        <f t="shared" si="62"/>
        <v/>
      </c>
      <c r="AM46" s="129" t="str">
        <f t="shared" si="63"/>
        <v/>
      </c>
      <c r="AN46" s="130" t="str">
        <f t="shared" si="64"/>
        <v/>
      </c>
      <c r="AO46" s="129" t="str">
        <f t="shared" si="65"/>
        <v/>
      </c>
      <c r="AP46" s="129" t="str">
        <f t="shared" si="66"/>
        <v/>
      </c>
      <c r="AQ46" s="129" t="str">
        <f t="shared" si="67"/>
        <v/>
      </c>
      <c r="AR46" s="129" t="str">
        <f t="shared" si="68"/>
        <v/>
      </c>
      <c r="AS46" s="129" t="str">
        <f t="shared" si="69"/>
        <v/>
      </c>
      <c r="AT46" s="129" t="str">
        <f t="shared" si="70"/>
        <v/>
      </c>
      <c r="AU46" s="129" t="str">
        <f t="shared" si="71"/>
        <v/>
      </c>
      <c r="AV46" s="129" t="str">
        <f>IF(ISBLANK(Реквизиты!$B$6),"",Реквизиты!$B$6)</f>
        <v/>
      </c>
      <c r="AW46" s="129" t="str">
        <f t="shared" si="72"/>
        <v/>
      </c>
      <c r="AX46" s="129">
        <f>Таблица1[[#This Row],[Проект]]</f>
        <v>0</v>
      </c>
      <c r="AY46" s="129" t="str">
        <f t="shared" si="73"/>
        <v/>
      </c>
      <c r="AZ46" s="129" t="str">
        <f t="shared" si="74"/>
        <v/>
      </c>
      <c r="BA46" s="129" t="str">
        <f t="shared" si="75"/>
        <v/>
      </c>
      <c r="BB46" s="129" t="str">
        <f t="shared" si="76"/>
        <v/>
      </c>
      <c r="BC46" s="129" t="str">
        <f t="shared" si="77"/>
        <v/>
      </c>
      <c r="BD46" s="129" t="str">
        <f t="shared" si="78"/>
        <v/>
      </c>
      <c r="BE46" s="129" t="str">
        <f t="shared" si="79"/>
        <v/>
      </c>
      <c r="BF46" s="129" t="str">
        <f t="shared" si="80"/>
        <v/>
      </c>
      <c r="BG46" s="129" t="str">
        <f t="shared" si="81"/>
        <v/>
      </c>
      <c r="BH4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6" s="129" t="str">
        <f>IF([Проектировщик нужен?]=1,IF(ISBLANK(ФИО_проектировщика),"",ФИО_проектировщика),"")</f>
        <v/>
      </c>
      <c r="BJ46" s="129" t="str">
        <f t="shared" si="82"/>
        <v/>
      </c>
      <c r="BK46" s="129" t="str">
        <f t="shared" si="83"/>
        <v/>
      </c>
      <c r="BL46" s="129" t="str">
        <f t="shared" si="84"/>
        <v/>
      </c>
      <c r="BM46" s="129" t="str">
        <f t="shared" si="85"/>
        <v/>
      </c>
      <c r="BN4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№35@Акт освидетельствования скрытых работ. </v>
      </c>
      <c r="BP4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№35 ()</v>
      </c>
      <c r="BQ4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№35</v>
      </c>
      <c r="BR46" s="169"/>
      <c r="BS46" s="170"/>
      <c r="BT46" s="129"/>
      <c r="BU46" s="129"/>
      <c r="BV46" s="129"/>
      <c r="BW46" s="129"/>
    </row>
    <row r="47" spans="1:75" customFormat="1">
      <c r="A47" s="142">
        <v>36</v>
      </c>
      <c r="B47" s="185"/>
      <c r="C47" s="185"/>
      <c r="D47" s="186"/>
      <c r="E47" s="186"/>
      <c r="F47" s="186"/>
      <c r="G47" s="186"/>
      <c r="H47" s="186"/>
      <c r="I47" s="104"/>
      <c r="J47" s="104"/>
      <c r="K47" s="102"/>
      <c r="L47" s="115"/>
      <c r="M47" s="115"/>
      <c r="N47" s="100" t="s">
        <v>235</v>
      </c>
      <c r="O47" s="135" t="str">
        <f>C47&amp;(IF(ISBLANK(Таблица1[[#This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7" s="101" t="str">
        <f t="shared" si="87"/>
        <v/>
      </c>
      <c r="Q47" s="150"/>
      <c r="R47" s="99"/>
      <c r="S47" s="103"/>
      <c r="T47" s="100"/>
      <c r="U47" s="103"/>
      <c r="V47" s="103">
        <f>2</f>
        <v>2</v>
      </c>
      <c r="W47" s="103" t="str">
        <f t="shared" si="58"/>
        <v>согласно п. 3, 4</v>
      </c>
      <c r="X47" s="103" t="str">
        <f>IF(ISERROR(SEARCH("арм",Таблица1[[#This Row],[Наименование работ]])),"",1)</f>
        <v/>
      </c>
      <c r="Y47" s="128" t="str">
        <f>IF(ISBLANK(Таблица1[[#This Row],[Дата начала]]),"",TEXT(DAY(Таблица1[[#This Row],[Дата начала]]),"00"))</f>
        <v/>
      </c>
      <c r="Z4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7" s="129" t="str">
        <f>IF(ISBLANK(Таблица1[[#This Row],[Дата начала]]),"",YEAR(Таблица1[[#This Row],[Дата начала]]))</f>
        <v/>
      </c>
      <c r="AB47" s="128" t="str">
        <f>IF(ISBLANK(Таблица1[[#This Row],[Дата окончания]]),"",TEXT(DAY(Таблица1[[#This Row],[Дата окончания]]),"00"))</f>
        <v/>
      </c>
      <c r="AC4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7" s="129" t="str">
        <f>IF(ISBLANK(Таблица1[[#This Row],[Дата окончания]]),"",YEAR(Таблица1[[#This Row],[Дата окончания]]))</f>
        <v/>
      </c>
      <c r="AE47" s="131" t="str">
        <f>IF(ISBLANK(Таблица1[[#This Row],[Дата акта]]),"",TEXT(DAY(Таблица1[[#This Row],[Дата акта]]),"00"))</f>
        <v/>
      </c>
      <c r="AF4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7" s="130" t="str">
        <f>IF(ISBLANK(Таблица1[[#This Row],[Дата акта]]),"",YEAR(Таблица1[[#This Row],[Дата акта]]))</f>
        <v/>
      </c>
      <c r="AH47" s="130" t="str">
        <f>IF(ISBLANK(Таблица1[[#This Row],[Материалы вручную]]),"","; "&amp;Таблица1[[#This Row],[Материалы вручную]])</f>
        <v/>
      </c>
      <c r="AI47" s="129" t="str">
        <f t="shared" si="59"/>
        <v/>
      </c>
      <c r="AJ47" s="129" t="str">
        <f t="shared" si="60"/>
        <v/>
      </c>
      <c r="AK47" s="129" t="str">
        <f t="shared" si="61"/>
        <v/>
      </c>
      <c r="AL47" s="129" t="str">
        <f t="shared" si="62"/>
        <v/>
      </c>
      <c r="AM47" s="129" t="str">
        <f t="shared" si="63"/>
        <v/>
      </c>
      <c r="AN47" s="130" t="str">
        <f t="shared" si="64"/>
        <v/>
      </c>
      <c r="AO47" s="129" t="str">
        <f t="shared" si="65"/>
        <v/>
      </c>
      <c r="AP47" s="129" t="str">
        <f t="shared" si="66"/>
        <v/>
      </c>
      <c r="AQ47" s="129" t="str">
        <f t="shared" si="67"/>
        <v/>
      </c>
      <c r="AR47" s="129" t="str">
        <f t="shared" si="68"/>
        <v/>
      </c>
      <c r="AS47" s="129" t="str">
        <f t="shared" si="69"/>
        <v/>
      </c>
      <c r="AT47" s="129" t="str">
        <f t="shared" si="70"/>
        <v/>
      </c>
      <c r="AU47" s="129" t="str">
        <f t="shared" si="71"/>
        <v/>
      </c>
      <c r="AV47" s="129" t="str">
        <f>IF(ISBLANK(Реквизиты!$B$6),"",Реквизиты!$B$6)</f>
        <v/>
      </c>
      <c r="AW47" s="129" t="str">
        <f t="shared" si="72"/>
        <v/>
      </c>
      <c r="AX47" s="129">
        <f>Таблица1[[#This Row],[Проект]]</f>
        <v>0</v>
      </c>
      <c r="AY47" s="129" t="str">
        <f t="shared" si="73"/>
        <v/>
      </c>
      <c r="AZ47" s="129" t="str">
        <f t="shared" si="74"/>
        <v/>
      </c>
      <c r="BA47" s="129" t="str">
        <f t="shared" si="75"/>
        <v/>
      </c>
      <c r="BB47" s="129" t="str">
        <f t="shared" si="76"/>
        <v/>
      </c>
      <c r="BC47" s="129" t="str">
        <f t="shared" si="77"/>
        <v/>
      </c>
      <c r="BD47" s="129" t="str">
        <f t="shared" si="78"/>
        <v/>
      </c>
      <c r="BE47" s="129" t="str">
        <f t="shared" si="79"/>
        <v/>
      </c>
      <c r="BF47" s="129" t="str">
        <f t="shared" si="80"/>
        <v/>
      </c>
      <c r="BG47" s="129" t="str">
        <f t="shared" si="81"/>
        <v/>
      </c>
      <c r="BH4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7" s="129" t="str">
        <f>IF([Проектировщик нужен?]=1,IF(ISBLANK(ФИО_проектировщика),"",ФИО_проектировщика),"")</f>
        <v/>
      </c>
      <c r="BJ47" s="129" t="str">
        <f t="shared" si="82"/>
        <v/>
      </c>
      <c r="BK47" s="129" t="str">
        <f t="shared" si="83"/>
        <v/>
      </c>
      <c r="BL47" s="129" t="str">
        <f t="shared" si="84"/>
        <v/>
      </c>
      <c r="BM47" s="129" t="str">
        <f t="shared" si="85"/>
        <v/>
      </c>
      <c r="BN4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№36@Акт освидетельствования скрытых работ. </v>
      </c>
      <c r="BP4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№36 ()</v>
      </c>
      <c r="BQ4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№36</v>
      </c>
      <c r="BR47" s="169"/>
      <c r="BS47" s="170"/>
      <c r="BT47" s="129"/>
      <c r="BU47" s="129"/>
      <c r="BV47" s="129"/>
      <c r="BW47" s="129"/>
    </row>
    <row r="48" spans="1:75" customFormat="1">
      <c r="A48" s="142">
        <v>37</v>
      </c>
      <c r="B48" s="185"/>
      <c r="C48" s="185"/>
      <c r="D48" s="186"/>
      <c r="E48" s="186"/>
      <c r="F48" s="186"/>
      <c r="G48" s="186"/>
      <c r="H48" s="186"/>
      <c r="I48" s="104"/>
      <c r="J48" s="104"/>
      <c r="K48" s="102"/>
      <c r="L48" s="115"/>
      <c r="M48" s="115"/>
      <c r="N48" s="100" t="s">
        <v>235</v>
      </c>
      <c r="O48" s="135" t="str">
        <f>C48&amp;(IF(ISBLANK(Таблица1[[#This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8" s="101" t="str">
        <f t="shared" si="87"/>
        <v/>
      </c>
      <c r="Q48" s="150"/>
      <c r="R48" s="99"/>
      <c r="S48" s="103"/>
      <c r="T48" s="100"/>
      <c r="U48" s="103"/>
      <c r="V48" s="103">
        <f>2</f>
        <v>2</v>
      </c>
      <c r="W48" s="103" t="str">
        <f t="shared" si="58"/>
        <v>согласно п. 3, 4</v>
      </c>
      <c r="X48" s="103" t="str">
        <f>IF(ISERROR(SEARCH("арм",Таблица1[[#This Row],[Наименование работ]])),"",1)</f>
        <v/>
      </c>
      <c r="Y48" s="128" t="str">
        <f>IF(ISBLANK(Таблица1[[#This Row],[Дата начала]]),"",TEXT(DAY(Таблица1[[#This Row],[Дата начала]]),"00"))</f>
        <v/>
      </c>
      <c r="Z4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8" s="129" t="str">
        <f>IF(ISBLANK(Таблица1[[#This Row],[Дата начала]]),"",YEAR(Таблица1[[#This Row],[Дата начала]]))</f>
        <v/>
      </c>
      <c r="AB48" s="128" t="str">
        <f>IF(ISBLANK(Таблица1[[#This Row],[Дата окончания]]),"",TEXT(DAY(Таблица1[[#This Row],[Дата окончания]]),"00"))</f>
        <v/>
      </c>
      <c r="AC4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8" s="129" t="str">
        <f>IF(ISBLANK(Таблица1[[#This Row],[Дата окончания]]),"",YEAR(Таблица1[[#This Row],[Дата окончания]]))</f>
        <v/>
      </c>
      <c r="AE48" s="131" t="str">
        <f>IF(ISBLANK(Таблица1[[#This Row],[Дата акта]]),"",TEXT(DAY(Таблица1[[#This Row],[Дата акта]]),"00"))</f>
        <v/>
      </c>
      <c r="AF4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8" s="130" t="str">
        <f>IF(ISBLANK(Таблица1[[#This Row],[Дата акта]]),"",YEAR(Таблица1[[#This Row],[Дата акта]]))</f>
        <v/>
      </c>
      <c r="AH48" s="130" t="str">
        <f>IF(ISBLANK(Таблица1[[#This Row],[Материалы вручную]]),"","; "&amp;Таблица1[[#This Row],[Материалы вручную]])</f>
        <v/>
      </c>
      <c r="AI48" s="129" t="str">
        <f t="shared" si="59"/>
        <v/>
      </c>
      <c r="AJ48" s="129" t="str">
        <f t="shared" si="60"/>
        <v/>
      </c>
      <c r="AK48" s="129" t="str">
        <f t="shared" si="61"/>
        <v/>
      </c>
      <c r="AL48" s="129" t="str">
        <f t="shared" si="62"/>
        <v/>
      </c>
      <c r="AM48" s="129" t="str">
        <f t="shared" si="63"/>
        <v/>
      </c>
      <c r="AN48" s="130" t="str">
        <f t="shared" si="64"/>
        <v/>
      </c>
      <c r="AO48" s="129" t="str">
        <f t="shared" si="65"/>
        <v/>
      </c>
      <c r="AP48" s="129" t="str">
        <f t="shared" si="66"/>
        <v/>
      </c>
      <c r="AQ48" s="129" t="str">
        <f t="shared" si="67"/>
        <v/>
      </c>
      <c r="AR48" s="129" t="str">
        <f t="shared" si="68"/>
        <v/>
      </c>
      <c r="AS48" s="129" t="str">
        <f t="shared" si="69"/>
        <v/>
      </c>
      <c r="AT48" s="129" t="str">
        <f t="shared" si="70"/>
        <v/>
      </c>
      <c r="AU48" s="129" t="str">
        <f t="shared" si="71"/>
        <v/>
      </c>
      <c r="AV48" s="129" t="str">
        <f>IF(ISBLANK(Реквизиты!$B$6),"",Реквизиты!$B$6)</f>
        <v/>
      </c>
      <c r="AW48" s="129" t="str">
        <f t="shared" si="72"/>
        <v/>
      </c>
      <c r="AX48" s="129">
        <f>Таблица1[[#This Row],[Проект]]</f>
        <v>0</v>
      </c>
      <c r="AY48" s="129" t="str">
        <f t="shared" si="73"/>
        <v/>
      </c>
      <c r="AZ48" s="129" t="str">
        <f t="shared" si="74"/>
        <v/>
      </c>
      <c r="BA48" s="129" t="str">
        <f t="shared" si="75"/>
        <v/>
      </c>
      <c r="BB48" s="129" t="str">
        <f t="shared" si="76"/>
        <v/>
      </c>
      <c r="BC48" s="129" t="str">
        <f t="shared" si="77"/>
        <v/>
      </c>
      <c r="BD48" s="129" t="str">
        <f t="shared" si="78"/>
        <v/>
      </c>
      <c r="BE48" s="129" t="str">
        <f t="shared" si="79"/>
        <v/>
      </c>
      <c r="BF48" s="129" t="str">
        <f t="shared" si="80"/>
        <v/>
      </c>
      <c r="BG48" s="129" t="str">
        <f t="shared" si="81"/>
        <v/>
      </c>
      <c r="BH4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8" s="129" t="str">
        <f>IF([Проектировщик нужен?]=1,IF(ISBLANK(ФИО_проектировщика),"",ФИО_проектировщика),"")</f>
        <v/>
      </c>
      <c r="BJ48" s="129" t="str">
        <f t="shared" si="82"/>
        <v/>
      </c>
      <c r="BK48" s="129" t="str">
        <f t="shared" si="83"/>
        <v/>
      </c>
      <c r="BL48" s="129" t="str">
        <f t="shared" si="84"/>
        <v/>
      </c>
      <c r="BM48" s="129" t="str">
        <f t="shared" si="85"/>
        <v/>
      </c>
      <c r="BN4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№37@Акт освидетельствования скрытых работ. </v>
      </c>
      <c r="BP4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№37 ()</v>
      </c>
      <c r="BQ4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№37</v>
      </c>
      <c r="BR48" s="169"/>
      <c r="BS48" s="170"/>
      <c r="BT48" s="129"/>
      <c r="BU48" s="129"/>
      <c r="BV48" s="129"/>
      <c r="BW48" s="129"/>
    </row>
    <row r="49" spans="1:75" customFormat="1">
      <c r="A49" s="142">
        <v>38</v>
      </c>
      <c r="B49" s="185"/>
      <c r="C49" s="185"/>
      <c r="D49" s="186"/>
      <c r="E49" s="186"/>
      <c r="F49" s="186"/>
      <c r="G49" s="186"/>
      <c r="H49" s="186"/>
      <c r="I49" s="104"/>
      <c r="J49" s="104"/>
      <c r="K49" s="102"/>
      <c r="L49" s="115"/>
      <c r="M49" s="115"/>
      <c r="N49" s="100" t="s">
        <v>235</v>
      </c>
      <c r="O49" s="135" t="str">
        <f>C49&amp;(IF(ISBLANK(Таблица1[[#This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49" s="101" t="str">
        <f t="shared" si="87"/>
        <v/>
      </c>
      <c r="Q49" s="150"/>
      <c r="R49" s="99"/>
      <c r="S49" s="103"/>
      <c r="T49" s="100"/>
      <c r="U49" s="103"/>
      <c r="V49" s="103">
        <f>2</f>
        <v>2</v>
      </c>
      <c r="W49" s="103" t="str">
        <f t="shared" si="58"/>
        <v>согласно п. 3, 4</v>
      </c>
      <c r="X49" s="103" t="str">
        <f>IF(ISERROR(SEARCH("арм",Таблица1[[#This Row],[Наименование работ]])),"",1)</f>
        <v/>
      </c>
      <c r="Y49" s="128" t="str">
        <f>IF(ISBLANK(Таблица1[[#This Row],[Дата начала]]),"",TEXT(DAY(Таблица1[[#This Row],[Дата начала]]),"00"))</f>
        <v/>
      </c>
      <c r="Z4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49" s="129" t="str">
        <f>IF(ISBLANK(Таблица1[[#This Row],[Дата начала]]),"",YEAR(Таблица1[[#This Row],[Дата начала]]))</f>
        <v/>
      </c>
      <c r="AB49" s="128" t="str">
        <f>IF(ISBLANK(Таблица1[[#This Row],[Дата окончания]]),"",TEXT(DAY(Таблица1[[#This Row],[Дата окончания]]),"00"))</f>
        <v/>
      </c>
      <c r="AC4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49" s="129" t="str">
        <f>IF(ISBLANK(Таблица1[[#This Row],[Дата окончания]]),"",YEAR(Таблица1[[#This Row],[Дата окончания]]))</f>
        <v/>
      </c>
      <c r="AE49" s="131" t="str">
        <f>IF(ISBLANK(Таблица1[[#This Row],[Дата акта]]),"",TEXT(DAY(Таблица1[[#This Row],[Дата акта]]),"00"))</f>
        <v/>
      </c>
      <c r="AF4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49" s="130" t="str">
        <f>IF(ISBLANK(Таблица1[[#This Row],[Дата акта]]),"",YEAR(Таблица1[[#This Row],[Дата акта]]))</f>
        <v/>
      </c>
      <c r="AH49" s="130" t="str">
        <f>IF(ISBLANK(Таблица1[[#This Row],[Материалы вручную]]),"","; "&amp;Таблица1[[#This Row],[Материалы вручную]])</f>
        <v/>
      </c>
      <c r="AI49" s="129" t="str">
        <f t="shared" si="59"/>
        <v/>
      </c>
      <c r="AJ49" s="129" t="str">
        <f t="shared" si="60"/>
        <v/>
      </c>
      <c r="AK49" s="129" t="str">
        <f t="shared" si="61"/>
        <v/>
      </c>
      <c r="AL49" s="129" t="str">
        <f t="shared" si="62"/>
        <v/>
      </c>
      <c r="AM49" s="129" t="str">
        <f t="shared" si="63"/>
        <v/>
      </c>
      <c r="AN49" s="130" t="str">
        <f t="shared" si="64"/>
        <v/>
      </c>
      <c r="AO49" s="129" t="str">
        <f t="shared" si="65"/>
        <v/>
      </c>
      <c r="AP49" s="129" t="str">
        <f t="shared" si="66"/>
        <v/>
      </c>
      <c r="AQ49" s="129" t="str">
        <f t="shared" si="67"/>
        <v/>
      </c>
      <c r="AR49" s="129" t="str">
        <f t="shared" si="68"/>
        <v/>
      </c>
      <c r="AS49" s="129" t="str">
        <f t="shared" si="69"/>
        <v/>
      </c>
      <c r="AT49" s="129" t="str">
        <f t="shared" si="70"/>
        <v/>
      </c>
      <c r="AU49" s="129" t="str">
        <f t="shared" si="71"/>
        <v/>
      </c>
      <c r="AV49" s="129" t="str">
        <f>IF(ISBLANK(Реквизиты!$B$6),"",Реквизиты!$B$6)</f>
        <v/>
      </c>
      <c r="AW49" s="129" t="str">
        <f t="shared" si="72"/>
        <v/>
      </c>
      <c r="AX49" s="129">
        <f>Таблица1[[#This Row],[Проект]]</f>
        <v>0</v>
      </c>
      <c r="AY49" s="129" t="str">
        <f t="shared" si="73"/>
        <v/>
      </c>
      <c r="AZ49" s="129" t="str">
        <f t="shared" si="74"/>
        <v/>
      </c>
      <c r="BA49" s="129" t="str">
        <f t="shared" si="75"/>
        <v/>
      </c>
      <c r="BB49" s="129" t="str">
        <f t="shared" si="76"/>
        <v/>
      </c>
      <c r="BC49" s="129" t="str">
        <f t="shared" si="77"/>
        <v/>
      </c>
      <c r="BD49" s="129" t="str">
        <f t="shared" si="78"/>
        <v/>
      </c>
      <c r="BE49" s="129" t="str">
        <f t="shared" si="79"/>
        <v/>
      </c>
      <c r="BF49" s="129" t="str">
        <f t="shared" si="80"/>
        <v/>
      </c>
      <c r="BG49" s="129" t="str">
        <f t="shared" si="81"/>
        <v/>
      </c>
      <c r="BH4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49" s="129" t="str">
        <f>IF([Проектировщик нужен?]=1,IF(ISBLANK(ФИО_проектировщика),"",ФИО_проектировщика),"")</f>
        <v/>
      </c>
      <c r="BJ49" s="129" t="str">
        <f t="shared" si="82"/>
        <v/>
      </c>
      <c r="BK49" s="129" t="str">
        <f t="shared" si="83"/>
        <v/>
      </c>
      <c r="BL49" s="129" t="str">
        <f t="shared" si="84"/>
        <v/>
      </c>
      <c r="BM49" s="129" t="str">
        <f t="shared" si="85"/>
        <v/>
      </c>
      <c r="BN4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4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№38@Акт освидетельствования скрытых работ. </v>
      </c>
      <c r="BP4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№38 ()</v>
      </c>
      <c r="BQ4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№38</v>
      </c>
      <c r="BR49" s="169"/>
      <c r="BS49" s="170"/>
      <c r="BT49" s="129"/>
      <c r="BU49" s="129"/>
      <c r="BV49" s="129"/>
      <c r="BW49" s="129"/>
    </row>
    <row r="50" spans="1:75" customFormat="1">
      <c r="A50" s="142">
        <v>39</v>
      </c>
      <c r="B50" s="185"/>
      <c r="C50" s="185"/>
      <c r="D50" s="186"/>
      <c r="E50" s="186"/>
      <c r="F50" s="186"/>
      <c r="G50" s="186"/>
      <c r="H50" s="186"/>
      <c r="I50" s="104"/>
      <c r="J50" s="104"/>
      <c r="K50" s="102"/>
      <c r="L50" s="115"/>
      <c r="M50" s="115"/>
      <c r="N50" s="100" t="s">
        <v>235</v>
      </c>
      <c r="O50" s="135" t="str">
        <f>C50&amp;(IF(ISBLANK(Таблица1[[#This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0" s="101" t="str">
        <f t="shared" si="87"/>
        <v/>
      </c>
      <c r="Q50" s="150"/>
      <c r="R50" s="99"/>
      <c r="S50" s="103"/>
      <c r="T50" s="100"/>
      <c r="U50" s="103"/>
      <c r="V50" s="103">
        <f>2</f>
        <v>2</v>
      </c>
      <c r="W50" s="103" t="str">
        <f t="shared" si="58"/>
        <v>согласно п. 3, 4</v>
      </c>
      <c r="X50" s="103" t="str">
        <f>IF(ISERROR(SEARCH("арм",Таблица1[[#This Row],[Наименование работ]])),"",1)</f>
        <v/>
      </c>
      <c r="Y50" s="128" t="str">
        <f>IF(ISBLANK(Таблица1[[#This Row],[Дата начала]]),"",TEXT(DAY(Таблица1[[#This Row],[Дата начала]]),"00"))</f>
        <v/>
      </c>
      <c r="Z5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0" s="129" t="str">
        <f>IF(ISBLANK(Таблица1[[#This Row],[Дата начала]]),"",YEAR(Таблица1[[#This Row],[Дата начала]]))</f>
        <v/>
      </c>
      <c r="AB50" s="128" t="str">
        <f>IF(ISBLANK(Таблица1[[#This Row],[Дата окончания]]),"",TEXT(DAY(Таблица1[[#This Row],[Дата окончания]]),"00"))</f>
        <v/>
      </c>
      <c r="AC5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0" s="129" t="str">
        <f>IF(ISBLANK(Таблица1[[#This Row],[Дата окончания]]),"",YEAR(Таблица1[[#This Row],[Дата окончания]]))</f>
        <v/>
      </c>
      <c r="AE50" s="131" t="str">
        <f>IF(ISBLANK(Таблица1[[#This Row],[Дата акта]]),"",TEXT(DAY(Таблица1[[#This Row],[Дата акта]]),"00"))</f>
        <v/>
      </c>
      <c r="AF5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0" s="130" t="str">
        <f>IF(ISBLANK(Таблица1[[#This Row],[Дата акта]]),"",YEAR(Таблица1[[#This Row],[Дата акта]]))</f>
        <v/>
      </c>
      <c r="AH50" s="130" t="str">
        <f>IF(ISBLANK(Таблица1[[#This Row],[Материалы вручную]]),"","; "&amp;Таблица1[[#This Row],[Материалы вручную]])</f>
        <v/>
      </c>
      <c r="AI50" s="129" t="str">
        <f t="shared" si="59"/>
        <v/>
      </c>
      <c r="AJ50" s="129" t="str">
        <f t="shared" si="60"/>
        <v/>
      </c>
      <c r="AK50" s="129" t="str">
        <f t="shared" si="61"/>
        <v/>
      </c>
      <c r="AL50" s="129" t="str">
        <f t="shared" si="62"/>
        <v/>
      </c>
      <c r="AM50" s="129" t="str">
        <f t="shared" si="63"/>
        <v/>
      </c>
      <c r="AN50" s="130" t="str">
        <f t="shared" si="64"/>
        <v/>
      </c>
      <c r="AO50" s="129" t="str">
        <f t="shared" si="65"/>
        <v/>
      </c>
      <c r="AP50" s="129" t="str">
        <f t="shared" si="66"/>
        <v/>
      </c>
      <c r="AQ50" s="129" t="str">
        <f t="shared" si="67"/>
        <v/>
      </c>
      <c r="AR50" s="129" t="str">
        <f t="shared" si="68"/>
        <v/>
      </c>
      <c r="AS50" s="129" t="str">
        <f t="shared" si="69"/>
        <v/>
      </c>
      <c r="AT50" s="129" t="str">
        <f t="shared" si="70"/>
        <v/>
      </c>
      <c r="AU50" s="129" t="str">
        <f t="shared" si="71"/>
        <v/>
      </c>
      <c r="AV50" s="129" t="str">
        <f>IF(ISBLANK(Реквизиты!$B$6),"",Реквизиты!$B$6)</f>
        <v/>
      </c>
      <c r="AW50" s="129" t="str">
        <f t="shared" si="72"/>
        <v/>
      </c>
      <c r="AX50" s="129">
        <f>Таблица1[[#This Row],[Проект]]</f>
        <v>0</v>
      </c>
      <c r="AY50" s="129" t="str">
        <f t="shared" si="73"/>
        <v/>
      </c>
      <c r="AZ50" s="129" t="str">
        <f t="shared" si="74"/>
        <v/>
      </c>
      <c r="BA50" s="129" t="str">
        <f t="shared" si="75"/>
        <v/>
      </c>
      <c r="BB50" s="129" t="str">
        <f t="shared" si="76"/>
        <v/>
      </c>
      <c r="BC50" s="129" t="str">
        <f t="shared" si="77"/>
        <v/>
      </c>
      <c r="BD50" s="129" t="str">
        <f t="shared" si="78"/>
        <v/>
      </c>
      <c r="BE50" s="129" t="str">
        <f t="shared" si="79"/>
        <v/>
      </c>
      <c r="BF50" s="129" t="str">
        <f t="shared" si="80"/>
        <v/>
      </c>
      <c r="BG50" s="129" t="str">
        <f t="shared" si="81"/>
        <v/>
      </c>
      <c r="BH5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0" s="129" t="str">
        <f>IF([Проектировщик нужен?]=1,IF(ISBLANK(ФИО_проектировщика),"",ФИО_проектировщика),"")</f>
        <v/>
      </c>
      <c r="BJ50" s="129" t="str">
        <f t="shared" si="82"/>
        <v/>
      </c>
      <c r="BK50" s="129" t="str">
        <f t="shared" si="83"/>
        <v/>
      </c>
      <c r="BL50" s="129" t="str">
        <f t="shared" si="84"/>
        <v/>
      </c>
      <c r="BM50" s="129" t="str">
        <f t="shared" si="85"/>
        <v/>
      </c>
      <c r="BN5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№39@Акт освидетельствования скрытых работ. </v>
      </c>
      <c r="BP5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№39 ()</v>
      </c>
      <c r="BQ5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№39</v>
      </c>
      <c r="BR50" s="169"/>
      <c r="BS50" s="170"/>
      <c r="BT50" s="129"/>
      <c r="BU50" s="129"/>
      <c r="BV50" s="129"/>
      <c r="BW50" s="129"/>
    </row>
    <row r="51" spans="1:75" customFormat="1">
      <c r="A51" s="142">
        <v>40</v>
      </c>
      <c r="B51" s="185"/>
      <c r="C51" s="185"/>
      <c r="D51" s="186"/>
      <c r="E51" s="186"/>
      <c r="F51" s="186"/>
      <c r="G51" s="186"/>
      <c r="H51" s="186"/>
      <c r="I51" s="104"/>
      <c r="J51" s="104"/>
      <c r="K51" s="102"/>
      <c r="L51" s="115"/>
      <c r="M51" s="115"/>
      <c r="N51" s="100" t="s">
        <v>235</v>
      </c>
      <c r="O51" s="135" t="str">
        <f>C51&amp;(IF(ISBLANK(Таблица1[[#This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1" s="101" t="str">
        <f t="shared" si="87"/>
        <v/>
      </c>
      <c r="Q51" s="150"/>
      <c r="R51" s="99"/>
      <c r="S51" s="103"/>
      <c r="T51" s="100"/>
      <c r="U51" s="103"/>
      <c r="V51" s="103">
        <f>2</f>
        <v>2</v>
      </c>
      <c r="W51" s="103" t="str">
        <f t="shared" si="58"/>
        <v>согласно п. 3, 4</v>
      </c>
      <c r="X51" s="103" t="str">
        <f>IF(ISERROR(SEARCH("арм",Таблица1[[#This Row],[Наименование работ]])),"",1)</f>
        <v/>
      </c>
      <c r="Y51" s="128" t="str">
        <f>IF(ISBLANK(Таблица1[[#This Row],[Дата начала]]),"",TEXT(DAY(Таблица1[[#This Row],[Дата начала]]),"00"))</f>
        <v/>
      </c>
      <c r="Z5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1" s="129" t="str">
        <f>IF(ISBLANK(Таблица1[[#This Row],[Дата начала]]),"",YEAR(Таблица1[[#This Row],[Дата начала]]))</f>
        <v/>
      </c>
      <c r="AB51" s="128" t="str">
        <f>IF(ISBLANK(Таблица1[[#This Row],[Дата окончания]]),"",TEXT(DAY(Таблица1[[#This Row],[Дата окончания]]),"00"))</f>
        <v/>
      </c>
      <c r="AC5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1" s="129" t="str">
        <f>IF(ISBLANK(Таблица1[[#This Row],[Дата окончания]]),"",YEAR(Таблица1[[#This Row],[Дата окончания]]))</f>
        <v/>
      </c>
      <c r="AE51" s="131" t="str">
        <f>IF(ISBLANK(Таблица1[[#This Row],[Дата акта]]),"",TEXT(DAY(Таблица1[[#This Row],[Дата акта]]),"00"))</f>
        <v/>
      </c>
      <c r="AF5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1" s="130" t="str">
        <f>IF(ISBLANK(Таблица1[[#This Row],[Дата акта]]),"",YEAR(Таблица1[[#This Row],[Дата акта]]))</f>
        <v/>
      </c>
      <c r="AH51" s="130" t="str">
        <f>IF(ISBLANK(Таблица1[[#This Row],[Материалы вручную]]),"","; "&amp;Таблица1[[#This Row],[Материалы вручную]])</f>
        <v/>
      </c>
      <c r="AI51" s="129" t="str">
        <f t="shared" si="59"/>
        <v/>
      </c>
      <c r="AJ51" s="129" t="str">
        <f t="shared" si="60"/>
        <v/>
      </c>
      <c r="AK51" s="129" t="str">
        <f t="shared" si="61"/>
        <v/>
      </c>
      <c r="AL51" s="129" t="str">
        <f t="shared" si="62"/>
        <v/>
      </c>
      <c r="AM51" s="129" t="str">
        <f t="shared" si="63"/>
        <v/>
      </c>
      <c r="AN51" s="130" t="str">
        <f t="shared" si="64"/>
        <v/>
      </c>
      <c r="AO51" s="129" t="str">
        <f t="shared" si="65"/>
        <v/>
      </c>
      <c r="AP51" s="129" t="str">
        <f t="shared" si="66"/>
        <v/>
      </c>
      <c r="AQ51" s="129" t="str">
        <f t="shared" si="67"/>
        <v/>
      </c>
      <c r="AR51" s="129" t="str">
        <f t="shared" si="68"/>
        <v/>
      </c>
      <c r="AS51" s="129" t="str">
        <f t="shared" si="69"/>
        <v/>
      </c>
      <c r="AT51" s="129" t="str">
        <f t="shared" si="70"/>
        <v/>
      </c>
      <c r="AU51" s="129" t="str">
        <f t="shared" si="71"/>
        <v/>
      </c>
      <c r="AV51" s="129" t="str">
        <f>IF(ISBLANK(Реквизиты!$B$6),"",Реквизиты!$B$6)</f>
        <v/>
      </c>
      <c r="AW51" s="129" t="str">
        <f t="shared" si="72"/>
        <v/>
      </c>
      <c r="AX51" s="129">
        <f>Таблица1[[#This Row],[Проект]]</f>
        <v>0</v>
      </c>
      <c r="AY51" s="129" t="str">
        <f t="shared" si="73"/>
        <v/>
      </c>
      <c r="AZ51" s="129" t="str">
        <f t="shared" si="74"/>
        <v/>
      </c>
      <c r="BA51" s="129" t="str">
        <f t="shared" si="75"/>
        <v/>
      </c>
      <c r="BB51" s="129" t="str">
        <f t="shared" si="76"/>
        <v/>
      </c>
      <c r="BC51" s="129" t="str">
        <f t="shared" si="77"/>
        <v/>
      </c>
      <c r="BD51" s="129" t="str">
        <f t="shared" si="78"/>
        <v/>
      </c>
      <c r="BE51" s="129" t="str">
        <f t="shared" si="79"/>
        <v/>
      </c>
      <c r="BF51" s="129" t="str">
        <f t="shared" si="80"/>
        <v/>
      </c>
      <c r="BG51" s="129" t="str">
        <f t="shared" si="81"/>
        <v/>
      </c>
      <c r="BH5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1" s="129" t="str">
        <f>IF([Проектировщик нужен?]=1,IF(ISBLANK(ФИО_проектировщика),"",ФИО_проектировщика),"")</f>
        <v/>
      </c>
      <c r="BJ51" s="129" t="str">
        <f t="shared" si="82"/>
        <v/>
      </c>
      <c r="BK51" s="129" t="str">
        <f t="shared" si="83"/>
        <v/>
      </c>
      <c r="BL51" s="129" t="str">
        <f t="shared" si="84"/>
        <v/>
      </c>
      <c r="BM51" s="129" t="str">
        <f t="shared" si="85"/>
        <v/>
      </c>
      <c r="BN5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№40@Акт освидетельствования скрытых работ. </v>
      </c>
      <c r="BP5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№40 ()</v>
      </c>
      <c r="BQ5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№40</v>
      </c>
      <c r="BR51" s="169"/>
      <c r="BS51" s="170"/>
      <c r="BT51" s="129"/>
      <c r="BU51" s="129"/>
      <c r="BV51" s="129"/>
      <c r="BW51" s="129"/>
    </row>
    <row r="52" spans="1:75" customFormat="1">
      <c r="A52" s="142">
        <v>41</v>
      </c>
      <c r="B52" s="185"/>
      <c r="C52" s="185"/>
      <c r="D52" s="186"/>
      <c r="E52" s="186"/>
      <c r="F52" s="186"/>
      <c r="G52" s="186"/>
      <c r="H52" s="186"/>
      <c r="I52" s="104"/>
      <c r="J52" s="104"/>
      <c r="K52" s="102"/>
      <c r="L52" s="115"/>
      <c r="M52" s="115"/>
      <c r="N52" s="100" t="s">
        <v>235</v>
      </c>
      <c r="O52" s="135" t="str">
        <f>C52&amp;(IF(ISBLANK(Таблица1[[#This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2" s="101" t="str">
        <f t="shared" si="87"/>
        <v/>
      </c>
      <c r="Q52" s="150"/>
      <c r="R52" s="99"/>
      <c r="S52" s="103"/>
      <c r="T52" s="100"/>
      <c r="U52" s="103"/>
      <c r="V52" s="103">
        <f>2</f>
        <v>2</v>
      </c>
      <c r="W52" s="103" t="str">
        <f t="shared" si="58"/>
        <v>согласно п. 3, 4</v>
      </c>
      <c r="X52" s="103" t="str">
        <f>IF(ISERROR(SEARCH("арм",Таблица1[[#This Row],[Наименование работ]])),"",1)</f>
        <v/>
      </c>
      <c r="Y52" s="128" t="str">
        <f>IF(ISBLANK(Таблица1[[#This Row],[Дата начала]]),"",TEXT(DAY(Таблица1[[#This Row],[Дата начала]]),"00"))</f>
        <v/>
      </c>
      <c r="Z52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2" s="129" t="str">
        <f>IF(ISBLANK(Таблица1[[#This Row],[Дата начала]]),"",YEAR(Таблица1[[#This Row],[Дата начала]]))</f>
        <v/>
      </c>
      <c r="AB52" s="128" t="str">
        <f>IF(ISBLANK(Таблица1[[#This Row],[Дата окончания]]),"",TEXT(DAY(Таблица1[[#This Row],[Дата окончания]]),"00"))</f>
        <v/>
      </c>
      <c r="AC52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2" s="129" t="str">
        <f>IF(ISBLANK(Таблица1[[#This Row],[Дата окончания]]),"",YEAR(Таблица1[[#This Row],[Дата окончания]]))</f>
        <v/>
      </c>
      <c r="AE52" s="131" t="str">
        <f>IF(ISBLANK(Таблица1[[#This Row],[Дата акта]]),"",TEXT(DAY(Таблица1[[#This Row],[Дата акта]]),"00"))</f>
        <v/>
      </c>
      <c r="AF52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2" s="130" t="str">
        <f>IF(ISBLANK(Таблица1[[#This Row],[Дата акта]]),"",YEAR(Таблица1[[#This Row],[Дата акта]]))</f>
        <v/>
      </c>
      <c r="AH52" s="130" t="str">
        <f>IF(ISBLANK(Таблица1[[#This Row],[Материалы вручную]]),"","; "&amp;Таблица1[[#This Row],[Материалы вручную]])</f>
        <v/>
      </c>
      <c r="AI52" s="129" t="str">
        <f t="shared" si="59"/>
        <v/>
      </c>
      <c r="AJ52" s="129" t="str">
        <f t="shared" si="60"/>
        <v/>
      </c>
      <c r="AK52" s="129" t="str">
        <f t="shared" si="61"/>
        <v/>
      </c>
      <c r="AL52" s="129" t="str">
        <f t="shared" si="62"/>
        <v/>
      </c>
      <c r="AM52" s="129" t="str">
        <f t="shared" si="63"/>
        <v/>
      </c>
      <c r="AN52" s="130" t="str">
        <f t="shared" si="64"/>
        <v/>
      </c>
      <c r="AO52" s="129" t="str">
        <f t="shared" si="65"/>
        <v/>
      </c>
      <c r="AP52" s="129" t="str">
        <f t="shared" si="66"/>
        <v/>
      </c>
      <c r="AQ52" s="129" t="str">
        <f t="shared" si="67"/>
        <v/>
      </c>
      <c r="AR52" s="129" t="str">
        <f t="shared" si="68"/>
        <v/>
      </c>
      <c r="AS52" s="129" t="str">
        <f t="shared" si="69"/>
        <v/>
      </c>
      <c r="AT52" s="129" t="str">
        <f t="shared" si="70"/>
        <v/>
      </c>
      <c r="AU52" s="129" t="str">
        <f t="shared" si="71"/>
        <v/>
      </c>
      <c r="AV52" s="129" t="str">
        <f>IF(ISBLANK(Реквизиты!$B$6),"",Реквизиты!$B$6)</f>
        <v/>
      </c>
      <c r="AW52" s="129" t="str">
        <f t="shared" si="72"/>
        <v/>
      </c>
      <c r="AX52" s="129">
        <f>Таблица1[[#This Row],[Проект]]</f>
        <v>0</v>
      </c>
      <c r="AY52" s="129" t="str">
        <f t="shared" si="73"/>
        <v/>
      </c>
      <c r="AZ52" s="129" t="str">
        <f t="shared" si="74"/>
        <v/>
      </c>
      <c r="BA52" s="129" t="str">
        <f t="shared" si="75"/>
        <v/>
      </c>
      <c r="BB52" s="129" t="str">
        <f t="shared" si="76"/>
        <v/>
      </c>
      <c r="BC52" s="129" t="str">
        <f t="shared" si="77"/>
        <v/>
      </c>
      <c r="BD52" s="129" t="str">
        <f t="shared" si="78"/>
        <v/>
      </c>
      <c r="BE52" s="129" t="str">
        <f t="shared" si="79"/>
        <v/>
      </c>
      <c r="BF52" s="129" t="str">
        <f t="shared" si="80"/>
        <v/>
      </c>
      <c r="BG52" s="129" t="str">
        <f t="shared" si="81"/>
        <v/>
      </c>
      <c r="BH52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2" s="129" t="str">
        <f>IF([Проектировщик нужен?]=1,IF(ISBLANK(ФИО_проектировщика),"",ФИО_проектировщика),"")</f>
        <v/>
      </c>
      <c r="BJ52" s="129" t="str">
        <f t="shared" si="82"/>
        <v/>
      </c>
      <c r="BK52" s="129" t="str">
        <f t="shared" si="83"/>
        <v/>
      </c>
      <c r="BL52" s="129" t="str">
        <f t="shared" si="84"/>
        <v/>
      </c>
      <c r="BM52" s="129" t="str">
        <f t="shared" si="85"/>
        <v/>
      </c>
      <c r="BN52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2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№41@Акт освидетельствования скрытых работ. </v>
      </c>
      <c r="BP52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№41 ()</v>
      </c>
      <c r="BQ52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№41</v>
      </c>
      <c r="BR52" s="169"/>
      <c r="BS52" s="170"/>
      <c r="BT52" s="129"/>
      <c r="BU52" s="129"/>
      <c r="BV52" s="129"/>
      <c r="BW52" s="129"/>
    </row>
    <row r="53" spans="1:75" customFormat="1">
      <c r="A53" s="142">
        <v>42</v>
      </c>
      <c r="B53" s="185"/>
      <c r="C53" s="185"/>
      <c r="D53" s="186"/>
      <c r="E53" s="186"/>
      <c r="F53" s="186"/>
      <c r="G53" s="186"/>
      <c r="H53" s="186"/>
      <c r="I53" s="104"/>
      <c r="J53" s="104"/>
      <c r="K53" s="102"/>
      <c r="L53" s="115"/>
      <c r="M53" s="115"/>
      <c r="N53" s="100" t="s">
        <v>235</v>
      </c>
      <c r="O53" s="135" t="str">
        <f>C53&amp;(IF(ISBLANK(Таблица1[[#This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3" s="101" t="str">
        <f t="shared" si="87"/>
        <v/>
      </c>
      <c r="Q53" s="150"/>
      <c r="R53" s="99"/>
      <c r="S53" s="103"/>
      <c r="T53" s="100"/>
      <c r="U53" s="103"/>
      <c r="V53" s="103">
        <f>2</f>
        <v>2</v>
      </c>
      <c r="W53" s="103" t="str">
        <f t="shared" si="58"/>
        <v>согласно п. 3, 4</v>
      </c>
      <c r="X53" s="103" t="str">
        <f>IF(ISERROR(SEARCH("арм",Таблица1[[#This Row],[Наименование работ]])),"",1)</f>
        <v/>
      </c>
      <c r="Y53" s="128" t="str">
        <f>IF(ISBLANK(Таблица1[[#This Row],[Дата начала]]),"",TEXT(DAY(Таблица1[[#This Row],[Дата начала]]),"00"))</f>
        <v/>
      </c>
      <c r="Z53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3" s="129" t="str">
        <f>IF(ISBLANK(Таблица1[[#This Row],[Дата начала]]),"",YEAR(Таблица1[[#This Row],[Дата начала]]))</f>
        <v/>
      </c>
      <c r="AB53" s="128" t="str">
        <f>IF(ISBLANK(Таблица1[[#This Row],[Дата окончания]]),"",TEXT(DAY(Таблица1[[#This Row],[Дата окончания]]),"00"))</f>
        <v/>
      </c>
      <c r="AC53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3" s="129" t="str">
        <f>IF(ISBLANK(Таблица1[[#This Row],[Дата окончания]]),"",YEAR(Таблица1[[#This Row],[Дата окончания]]))</f>
        <v/>
      </c>
      <c r="AE53" s="131" t="str">
        <f>IF(ISBLANK(Таблица1[[#This Row],[Дата акта]]),"",TEXT(DAY(Таблица1[[#This Row],[Дата акта]]),"00"))</f>
        <v/>
      </c>
      <c r="AF53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3" s="130" t="str">
        <f>IF(ISBLANK(Таблица1[[#This Row],[Дата акта]]),"",YEAR(Таблица1[[#This Row],[Дата акта]]))</f>
        <v/>
      </c>
      <c r="AH53" s="130" t="str">
        <f>IF(ISBLANK(Таблица1[[#This Row],[Материалы вручную]]),"","; "&amp;Таблица1[[#This Row],[Материалы вручную]])</f>
        <v/>
      </c>
      <c r="AI53" s="129" t="str">
        <f t="shared" si="59"/>
        <v/>
      </c>
      <c r="AJ53" s="129" t="str">
        <f t="shared" si="60"/>
        <v/>
      </c>
      <c r="AK53" s="129" t="str">
        <f t="shared" si="61"/>
        <v/>
      </c>
      <c r="AL53" s="129" t="str">
        <f t="shared" si="62"/>
        <v/>
      </c>
      <c r="AM53" s="129" t="str">
        <f t="shared" si="63"/>
        <v/>
      </c>
      <c r="AN53" s="130" t="str">
        <f t="shared" si="64"/>
        <v/>
      </c>
      <c r="AO53" s="129" t="str">
        <f t="shared" si="65"/>
        <v/>
      </c>
      <c r="AP53" s="129" t="str">
        <f t="shared" si="66"/>
        <v/>
      </c>
      <c r="AQ53" s="129" t="str">
        <f t="shared" si="67"/>
        <v/>
      </c>
      <c r="AR53" s="129" t="str">
        <f t="shared" si="68"/>
        <v/>
      </c>
      <c r="AS53" s="129" t="str">
        <f t="shared" si="69"/>
        <v/>
      </c>
      <c r="AT53" s="129" t="str">
        <f t="shared" si="70"/>
        <v/>
      </c>
      <c r="AU53" s="129" t="str">
        <f t="shared" si="71"/>
        <v/>
      </c>
      <c r="AV53" s="129" t="str">
        <f>IF(ISBLANK(Реквизиты!$B$6),"",Реквизиты!$B$6)</f>
        <v/>
      </c>
      <c r="AW53" s="129" t="str">
        <f t="shared" si="72"/>
        <v/>
      </c>
      <c r="AX53" s="129">
        <f>Таблица1[[#This Row],[Проект]]</f>
        <v>0</v>
      </c>
      <c r="AY53" s="129" t="str">
        <f t="shared" si="73"/>
        <v/>
      </c>
      <c r="AZ53" s="129" t="str">
        <f t="shared" si="74"/>
        <v/>
      </c>
      <c r="BA53" s="129" t="str">
        <f t="shared" si="75"/>
        <v/>
      </c>
      <c r="BB53" s="129" t="str">
        <f t="shared" si="76"/>
        <v/>
      </c>
      <c r="BC53" s="129" t="str">
        <f t="shared" si="77"/>
        <v/>
      </c>
      <c r="BD53" s="129" t="str">
        <f t="shared" si="78"/>
        <v/>
      </c>
      <c r="BE53" s="129" t="str">
        <f t="shared" si="79"/>
        <v/>
      </c>
      <c r="BF53" s="129" t="str">
        <f t="shared" si="80"/>
        <v/>
      </c>
      <c r="BG53" s="129" t="str">
        <f t="shared" si="81"/>
        <v/>
      </c>
      <c r="BH53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3" s="129" t="str">
        <f>IF([Проектировщик нужен?]=1,IF(ISBLANK(ФИО_проектировщика),"",ФИО_проектировщика),"")</f>
        <v/>
      </c>
      <c r="BJ53" s="129" t="str">
        <f t="shared" si="82"/>
        <v/>
      </c>
      <c r="BK53" s="129" t="str">
        <f t="shared" si="83"/>
        <v/>
      </c>
      <c r="BL53" s="129" t="str">
        <f t="shared" si="84"/>
        <v/>
      </c>
      <c r="BM53" s="129" t="str">
        <f t="shared" si="85"/>
        <v/>
      </c>
      <c r="BN53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3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№42@Акт освидетельствования скрытых работ. </v>
      </c>
      <c r="BP53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№42 ()</v>
      </c>
      <c r="BQ53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№42</v>
      </c>
      <c r="BR53" s="169"/>
      <c r="BS53" s="170"/>
      <c r="BT53" s="129"/>
      <c r="BU53" s="129"/>
      <c r="BV53" s="129"/>
      <c r="BW53" s="129"/>
    </row>
    <row r="54" spans="1:75" customFormat="1">
      <c r="A54" s="142">
        <v>43</v>
      </c>
      <c r="B54" s="185"/>
      <c r="C54" s="185"/>
      <c r="D54" s="186"/>
      <c r="E54" s="186"/>
      <c r="F54" s="186"/>
      <c r="G54" s="186"/>
      <c r="H54" s="186"/>
      <c r="I54" s="104"/>
      <c r="J54" s="104"/>
      <c r="K54" s="102"/>
      <c r="L54" s="115"/>
      <c r="M54" s="115"/>
      <c r="N54" s="100" t="s">
        <v>235</v>
      </c>
      <c r="O54" s="135" t="str">
        <f>C54&amp;(IF(ISBLANK(Таблица1[[#This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4" s="101" t="str">
        <f t="shared" si="87"/>
        <v/>
      </c>
      <c r="Q54" s="150"/>
      <c r="R54" s="99"/>
      <c r="S54" s="103"/>
      <c r="T54" s="100"/>
      <c r="U54" s="103"/>
      <c r="V54" s="103">
        <f>2</f>
        <v>2</v>
      </c>
      <c r="W54" s="103" t="str">
        <f t="shared" si="58"/>
        <v>согласно п. 3, 4</v>
      </c>
      <c r="X54" s="103" t="str">
        <f>IF(ISERROR(SEARCH("арм",Таблица1[[#This Row],[Наименование работ]])),"",1)</f>
        <v/>
      </c>
      <c r="Y54" s="128" t="str">
        <f>IF(ISBLANK(Таблица1[[#This Row],[Дата начала]]),"",TEXT(DAY(Таблица1[[#This Row],[Дата начала]]),"00"))</f>
        <v/>
      </c>
      <c r="Z5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4" s="129" t="str">
        <f>IF(ISBLANK(Таблица1[[#This Row],[Дата начала]]),"",YEAR(Таблица1[[#This Row],[Дата начала]]))</f>
        <v/>
      </c>
      <c r="AB54" s="128" t="str">
        <f>IF(ISBLANK(Таблица1[[#This Row],[Дата окончания]]),"",TEXT(DAY(Таблица1[[#This Row],[Дата окончания]]),"00"))</f>
        <v/>
      </c>
      <c r="AC5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4" s="129" t="str">
        <f>IF(ISBLANK(Таблица1[[#This Row],[Дата окончания]]),"",YEAR(Таблица1[[#This Row],[Дата окончания]]))</f>
        <v/>
      </c>
      <c r="AE54" s="131" t="str">
        <f>IF(ISBLANK(Таблица1[[#This Row],[Дата акта]]),"",TEXT(DAY(Таблица1[[#This Row],[Дата акта]]),"00"))</f>
        <v/>
      </c>
      <c r="AF5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4" s="130" t="str">
        <f>IF(ISBLANK(Таблица1[[#This Row],[Дата акта]]),"",YEAR(Таблица1[[#This Row],[Дата акта]]))</f>
        <v/>
      </c>
      <c r="AH54" s="130" t="str">
        <f>IF(ISBLANK(Таблица1[[#This Row],[Материалы вручную]]),"","; "&amp;Таблица1[[#This Row],[Материалы вручную]])</f>
        <v/>
      </c>
      <c r="AI54" s="129" t="str">
        <f t="shared" si="59"/>
        <v/>
      </c>
      <c r="AJ54" s="129" t="str">
        <f t="shared" si="60"/>
        <v/>
      </c>
      <c r="AK54" s="129" t="str">
        <f t="shared" si="61"/>
        <v/>
      </c>
      <c r="AL54" s="129" t="str">
        <f t="shared" si="62"/>
        <v/>
      </c>
      <c r="AM54" s="129" t="str">
        <f t="shared" si="63"/>
        <v/>
      </c>
      <c r="AN54" s="130" t="str">
        <f t="shared" si="64"/>
        <v/>
      </c>
      <c r="AO54" s="129" t="str">
        <f t="shared" si="65"/>
        <v/>
      </c>
      <c r="AP54" s="129" t="str">
        <f t="shared" si="66"/>
        <v/>
      </c>
      <c r="AQ54" s="129" t="str">
        <f t="shared" si="67"/>
        <v/>
      </c>
      <c r="AR54" s="129" t="str">
        <f t="shared" si="68"/>
        <v/>
      </c>
      <c r="AS54" s="129" t="str">
        <f t="shared" si="69"/>
        <v/>
      </c>
      <c r="AT54" s="129" t="str">
        <f t="shared" si="70"/>
        <v/>
      </c>
      <c r="AU54" s="129" t="str">
        <f t="shared" si="71"/>
        <v/>
      </c>
      <c r="AV54" s="129" t="str">
        <f>IF(ISBLANK(Реквизиты!$B$6),"",Реквизиты!$B$6)</f>
        <v/>
      </c>
      <c r="AW54" s="129" t="str">
        <f t="shared" si="72"/>
        <v/>
      </c>
      <c r="AX54" s="129">
        <f>Таблица1[[#This Row],[Проект]]</f>
        <v>0</v>
      </c>
      <c r="AY54" s="129" t="str">
        <f t="shared" si="73"/>
        <v/>
      </c>
      <c r="AZ54" s="129" t="str">
        <f t="shared" si="74"/>
        <v/>
      </c>
      <c r="BA54" s="129" t="str">
        <f t="shared" si="75"/>
        <v/>
      </c>
      <c r="BB54" s="129" t="str">
        <f t="shared" si="76"/>
        <v/>
      </c>
      <c r="BC54" s="129" t="str">
        <f t="shared" si="77"/>
        <v/>
      </c>
      <c r="BD54" s="129" t="str">
        <f t="shared" si="78"/>
        <v/>
      </c>
      <c r="BE54" s="129" t="str">
        <f t="shared" si="79"/>
        <v/>
      </c>
      <c r="BF54" s="129" t="str">
        <f t="shared" si="80"/>
        <v/>
      </c>
      <c r="BG54" s="129" t="str">
        <f t="shared" si="81"/>
        <v/>
      </c>
      <c r="BH5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4" s="129" t="str">
        <f>IF([Проектировщик нужен?]=1,IF(ISBLANK(ФИО_проектировщика),"",ФИО_проектировщика),"")</f>
        <v/>
      </c>
      <c r="BJ54" s="129" t="str">
        <f t="shared" si="82"/>
        <v/>
      </c>
      <c r="BK54" s="129" t="str">
        <f t="shared" si="83"/>
        <v/>
      </c>
      <c r="BL54" s="129" t="str">
        <f t="shared" si="84"/>
        <v/>
      </c>
      <c r="BM54" s="129" t="str">
        <f t="shared" si="85"/>
        <v/>
      </c>
      <c r="BN5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№43@Акт освидетельствования скрытых работ. </v>
      </c>
      <c r="BP5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№43 ()</v>
      </c>
      <c r="BQ5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№43</v>
      </c>
      <c r="BR54" s="169"/>
      <c r="BS54" s="170"/>
      <c r="BT54" s="129"/>
      <c r="BU54" s="129"/>
      <c r="BV54" s="129"/>
      <c r="BW54" s="129"/>
    </row>
    <row r="55" spans="1:75" customFormat="1">
      <c r="A55" s="142">
        <v>44</v>
      </c>
      <c r="B55" s="185"/>
      <c r="C55" s="185"/>
      <c r="D55" s="186"/>
      <c r="E55" s="186"/>
      <c r="F55" s="186"/>
      <c r="G55" s="186"/>
      <c r="H55" s="186"/>
      <c r="I55" s="104"/>
      <c r="J55" s="104"/>
      <c r="K55" s="102"/>
      <c r="L55" s="115"/>
      <c r="M55" s="115"/>
      <c r="N55" s="100" t="s">
        <v>235</v>
      </c>
      <c r="O55" s="135" t="str">
        <f>C55&amp;(IF(ISBLANK(Таблица1[[#This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5" s="101" t="str">
        <f t="shared" si="57"/>
        <v/>
      </c>
      <c r="Q55" s="150"/>
      <c r="R55" s="99"/>
      <c r="S55" s="103"/>
      <c r="T55" s="100"/>
      <c r="U55" s="103"/>
      <c r="V55" s="103">
        <f>2</f>
        <v>2</v>
      </c>
      <c r="W55" s="103" t="str">
        <f t="shared" si="29"/>
        <v>согласно п. 3, 4</v>
      </c>
      <c r="X55" s="103" t="str">
        <f>IF(ISERROR(SEARCH("арм",Таблица1[[#This Row],[Наименование работ]])),"",1)</f>
        <v/>
      </c>
      <c r="Y55" s="128" t="str">
        <f>IF(ISBLANK(Таблица1[[#This Row],[Дата начала]]),"",TEXT(DAY(Таблица1[[#This Row],[Дата начала]]),"00"))</f>
        <v/>
      </c>
      <c r="Z5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5" s="129" t="str">
        <f>IF(ISBLANK(Таблица1[[#This Row],[Дата начала]]),"",YEAR(Таблица1[[#This Row],[Дата начала]]))</f>
        <v/>
      </c>
      <c r="AB55" s="128" t="str">
        <f>IF(ISBLANK(Таблица1[[#This Row],[Дата окончания]]),"",TEXT(DAY(Таблица1[[#This Row],[Дата окончания]]),"00"))</f>
        <v/>
      </c>
      <c r="AC5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5" s="129" t="str">
        <f>IF(ISBLANK(Таблица1[[#This Row],[Дата окончания]]),"",YEAR(Таблица1[[#This Row],[Дата окончания]]))</f>
        <v/>
      </c>
      <c r="AE55" s="131" t="str">
        <f>IF(ISBLANK(Таблица1[[#This Row],[Дата акта]]),"",TEXT(DAY(Таблица1[[#This Row],[Дата акта]]),"00"))</f>
        <v/>
      </c>
      <c r="AF5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5" s="130" t="str">
        <f>IF(ISBLANK(Таблица1[[#This Row],[Дата акта]]),"",YEAR(Таблица1[[#This Row],[Дата акта]]))</f>
        <v/>
      </c>
      <c r="AH55" s="130" t="str">
        <f>IF(ISBLANK(Таблица1[[#This Row],[Материалы вручную]]),"","; "&amp;Таблица1[[#This Row],[Материалы вручную]])</f>
        <v/>
      </c>
      <c r="AI55" s="129" t="str">
        <f t="shared" si="30"/>
        <v/>
      </c>
      <c r="AJ55" s="129" t="str">
        <f t="shared" si="31"/>
        <v/>
      </c>
      <c r="AK55" s="129" t="str">
        <f t="shared" si="32"/>
        <v/>
      </c>
      <c r="AL55" s="129" t="str">
        <f t="shared" si="33"/>
        <v/>
      </c>
      <c r="AM55" s="129" t="str">
        <f t="shared" si="34"/>
        <v/>
      </c>
      <c r="AN55" s="130" t="str">
        <f t="shared" si="35"/>
        <v/>
      </c>
      <c r="AO55" s="129" t="str">
        <f t="shared" si="36"/>
        <v/>
      </c>
      <c r="AP55" s="129" t="str">
        <f t="shared" si="37"/>
        <v/>
      </c>
      <c r="AQ55" s="129" t="str">
        <f t="shared" si="38"/>
        <v/>
      </c>
      <c r="AR55" s="129" t="str">
        <f t="shared" si="39"/>
        <v/>
      </c>
      <c r="AS55" s="129" t="str">
        <f t="shared" si="40"/>
        <v/>
      </c>
      <c r="AT55" s="129" t="str">
        <f t="shared" si="41"/>
        <v/>
      </c>
      <c r="AU55" s="129" t="str">
        <f t="shared" si="42"/>
        <v/>
      </c>
      <c r="AV55" s="129" t="str">
        <f>IF(ISBLANK(Реквизиты!$B$6),"",Реквизиты!$B$6)</f>
        <v/>
      </c>
      <c r="AW55" s="129" t="str">
        <f t="shared" si="43"/>
        <v/>
      </c>
      <c r="AX55" s="129">
        <f>Таблица1[[#This Row],[Проект]]</f>
        <v>0</v>
      </c>
      <c r="AY55" s="129" t="str">
        <f t="shared" si="44"/>
        <v/>
      </c>
      <c r="AZ55" s="129" t="str">
        <f t="shared" si="45"/>
        <v/>
      </c>
      <c r="BA55" s="129" t="str">
        <f t="shared" si="46"/>
        <v/>
      </c>
      <c r="BB55" s="129" t="str">
        <f t="shared" si="47"/>
        <v/>
      </c>
      <c r="BC55" s="129" t="str">
        <f t="shared" si="48"/>
        <v/>
      </c>
      <c r="BD55" s="129" t="str">
        <f t="shared" si="49"/>
        <v/>
      </c>
      <c r="BE55" s="129" t="str">
        <f t="shared" si="50"/>
        <v/>
      </c>
      <c r="BF55" s="129" t="str">
        <f t="shared" si="51"/>
        <v/>
      </c>
      <c r="BG55" s="129" t="str">
        <f t="shared" si="52"/>
        <v/>
      </c>
      <c r="BH5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5" s="129" t="str">
        <f>IF([Проектировщик нужен?]=1,IF(ISBLANK(ФИО_проектировщика),"",ФИО_проектировщика),"")</f>
        <v/>
      </c>
      <c r="BJ55" s="129" t="str">
        <f t="shared" si="53"/>
        <v/>
      </c>
      <c r="BK55" s="129" t="str">
        <f t="shared" si="54"/>
        <v/>
      </c>
      <c r="BL55" s="129" t="str">
        <f t="shared" si="55"/>
        <v/>
      </c>
      <c r="BM55" s="129" t="str">
        <f t="shared" si="56"/>
        <v/>
      </c>
      <c r="BN5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№44@Акт освидетельствования скрытых работ. </v>
      </c>
      <c r="BP5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№44 ()</v>
      </c>
      <c r="BQ5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№44</v>
      </c>
      <c r="BR55" s="169"/>
      <c r="BS55" s="170"/>
      <c r="BT55" s="129"/>
      <c r="BU55" s="129"/>
      <c r="BV55" s="129"/>
      <c r="BW55" s="129"/>
    </row>
    <row r="56" spans="1:75" customFormat="1">
      <c r="A56" s="142">
        <v>45</v>
      </c>
      <c r="B56" s="185"/>
      <c r="C56" s="185"/>
      <c r="D56" s="186"/>
      <c r="E56" s="186"/>
      <c r="F56" s="186"/>
      <c r="G56" s="186"/>
      <c r="H56" s="186"/>
      <c r="I56" s="104"/>
      <c r="J56" s="104"/>
      <c r="K56" s="102"/>
      <c r="L56" s="115"/>
      <c r="M56" s="115"/>
      <c r="N56" s="100" t="s">
        <v>235</v>
      </c>
      <c r="O56" s="135" t="str">
        <f>C56&amp;(IF(ISBLANK(Таблица1[[#This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6" s="101" t="str">
        <f t="shared" si="57"/>
        <v/>
      </c>
      <c r="Q56" s="150"/>
      <c r="R56" s="99"/>
      <c r="S56" s="103"/>
      <c r="T56" s="100"/>
      <c r="U56" s="103"/>
      <c r="V56" s="103">
        <f>2</f>
        <v>2</v>
      </c>
      <c r="W56" s="103" t="str">
        <f t="shared" si="29"/>
        <v>согласно п. 3, 4</v>
      </c>
      <c r="X56" s="103" t="str">
        <f>IF(ISERROR(SEARCH("арм",Таблица1[[#This Row],[Наименование работ]])),"",1)</f>
        <v/>
      </c>
      <c r="Y56" s="128" t="str">
        <f>IF(ISBLANK(Таблица1[[#This Row],[Дата начала]]),"",TEXT(DAY(Таблица1[[#This Row],[Дата начала]]),"00"))</f>
        <v/>
      </c>
      <c r="Z5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6" s="129" t="str">
        <f>IF(ISBLANK(Таблица1[[#This Row],[Дата начала]]),"",YEAR(Таблица1[[#This Row],[Дата начала]]))</f>
        <v/>
      </c>
      <c r="AB56" s="128" t="str">
        <f>IF(ISBLANK(Таблица1[[#This Row],[Дата окончания]]),"",TEXT(DAY(Таблица1[[#This Row],[Дата окончания]]),"00"))</f>
        <v/>
      </c>
      <c r="AC5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6" s="129" t="str">
        <f>IF(ISBLANK(Таблица1[[#This Row],[Дата окончания]]),"",YEAR(Таблица1[[#This Row],[Дата окончания]]))</f>
        <v/>
      </c>
      <c r="AE56" s="131" t="str">
        <f>IF(ISBLANK(Таблица1[[#This Row],[Дата акта]]),"",TEXT(DAY(Таблица1[[#This Row],[Дата акта]]),"00"))</f>
        <v/>
      </c>
      <c r="AF5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6" s="130" t="str">
        <f>IF(ISBLANK(Таблица1[[#This Row],[Дата акта]]),"",YEAR(Таблица1[[#This Row],[Дата акта]]))</f>
        <v/>
      </c>
      <c r="AH56" s="130" t="str">
        <f>IF(ISBLANK(Таблица1[[#This Row],[Материалы вручную]]),"","; "&amp;Таблица1[[#This Row],[Материалы вручную]])</f>
        <v/>
      </c>
      <c r="AI56" s="129" t="str">
        <f t="shared" si="30"/>
        <v/>
      </c>
      <c r="AJ56" s="129" t="str">
        <f t="shared" si="31"/>
        <v/>
      </c>
      <c r="AK56" s="129" t="str">
        <f t="shared" si="32"/>
        <v/>
      </c>
      <c r="AL56" s="129" t="str">
        <f t="shared" si="33"/>
        <v/>
      </c>
      <c r="AM56" s="129" t="str">
        <f t="shared" si="34"/>
        <v/>
      </c>
      <c r="AN56" s="130" t="str">
        <f t="shared" si="35"/>
        <v/>
      </c>
      <c r="AO56" s="129" t="str">
        <f t="shared" si="36"/>
        <v/>
      </c>
      <c r="AP56" s="129" t="str">
        <f t="shared" si="37"/>
        <v/>
      </c>
      <c r="AQ56" s="129" t="str">
        <f t="shared" si="38"/>
        <v/>
      </c>
      <c r="AR56" s="129" t="str">
        <f t="shared" si="39"/>
        <v/>
      </c>
      <c r="AS56" s="129" t="str">
        <f t="shared" si="40"/>
        <v/>
      </c>
      <c r="AT56" s="129" t="str">
        <f t="shared" si="41"/>
        <v/>
      </c>
      <c r="AU56" s="129" t="str">
        <f t="shared" si="42"/>
        <v/>
      </c>
      <c r="AV56" s="129" t="str">
        <f>IF(ISBLANK(Реквизиты!$B$6),"",Реквизиты!$B$6)</f>
        <v/>
      </c>
      <c r="AW56" s="129" t="str">
        <f t="shared" si="43"/>
        <v/>
      </c>
      <c r="AX56" s="129">
        <f>Таблица1[[#This Row],[Проект]]</f>
        <v>0</v>
      </c>
      <c r="AY56" s="129" t="str">
        <f t="shared" si="44"/>
        <v/>
      </c>
      <c r="AZ56" s="129" t="str">
        <f t="shared" si="45"/>
        <v/>
      </c>
      <c r="BA56" s="129" t="str">
        <f t="shared" si="46"/>
        <v/>
      </c>
      <c r="BB56" s="129" t="str">
        <f t="shared" si="47"/>
        <v/>
      </c>
      <c r="BC56" s="129" t="str">
        <f t="shared" si="48"/>
        <v/>
      </c>
      <c r="BD56" s="129" t="str">
        <f t="shared" si="49"/>
        <v/>
      </c>
      <c r="BE56" s="129" t="str">
        <f t="shared" si="50"/>
        <v/>
      </c>
      <c r="BF56" s="129" t="str">
        <f t="shared" si="51"/>
        <v/>
      </c>
      <c r="BG56" s="129" t="str">
        <f t="shared" si="52"/>
        <v/>
      </c>
      <c r="BH5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6" s="129" t="str">
        <f>IF([Проектировщик нужен?]=1,IF(ISBLANK(ФИО_проектировщика),"",ФИО_проектировщика),"")</f>
        <v/>
      </c>
      <c r="BJ56" s="129" t="str">
        <f t="shared" si="53"/>
        <v/>
      </c>
      <c r="BK56" s="129" t="str">
        <f t="shared" si="54"/>
        <v/>
      </c>
      <c r="BL56" s="129" t="str">
        <f t="shared" si="55"/>
        <v/>
      </c>
      <c r="BM56" s="129" t="str">
        <f t="shared" si="56"/>
        <v/>
      </c>
      <c r="BN5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№45@Акт освидетельствования скрытых работ. </v>
      </c>
      <c r="BP5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№45 ()</v>
      </c>
      <c r="BQ5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№45</v>
      </c>
      <c r="BR56" s="169"/>
      <c r="BS56" s="170"/>
      <c r="BT56" s="129"/>
      <c r="BU56" s="129"/>
      <c r="BV56" s="129"/>
      <c r="BW56" s="129"/>
    </row>
    <row r="57" spans="1:75" customFormat="1">
      <c r="A57" s="142">
        <v>46</v>
      </c>
      <c r="B57" s="185"/>
      <c r="C57" s="185"/>
      <c r="D57" s="186"/>
      <c r="E57" s="186"/>
      <c r="F57" s="186"/>
      <c r="G57" s="186"/>
      <c r="H57" s="186"/>
      <c r="I57" s="104"/>
      <c r="J57" s="104"/>
      <c r="K57" s="102"/>
      <c r="L57" s="115"/>
      <c r="M57" s="115"/>
      <c r="N57" s="100" t="s">
        <v>235</v>
      </c>
      <c r="O57" s="135" t="str">
        <f>C57&amp;(IF(ISBLANK(Таблица1[[#This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7" s="101" t="str">
        <f t="shared" si="57"/>
        <v/>
      </c>
      <c r="Q57" s="150"/>
      <c r="R57" s="99"/>
      <c r="S57" s="103"/>
      <c r="T57" s="100"/>
      <c r="U57" s="103"/>
      <c r="V57" s="103">
        <f>2</f>
        <v>2</v>
      </c>
      <c r="W57" s="103" t="str">
        <f t="shared" si="29"/>
        <v>согласно п. 3, 4</v>
      </c>
      <c r="X57" s="103" t="str">
        <f>IF(ISERROR(SEARCH("арм",Таблица1[[#This Row],[Наименование работ]])),"",1)</f>
        <v/>
      </c>
      <c r="Y57" s="128" t="str">
        <f>IF(ISBLANK(Таблица1[[#This Row],[Дата начала]]),"",TEXT(DAY(Таблица1[[#This Row],[Дата начала]]),"00"))</f>
        <v/>
      </c>
      <c r="Z5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7" s="129" t="str">
        <f>IF(ISBLANK(Таблица1[[#This Row],[Дата начала]]),"",YEAR(Таблица1[[#This Row],[Дата начала]]))</f>
        <v/>
      </c>
      <c r="AB57" s="128" t="str">
        <f>IF(ISBLANK(Таблица1[[#This Row],[Дата окончания]]),"",TEXT(DAY(Таблица1[[#This Row],[Дата окончания]]),"00"))</f>
        <v/>
      </c>
      <c r="AC5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7" s="129" t="str">
        <f>IF(ISBLANK(Таблица1[[#This Row],[Дата окончания]]),"",YEAR(Таблица1[[#This Row],[Дата окончания]]))</f>
        <v/>
      </c>
      <c r="AE57" s="131" t="str">
        <f>IF(ISBLANK(Таблица1[[#This Row],[Дата акта]]),"",TEXT(DAY(Таблица1[[#This Row],[Дата акта]]),"00"))</f>
        <v/>
      </c>
      <c r="AF5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7" s="130" t="str">
        <f>IF(ISBLANK(Таблица1[[#This Row],[Дата акта]]),"",YEAR(Таблица1[[#This Row],[Дата акта]]))</f>
        <v/>
      </c>
      <c r="AH57" s="130" t="str">
        <f>IF(ISBLANK(Таблица1[[#This Row],[Материалы вручную]]),"","; "&amp;Таблица1[[#This Row],[Материалы вручную]])</f>
        <v/>
      </c>
      <c r="AI57" s="129" t="str">
        <f t="shared" si="30"/>
        <v/>
      </c>
      <c r="AJ57" s="129" t="str">
        <f t="shared" si="31"/>
        <v/>
      </c>
      <c r="AK57" s="129" t="str">
        <f t="shared" si="32"/>
        <v/>
      </c>
      <c r="AL57" s="129" t="str">
        <f t="shared" si="33"/>
        <v/>
      </c>
      <c r="AM57" s="129" t="str">
        <f t="shared" si="34"/>
        <v/>
      </c>
      <c r="AN57" s="130" t="str">
        <f t="shared" si="35"/>
        <v/>
      </c>
      <c r="AO57" s="129" t="str">
        <f t="shared" si="36"/>
        <v/>
      </c>
      <c r="AP57" s="129" t="str">
        <f t="shared" si="37"/>
        <v/>
      </c>
      <c r="AQ57" s="129" t="str">
        <f t="shared" si="38"/>
        <v/>
      </c>
      <c r="AR57" s="129" t="str">
        <f t="shared" si="39"/>
        <v/>
      </c>
      <c r="AS57" s="129" t="str">
        <f t="shared" si="40"/>
        <v/>
      </c>
      <c r="AT57" s="129" t="str">
        <f t="shared" si="41"/>
        <v/>
      </c>
      <c r="AU57" s="129" t="str">
        <f t="shared" si="42"/>
        <v/>
      </c>
      <c r="AV57" s="129" t="str">
        <f>IF(ISBLANK(Реквизиты!$B$6),"",Реквизиты!$B$6)</f>
        <v/>
      </c>
      <c r="AW57" s="129" t="str">
        <f t="shared" si="43"/>
        <v/>
      </c>
      <c r="AX57" s="129">
        <f>Таблица1[[#This Row],[Проект]]</f>
        <v>0</v>
      </c>
      <c r="AY57" s="129" t="str">
        <f t="shared" si="44"/>
        <v/>
      </c>
      <c r="AZ57" s="129" t="str">
        <f t="shared" si="45"/>
        <v/>
      </c>
      <c r="BA57" s="129" t="str">
        <f t="shared" si="46"/>
        <v/>
      </c>
      <c r="BB57" s="129" t="str">
        <f t="shared" si="47"/>
        <v/>
      </c>
      <c r="BC57" s="129" t="str">
        <f t="shared" si="48"/>
        <v/>
      </c>
      <c r="BD57" s="129" t="str">
        <f t="shared" si="49"/>
        <v/>
      </c>
      <c r="BE57" s="129" t="str">
        <f t="shared" si="50"/>
        <v/>
      </c>
      <c r="BF57" s="129" t="str">
        <f t="shared" si="51"/>
        <v/>
      </c>
      <c r="BG57" s="129" t="str">
        <f t="shared" si="52"/>
        <v/>
      </c>
      <c r="BH5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7" s="129" t="str">
        <f>IF([Проектировщик нужен?]=1,IF(ISBLANK(ФИО_проектировщика),"",ФИО_проектировщика),"")</f>
        <v/>
      </c>
      <c r="BJ57" s="129" t="str">
        <f t="shared" si="53"/>
        <v/>
      </c>
      <c r="BK57" s="129" t="str">
        <f t="shared" si="54"/>
        <v/>
      </c>
      <c r="BL57" s="129" t="str">
        <f t="shared" si="55"/>
        <v/>
      </c>
      <c r="BM57" s="129" t="str">
        <f t="shared" si="56"/>
        <v/>
      </c>
      <c r="BN5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№46@Акт освидетельствования скрытых работ. </v>
      </c>
      <c r="BP5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№46 ()</v>
      </c>
      <c r="BQ5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№46</v>
      </c>
      <c r="BR57" s="169"/>
      <c r="BS57" s="170"/>
      <c r="BT57" s="129"/>
      <c r="BU57" s="129"/>
      <c r="BV57" s="129"/>
      <c r="BW57" s="129"/>
    </row>
    <row r="58" spans="1:75" customFormat="1">
      <c r="A58" s="142">
        <v>47</v>
      </c>
      <c r="B58" s="185"/>
      <c r="C58" s="185"/>
      <c r="D58" s="186"/>
      <c r="E58" s="186"/>
      <c r="F58" s="186"/>
      <c r="G58" s="186"/>
      <c r="H58" s="186"/>
      <c r="I58" s="104"/>
      <c r="J58" s="104"/>
      <c r="K58" s="102"/>
      <c r="L58" s="115"/>
      <c r="M58" s="115"/>
      <c r="N58" s="100" t="s">
        <v>235</v>
      </c>
      <c r="O58" s="135" t="str">
        <f>C58&amp;(IF(ISBLANK(Таблица1[[#This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8" s="101" t="str">
        <f t="shared" si="57"/>
        <v/>
      </c>
      <c r="Q58" s="150"/>
      <c r="R58" s="99"/>
      <c r="S58" s="103"/>
      <c r="T58" s="100"/>
      <c r="U58" s="103"/>
      <c r="V58" s="103">
        <f>2</f>
        <v>2</v>
      </c>
      <c r="W58" s="103" t="str">
        <f t="shared" si="29"/>
        <v>согласно п. 3, 4</v>
      </c>
      <c r="X58" s="103" t="str">
        <f>IF(ISERROR(SEARCH("арм",Таблица1[[#This Row],[Наименование работ]])),"",1)</f>
        <v/>
      </c>
      <c r="Y58" s="128" t="str">
        <f>IF(ISBLANK(Таблица1[[#This Row],[Дата начала]]),"",TEXT(DAY(Таблица1[[#This Row],[Дата начала]]),"00"))</f>
        <v/>
      </c>
      <c r="Z5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8" s="129" t="str">
        <f>IF(ISBLANK(Таблица1[[#This Row],[Дата начала]]),"",YEAR(Таблица1[[#This Row],[Дата начала]]))</f>
        <v/>
      </c>
      <c r="AB58" s="128" t="str">
        <f>IF(ISBLANK(Таблица1[[#This Row],[Дата окончания]]),"",TEXT(DAY(Таблица1[[#This Row],[Дата окончания]]),"00"))</f>
        <v/>
      </c>
      <c r="AC5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8" s="129" t="str">
        <f>IF(ISBLANK(Таблица1[[#This Row],[Дата окончания]]),"",YEAR(Таблица1[[#This Row],[Дата окончания]]))</f>
        <v/>
      </c>
      <c r="AE58" s="131" t="str">
        <f>IF(ISBLANK(Таблица1[[#This Row],[Дата акта]]),"",TEXT(DAY(Таблица1[[#This Row],[Дата акта]]),"00"))</f>
        <v/>
      </c>
      <c r="AF5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8" s="130" t="str">
        <f>IF(ISBLANK(Таблица1[[#This Row],[Дата акта]]),"",YEAR(Таблица1[[#This Row],[Дата акта]]))</f>
        <v/>
      </c>
      <c r="AH58" s="130" t="str">
        <f>IF(ISBLANK(Таблица1[[#This Row],[Материалы вручную]]),"","; "&amp;Таблица1[[#This Row],[Материалы вручную]])</f>
        <v/>
      </c>
      <c r="AI58" s="129" t="str">
        <f t="shared" si="30"/>
        <v/>
      </c>
      <c r="AJ58" s="129" t="str">
        <f t="shared" si="31"/>
        <v/>
      </c>
      <c r="AK58" s="129" t="str">
        <f t="shared" si="32"/>
        <v/>
      </c>
      <c r="AL58" s="129" t="str">
        <f t="shared" si="33"/>
        <v/>
      </c>
      <c r="AM58" s="129" t="str">
        <f t="shared" si="34"/>
        <v/>
      </c>
      <c r="AN58" s="130" t="str">
        <f t="shared" si="35"/>
        <v/>
      </c>
      <c r="AO58" s="129" t="str">
        <f t="shared" si="36"/>
        <v/>
      </c>
      <c r="AP58" s="129" t="str">
        <f t="shared" si="37"/>
        <v/>
      </c>
      <c r="AQ58" s="129" t="str">
        <f t="shared" si="38"/>
        <v/>
      </c>
      <c r="AR58" s="129" t="str">
        <f t="shared" si="39"/>
        <v/>
      </c>
      <c r="AS58" s="129" t="str">
        <f t="shared" si="40"/>
        <v/>
      </c>
      <c r="AT58" s="129" t="str">
        <f t="shared" si="41"/>
        <v/>
      </c>
      <c r="AU58" s="129" t="str">
        <f t="shared" si="42"/>
        <v/>
      </c>
      <c r="AV58" s="129" t="str">
        <f>IF(ISBLANK(Реквизиты!$B$6),"",Реквизиты!$B$6)</f>
        <v/>
      </c>
      <c r="AW58" s="129" t="str">
        <f t="shared" si="43"/>
        <v/>
      </c>
      <c r="AX58" s="129">
        <f>Таблица1[[#This Row],[Проект]]</f>
        <v>0</v>
      </c>
      <c r="AY58" s="129" t="str">
        <f t="shared" si="44"/>
        <v/>
      </c>
      <c r="AZ58" s="129" t="str">
        <f t="shared" si="45"/>
        <v/>
      </c>
      <c r="BA58" s="129" t="str">
        <f t="shared" si="46"/>
        <v/>
      </c>
      <c r="BB58" s="129" t="str">
        <f t="shared" si="47"/>
        <v/>
      </c>
      <c r="BC58" s="129" t="str">
        <f t="shared" si="48"/>
        <v/>
      </c>
      <c r="BD58" s="129" t="str">
        <f t="shared" si="49"/>
        <v/>
      </c>
      <c r="BE58" s="129" t="str">
        <f t="shared" si="50"/>
        <v/>
      </c>
      <c r="BF58" s="129" t="str">
        <f t="shared" si="51"/>
        <v/>
      </c>
      <c r="BG58" s="129" t="str">
        <f t="shared" si="52"/>
        <v/>
      </c>
      <c r="BH5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8" s="129" t="str">
        <f>IF([Проектировщик нужен?]=1,IF(ISBLANK(ФИО_проектировщика),"",ФИО_проектировщика),"")</f>
        <v/>
      </c>
      <c r="BJ58" s="129" t="str">
        <f t="shared" si="53"/>
        <v/>
      </c>
      <c r="BK58" s="129" t="str">
        <f t="shared" si="54"/>
        <v/>
      </c>
      <c r="BL58" s="129" t="str">
        <f t="shared" si="55"/>
        <v/>
      </c>
      <c r="BM58" s="129" t="str">
        <f t="shared" si="56"/>
        <v/>
      </c>
      <c r="BN5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№47@Акт освидетельствования скрытых работ. </v>
      </c>
      <c r="BP5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№47 ()</v>
      </c>
      <c r="BQ5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№47</v>
      </c>
      <c r="BR58" s="169"/>
      <c r="BS58" s="170"/>
      <c r="BT58" s="129"/>
      <c r="BU58" s="129"/>
      <c r="BV58" s="129"/>
      <c r="BW58" s="129"/>
    </row>
    <row r="59" spans="1:75" customFormat="1">
      <c r="A59" s="142">
        <v>48</v>
      </c>
      <c r="B59" s="185"/>
      <c r="C59" s="185"/>
      <c r="D59" s="186"/>
      <c r="E59" s="186"/>
      <c r="F59" s="186"/>
      <c r="G59" s="186"/>
      <c r="H59" s="186"/>
      <c r="I59" s="104"/>
      <c r="J59" s="104"/>
      <c r="K59" s="102"/>
      <c r="L59" s="115"/>
      <c r="M59" s="115"/>
      <c r="N59" s="100" t="s">
        <v>235</v>
      </c>
      <c r="O59" s="135" t="str">
        <f>C59&amp;(IF(ISBLANK(Таблица1[[#This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59" s="101" t="str">
        <f t="shared" si="57"/>
        <v/>
      </c>
      <c r="Q59" s="150"/>
      <c r="R59" s="99"/>
      <c r="S59" s="103"/>
      <c r="T59" s="100"/>
      <c r="U59" s="103"/>
      <c r="V59" s="103">
        <f>2</f>
        <v>2</v>
      </c>
      <c r="W59" s="103" t="str">
        <f t="shared" si="29"/>
        <v>согласно п. 3, 4</v>
      </c>
      <c r="X59" s="103" t="str">
        <f>IF(ISERROR(SEARCH("арм",Таблица1[[#This Row],[Наименование работ]])),"",1)</f>
        <v/>
      </c>
      <c r="Y59" s="128" t="str">
        <f>IF(ISBLANK(Таблица1[[#This Row],[Дата начала]]),"",TEXT(DAY(Таблица1[[#This Row],[Дата начала]]),"00"))</f>
        <v/>
      </c>
      <c r="Z5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59" s="129" t="str">
        <f>IF(ISBLANK(Таблица1[[#This Row],[Дата начала]]),"",YEAR(Таблица1[[#This Row],[Дата начала]]))</f>
        <v/>
      </c>
      <c r="AB59" s="128" t="str">
        <f>IF(ISBLANK(Таблица1[[#This Row],[Дата окончания]]),"",TEXT(DAY(Таблица1[[#This Row],[Дата окончания]]),"00"))</f>
        <v/>
      </c>
      <c r="AC5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59" s="129" t="str">
        <f>IF(ISBLANK(Таблица1[[#This Row],[Дата окончания]]),"",YEAR(Таблица1[[#This Row],[Дата окончания]]))</f>
        <v/>
      </c>
      <c r="AE59" s="131" t="str">
        <f>IF(ISBLANK(Таблица1[[#This Row],[Дата акта]]),"",TEXT(DAY(Таблица1[[#This Row],[Дата акта]]),"00"))</f>
        <v/>
      </c>
      <c r="AF5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59" s="130" t="str">
        <f>IF(ISBLANK(Таблица1[[#This Row],[Дата акта]]),"",YEAR(Таблица1[[#This Row],[Дата акта]]))</f>
        <v/>
      </c>
      <c r="AH59" s="130" t="str">
        <f>IF(ISBLANK(Таблица1[[#This Row],[Материалы вручную]]),"","; "&amp;Таблица1[[#This Row],[Материалы вручную]])</f>
        <v/>
      </c>
      <c r="AI59" s="129" t="str">
        <f t="shared" si="30"/>
        <v/>
      </c>
      <c r="AJ59" s="129" t="str">
        <f t="shared" si="31"/>
        <v/>
      </c>
      <c r="AK59" s="129" t="str">
        <f t="shared" si="32"/>
        <v/>
      </c>
      <c r="AL59" s="129" t="str">
        <f t="shared" si="33"/>
        <v/>
      </c>
      <c r="AM59" s="129" t="str">
        <f t="shared" si="34"/>
        <v/>
      </c>
      <c r="AN59" s="130" t="str">
        <f t="shared" si="35"/>
        <v/>
      </c>
      <c r="AO59" s="129" t="str">
        <f t="shared" si="36"/>
        <v/>
      </c>
      <c r="AP59" s="129" t="str">
        <f t="shared" si="37"/>
        <v/>
      </c>
      <c r="AQ59" s="129" t="str">
        <f t="shared" si="38"/>
        <v/>
      </c>
      <c r="AR59" s="129" t="str">
        <f t="shared" si="39"/>
        <v/>
      </c>
      <c r="AS59" s="129" t="str">
        <f t="shared" si="40"/>
        <v/>
      </c>
      <c r="AT59" s="129" t="str">
        <f t="shared" si="41"/>
        <v/>
      </c>
      <c r="AU59" s="129" t="str">
        <f t="shared" si="42"/>
        <v/>
      </c>
      <c r="AV59" s="129" t="str">
        <f>IF(ISBLANK(Реквизиты!$B$6),"",Реквизиты!$B$6)</f>
        <v/>
      </c>
      <c r="AW59" s="129" t="str">
        <f t="shared" si="43"/>
        <v/>
      </c>
      <c r="AX59" s="129">
        <f>Таблица1[[#This Row],[Проект]]</f>
        <v>0</v>
      </c>
      <c r="AY59" s="129" t="str">
        <f t="shared" si="44"/>
        <v/>
      </c>
      <c r="AZ59" s="129" t="str">
        <f t="shared" si="45"/>
        <v/>
      </c>
      <c r="BA59" s="129" t="str">
        <f t="shared" si="46"/>
        <v/>
      </c>
      <c r="BB59" s="129" t="str">
        <f t="shared" si="47"/>
        <v/>
      </c>
      <c r="BC59" s="129" t="str">
        <f t="shared" si="48"/>
        <v/>
      </c>
      <c r="BD59" s="129" t="str">
        <f t="shared" si="49"/>
        <v/>
      </c>
      <c r="BE59" s="129" t="str">
        <f t="shared" si="50"/>
        <v/>
      </c>
      <c r="BF59" s="129" t="str">
        <f t="shared" si="51"/>
        <v/>
      </c>
      <c r="BG59" s="129" t="str">
        <f t="shared" si="52"/>
        <v/>
      </c>
      <c r="BH5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59" s="129" t="str">
        <f>IF([Проектировщик нужен?]=1,IF(ISBLANK(ФИО_проектировщика),"",ФИО_проектировщика),"")</f>
        <v/>
      </c>
      <c r="BJ59" s="129" t="str">
        <f t="shared" si="53"/>
        <v/>
      </c>
      <c r="BK59" s="129" t="str">
        <f t="shared" si="54"/>
        <v/>
      </c>
      <c r="BL59" s="129" t="str">
        <f t="shared" si="55"/>
        <v/>
      </c>
      <c r="BM59" s="129" t="str">
        <f t="shared" si="56"/>
        <v/>
      </c>
      <c r="BN5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5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№48@Акт освидетельствования скрытых работ. </v>
      </c>
      <c r="BP5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№48 ()</v>
      </c>
      <c r="BQ5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№48</v>
      </c>
      <c r="BR59" s="169"/>
      <c r="BS59" s="170"/>
      <c r="BT59" s="129"/>
      <c r="BU59" s="129"/>
      <c r="BV59" s="129"/>
      <c r="BW59" s="129"/>
    </row>
    <row r="60" spans="1:75" customFormat="1">
      <c r="A60" s="142">
        <v>49</v>
      </c>
      <c r="B60" s="185"/>
      <c r="C60" s="185"/>
      <c r="D60" s="186"/>
      <c r="E60" s="186"/>
      <c r="F60" s="186"/>
      <c r="G60" s="186"/>
      <c r="H60" s="186"/>
      <c r="I60" s="104"/>
      <c r="J60" s="104"/>
      <c r="K60" s="102"/>
      <c r="L60" s="115"/>
      <c r="M60" s="115"/>
      <c r="N60" s="100" t="s">
        <v>235</v>
      </c>
      <c r="O60" s="135" t="str">
        <f>C60&amp;(IF(ISBLANK(Таблица1[[#This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0" s="101" t="str">
        <f t="shared" si="57"/>
        <v/>
      </c>
      <c r="Q60" s="150"/>
      <c r="R60" s="99"/>
      <c r="S60" s="103"/>
      <c r="T60" s="100"/>
      <c r="U60" s="103"/>
      <c r="V60" s="103">
        <f>2</f>
        <v>2</v>
      </c>
      <c r="W60" s="103" t="str">
        <f t="shared" si="29"/>
        <v>согласно п. 3, 4</v>
      </c>
      <c r="X60" s="103" t="str">
        <f>IF(ISERROR(SEARCH("арм",Таблица1[[#This Row],[Наименование работ]])),"",1)</f>
        <v/>
      </c>
      <c r="Y60" s="128" t="str">
        <f>IF(ISBLANK(Таблица1[[#This Row],[Дата начала]]),"",TEXT(DAY(Таблица1[[#This Row],[Дата начала]]),"00"))</f>
        <v/>
      </c>
      <c r="Z6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0" s="129" t="str">
        <f>IF(ISBLANK(Таблица1[[#This Row],[Дата начала]]),"",YEAR(Таблица1[[#This Row],[Дата начала]]))</f>
        <v/>
      </c>
      <c r="AB60" s="128" t="str">
        <f>IF(ISBLANK(Таблица1[[#This Row],[Дата окончания]]),"",TEXT(DAY(Таблица1[[#This Row],[Дата окончания]]),"00"))</f>
        <v/>
      </c>
      <c r="AC6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0" s="129" t="str">
        <f>IF(ISBLANK(Таблица1[[#This Row],[Дата окончания]]),"",YEAR(Таблица1[[#This Row],[Дата окончания]]))</f>
        <v/>
      </c>
      <c r="AE60" s="131" t="str">
        <f>IF(ISBLANK(Таблица1[[#This Row],[Дата акта]]),"",TEXT(DAY(Таблица1[[#This Row],[Дата акта]]),"00"))</f>
        <v/>
      </c>
      <c r="AF6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0" s="130" t="str">
        <f>IF(ISBLANK(Таблица1[[#This Row],[Дата акта]]),"",YEAR(Таблица1[[#This Row],[Дата акта]]))</f>
        <v/>
      </c>
      <c r="AH60" s="130" t="str">
        <f>IF(ISBLANK(Таблица1[[#This Row],[Материалы вручную]]),"","; "&amp;Таблица1[[#This Row],[Материалы вручную]])</f>
        <v/>
      </c>
      <c r="AI60" s="129" t="str">
        <f t="shared" si="30"/>
        <v/>
      </c>
      <c r="AJ60" s="129" t="str">
        <f t="shared" si="31"/>
        <v/>
      </c>
      <c r="AK60" s="129" t="str">
        <f t="shared" si="32"/>
        <v/>
      </c>
      <c r="AL60" s="129" t="str">
        <f t="shared" si="33"/>
        <v/>
      </c>
      <c r="AM60" s="129" t="str">
        <f t="shared" si="34"/>
        <v/>
      </c>
      <c r="AN60" s="130" t="str">
        <f t="shared" si="35"/>
        <v/>
      </c>
      <c r="AO60" s="129" t="str">
        <f t="shared" si="36"/>
        <v/>
      </c>
      <c r="AP60" s="129" t="str">
        <f t="shared" si="37"/>
        <v/>
      </c>
      <c r="AQ60" s="129" t="str">
        <f t="shared" si="38"/>
        <v/>
      </c>
      <c r="AR60" s="129" t="str">
        <f t="shared" si="39"/>
        <v/>
      </c>
      <c r="AS60" s="129" t="str">
        <f t="shared" si="40"/>
        <v/>
      </c>
      <c r="AT60" s="129" t="str">
        <f t="shared" si="41"/>
        <v/>
      </c>
      <c r="AU60" s="129" t="str">
        <f t="shared" si="42"/>
        <v/>
      </c>
      <c r="AV60" s="129" t="str">
        <f>IF(ISBLANK(Реквизиты!$B$6),"",Реквизиты!$B$6)</f>
        <v/>
      </c>
      <c r="AW60" s="129" t="str">
        <f t="shared" si="43"/>
        <v/>
      </c>
      <c r="AX60" s="129">
        <f>Таблица1[[#This Row],[Проект]]</f>
        <v>0</v>
      </c>
      <c r="AY60" s="129" t="str">
        <f t="shared" si="44"/>
        <v/>
      </c>
      <c r="AZ60" s="129" t="str">
        <f t="shared" si="45"/>
        <v/>
      </c>
      <c r="BA60" s="129" t="str">
        <f t="shared" si="46"/>
        <v/>
      </c>
      <c r="BB60" s="129" t="str">
        <f t="shared" si="47"/>
        <v/>
      </c>
      <c r="BC60" s="129" t="str">
        <f t="shared" si="48"/>
        <v/>
      </c>
      <c r="BD60" s="129" t="str">
        <f t="shared" si="49"/>
        <v/>
      </c>
      <c r="BE60" s="129" t="str">
        <f t="shared" si="50"/>
        <v/>
      </c>
      <c r="BF60" s="129" t="str">
        <f t="shared" si="51"/>
        <v/>
      </c>
      <c r="BG60" s="129" t="str">
        <f t="shared" si="52"/>
        <v/>
      </c>
      <c r="BH6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0" s="129" t="str">
        <f>IF([Проектировщик нужен?]=1,IF(ISBLANK(ФИО_проектировщика),"",ФИО_проектировщика),"")</f>
        <v/>
      </c>
      <c r="BJ60" s="129" t="str">
        <f t="shared" si="53"/>
        <v/>
      </c>
      <c r="BK60" s="129" t="str">
        <f t="shared" si="54"/>
        <v/>
      </c>
      <c r="BL60" s="129" t="str">
        <f t="shared" si="55"/>
        <v/>
      </c>
      <c r="BM60" s="129" t="str">
        <f t="shared" si="56"/>
        <v/>
      </c>
      <c r="BN6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№49@Акт освидетельствования скрытых работ. </v>
      </c>
      <c r="BP6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№49 ()</v>
      </c>
      <c r="BQ6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№49</v>
      </c>
      <c r="BR60" s="169"/>
      <c r="BS60" s="170"/>
      <c r="BT60" s="129"/>
      <c r="BU60" s="129"/>
      <c r="BV60" s="129"/>
      <c r="BW60" s="129"/>
    </row>
    <row r="61" spans="1:75" customFormat="1">
      <c r="A61" s="142">
        <v>50</v>
      </c>
      <c r="B61" s="185"/>
      <c r="C61" s="185"/>
      <c r="D61" s="186"/>
      <c r="E61" s="186"/>
      <c r="F61" s="186"/>
      <c r="G61" s="186"/>
      <c r="H61" s="186"/>
      <c r="I61" s="104"/>
      <c r="J61" s="104"/>
      <c r="K61" s="102"/>
      <c r="L61" s="115"/>
      <c r="M61" s="115"/>
      <c r="N61" s="100" t="s">
        <v>235</v>
      </c>
      <c r="O61" s="135" t="str">
        <f>C61&amp;(IF(ISBLANK(Таблица1[[#This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1" s="101" t="str">
        <f t="shared" si="57"/>
        <v/>
      </c>
      <c r="Q61" s="150"/>
      <c r="R61" s="99"/>
      <c r="S61" s="103"/>
      <c r="T61" s="100"/>
      <c r="U61" s="103"/>
      <c r="V61" s="103">
        <f>2</f>
        <v>2</v>
      </c>
      <c r="W61" s="103" t="str">
        <f t="shared" si="29"/>
        <v>согласно п. 3, 4</v>
      </c>
      <c r="X61" s="103" t="str">
        <f>IF(ISERROR(SEARCH("арм",Таблица1[[#This Row],[Наименование работ]])),"",1)</f>
        <v/>
      </c>
      <c r="Y61" s="128" t="str">
        <f>IF(ISBLANK(Таблица1[[#This Row],[Дата начала]]),"",TEXT(DAY(Таблица1[[#This Row],[Дата начала]]),"00"))</f>
        <v/>
      </c>
      <c r="Z6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1" s="129" t="str">
        <f>IF(ISBLANK(Таблица1[[#This Row],[Дата начала]]),"",YEAR(Таблица1[[#This Row],[Дата начала]]))</f>
        <v/>
      </c>
      <c r="AB61" s="128" t="str">
        <f>IF(ISBLANK(Таблица1[[#This Row],[Дата окончания]]),"",TEXT(DAY(Таблица1[[#This Row],[Дата окончания]]),"00"))</f>
        <v/>
      </c>
      <c r="AC6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1" s="129" t="str">
        <f>IF(ISBLANK(Таблица1[[#This Row],[Дата окончания]]),"",YEAR(Таблица1[[#This Row],[Дата окончания]]))</f>
        <v/>
      </c>
      <c r="AE61" s="131" t="str">
        <f>IF(ISBLANK(Таблица1[[#This Row],[Дата акта]]),"",TEXT(DAY(Таблица1[[#This Row],[Дата акта]]),"00"))</f>
        <v/>
      </c>
      <c r="AF6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1" s="130" t="str">
        <f>IF(ISBLANK(Таблица1[[#This Row],[Дата акта]]),"",YEAR(Таблица1[[#This Row],[Дата акта]]))</f>
        <v/>
      </c>
      <c r="AH61" s="130" t="str">
        <f>IF(ISBLANK(Таблица1[[#This Row],[Материалы вручную]]),"","; "&amp;Таблица1[[#This Row],[Материалы вручную]])</f>
        <v/>
      </c>
      <c r="AI61" s="129" t="str">
        <f t="shared" si="30"/>
        <v/>
      </c>
      <c r="AJ61" s="129" t="str">
        <f t="shared" si="31"/>
        <v/>
      </c>
      <c r="AK61" s="129" t="str">
        <f t="shared" si="32"/>
        <v/>
      </c>
      <c r="AL61" s="129" t="str">
        <f t="shared" si="33"/>
        <v/>
      </c>
      <c r="AM61" s="129" t="str">
        <f t="shared" si="34"/>
        <v/>
      </c>
      <c r="AN61" s="130" t="str">
        <f t="shared" si="35"/>
        <v/>
      </c>
      <c r="AO61" s="129" t="str">
        <f t="shared" si="36"/>
        <v/>
      </c>
      <c r="AP61" s="129" t="str">
        <f t="shared" si="37"/>
        <v/>
      </c>
      <c r="AQ61" s="129" t="str">
        <f t="shared" si="38"/>
        <v/>
      </c>
      <c r="AR61" s="129" t="str">
        <f t="shared" si="39"/>
        <v/>
      </c>
      <c r="AS61" s="129" t="str">
        <f t="shared" si="40"/>
        <v/>
      </c>
      <c r="AT61" s="129" t="str">
        <f t="shared" si="41"/>
        <v/>
      </c>
      <c r="AU61" s="129" t="str">
        <f t="shared" si="42"/>
        <v/>
      </c>
      <c r="AV61" s="129" t="str">
        <f>IF(ISBLANK(Реквизиты!$B$6),"",Реквизиты!$B$6)</f>
        <v/>
      </c>
      <c r="AW61" s="129" t="str">
        <f t="shared" si="43"/>
        <v/>
      </c>
      <c r="AX61" s="129">
        <f>Таблица1[[#This Row],[Проект]]</f>
        <v>0</v>
      </c>
      <c r="AY61" s="129" t="str">
        <f t="shared" si="44"/>
        <v/>
      </c>
      <c r="AZ61" s="129" t="str">
        <f t="shared" si="45"/>
        <v/>
      </c>
      <c r="BA61" s="129" t="str">
        <f t="shared" si="46"/>
        <v/>
      </c>
      <c r="BB61" s="129" t="str">
        <f t="shared" si="47"/>
        <v/>
      </c>
      <c r="BC61" s="129" t="str">
        <f t="shared" si="48"/>
        <v/>
      </c>
      <c r="BD61" s="129" t="str">
        <f t="shared" si="49"/>
        <v/>
      </c>
      <c r="BE61" s="129" t="str">
        <f t="shared" si="50"/>
        <v/>
      </c>
      <c r="BF61" s="129" t="str">
        <f t="shared" si="51"/>
        <v/>
      </c>
      <c r="BG61" s="129" t="str">
        <f t="shared" si="52"/>
        <v/>
      </c>
      <c r="BH6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1" s="129" t="str">
        <f>IF([Проектировщик нужен?]=1,IF(ISBLANK(ФИО_проектировщика),"",ФИО_проектировщика),"")</f>
        <v/>
      </c>
      <c r="BJ61" s="129" t="str">
        <f t="shared" si="53"/>
        <v/>
      </c>
      <c r="BK61" s="129" t="str">
        <f t="shared" si="54"/>
        <v/>
      </c>
      <c r="BL61" s="129" t="str">
        <f t="shared" si="55"/>
        <v/>
      </c>
      <c r="BM61" s="129" t="str">
        <f t="shared" si="56"/>
        <v/>
      </c>
      <c r="BN6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№50@Акт освидетельствования скрытых работ. </v>
      </c>
      <c r="BP6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№50 ()</v>
      </c>
      <c r="BQ6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№50</v>
      </c>
      <c r="BR61" s="169"/>
      <c r="BS61" s="170"/>
      <c r="BT61" s="129"/>
      <c r="BU61" s="129"/>
      <c r="BV61" s="129"/>
      <c r="BW61" s="129"/>
    </row>
    <row r="62" spans="1:75" customFormat="1">
      <c r="A62" s="142">
        <v>51</v>
      </c>
      <c r="B62" s="185"/>
      <c r="C62" s="185"/>
      <c r="D62" s="186"/>
      <c r="E62" s="186"/>
      <c r="F62" s="186"/>
      <c r="G62" s="186"/>
      <c r="H62" s="186"/>
      <c r="I62" s="104"/>
      <c r="J62" s="104"/>
      <c r="K62" s="102"/>
      <c r="L62" s="115"/>
      <c r="M62" s="115"/>
      <c r="N62" s="100" t="s">
        <v>235</v>
      </c>
      <c r="O62" s="135" t="str">
        <f>C62&amp;(IF(ISBLANK(Таблица1[[#This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2" s="101" t="str">
        <f t="shared" si="57"/>
        <v/>
      </c>
      <c r="Q62" s="150"/>
      <c r="R62" s="99"/>
      <c r="S62" s="103"/>
      <c r="T62" s="100"/>
      <c r="U62" s="103"/>
      <c r="V62" s="103">
        <f>2</f>
        <v>2</v>
      </c>
      <c r="W62" s="103" t="str">
        <f t="shared" si="29"/>
        <v>согласно п. 3, 4</v>
      </c>
      <c r="X62" s="103" t="str">
        <f>IF(ISERROR(SEARCH("арм",Таблица1[[#This Row],[Наименование работ]])),"",1)</f>
        <v/>
      </c>
      <c r="Y62" s="128" t="str">
        <f>IF(ISBLANK(Таблица1[[#This Row],[Дата начала]]),"",TEXT(DAY(Таблица1[[#This Row],[Дата начала]]),"00"))</f>
        <v/>
      </c>
      <c r="Z62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2" s="129" t="str">
        <f>IF(ISBLANK(Таблица1[[#This Row],[Дата начала]]),"",YEAR(Таблица1[[#This Row],[Дата начала]]))</f>
        <v/>
      </c>
      <c r="AB62" s="128" t="str">
        <f>IF(ISBLANK(Таблица1[[#This Row],[Дата окончания]]),"",TEXT(DAY(Таблица1[[#This Row],[Дата окончания]]),"00"))</f>
        <v/>
      </c>
      <c r="AC62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2" s="129" t="str">
        <f>IF(ISBLANK(Таблица1[[#This Row],[Дата окончания]]),"",YEAR(Таблица1[[#This Row],[Дата окончания]]))</f>
        <v/>
      </c>
      <c r="AE62" s="131" t="str">
        <f>IF(ISBLANK(Таблица1[[#This Row],[Дата акта]]),"",TEXT(DAY(Таблица1[[#This Row],[Дата акта]]),"00"))</f>
        <v/>
      </c>
      <c r="AF62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2" s="130" t="str">
        <f>IF(ISBLANK(Таблица1[[#This Row],[Дата акта]]),"",YEAR(Таблица1[[#This Row],[Дата акта]]))</f>
        <v/>
      </c>
      <c r="AH62" s="130" t="str">
        <f>IF(ISBLANK(Таблица1[[#This Row],[Материалы вручную]]),"","; "&amp;Таблица1[[#This Row],[Материалы вручную]])</f>
        <v/>
      </c>
      <c r="AI62" s="129" t="str">
        <f t="shared" si="30"/>
        <v/>
      </c>
      <c r="AJ62" s="129" t="str">
        <f t="shared" si="31"/>
        <v/>
      </c>
      <c r="AK62" s="129" t="str">
        <f t="shared" si="32"/>
        <v/>
      </c>
      <c r="AL62" s="129" t="str">
        <f t="shared" si="33"/>
        <v/>
      </c>
      <c r="AM62" s="129" t="str">
        <f t="shared" si="34"/>
        <v/>
      </c>
      <c r="AN62" s="130" t="str">
        <f t="shared" si="35"/>
        <v/>
      </c>
      <c r="AO62" s="129" t="str">
        <f t="shared" si="36"/>
        <v/>
      </c>
      <c r="AP62" s="129" t="str">
        <f t="shared" si="37"/>
        <v/>
      </c>
      <c r="AQ62" s="129" t="str">
        <f t="shared" si="38"/>
        <v/>
      </c>
      <c r="AR62" s="129" t="str">
        <f t="shared" si="39"/>
        <v/>
      </c>
      <c r="AS62" s="129" t="str">
        <f t="shared" si="40"/>
        <v/>
      </c>
      <c r="AT62" s="129" t="str">
        <f t="shared" si="41"/>
        <v/>
      </c>
      <c r="AU62" s="129" t="str">
        <f t="shared" si="42"/>
        <v/>
      </c>
      <c r="AV62" s="129" t="str">
        <f>IF(ISBLANK(Реквизиты!$B$6),"",Реквизиты!$B$6)</f>
        <v/>
      </c>
      <c r="AW62" s="129" t="str">
        <f t="shared" si="43"/>
        <v/>
      </c>
      <c r="AX62" s="129">
        <f>Таблица1[[#This Row],[Проект]]</f>
        <v>0</v>
      </c>
      <c r="AY62" s="129" t="str">
        <f t="shared" si="44"/>
        <v/>
      </c>
      <c r="AZ62" s="129" t="str">
        <f t="shared" si="45"/>
        <v/>
      </c>
      <c r="BA62" s="129" t="str">
        <f t="shared" si="46"/>
        <v/>
      </c>
      <c r="BB62" s="129" t="str">
        <f t="shared" si="47"/>
        <v/>
      </c>
      <c r="BC62" s="129" t="str">
        <f t="shared" si="48"/>
        <v/>
      </c>
      <c r="BD62" s="129" t="str">
        <f t="shared" si="49"/>
        <v/>
      </c>
      <c r="BE62" s="129" t="str">
        <f t="shared" si="50"/>
        <v/>
      </c>
      <c r="BF62" s="129" t="str">
        <f t="shared" si="51"/>
        <v/>
      </c>
      <c r="BG62" s="129" t="str">
        <f t="shared" si="52"/>
        <v/>
      </c>
      <c r="BH62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2" s="129" t="str">
        <f>IF([Проектировщик нужен?]=1,IF(ISBLANK(ФИО_проектировщика),"",ФИО_проектировщика),"")</f>
        <v/>
      </c>
      <c r="BJ62" s="129" t="str">
        <f t="shared" si="53"/>
        <v/>
      </c>
      <c r="BK62" s="129" t="str">
        <f t="shared" si="54"/>
        <v/>
      </c>
      <c r="BL62" s="129" t="str">
        <f t="shared" si="55"/>
        <v/>
      </c>
      <c r="BM62" s="129" t="str">
        <f t="shared" si="56"/>
        <v/>
      </c>
      <c r="BN62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2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№51@Акт освидетельствования скрытых работ. </v>
      </c>
      <c r="BP62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№51 ()</v>
      </c>
      <c r="BQ62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№51</v>
      </c>
      <c r="BR62" s="169"/>
      <c r="BS62" s="170"/>
      <c r="BT62" s="129"/>
      <c r="BU62" s="129"/>
      <c r="BV62" s="129"/>
      <c r="BW62" s="129"/>
    </row>
    <row r="63" spans="1:75" customFormat="1">
      <c r="A63" s="142">
        <v>52</v>
      </c>
      <c r="B63" s="185"/>
      <c r="C63" s="185"/>
      <c r="D63" s="186"/>
      <c r="E63" s="186"/>
      <c r="F63" s="186"/>
      <c r="G63" s="186"/>
      <c r="H63" s="186"/>
      <c r="I63" s="104"/>
      <c r="J63" s="104"/>
      <c r="K63" s="102"/>
      <c r="L63" s="115"/>
      <c r="M63" s="115"/>
      <c r="N63" s="100" t="s">
        <v>235</v>
      </c>
      <c r="O63" s="135" t="str">
        <f>C63&amp;(IF(ISBLANK(Таблица1[[#This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3" s="101" t="str">
        <f t="shared" si="57"/>
        <v/>
      </c>
      <c r="Q63" s="150"/>
      <c r="R63" s="99"/>
      <c r="S63" s="103"/>
      <c r="T63" s="100"/>
      <c r="U63" s="103"/>
      <c r="V63" s="103">
        <f>2</f>
        <v>2</v>
      </c>
      <c r="W63" s="103" t="str">
        <f t="shared" si="29"/>
        <v>согласно п. 3, 4</v>
      </c>
      <c r="X63" s="103" t="str">
        <f>IF(ISERROR(SEARCH("арм",Таблица1[[#This Row],[Наименование работ]])),"",1)</f>
        <v/>
      </c>
      <c r="Y63" s="128" t="str">
        <f>IF(ISBLANK(Таблица1[[#This Row],[Дата начала]]),"",TEXT(DAY(Таблица1[[#This Row],[Дата начала]]),"00"))</f>
        <v/>
      </c>
      <c r="Z63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3" s="129" t="str">
        <f>IF(ISBLANK(Таблица1[[#This Row],[Дата начала]]),"",YEAR(Таблица1[[#This Row],[Дата начала]]))</f>
        <v/>
      </c>
      <c r="AB63" s="128" t="str">
        <f>IF(ISBLANK(Таблица1[[#This Row],[Дата окончания]]),"",TEXT(DAY(Таблица1[[#This Row],[Дата окончания]]),"00"))</f>
        <v/>
      </c>
      <c r="AC63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3" s="129" t="str">
        <f>IF(ISBLANK(Таблица1[[#This Row],[Дата окончания]]),"",YEAR(Таблица1[[#This Row],[Дата окончания]]))</f>
        <v/>
      </c>
      <c r="AE63" s="131" t="str">
        <f>IF(ISBLANK(Таблица1[[#This Row],[Дата акта]]),"",TEXT(DAY(Таблица1[[#This Row],[Дата акта]]),"00"))</f>
        <v/>
      </c>
      <c r="AF63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3" s="130" t="str">
        <f>IF(ISBLANK(Таблица1[[#This Row],[Дата акта]]),"",YEAR(Таблица1[[#This Row],[Дата акта]]))</f>
        <v/>
      </c>
      <c r="AH63" s="130" t="str">
        <f>IF(ISBLANK(Таблица1[[#This Row],[Материалы вручную]]),"","; "&amp;Таблица1[[#This Row],[Материалы вручную]])</f>
        <v/>
      </c>
      <c r="AI63" s="129" t="str">
        <f t="shared" si="30"/>
        <v/>
      </c>
      <c r="AJ63" s="129" t="str">
        <f t="shared" si="31"/>
        <v/>
      </c>
      <c r="AK63" s="129" t="str">
        <f t="shared" si="32"/>
        <v/>
      </c>
      <c r="AL63" s="129" t="str">
        <f t="shared" si="33"/>
        <v/>
      </c>
      <c r="AM63" s="129" t="str">
        <f t="shared" si="34"/>
        <v/>
      </c>
      <c r="AN63" s="130" t="str">
        <f t="shared" si="35"/>
        <v/>
      </c>
      <c r="AO63" s="129" t="str">
        <f t="shared" si="36"/>
        <v/>
      </c>
      <c r="AP63" s="129" t="str">
        <f t="shared" si="37"/>
        <v/>
      </c>
      <c r="AQ63" s="129" t="str">
        <f t="shared" si="38"/>
        <v/>
      </c>
      <c r="AR63" s="129" t="str">
        <f t="shared" si="39"/>
        <v/>
      </c>
      <c r="AS63" s="129" t="str">
        <f t="shared" si="40"/>
        <v/>
      </c>
      <c r="AT63" s="129" t="str">
        <f t="shared" si="41"/>
        <v/>
      </c>
      <c r="AU63" s="129" t="str">
        <f t="shared" si="42"/>
        <v/>
      </c>
      <c r="AV63" s="129" t="str">
        <f>IF(ISBLANK(Реквизиты!$B$6),"",Реквизиты!$B$6)</f>
        <v/>
      </c>
      <c r="AW63" s="129" t="str">
        <f t="shared" si="43"/>
        <v/>
      </c>
      <c r="AX63" s="129">
        <f>Таблица1[[#This Row],[Проект]]</f>
        <v>0</v>
      </c>
      <c r="AY63" s="129" t="str">
        <f t="shared" si="44"/>
        <v/>
      </c>
      <c r="AZ63" s="129" t="str">
        <f t="shared" si="45"/>
        <v/>
      </c>
      <c r="BA63" s="129" t="str">
        <f t="shared" si="46"/>
        <v/>
      </c>
      <c r="BB63" s="129" t="str">
        <f t="shared" si="47"/>
        <v/>
      </c>
      <c r="BC63" s="129" t="str">
        <f t="shared" si="48"/>
        <v/>
      </c>
      <c r="BD63" s="129" t="str">
        <f t="shared" si="49"/>
        <v/>
      </c>
      <c r="BE63" s="129" t="str">
        <f t="shared" si="50"/>
        <v/>
      </c>
      <c r="BF63" s="129" t="str">
        <f t="shared" si="51"/>
        <v/>
      </c>
      <c r="BG63" s="129" t="str">
        <f t="shared" si="52"/>
        <v/>
      </c>
      <c r="BH63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3" s="129" t="str">
        <f>IF([Проектировщик нужен?]=1,IF(ISBLANK(ФИО_проектировщика),"",ФИО_проектировщика),"")</f>
        <v/>
      </c>
      <c r="BJ63" s="129" t="str">
        <f t="shared" si="53"/>
        <v/>
      </c>
      <c r="BK63" s="129" t="str">
        <f t="shared" si="54"/>
        <v/>
      </c>
      <c r="BL63" s="129" t="str">
        <f t="shared" si="55"/>
        <v/>
      </c>
      <c r="BM63" s="129" t="str">
        <f t="shared" si="56"/>
        <v/>
      </c>
      <c r="BN63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3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№52@Акт освидетельствования скрытых работ. </v>
      </c>
      <c r="BP63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№52 ()</v>
      </c>
      <c r="BQ63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№52</v>
      </c>
      <c r="BR63" s="169"/>
      <c r="BS63" s="170"/>
      <c r="BT63" s="129"/>
      <c r="BU63" s="129"/>
      <c r="BV63" s="129"/>
      <c r="BW63" s="129"/>
    </row>
    <row r="64" spans="1:75" customFormat="1">
      <c r="A64" s="142">
        <v>53</v>
      </c>
      <c r="B64" s="185"/>
      <c r="C64" s="185"/>
      <c r="D64" s="186"/>
      <c r="E64" s="186"/>
      <c r="F64" s="186"/>
      <c r="G64" s="186"/>
      <c r="H64" s="186"/>
      <c r="I64" s="104"/>
      <c r="J64" s="104"/>
      <c r="K64" s="102"/>
      <c r="L64" s="115"/>
      <c r="M64" s="115"/>
      <c r="N64" s="100" t="s">
        <v>235</v>
      </c>
      <c r="O64" s="135" t="str">
        <f>C64&amp;(IF(ISBLANK(Таблица1[[#This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4" s="101" t="str">
        <f t="shared" si="57"/>
        <v/>
      </c>
      <c r="Q64" s="150"/>
      <c r="R64" s="99"/>
      <c r="S64" s="103"/>
      <c r="T64" s="100"/>
      <c r="U64" s="103"/>
      <c r="V64" s="103">
        <f>2</f>
        <v>2</v>
      </c>
      <c r="W64" s="103" t="str">
        <f t="shared" si="29"/>
        <v>согласно п. 3, 4</v>
      </c>
      <c r="X64" s="103" t="str">
        <f>IF(ISERROR(SEARCH("арм",Таблица1[[#This Row],[Наименование работ]])),"",1)</f>
        <v/>
      </c>
      <c r="Y64" s="128" t="str">
        <f>IF(ISBLANK(Таблица1[[#This Row],[Дата начала]]),"",TEXT(DAY(Таблица1[[#This Row],[Дата начала]]),"00"))</f>
        <v/>
      </c>
      <c r="Z64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4" s="129" t="str">
        <f>IF(ISBLANK(Таблица1[[#This Row],[Дата начала]]),"",YEAR(Таблица1[[#This Row],[Дата начала]]))</f>
        <v/>
      </c>
      <c r="AB64" s="128" t="str">
        <f>IF(ISBLANK(Таблица1[[#This Row],[Дата окончания]]),"",TEXT(DAY(Таблица1[[#This Row],[Дата окончания]]),"00"))</f>
        <v/>
      </c>
      <c r="AC64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4" s="129" t="str">
        <f>IF(ISBLANK(Таблица1[[#This Row],[Дата окончания]]),"",YEAR(Таблица1[[#This Row],[Дата окончания]]))</f>
        <v/>
      </c>
      <c r="AE64" s="131" t="str">
        <f>IF(ISBLANK(Таблица1[[#This Row],[Дата акта]]),"",TEXT(DAY(Таблица1[[#This Row],[Дата акта]]),"00"))</f>
        <v/>
      </c>
      <c r="AF64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4" s="130" t="str">
        <f>IF(ISBLANK(Таблица1[[#This Row],[Дата акта]]),"",YEAR(Таблица1[[#This Row],[Дата акта]]))</f>
        <v/>
      </c>
      <c r="AH64" s="130" t="str">
        <f>IF(ISBLANK(Таблица1[[#This Row],[Материалы вручную]]),"","; "&amp;Таблица1[[#This Row],[Материалы вручную]])</f>
        <v/>
      </c>
      <c r="AI64" s="129" t="str">
        <f t="shared" si="30"/>
        <v/>
      </c>
      <c r="AJ64" s="129" t="str">
        <f t="shared" si="31"/>
        <v/>
      </c>
      <c r="AK64" s="129" t="str">
        <f t="shared" si="32"/>
        <v/>
      </c>
      <c r="AL64" s="129" t="str">
        <f t="shared" si="33"/>
        <v/>
      </c>
      <c r="AM64" s="129" t="str">
        <f t="shared" si="34"/>
        <v/>
      </c>
      <c r="AN64" s="130" t="str">
        <f t="shared" si="35"/>
        <v/>
      </c>
      <c r="AO64" s="129" t="str">
        <f t="shared" si="36"/>
        <v/>
      </c>
      <c r="AP64" s="129" t="str">
        <f t="shared" si="37"/>
        <v/>
      </c>
      <c r="AQ64" s="129" t="str">
        <f t="shared" si="38"/>
        <v/>
      </c>
      <c r="AR64" s="129" t="str">
        <f t="shared" si="39"/>
        <v/>
      </c>
      <c r="AS64" s="129" t="str">
        <f t="shared" si="40"/>
        <v/>
      </c>
      <c r="AT64" s="129" t="str">
        <f t="shared" si="41"/>
        <v/>
      </c>
      <c r="AU64" s="129" t="str">
        <f t="shared" si="42"/>
        <v/>
      </c>
      <c r="AV64" s="129" t="str">
        <f>IF(ISBLANK(Реквизиты!$B$6),"",Реквизиты!$B$6)</f>
        <v/>
      </c>
      <c r="AW64" s="129" t="str">
        <f t="shared" si="43"/>
        <v/>
      </c>
      <c r="AX64" s="129">
        <f>Таблица1[[#This Row],[Проект]]</f>
        <v>0</v>
      </c>
      <c r="AY64" s="129" t="str">
        <f t="shared" si="44"/>
        <v/>
      </c>
      <c r="AZ64" s="129" t="str">
        <f t="shared" si="45"/>
        <v/>
      </c>
      <c r="BA64" s="129" t="str">
        <f t="shared" si="46"/>
        <v/>
      </c>
      <c r="BB64" s="129" t="str">
        <f t="shared" si="47"/>
        <v/>
      </c>
      <c r="BC64" s="129" t="str">
        <f t="shared" si="48"/>
        <v/>
      </c>
      <c r="BD64" s="129" t="str">
        <f t="shared" si="49"/>
        <v/>
      </c>
      <c r="BE64" s="129" t="str">
        <f t="shared" si="50"/>
        <v/>
      </c>
      <c r="BF64" s="129" t="str">
        <f t="shared" si="51"/>
        <v/>
      </c>
      <c r="BG64" s="129" t="str">
        <f t="shared" si="52"/>
        <v/>
      </c>
      <c r="BH64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4" s="129" t="str">
        <f>IF([Проектировщик нужен?]=1,IF(ISBLANK(ФИО_проектировщика),"",ФИО_проектировщика),"")</f>
        <v/>
      </c>
      <c r="BJ64" s="129" t="str">
        <f t="shared" si="53"/>
        <v/>
      </c>
      <c r="BK64" s="129" t="str">
        <f t="shared" si="54"/>
        <v/>
      </c>
      <c r="BL64" s="129" t="str">
        <f t="shared" si="55"/>
        <v/>
      </c>
      <c r="BM64" s="129" t="str">
        <f t="shared" si="56"/>
        <v/>
      </c>
      <c r="BN64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4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№53@Акт освидетельствования скрытых работ. </v>
      </c>
      <c r="BP64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№53 ()</v>
      </c>
      <c r="BQ64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№53</v>
      </c>
      <c r="BR64" s="169"/>
      <c r="BS64" s="170"/>
      <c r="BT64" s="129"/>
      <c r="BU64" s="129"/>
      <c r="BV64" s="129"/>
      <c r="BW64" s="129"/>
    </row>
    <row r="65" spans="1:75" customFormat="1">
      <c r="A65" s="142">
        <v>54</v>
      </c>
      <c r="B65" s="185"/>
      <c r="C65" s="185"/>
      <c r="D65" s="186"/>
      <c r="E65" s="186"/>
      <c r="F65" s="186"/>
      <c r="G65" s="186"/>
      <c r="H65" s="186"/>
      <c r="I65" s="104"/>
      <c r="J65" s="104"/>
      <c r="K65" s="102"/>
      <c r="L65" s="115"/>
      <c r="M65" s="115"/>
      <c r="N65" s="100" t="s">
        <v>235</v>
      </c>
      <c r="O65" s="135" t="str">
        <f>C65&amp;(IF(ISBLANK(Таблица1[[#This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5" s="101" t="str">
        <f t="shared" si="57"/>
        <v/>
      </c>
      <c r="Q65" s="150"/>
      <c r="R65" s="99"/>
      <c r="S65" s="103"/>
      <c r="T65" s="100"/>
      <c r="U65" s="103"/>
      <c r="V65" s="103">
        <f>2</f>
        <v>2</v>
      </c>
      <c r="W65" s="103" t="str">
        <f t="shared" si="29"/>
        <v>согласно п. 3, 4</v>
      </c>
      <c r="X65" s="103" t="str">
        <f>IF(ISERROR(SEARCH("арм",Таблица1[[#This Row],[Наименование работ]])),"",1)</f>
        <v/>
      </c>
      <c r="Y65" s="128" t="str">
        <f>IF(ISBLANK(Таблица1[[#This Row],[Дата начала]]),"",TEXT(DAY(Таблица1[[#This Row],[Дата начала]]),"00"))</f>
        <v/>
      </c>
      <c r="Z65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5" s="129" t="str">
        <f>IF(ISBLANK(Таблица1[[#This Row],[Дата начала]]),"",YEAR(Таблица1[[#This Row],[Дата начала]]))</f>
        <v/>
      </c>
      <c r="AB65" s="128" t="str">
        <f>IF(ISBLANK(Таблица1[[#This Row],[Дата окончания]]),"",TEXT(DAY(Таблица1[[#This Row],[Дата окончания]]),"00"))</f>
        <v/>
      </c>
      <c r="AC65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5" s="129" t="str">
        <f>IF(ISBLANK(Таблица1[[#This Row],[Дата окончания]]),"",YEAR(Таблица1[[#This Row],[Дата окончания]]))</f>
        <v/>
      </c>
      <c r="AE65" s="131" t="str">
        <f>IF(ISBLANK(Таблица1[[#This Row],[Дата акта]]),"",TEXT(DAY(Таблица1[[#This Row],[Дата акта]]),"00"))</f>
        <v/>
      </c>
      <c r="AF65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5" s="130" t="str">
        <f>IF(ISBLANK(Таблица1[[#This Row],[Дата акта]]),"",YEAR(Таблица1[[#This Row],[Дата акта]]))</f>
        <v/>
      </c>
      <c r="AH65" s="130" t="str">
        <f>IF(ISBLANK(Таблица1[[#This Row],[Материалы вручную]]),"","; "&amp;Таблица1[[#This Row],[Материалы вручную]])</f>
        <v/>
      </c>
      <c r="AI65" s="129" t="str">
        <f t="shared" si="30"/>
        <v/>
      </c>
      <c r="AJ65" s="129" t="str">
        <f t="shared" si="31"/>
        <v/>
      </c>
      <c r="AK65" s="129" t="str">
        <f t="shared" si="32"/>
        <v/>
      </c>
      <c r="AL65" s="129" t="str">
        <f t="shared" si="33"/>
        <v/>
      </c>
      <c r="AM65" s="129" t="str">
        <f t="shared" si="34"/>
        <v/>
      </c>
      <c r="AN65" s="130" t="str">
        <f t="shared" si="35"/>
        <v/>
      </c>
      <c r="AO65" s="129" t="str">
        <f t="shared" si="36"/>
        <v/>
      </c>
      <c r="AP65" s="129" t="str">
        <f t="shared" si="37"/>
        <v/>
      </c>
      <c r="AQ65" s="129" t="str">
        <f t="shared" si="38"/>
        <v/>
      </c>
      <c r="AR65" s="129" t="str">
        <f t="shared" si="39"/>
        <v/>
      </c>
      <c r="AS65" s="129" t="str">
        <f t="shared" si="40"/>
        <v/>
      </c>
      <c r="AT65" s="129" t="str">
        <f t="shared" si="41"/>
        <v/>
      </c>
      <c r="AU65" s="129" t="str">
        <f t="shared" si="42"/>
        <v/>
      </c>
      <c r="AV65" s="129" t="str">
        <f>IF(ISBLANK(Реквизиты!$B$6),"",Реквизиты!$B$6)</f>
        <v/>
      </c>
      <c r="AW65" s="129" t="str">
        <f t="shared" si="43"/>
        <v/>
      </c>
      <c r="AX65" s="129">
        <f>Таблица1[[#This Row],[Проект]]</f>
        <v>0</v>
      </c>
      <c r="AY65" s="129" t="str">
        <f t="shared" si="44"/>
        <v/>
      </c>
      <c r="AZ65" s="129" t="str">
        <f t="shared" si="45"/>
        <v/>
      </c>
      <c r="BA65" s="129" t="str">
        <f t="shared" si="46"/>
        <v/>
      </c>
      <c r="BB65" s="129" t="str">
        <f t="shared" si="47"/>
        <v/>
      </c>
      <c r="BC65" s="129" t="str">
        <f t="shared" si="48"/>
        <v/>
      </c>
      <c r="BD65" s="129" t="str">
        <f t="shared" si="49"/>
        <v/>
      </c>
      <c r="BE65" s="129" t="str">
        <f t="shared" si="50"/>
        <v/>
      </c>
      <c r="BF65" s="129" t="str">
        <f t="shared" si="51"/>
        <v/>
      </c>
      <c r="BG65" s="129" t="str">
        <f t="shared" si="52"/>
        <v/>
      </c>
      <c r="BH65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5" s="129" t="str">
        <f>IF([Проектировщик нужен?]=1,IF(ISBLANK(ФИО_проектировщика),"",ФИО_проектировщика),"")</f>
        <v/>
      </c>
      <c r="BJ65" s="129" t="str">
        <f t="shared" si="53"/>
        <v/>
      </c>
      <c r="BK65" s="129" t="str">
        <f t="shared" si="54"/>
        <v/>
      </c>
      <c r="BL65" s="129" t="str">
        <f t="shared" si="55"/>
        <v/>
      </c>
      <c r="BM65" s="129" t="str">
        <f t="shared" si="56"/>
        <v/>
      </c>
      <c r="BN65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5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№54@Акт освидетельствования скрытых работ. </v>
      </c>
      <c r="BP65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№54 ()</v>
      </c>
      <c r="BQ65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№54</v>
      </c>
      <c r="BR65" s="169"/>
      <c r="BS65" s="170"/>
      <c r="BT65" s="129"/>
      <c r="BU65" s="129"/>
      <c r="BV65" s="129"/>
      <c r="BW65" s="129"/>
    </row>
    <row r="66" spans="1:75" customFormat="1">
      <c r="A66" s="142">
        <v>55</v>
      </c>
      <c r="B66" s="185"/>
      <c r="C66" s="185"/>
      <c r="D66" s="186"/>
      <c r="E66" s="186"/>
      <c r="F66" s="186"/>
      <c r="G66" s="186"/>
      <c r="H66" s="186"/>
      <c r="I66" s="104"/>
      <c r="J66" s="104"/>
      <c r="K66" s="102"/>
      <c r="L66" s="115"/>
      <c r="M66" s="115"/>
      <c r="N66" s="100" t="s">
        <v>235</v>
      </c>
      <c r="O66" s="135" t="str">
        <f>C66&amp;(IF(ISBLANK(Таблица1[[#This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6" s="101" t="str">
        <f t="shared" si="57"/>
        <v/>
      </c>
      <c r="Q66" s="150"/>
      <c r="R66" s="99"/>
      <c r="S66" s="103"/>
      <c r="T66" s="100"/>
      <c r="U66" s="103"/>
      <c r="V66" s="103">
        <f>2</f>
        <v>2</v>
      </c>
      <c r="W66" s="103" t="str">
        <f t="shared" si="29"/>
        <v>согласно п. 3, 4</v>
      </c>
      <c r="X66" s="103" t="str">
        <f>IF(ISERROR(SEARCH("арм",Таблица1[[#This Row],[Наименование работ]])),"",1)</f>
        <v/>
      </c>
      <c r="Y66" s="128" t="str">
        <f>IF(ISBLANK(Таблица1[[#This Row],[Дата начала]]),"",TEXT(DAY(Таблица1[[#This Row],[Дата начала]]),"00"))</f>
        <v/>
      </c>
      <c r="Z66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6" s="129" t="str">
        <f>IF(ISBLANK(Таблица1[[#This Row],[Дата начала]]),"",YEAR(Таблица1[[#This Row],[Дата начала]]))</f>
        <v/>
      </c>
      <c r="AB66" s="128" t="str">
        <f>IF(ISBLANK(Таблица1[[#This Row],[Дата окончания]]),"",TEXT(DAY(Таблица1[[#This Row],[Дата окончания]]),"00"))</f>
        <v/>
      </c>
      <c r="AC66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6" s="129" t="str">
        <f>IF(ISBLANK(Таблица1[[#This Row],[Дата окончания]]),"",YEAR(Таблица1[[#This Row],[Дата окончания]]))</f>
        <v/>
      </c>
      <c r="AE66" s="131" t="str">
        <f>IF(ISBLANK(Таблица1[[#This Row],[Дата акта]]),"",TEXT(DAY(Таблица1[[#This Row],[Дата акта]]),"00"))</f>
        <v/>
      </c>
      <c r="AF66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6" s="130" t="str">
        <f>IF(ISBLANK(Таблица1[[#This Row],[Дата акта]]),"",YEAR(Таблица1[[#This Row],[Дата акта]]))</f>
        <v/>
      </c>
      <c r="AH66" s="130" t="str">
        <f>IF(ISBLANK(Таблица1[[#This Row],[Материалы вручную]]),"","; "&amp;Таблица1[[#This Row],[Материалы вручную]])</f>
        <v/>
      </c>
      <c r="AI66" s="129" t="str">
        <f t="shared" si="30"/>
        <v/>
      </c>
      <c r="AJ66" s="129" t="str">
        <f t="shared" si="31"/>
        <v/>
      </c>
      <c r="AK66" s="129" t="str">
        <f t="shared" si="32"/>
        <v/>
      </c>
      <c r="AL66" s="129" t="str">
        <f t="shared" si="33"/>
        <v/>
      </c>
      <c r="AM66" s="129" t="str">
        <f t="shared" si="34"/>
        <v/>
      </c>
      <c r="AN66" s="130" t="str">
        <f t="shared" si="35"/>
        <v/>
      </c>
      <c r="AO66" s="129" t="str">
        <f t="shared" si="36"/>
        <v/>
      </c>
      <c r="AP66" s="129" t="str">
        <f t="shared" si="37"/>
        <v/>
      </c>
      <c r="AQ66" s="129" t="str">
        <f t="shared" si="38"/>
        <v/>
      </c>
      <c r="AR66" s="129" t="str">
        <f t="shared" si="39"/>
        <v/>
      </c>
      <c r="AS66" s="129" t="str">
        <f t="shared" si="40"/>
        <v/>
      </c>
      <c r="AT66" s="129" t="str">
        <f t="shared" si="41"/>
        <v/>
      </c>
      <c r="AU66" s="129" t="str">
        <f t="shared" si="42"/>
        <v/>
      </c>
      <c r="AV66" s="129" t="str">
        <f>IF(ISBLANK(Реквизиты!$B$6),"",Реквизиты!$B$6)</f>
        <v/>
      </c>
      <c r="AW66" s="129" t="str">
        <f t="shared" si="43"/>
        <v/>
      </c>
      <c r="AX66" s="129">
        <f>Таблица1[[#This Row],[Проект]]</f>
        <v>0</v>
      </c>
      <c r="AY66" s="129" t="str">
        <f t="shared" si="44"/>
        <v/>
      </c>
      <c r="AZ66" s="129" t="str">
        <f t="shared" si="45"/>
        <v/>
      </c>
      <c r="BA66" s="129" t="str">
        <f t="shared" si="46"/>
        <v/>
      </c>
      <c r="BB66" s="129" t="str">
        <f t="shared" si="47"/>
        <v/>
      </c>
      <c r="BC66" s="129" t="str">
        <f t="shared" si="48"/>
        <v/>
      </c>
      <c r="BD66" s="129" t="str">
        <f t="shared" si="49"/>
        <v/>
      </c>
      <c r="BE66" s="129" t="str">
        <f t="shared" si="50"/>
        <v/>
      </c>
      <c r="BF66" s="129" t="str">
        <f t="shared" si="51"/>
        <v/>
      </c>
      <c r="BG66" s="129" t="str">
        <f t="shared" si="52"/>
        <v/>
      </c>
      <c r="BH66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6" s="129" t="str">
        <f>IF([Проектировщик нужен?]=1,IF(ISBLANK(ФИО_проектировщика),"",ФИО_проектировщика),"")</f>
        <v/>
      </c>
      <c r="BJ66" s="129" t="str">
        <f t="shared" si="53"/>
        <v/>
      </c>
      <c r="BK66" s="129" t="str">
        <f t="shared" si="54"/>
        <v/>
      </c>
      <c r="BL66" s="129" t="str">
        <f t="shared" si="55"/>
        <v/>
      </c>
      <c r="BM66" s="129" t="str">
        <f t="shared" si="56"/>
        <v/>
      </c>
      <c r="BN66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6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№55@Акт освидетельствования скрытых работ. </v>
      </c>
      <c r="BP66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№55 ()</v>
      </c>
      <c r="BQ66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№55</v>
      </c>
      <c r="BR66" s="169"/>
      <c r="BS66" s="170"/>
      <c r="BT66" s="129"/>
      <c r="BU66" s="129"/>
      <c r="BV66" s="129"/>
      <c r="BW66" s="129"/>
    </row>
    <row r="67" spans="1:75" customFormat="1">
      <c r="A67" s="142">
        <v>56</v>
      </c>
      <c r="B67" s="185"/>
      <c r="C67" s="185"/>
      <c r="D67" s="186"/>
      <c r="E67" s="186"/>
      <c r="F67" s="186"/>
      <c r="G67" s="186"/>
      <c r="H67" s="186"/>
      <c r="I67" s="104"/>
      <c r="J67" s="104"/>
      <c r="K67" s="102"/>
      <c r="L67" s="115"/>
      <c r="M67" s="115"/>
      <c r="N67" s="100" t="s">
        <v>235</v>
      </c>
      <c r="O67" s="135" t="str">
        <f>C67&amp;(IF(ISBLANK(Таблица1[[#This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7" s="101" t="str">
        <f t="shared" si="57"/>
        <v/>
      </c>
      <c r="Q67" s="150"/>
      <c r="R67" s="99"/>
      <c r="S67" s="103"/>
      <c r="T67" s="100"/>
      <c r="U67" s="103"/>
      <c r="V67" s="103">
        <f>2</f>
        <v>2</v>
      </c>
      <c r="W67" s="103" t="str">
        <f t="shared" si="29"/>
        <v>согласно п. 3, 4</v>
      </c>
      <c r="X67" s="103" t="str">
        <f>IF(ISERROR(SEARCH("арм",Таблица1[[#This Row],[Наименование работ]])),"",1)</f>
        <v/>
      </c>
      <c r="Y67" s="128" t="str">
        <f>IF(ISBLANK(Таблица1[[#This Row],[Дата начала]]),"",TEXT(DAY(Таблица1[[#This Row],[Дата начала]]),"00"))</f>
        <v/>
      </c>
      <c r="Z67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7" s="129" t="str">
        <f>IF(ISBLANK(Таблица1[[#This Row],[Дата начала]]),"",YEAR(Таблица1[[#This Row],[Дата начала]]))</f>
        <v/>
      </c>
      <c r="AB67" s="128" t="str">
        <f>IF(ISBLANK(Таблица1[[#This Row],[Дата окончания]]),"",TEXT(DAY(Таблица1[[#This Row],[Дата окончания]]),"00"))</f>
        <v/>
      </c>
      <c r="AC67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7" s="129" t="str">
        <f>IF(ISBLANK(Таблица1[[#This Row],[Дата окончания]]),"",YEAR(Таблица1[[#This Row],[Дата окончания]]))</f>
        <v/>
      </c>
      <c r="AE67" s="131" t="str">
        <f>IF(ISBLANK(Таблица1[[#This Row],[Дата акта]]),"",TEXT(DAY(Таблица1[[#This Row],[Дата акта]]),"00"))</f>
        <v/>
      </c>
      <c r="AF67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7" s="130" t="str">
        <f>IF(ISBLANK(Таблица1[[#This Row],[Дата акта]]),"",YEAR(Таблица1[[#This Row],[Дата акта]]))</f>
        <v/>
      </c>
      <c r="AH67" s="130" t="str">
        <f>IF(ISBLANK(Таблица1[[#This Row],[Материалы вручную]]),"","; "&amp;Таблица1[[#This Row],[Материалы вручную]])</f>
        <v/>
      </c>
      <c r="AI67" s="129" t="str">
        <f t="shared" si="30"/>
        <v/>
      </c>
      <c r="AJ67" s="129" t="str">
        <f t="shared" si="31"/>
        <v/>
      </c>
      <c r="AK67" s="129" t="str">
        <f t="shared" si="32"/>
        <v/>
      </c>
      <c r="AL67" s="129" t="str">
        <f t="shared" si="33"/>
        <v/>
      </c>
      <c r="AM67" s="129" t="str">
        <f t="shared" si="34"/>
        <v/>
      </c>
      <c r="AN67" s="130" t="str">
        <f t="shared" si="35"/>
        <v/>
      </c>
      <c r="AO67" s="129" t="str">
        <f t="shared" si="36"/>
        <v/>
      </c>
      <c r="AP67" s="129" t="str">
        <f t="shared" si="37"/>
        <v/>
      </c>
      <c r="AQ67" s="129" t="str">
        <f t="shared" si="38"/>
        <v/>
      </c>
      <c r="AR67" s="129" t="str">
        <f t="shared" si="39"/>
        <v/>
      </c>
      <c r="AS67" s="129" t="str">
        <f t="shared" si="40"/>
        <v/>
      </c>
      <c r="AT67" s="129" t="str">
        <f t="shared" si="41"/>
        <v/>
      </c>
      <c r="AU67" s="129" t="str">
        <f t="shared" si="42"/>
        <v/>
      </c>
      <c r="AV67" s="129" t="str">
        <f>IF(ISBLANK(Реквизиты!$B$6),"",Реквизиты!$B$6)</f>
        <v/>
      </c>
      <c r="AW67" s="129" t="str">
        <f t="shared" si="43"/>
        <v/>
      </c>
      <c r="AX67" s="129">
        <f>Таблица1[[#This Row],[Проект]]</f>
        <v>0</v>
      </c>
      <c r="AY67" s="129" t="str">
        <f t="shared" si="44"/>
        <v/>
      </c>
      <c r="AZ67" s="129" t="str">
        <f t="shared" si="45"/>
        <v/>
      </c>
      <c r="BA67" s="129" t="str">
        <f t="shared" si="46"/>
        <v/>
      </c>
      <c r="BB67" s="129" t="str">
        <f t="shared" si="47"/>
        <v/>
      </c>
      <c r="BC67" s="129" t="str">
        <f t="shared" si="48"/>
        <v/>
      </c>
      <c r="BD67" s="129" t="str">
        <f t="shared" si="49"/>
        <v/>
      </c>
      <c r="BE67" s="129" t="str">
        <f t="shared" si="50"/>
        <v/>
      </c>
      <c r="BF67" s="129" t="str">
        <f t="shared" si="51"/>
        <v/>
      </c>
      <c r="BG67" s="129" t="str">
        <f t="shared" si="52"/>
        <v/>
      </c>
      <c r="BH67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7" s="129" t="str">
        <f>IF([Проектировщик нужен?]=1,IF(ISBLANK(ФИО_проектировщика),"",ФИО_проектировщика),"")</f>
        <v/>
      </c>
      <c r="BJ67" s="129" t="str">
        <f t="shared" si="53"/>
        <v/>
      </c>
      <c r="BK67" s="129" t="str">
        <f t="shared" si="54"/>
        <v/>
      </c>
      <c r="BL67" s="129" t="str">
        <f t="shared" si="55"/>
        <v/>
      </c>
      <c r="BM67" s="129" t="str">
        <f t="shared" si="56"/>
        <v/>
      </c>
      <c r="BN67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7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№56@Акт освидетельствования скрытых работ. </v>
      </c>
      <c r="BP67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№56 ()</v>
      </c>
      <c r="BQ67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№56</v>
      </c>
      <c r="BR67" s="169"/>
      <c r="BS67" s="170"/>
      <c r="BT67" s="129"/>
      <c r="BU67" s="129"/>
      <c r="BV67" s="129"/>
      <c r="BW67" s="129"/>
    </row>
    <row r="68" spans="1:75" customFormat="1">
      <c r="A68" s="142">
        <v>57</v>
      </c>
      <c r="B68" s="185"/>
      <c r="C68" s="185"/>
      <c r="D68" s="186"/>
      <c r="E68" s="186"/>
      <c r="F68" s="186"/>
      <c r="G68" s="186"/>
      <c r="H68" s="186"/>
      <c r="I68" s="104"/>
      <c r="J68" s="104"/>
      <c r="K68" s="102"/>
      <c r="L68" s="115"/>
      <c r="M68" s="115"/>
      <c r="N68" s="100" t="s">
        <v>235</v>
      </c>
      <c r="O68" s="135" t="str">
        <f>C68&amp;(IF(ISBLANK(Таблица1[[#This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8" s="101" t="str">
        <f t="shared" si="57"/>
        <v/>
      </c>
      <c r="Q68" s="150"/>
      <c r="R68" s="99"/>
      <c r="S68" s="103"/>
      <c r="T68" s="100"/>
      <c r="U68" s="103"/>
      <c r="V68" s="103">
        <f>2</f>
        <v>2</v>
      </c>
      <c r="W68" s="103" t="str">
        <f t="shared" si="29"/>
        <v>согласно п. 3, 4</v>
      </c>
      <c r="X68" s="103" t="str">
        <f>IF(ISERROR(SEARCH("арм",Таблица1[[#This Row],[Наименование работ]])),"",1)</f>
        <v/>
      </c>
      <c r="Y68" s="128" t="str">
        <f>IF(ISBLANK(Таблица1[[#This Row],[Дата начала]]),"",TEXT(DAY(Таблица1[[#This Row],[Дата начала]]),"00"))</f>
        <v/>
      </c>
      <c r="Z68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8" s="129" t="str">
        <f>IF(ISBLANK(Таблица1[[#This Row],[Дата начала]]),"",YEAR(Таблица1[[#This Row],[Дата начала]]))</f>
        <v/>
      </c>
      <c r="AB68" s="128" t="str">
        <f>IF(ISBLANK(Таблица1[[#This Row],[Дата окончания]]),"",TEXT(DAY(Таблица1[[#This Row],[Дата окончания]]),"00"))</f>
        <v/>
      </c>
      <c r="AC68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8" s="129" t="str">
        <f>IF(ISBLANK(Таблица1[[#This Row],[Дата окончания]]),"",YEAR(Таблица1[[#This Row],[Дата окончания]]))</f>
        <v/>
      </c>
      <c r="AE68" s="131" t="str">
        <f>IF(ISBLANK(Таблица1[[#This Row],[Дата акта]]),"",TEXT(DAY(Таблица1[[#This Row],[Дата акта]]),"00"))</f>
        <v/>
      </c>
      <c r="AF68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8" s="130" t="str">
        <f>IF(ISBLANK(Таблица1[[#This Row],[Дата акта]]),"",YEAR(Таблица1[[#This Row],[Дата акта]]))</f>
        <v/>
      </c>
      <c r="AH68" s="130" t="str">
        <f>IF(ISBLANK(Таблица1[[#This Row],[Материалы вручную]]),"","; "&amp;Таблица1[[#This Row],[Материалы вручную]])</f>
        <v/>
      </c>
      <c r="AI68" s="129" t="str">
        <f t="shared" si="30"/>
        <v/>
      </c>
      <c r="AJ68" s="129" t="str">
        <f t="shared" si="31"/>
        <v/>
      </c>
      <c r="AK68" s="129" t="str">
        <f t="shared" si="32"/>
        <v/>
      </c>
      <c r="AL68" s="129" t="str">
        <f t="shared" si="33"/>
        <v/>
      </c>
      <c r="AM68" s="129" t="str">
        <f t="shared" si="34"/>
        <v/>
      </c>
      <c r="AN68" s="130" t="str">
        <f t="shared" si="35"/>
        <v/>
      </c>
      <c r="AO68" s="129" t="str">
        <f t="shared" si="36"/>
        <v/>
      </c>
      <c r="AP68" s="129" t="str">
        <f t="shared" si="37"/>
        <v/>
      </c>
      <c r="AQ68" s="129" t="str">
        <f t="shared" si="38"/>
        <v/>
      </c>
      <c r="AR68" s="129" t="str">
        <f t="shared" si="39"/>
        <v/>
      </c>
      <c r="AS68" s="129" t="str">
        <f t="shared" si="40"/>
        <v/>
      </c>
      <c r="AT68" s="129" t="str">
        <f t="shared" si="41"/>
        <v/>
      </c>
      <c r="AU68" s="129" t="str">
        <f t="shared" si="42"/>
        <v/>
      </c>
      <c r="AV68" s="129" t="str">
        <f>IF(ISBLANK(Реквизиты!$B$6),"",Реквизиты!$B$6)</f>
        <v/>
      </c>
      <c r="AW68" s="129" t="str">
        <f t="shared" si="43"/>
        <v/>
      </c>
      <c r="AX68" s="129">
        <f>Таблица1[[#This Row],[Проект]]</f>
        <v>0</v>
      </c>
      <c r="AY68" s="129" t="str">
        <f t="shared" si="44"/>
        <v/>
      </c>
      <c r="AZ68" s="129" t="str">
        <f t="shared" si="45"/>
        <v/>
      </c>
      <c r="BA68" s="129" t="str">
        <f t="shared" si="46"/>
        <v/>
      </c>
      <c r="BB68" s="129" t="str">
        <f t="shared" si="47"/>
        <v/>
      </c>
      <c r="BC68" s="129" t="str">
        <f t="shared" si="48"/>
        <v/>
      </c>
      <c r="BD68" s="129" t="str">
        <f t="shared" si="49"/>
        <v/>
      </c>
      <c r="BE68" s="129" t="str">
        <f t="shared" si="50"/>
        <v/>
      </c>
      <c r="BF68" s="129" t="str">
        <f t="shared" si="51"/>
        <v/>
      </c>
      <c r="BG68" s="129" t="str">
        <f t="shared" si="52"/>
        <v/>
      </c>
      <c r="BH68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8" s="129" t="str">
        <f>IF([Проектировщик нужен?]=1,IF(ISBLANK(ФИО_проектировщика),"",ФИО_проектировщика),"")</f>
        <v/>
      </c>
      <c r="BJ68" s="129" t="str">
        <f t="shared" si="53"/>
        <v/>
      </c>
      <c r="BK68" s="129" t="str">
        <f t="shared" si="54"/>
        <v/>
      </c>
      <c r="BL68" s="129" t="str">
        <f t="shared" si="55"/>
        <v/>
      </c>
      <c r="BM68" s="129" t="str">
        <f t="shared" si="56"/>
        <v/>
      </c>
      <c r="BN68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8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№57@Акт освидетельствования скрытых работ. </v>
      </c>
      <c r="BP68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№57 ()</v>
      </c>
      <c r="BQ68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№57</v>
      </c>
      <c r="BR68" s="169"/>
      <c r="BS68" s="170"/>
      <c r="BT68" s="129"/>
      <c r="BU68" s="129"/>
      <c r="BV68" s="129"/>
      <c r="BW68" s="129"/>
    </row>
    <row r="69" spans="1:75" customFormat="1">
      <c r="A69" s="142">
        <v>58</v>
      </c>
      <c r="B69" s="185"/>
      <c r="C69" s="185"/>
      <c r="D69" s="186"/>
      <c r="E69" s="186"/>
      <c r="F69" s="186"/>
      <c r="G69" s="186"/>
      <c r="H69" s="186"/>
      <c r="I69" s="104"/>
      <c r="J69" s="104"/>
      <c r="K69" s="102"/>
      <c r="L69" s="115"/>
      <c r="M69" s="115"/>
      <c r="N69" s="100" t="s">
        <v>235</v>
      </c>
      <c r="O69" s="135" t="str">
        <f>C69&amp;(IF(ISBLANK(Таблица1[[#This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69" s="101" t="str">
        <f t="shared" si="57"/>
        <v/>
      </c>
      <c r="Q69" s="150"/>
      <c r="R69" s="99"/>
      <c r="S69" s="103"/>
      <c r="T69" s="100"/>
      <c r="U69" s="103"/>
      <c r="V69" s="103">
        <f>2</f>
        <v>2</v>
      </c>
      <c r="W69" s="103" t="str">
        <f t="shared" si="29"/>
        <v>согласно п. 3, 4</v>
      </c>
      <c r="X69" s="103" t="str">
        <f>IF(ISERROR(SEARCH("арм",Таблица1[[#This Row],[Наименование работ]])),"",1)</f>
        <v/>
      </c>
      <c r="Y69" s="128" t="str">
        <f>IF(ISBLANK(Таблица1[[#This Row],[Дата начала]]),"",TEXT(DAY(Таблица1[[#This Row],[Дата начала]]),"00"))</f>
        <v/>
      </c>
      <c r="Z69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69" s="129" t="str">
        <f>IF(ISBLANK(Таблица1[[#This Row],[Дата начала]]),"",YEAR(Таблица1[[#This Row],[Дата начала]]))</f>
        <v/>
      </c>
      <c r="AB69" s="128" t="str">
        <f>IF(ISBLANK(Таблица1[[#This Row],[Дата окончания]]),"",TEXT(DAY(Таблица1[[#This Row],[Дата окончания]]),"00"))</f>
        <v/>
      </c>
      <c r="AC69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69" s="129" t="str">
        <f>IF(ISBLANK(Таблица1[[#This Row],[Дата окончания]]),"",YEAR(Таблица1[[#This Row],[Дата окончания]]))</f>
        <v/>
      </c>
      <c r="AE69" s="131" t="str">
        <f>IF(ISBLANK(Таблица1[[#This Row],[Дата акта]]),"",TEXT(DAY(Таблица1[[#This Row],[Дата акта]]),"00"))</f>
        <v/>
      </c>
      <c r="AF69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69" s="130" t="str">
        <f>IF(ISBLANK(Таблица1[[#This Row],[Дата акта]]),"",YEAR(Таблица1[[#This Row],[Дата акта]]))</f>
        <v/>
      </c>
      <c r="AH69" s="130" t="str">
        <f>IF(ISBLANK(Таблица1[[#This Row],[Материалы вручную]]),"","; "&amp;Таблица1[[#This Row],[Материалы вручную]])</f>
        <v/>
      </c>
      <c r="AI69" s="129" t="str">
        <f t="shared" si="30"/>
        <v/>
      </c>
      <c r="AJ69" s="129" t="str">
        <f t="shared" si="31"/>
        <v/>
      </c>
      <c r="AK69" s="129" t="str">
        <f t="shared" si="32"/>
        <v/>
      </c>
      <c r="AL69" s="129" t="str">
        <f t="shared" si="33"/>
        <v/>
      </c>
      <c r="AM69" s="129" t="str">
        <f t="shared" si="34"/>
        <v/>
      </c>
      <c r="AN69" s="130" t="str">
        <f t="shared" si="35"/>
        <v/>
      </c>
      <c r="AO69" s="129" t="str">
        <f t="shared" si="36"/>
        <v/>
      </c>
      <c r="AP69" s="129" t="str">
        <f t="shared" si="37"/>
        <v/>
      </c>
      <c r="AQ69" s="129" t="str">
        <f t="shared" si="38"/>
        <v/>
      </c>
      <c r="AR69" s="129" t="str">
        <f t="shared" si="39"/>
        <v/>
      </c>
      <c r="AS69" s="129" t="str">
        <f t="shared" si="40"/>
        <v/>
      </c>
      <c r="AT69" s="129" t="str">
        <f t="shared" si="41"/>
        <v/>
      </c>
      <c r="AU69" s="129" t="str">
        <f t="shared" si="42"/>
        <v/>
      </c>
      <c r="AV69" s="129" t="str">
        <f>IF(ISBLANK(Реквизиты!$B$6),"",Реквизиты!$B$6)</f>
        <v/>
      </c>
      <c r="AW69" s="129" t="str">
        <f t="shared" si="43"/>
        <v/>
      </c>
      <c r="AX69" s="129">
        <f>Таблица1[[#This Row],[Проект]]</f>
        <v>0</v>
      </c>
      <c r="AY69" s="129" t="str">
        <f t="shared" si="44"/>
        <v/>
      </c>
      <c r="AZ69" s="129" t="str">
        <f t="shared" si="45"/>
        <v/>
      </c>
      <c r="BA69" s="129" t="str">
        <f t="shared" si="46"/>
        <v/>
      </c>
      <c r="BB69" s="129" t="str">
        <f t="shared" si="47"/>
        <v/>
      </c>
      <c r="BC69" s="129" t="str">
        <f t="shared" si="48"/>
        <v/>
      </c>
      <c r="BD69" s="129" t="str">
        <f t="shared" si="49"/>
        <v/>
      </c>
      <c r="BE69" s="129" t="str">
        <f t="shared" si="50"/>
        <v/>
      </c>
      <c r="BF69" s="129" t="str">
        <f t="shared" si="51"/>
        <v/>
      </c>
      <c r="BG69" s="129" t="str">
        <f t="shared" si="52"/>
        <v/>
      </c>
      <c r="BH69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69" s="129" t="str">
        <f>IF([Проектировщик нужен?]=1,IF(ISBLANK(ФИО_проектировщика),"",ФИО_проектировщика),"")</f>
        <v/>
      </c>
      <c r="BJ69" s="129" t="str">
        <f t="shared" si="53"/>
        <v/>
      </c>
      <c r="BK69" s="129" t="str">
        <f t="shared" si="54"/>
        <v/>
      </c>
      <c r="BL69" s="129" t="str">
        <f t="shared" si="55"/>
        <v/>
      </c>
      <c r="BM69" s="129" t="str">
        <f t="shared" si="56"/>
        <v/>
      </c>
      <c r="BN69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69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№58@Акт освидетельствования скрытых работ. </v>
      </c>
      <c r="BP69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№58 ()</v>
      </c>
      <c r="BQ69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№58</v>
      </c>
      <c r="BR69" s="169"/>
      <c r="BS69" s="170"/>
      <c r="BT69" s="129"/>
      <c r="BU69" s="129"/>
      <c r="BV69" s="129"/>
      <c r="BW69" s="129"/>
    </row>
    <row r="70" spans="1:75" customFormat="1">
      <c r="A70" s="142">
        <v>59</v>
      </c>
      <c r="B70" s="185"/>
      <c r="C70" s="185"/>
      <c r="D70" s="186"/>
      <c r="E70" s="186"/>
      <c r="F70" s="186"/>
      <c r="G70" s="186"/>
      <c r="H70" s="186"/>
      <c r="I70" s="104"/>
      <c r="J70" s="104"/>
      <c r="K70" s="102"/>
      <c r="L70" s="115"/>
      <c r="M70" s="115"/>
      <c r="N70" s="100" t="s">
        <v>235</v>
      </c>
      <c r="O70" s="135" t="str">
        <f>C70&amp;(IF(ISBLANK(Таблица1[[#This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/>
      </c>
      <c r="P70" s="101" t="str">
        <f t="shared" si="57"/>
        <v>следующие виды работ</v>
      </c>
      <c r="Q70" s="150"/>
      <c r="R70" s="99"/>
      <c r="S70" s="103"/>
      <c r="T70" s="100"/>
      <c r="U70" s="103"/>
      <c r="V70" s="103">
        <f>2</f>
        <v>2</v>
      </c>
      <c r="W70" s="103" t="str">
        <f t="shared" si="29"/>
        <v>согласно п. 3, 4</v>
      </c>
      <c r="X70" s="103" t="str">
        <f>IF(ISERROR(SEARCH("арм",Таблица1[[#This Row],[Наименование работ]])),"",1)</f>
        <v/>
      </c>
      <c r="Y70" s="128" t="str">
        <f>IF(ISBLANK(Таблица1[[#This Row],[Дата начала]]),"",TEXT(DAY(Таблица1[[#This Row],[Дата начала]]),"00"))</f>
        <v/>
      </c>
      <c r="Z70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70" s="129" t="str">
        <f>IF(ISBLANK(Таблица1[[#This Row],[Дата начала]]),"",YEAR(Таблица1[[#This Row],[Дата начала]]))</f>
        <v/>
      </c>
      <c r="AB70" s="128" t="str">
        <f>IF(ISBLANK(Таблица1[[#This Row],[Дата окончания]]),"",TEXT(DAY(Таблица1[[#This Row],[Дата окончания]]),"00"))</f>
        <v/>
      </c>
      <c r="AC70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70" s="129" t="str">
        <f>IF(ISBLANK(Таблица1[[#This Row],[Дата окончания]]),"",YEAR(Таблица1[[#This Row],[Дата окончания]]))</f>
        <v/>
      </c>
      <c r="AE70" s="131" t="str">
        <f>IF(ISBLANK(Таблица1[[#This Row],[Дата акта]]),"",TEXT(DAY(Таблица1[[#This Row],[Дата акта]]),"00"))</f>
        <v/>
      </c>
      <c r="AF70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/>
      </c>
      <c r="AG70" s="130" t="str">
        <f>IF(ISBLANK(Таблица1[[#This Row],[Дата акта]]),"",YEAR(Таблица1[[#This Row],[Дата акта]]))</f>
        <v/>
      </c>
      <c r="AH70" s="130" t="str">
        <f>IF(ISBLANK(Таблица1[[#This Row],[Материалы вручную]]),"","; "&amp;Таблица1[[#This Row],[Материалы вручную]])</f>
        <v/>
      </c>
      <c r="AI70" s="129" t="str">
        <f t="shared" si="30"/>
        <v/>
      </c>
      <c r="AJ70" s="129" t="str">
        <f t="shared" si="31"/>
        <v/>
      </c>
      <c r="AK70" s="129" t="str">
        <f t="shared" si="32"/>
        <v/>
      </c>
      <c r="AL70" s="129" t="str">
        <f t="shared" si="33"/>
        <v/>
      </c>
      <c r="AM70" s="129" t="str">
        <f t="shared" si="34"/>
        <v/>
      </c>
      <c r="AN70" s="130" t="str">
        <f t="shared" si="35"/>
        <v/>
      </c>
      <c r="AO70" s="129" t="str">
        <f t="shared" si="36"/>
        <v/>
      </c>
      <c r="AP70" s="129" t="str">
        <f t="shared" si="37"/>
        <v/>
      </c>
      <c r="AQ70" s="129" t="str">
        <f t="shared" si="38"/>
        <v/>
      </c>
      <c r="AR70" s="129" t="str">
        <f t="shared" si="39"/>
        <v/>
      </c>
      <c r="AS70" s="129" t="str">
        <f t="shared" si="40"/>
        <v/>
      </c>
      <c r="AT70" s="129" t="str">
        <f t="shared" si="41"/>
        <v/>
      </c>
      <c r="AU70" s="129" t="str">
        <f t="shared" si="42"/>
        <v/>
      </c>
      <c r="AV70" s="129" t="str">
        <f>IF(ISBLANK(Реквизиты!$B$6),"",Реквизиты!$B$6)</f>
        <v/>
      </c>
      <c r="AW70" s="129" t="str">
        <f t="shared" si="43"/>
        <v/>
      </c>
      <c r="AX70" s="129">
        <f>Таблица1[[#This Row],[Проект]]</f>
        <v>0</v>
      </c>
      <c r="AY70" s="129" t="str">
        <f t="shared" si="44"/>
        <v/>
      </c>
      <c r="AZ70" s="129" t="str">
        <f t="shared" si="45"/>
        <v/>
      </c>
      <c r="BA70" s="129" t="str">
        <f t="shared" si="46"/>
        <v/>
      </c>
      <c r="BB70" s="129" t="str">
        <f t="shared" si="47"/>
        <v/>
      </c>
      <c r="BC70" s="129" t="str">
        <f t="shared" si="48"/>
        <v/>
      </c>
      <c r="BD70" s="129" t="str">
        <f t="shared" si="49"/>
        <v/>
      </c>
      <c r="BE70" s="129" t="str">
        <f t="shared" si="50"/>
        <v/>
      </c>
      <c r="BF70" s="129" t="str">
        <f t="shared" si="51"/>
        <v/>
      </c>
      <c r="BG70" s="129" t="str">
        <f t="shared" si="52"/>
        <v/>
      </c>
      <c r="BH70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70" s="129" t="str">
        <f>IF([Проектировщик нужен?]=1,IF(ISBLANK(ФИО_проектировщика),"",ФИО_проектировщика),"")</f>
        <v/>
      </c>
      <c r="BJ70" s="129" t="str">
        <f t="shared" si="53"/>
        <v/>
      </c>
      <c r="BK70" s="129" t="str">
        <f t="shared" si="54"/>
        <v/>
      </c>
      <c r="BL70" s="129" t="str">
        <f t="shared" si="55"/>
        <v/>
      </c>
      <c r="BM70" s="129" t="str">
        <f t="shared" si="56"/>
        <v/>
      </c>
      <c r="BN70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70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 xml:space="preserve">№59@Акт освидетельствования скрытых работ. </v>
      </c>
      <c r="BP70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№59 ()</v>
      </c>
      <c r="BQ70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№59</v>
      </c>
      <c r="BR70" s="169"/>
      <c r="BS70" s="170"/>
      <c r="BT70" s="129"/>
      <c r="BU70" s="129"/>
      <c r="BV70" s="129"/>
      <c r="BW70" s="129"/>
    </row>
    <row r="71" spans="1:75" customFormat="1">
      <c r="A71" s="142">
        <v>60</v>
      </c>
      <c r="B71" s="185"/>
      <c r="C71" s="187" t="s">
        <v>251</v>
      </c>
      <c r="D71" s="186"/>
      <c r="E71" s="186"/>
      <c r="F71" s="186"/>
      <c r="G71" s="186"/>
      <c r="H71" s="186"/>
      <c r="I71" s="104"/>
      <c r="J71" s="104"/>
      <c r="K71" s="102">
        <v>0</v>
      </c>
      <c r="L71" s="115"/>
      <c r="M71" s="115"/>
      <c r="N71" s="100" t="s">
        <v>235</v>
      </c>
      <c r="O71" s="135" t="str">
        <f>C71&amp;(IF(ISBLANK(Таблица1[[#This Row],[Уровень3]]),""," "&amp;Таблица1[[#This Row],[Уровень3]]&amp;"-го "&amp;ур3род))&amp;(IF(ISBLANK(Таблица1[[#This Row],[Уровень2]]),""," "&amp;ур2род&amp;" "&amp;Таблица1[[#This Row],[Уровень2]]))&amp;(IF(ISBLANK(Таблица1[[#This Row],[Уровень1]]),""," "&amp;ур1род&amp;" "&amp;Таблица1[[#This Row],[Уровень1]]))&amp;(IF(ISBLANK(Таблица1[[#This Row],[Отм.]]),""," на отм. "&amp;Таблица1[[#This Row],[Отм.]]))&amp;(IF(ISBLANK(Таблица1[[#This Row],[В осях]]),""," в осях "&amp;Таблица1[[#This Row],[В осях]]))</f>
        <v>следующие виды работ</v>
      </c>
      <c r="P71" s="101">
        <f t="shared" si="57"/>
        <v>0</v>
      </c>
      <c r="Q71" s="99"/>
      <c r="R71" s="99"/>
      <c r="S71" s="103"/>
      <c r="T71" s="100"/>
      <c r="U71" s="103"/>
      <c r="V71" s="103">
        <v>5</v>
      </c>
      <c r="W71" s="103" t="str">
        <f>"согласно п. 3, 4"</f>
        <v>согласно п. 3, 4</v>
      </c>
      <c r="X71" s="103"/>
      <c r="Y71" s="128" t="str">
        <f>IF(ISBLANK(Таблица1[[#This Row],[Дата начала]]),"",TEXT(DAY(Таблица1[[#This Row],[Дата начала]]),"00"))</f>
        <v/>
      </c>
      <c r="Z71" s="129" t="str">
        <f>IF(ISBLANK(Таблица1[[#This Row],[Дата начала]]),"",CHOOSE(MONTH(Таблица1[[#This Row],[Дата начала]]),"января","февраля","марта","апреля","мая","июня","июля","августа","сентября","октября","ноября","декабря"))</f>
        <v/>
      </c>
      <c r="AA71" s="129" t="str">
        <f>IF(ISBLANK(Таблица1[[#This Row],[Дата начала]]),"",YEAR(Таблица1[[#This Row],[Дата начала]]))</f>
        <v/>
      </c>
      <c r="AB71" s="128" t="str">
        <f>IF(ISBLANK(Таблица1[[#This Row],[Дата окончания]]),"",TEXT(DAY(Таблица1[[#This Row],[Дата окончания]]),"00"))</f>
        <v/>
      </c>
      <c r="AC71" s="129" t="str">
        <f>IF(ISBLANK(Таблица1[[#This Row],[Дата окончания]]),"",CHOOSE(MONTH(Таблица1[[#This Row],[Дата окончания]]),"января","февраля","марта","апреля","мая","июня","июля","августа","сентября","октября","ноября","декабря"))</f>
        <v/>
      </c>
      <c r="AD71" s="129" t="str">
        <f>IF(ISBLANK(Таблица1[[#This Row],[Дата окончания]]),"",YEAR(Таблица1[[#This Row],[Дата окончания]]))</f>
        <v/>
      </c>
      <c r="AE71" s="131" t="str">
        <f>IF(ISBLANK(Таблица1[[#This Row],[Дата акта]]),"",TEXT(DAY(Таблица1[[#This Row],[Дата акта]]),"00"))</f>
        <v>00</v>
      </c>
      <c r="AF71" s="130" t="str">
        <f>IF(ISBLANK(Таблица1[[#This Row],[Дата акта]]),"",CHOOSE(MONTH(Таблица1[[#This Row],[Дата акта]]),"января","февраля","марта","апреля","мая","июня","июля","августа","сентября","октября","ноября","декабря"))</f>
        <v>января</v>
      </c>
      <c r="AG71" s="130">
        <f>IF(ISBLANK(Таблица1[[#This Row],[Дата акта]]),"",YEAR(Таблица1[[#This Row],[Дата акта]]))</f>
        <v>1900</v>
      </c>
      <c r="AH71" s="130" t="str">
        <f>IF(ISBLANK(Таблица1[[#This Row],[Материалы вручную]]),"","; "&amp;Таблица1[[#This Row],[Материалы вручную]])</f>
        <v/>
      </c>
      <c r="AI71" s="129" t="str">
        <f>IF(ISBLANK(наименование_объекта),"",наименование_объекта)</f>
        <v/>
      </c>
      <c r="AJ71" s="129" t="str">
        <f>IF(ISBLANK(Наименование_заказчика),"",Наименование_заказчика)&amp;IF(ISBLANK(реквизиты_заказчика),"",". "&amp;реквизиты_заказчика)</f>
        <v/>
      </c>
      <c r="AK71" s="129" t="str">
        <f>IF(ISBLANK(наименование_генподрядчика),"",наименование_генподрядчика)&amp;IF(ISBLANK(реквизиты_генподрядчика),"",". "&amp;реквизиты_генподрядчика)</f>
        <v/>
      </c>
      <c r="AL71" s="129" t="str">
        <f>IF(ISBLANK(наименование_проектировщика),"",наименование_проектировщика)&amp;IF(ISBLANK(реквизиты_проектировщика),"",". "&amp;реквизиты_проектировщика)</f>
        <v/>
      </c>
      <c r="AM71" s="129" t="str">
        <f>IF(ISBLANK(наименование_подрядчика),"",наименование_подрядчика)&amp;IF(ISBLANK(реквизиты_подрядчика),"",". "&amp;реквизиты_подрядчика)</f>
        <v/>
      </c>
      <c r="AN71" s="130" t="str">
        <f>IF(ISBLANK(ФИО_заказчика),"",должность_заказчика&amp;" "&amp;орг_заказчика&amp;" "&amp;ФИО_заказчика&amp;IF(ISBLANK(приказ_заказчика),"",", приказ "&amp;приказ_заказчика))</f>
        <v/>
      </c>
      <c r="AO71" s="129" t="str">
        <f>IF(ISBLANK(ФИО_ТНзаказчика),"",должность_ТНзаказчика&amp;" "&amp;орг_ТНзаказчика&amp;" "&amp;ФИО_ТНзаказчика&amp;IF(ISBLANK(приказ_ТНзаказчика),"",", приказ "&amp;приказ_ТНзаказчика))</f>
        <v/>
      </c>
      <c r="AP71" s="129" t="str">
        <f>IF(ISBLANK(ФИО_генподрядчика),"",должность_генподрядчика&amp;" "&amp;наименование_генподрядчика&amp;" "&amp;ФИО_генподрядчика&amp;IF(ISBLANK(приказ_генподрядчика),"",", приказ "&amp;приказ_генподрядчика))</f>
        <v/>
      </c>
      <c r="AQ71" s="129" t="str">
        <f>IF(ISBLANK(ФИО_ТНгенподрядчика),"",должность_ТНгенподрядчика&amp;" "&amp;наименование_генподрядчика&amp;" "&amp;ФИО_ТНгенподрядчика&amp;IF(ISBLANK(приказ_ТНгенподрядчика),"",", приказ "&amp;приказ_ТНгенподрядчика))</f>
        <v/>
      </c>
      <c r="AR71" s="129" t="str">
        <f>IF(ISBLANK(ФИО_проектировщика),"",должность_проектировщика&amp;" "&amp;наименование_проектировщика&amp;" "&amp;ФИО_проектировщика&amp;IF(ISBLANK(приказ_проектировщика),"",", приказ "&amp;приказ_проектировщика))</f>
        <v/>
      </c>
      <c r="AS71" s="129" t="str">
        <f>IF(ISBLANK(ФИО_подрядчика),"",должность_подрядчика&amp;" "&amp;наименование_подрядчика&amp;" "&amp;ФИО_подрядчика&amp;IF(ISBLANK(приказ_подрядчика),"",", приказ "&amp;приказ_подрядчика))</f>
        <v/>
      </c>
      <c r="AT71" s="129" t="str">
        <f>IF(ISBLANK(ФИО_иного),"",должность_иного&amp;" "&amp;орг_иного&amp;" "&amp;ФИО_иного&amp;IF(ISBLANK(приказ_иного),"",", приказ "&amp;приказ_иного))</f>
        <v/>
      </c>
      <c r="AU71" s="129" t="str">
        <f>IF(ISBLANK(наименование_подрядчика),"",наименование_подрядчика)</f>
        <v/>
      </c>
      <c r="AV71" s="129" t="str">
        <f>IF(ISBLANK(Реквизиты!$B$6),"",Реквизиты!$B$6)</f>
        <v/>
      </c>
      <c r="AW71" s="129" t="str">
        <f>IF(ISBLANK(наименование_проектировщика),"",наименование_проектировщика)</f>
        <v/>
      </c>
      <c r="AX71" s="129">
        <f>Таблица1[[#This Row],[Проект]]</f>
        <v>0</v>
      </c>
      <c r="AY71" s="129" t="str">
        <f>IF(ISBLANK(ФИО_заказчика),"",должность_заказчика&amp;" "&amp;орг_заказчика)</f>
        <v/>
      </c>
      <c r="AZ71" s="129" t="str">
        <f>IF(ISBLANK(ФИО_заказчика),"",ФИО_заказчика)</f>
        <v/>
      </c>
      <c r="BA71" s="129" t="str">
        <f>IF(ISBLANK(ФИО_ТНзаказчика),"",должность_ТНзаказчика&amp;" "&amp;орг_ТНзаказчика)</f>
        <v/>
      </c>
      <c r="BB71" s="129" t="str">
        <f>IF(ISBLANK(ФИО_ТНзаказчика),"",ФИО_ТНзаказчика)</f>
        <v/>
      </c>
      <c r="BC71" s="129" t="str">
        <f>IF(ISBLANK(ФИО_генподрядчика),"",должность_генподрядчика&amp;" "&amp;наименование_генподрядчика)</f>
        <v/>
      </c>
      <c r="BD71" s="129" t="str">
        <f>IF(ISBLANK(ФИО_генподрядчика),"",ФИО_генподрядчика)</f>
        <v/>
      </c>
      <c r="BE71" s="129" t="str">
        <f>IF(ISBLANK(ФИО_ТНгенподрядчика),"",должность_ТНгенподрядчика&amp;" "&amp;наименование_генподрядчика)</f>
        <v/>
      </c>
      <c r="BF71" s="129" t="str">
        <f>IF(ISBLANK(ФИО_ТНгенподрядчика),"",ФИО_ТНгенподрядчика)</f>
        <v/>
      </c>
      <c r="BG71" s="129" t="str">
        <f>IF(ISBLANK(ФИО_генподрядчика),"",ФИО_генподрядчика)</f>
        <v/>
      </c>
      <c r="BH71" s="129" t="str">
        <f>IF([Проектировщик нужен?]=1,IF(ISBLANK(ФИО_проектировщика),"",должность_проектировщика&amp;" "&amp;наименование_проектировщика),"")</f>
        <v/>
      </c>
      <c r="BI71" s="129" t="str">
        <f>IF([Проектировщик нужен?]=1,IF(ISBLANK(ФИО_проектировщика),"",ФИО_проектировщика),"")</f>
        <v/>
      </c>
      <c r="BJ71" s="129" t="str">
        <f>IF(ISBLANK(ФИО_подрядчика),"",должность_подрядчика&amp;" "&amp;наименование_подрядчика)</f>
        <v/>
      </c>
      <c r="BK71" s="129" t="str">
        <f>IF(ISBLANK(ФИО_подрядчика),"",ФИО_подрядчика)</f>
        <v/>
      </c>
      <c r="BL71" s="129" t="str">
        <f>IF(ISBLANK(ФИО_иного),"",должность_иного&amp;" "&amp;орг_иного)</f>
        <v/>
      </c>
      <c r="BM71" s="129" t="str">
        <f>IF(ISBLANK(ФИО_иного),"",ФИО_иного)</f>
        <v/>
      </c>
      <c r="BN71" s="129" t="str">
        <f>IF(ISBLANK(Таблица1[[#This Row],[Исп. схема]]),"",Таблица1[[#This Row],[Исп. схема]]&amp;"@Исполнительная схема. "&amp;Таблица1[[#This Row],[Автоназвание работ]])</f>
        <v/>
      </c>
      <c r="BO71" s="129" t="str">
        <f>Таблица1[[#This Row],[Номер акта]]&amp;IF(ISBLANK(Таблица1[[#This Row],[Дата акта]]),""," от "&amp;TEXT(Таблица1[[#This Row],[Дата акта]],"ДД.ММ.ГГГГ"))&amp;"@Акт освидетельствования скрытых работ. "&amp;Таблица1[[#This Row],[Автоназвание работ]]</f>
        <v>№60 от 00.01.1900@Акт освидетельствования скрытых работ. следующие виды работ</v>
      </c>
      <c r="BP71" s="129" t="str">
        <f>"АОСР "&amp;Таблица1[[#This Row],[Номер акта]]&amp;IF(ISBLANK(Таблица1[[#This Row],[Дата акта]]),""," от "&amp;TEXT(Таблица1[[#This Row],[Дата акта]],"ДД.ММ.ГГГГ"))&amp;" ("&amp;Таблица1[[#This Row],[Наименование работ]]&amp;IF(ISBLANK(Таблица1[[#This Row],[Отм.]]),""," на отм."&amp;Таблица1[[#This Row],[Отм.]])&amp;")"</f>
        <v>АОСР №60 от 00.01.1900 (следующие виды работ)</v>
      </c>
      <c r="BQ71" s="129" t="str">
        <f>IF(ISBLANK(Таблица1[[#This Row],[Уровень1]]),"",Пербуква1&amp;Таблица1[[#This Row],[Уровень1]]&amp;"-")&amp;IF(ISBLANK(Таблица1[[#This Row],[Уровень2]]),"",Пербуква2&amp;Таблица1[[#This Row],[Уровень2]]&amp;"-")&amp;"№"&amp;Таблица1[[#This Row],[Номер п/п]]&amp;Таблица1[[#This Row],[Суффикс акта]]</f>
        <v>№60</v>
      </c>
      <c r="BR71" s="169"/>
      <c r="BS71" s="170"/>
      <c r="BT71" s="129"/>
      <c r="BU71" s="129"/>
      <c r="BV71" s="129"/>
      <c r="BW71" s="129"/>
    </row>
    <row r="72" spans="1:75" customFormat="1">
      <c r="A72" s="134"/>
      <c r="B72" s="93"/>
      <c r="C72" s="93"/>
      <c r="D72" s="146"/>
      <c r="E72" s="146"/>
      <c r="F72" s="146"/>
      <c r="G72" s="93"/>
      <c r="H72" s="93"/>
      <c r="I72" s="95"/>
      <c r="J72" s="93"/>
      <c r="K72" s="93"/>
      <c r="L72" s="95"/>
      <c r="M72" s="95"/>
      <c r="N72" s="95"/>
      <c r="O72" s="109"/>
      <c r="P72" s="95"/>
      <c r="Q72" s="95"/>
      <c r="R72" s="93"/>
      <c r="S72" s="93"/>
      <c r="T72" s="95"/>
      <c r="U72" s="95"/>
      <c r="V72" s="105"/>
      <c r="W72" s="95"/>
      <c r="X72" s="95"/>
      <c r="Y72" s="109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7"/>
      <c r="AO72" s="117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7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71"/>
      <c r="BS72" s="172"/>
    </row>
  </sheetData>
  <sheetProtection formatCells="0" formatColumns="0" formatRows="0" deleteColumns="0" deleteRows="0" sort="0" autoFilter="0" pivotTables="0"/>
  <mergeCells count="1">
    <mergeCell ref="BR1:BS1"/>
  </mergeCells>
  <phoneticPr fontId="19" type="noConversion"/>
  <conditionalFormatting sqref="N4:N71">
    <cfRule type="containsBlanks" dxfId="197" priority="11">
      <formula>LEN(TRIM(N4))=0</formula>
    </cfRule>
  </conditionalFormatting>
  <conditionalFormatting sqref="K24:K71 K4:K22">
    <cfRule type="cellIs" dxfId="196" priority="8" operator="lessThan">
      <formula>$J4</formula>
    </cfRule>
  </conditionalFormatting>
  <conditionalFormatting sqref="L4:L71">
    <cfRule type="notContainsBlanks" dxfId="195" priority="12">
      <formula>LEN(TRIM(L4))&gt;0</formula>
    </cfRule>
  </conditionalFormatting>
  <conditionalFormatting sqref="M4:M71">
    <cfRule type="notContainsBlanks" dxfId="194" priority="6">
      <formula>LEN(TRIM(M4))&gt;0</formula>
    </cfRule>
  </conditionalFormatting>
  <conditionalFormatting sqref="K23">
    <cfRule type="cellIs" dxfId="193" priority="1" operator="lessThan">
      <formula>$J23</formula>
    </cfRule>
  </conditionalFormatting>
  <dataValidations count="3">
    <dataValidation type="list" allowBlank="1" showInputMessage="1" promptTitle="Выберите материалы" sqref="Q4:Q71">
      <formula1>Материалы</formula1>
    </dataValidation>
    <dataValidation type="list" allowBlank="1" showInputMessage="1" showErrorMessage="1" sqref="C17:C42">
      <formula1>INDIRECT("работыКЖ0!$A$2:$A$25")</formula1>
    </dataValidation>
    <dataValidation type="list" allowBlank="1" showInputMessage="1" showErrorMessage="1" sqref="C4:C16">
      <formula1>INDIRECT("работыКЖ0!$A$2:$A$37")</formula1>
    </dataValidation>
  </dataValidations>
  <pageMargins left="0.75" right="0.75" top="1" bottom="1" header="0.5" footer="0.5"/>
  <pageSetup paperSize="9" orientation="portrait" verticalDpi="300" r:id="rId1"/>
  <headerFooter alignWithMargins="0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theme="5" tint="0.39997558519241921"/>
  </sheetPr>
  <dimension ref="A1:CQ7"/>
  <sheetViews>
    <sheetView zoomScaleNormal="100" workbookViewId="0">
      <pane xSplit="6" ySplit="3" topLeftCell="G4" activePane="bottomRight" state="frozen"/>
      <selection pane="topRight" activeCell="G1" sqref="G1"/>
      <selection pane="bottomLeft" activeCell="A3" sqref="A3"/>
      <selection pane="bottomRight" activeCell="H15" sqref="H15"/>
    </sheetView>
  </sheetViews>
  <sheetFormatPr defaultColWidth="8.85546875" defaultRowHeight="12.75"/>
  <cols>
    <col min="1" max="1" width="5.7109375" style="24" customWidth="1"/>
    <col min="2" max="2" width="20.7109375" style="24" customWidth="1"/>
    <col min="3" max="3" width="8.140625" style="24" customWidth="1"/>
    <col min="4" max="4" width="6.7109375" style="24" customWidth="1"/>
    <col min="5" max="5" width="6.85546875" style="24" customWidth="1"/>
    <col min="6" max="6" width="10.42578125" style="24" customWidth="1"/>
    <col min="7" max="7" width="9.5703125" customWidth="1"/>
    <col min="8" max="8" width="13.140625" style="24" customWidth="1"/>
    <col min="9" max="9" width="10.85546875" style="24" customWidth="1"/>
    <col min="10" max="10" width="11.42578125" customWidth="1"/>
    <col min="11" max="11" width="4.7109375" customWidth="1"/>
    <col min="12" max="12" width="30.5703125" customWidth="1"/>
    <col min="13" max="13" width="29.28515625" style="43" customWidth="1"/>
    <col min="14" max="14" width="15.7109375" style="43" customWidth="1"/>
    <col min="15" max="15" width="11.28515625" style="43" customWidth="1"/>
    <col min="16" max="16" width="14.85546875" style="43" customWidth="1"/>
    <col min="17" max="17" width="8.85546875" style="51" hidden="1" customWidth="1"/>
    <col min="18" max="19" width="12.7109375" style="52" hidden="1" customWidth="1"/>
    <col min="20" max="20" width="8.85546875" style="51" hidden="1" customWidth="1"/>
    <col min="21" max="22" width="12.7109375" style="52" hidden="1" customWidth="1"/>
    <col min="23" max="24" width="8.85546875" style="51" hidden="1" customWidth="1"/>
    <col min="25" max="25" width="14.85546875" style="51" hidden="1" customWidth="1"/>
    <col min="26" max="26" width="10" style="51" hidden="1" customWidth="1"/>
    <col min="27" max="27" width="15.140625" style="51" hidden="1" customWidth="1"/>
    <col min="28" max="28" width="8.85546875" style="51" hidden="1" customWidth="1"/>
    <col min="29" max="29" width="12.7109375" style="52" hidden="1" customWidth="1"/>
    <col min="30" max="30" width="22" style="52" hidden="1" customWidth="1"/>
    <col min="31" max="36" width="8.85546875" style="51" hidden="1" customWidth="1"/>
    <col min="37" max="38" width="33" style="51" hidden="1" customWidth="1"/>
    <col min="39" max="39" width="20" style="51" hidden="1" customWidth="1"/>
    <col min="40" max="40" width="38.28515625" style="51" hidden="1" customWidth="1"/>
    <col min="41" max="41" width="36.28515625" style="51" hidden="1" customWidth="1"/>
    <col min="42" max="42" width="35.7109375" style="52" hidden="1" customWidth="1"/>
    <col min="43" max="43" width="19.7109375" style="52" hidden="1" customWidth="1"/>
    <col min="44" max="49" width="9.7109375" style="51" hidden="1" customWidth="1"/>
    <col min="50" max="50" width="27.7109375" style="51" hidden="1" customWidth="1"/>
    <col min="51" max="56" width="8.85546875" style="51" hidden="1" customWidth="1"/>
    <col min="57" max="60" width="13.28515625" style="51" hidden="1" customWidth="1"/>
    <col min="61" max="65" width="12.7109375" style="52" hidden="1" customWidth="1"/>
    <col min="66" max="75" width="12.7109375" style="24" customWidth="1"/>
    <col min="76" max="85" width="9.140625"/>
    <col min="86" max="87" width="12.7109375" style="24" customWidth="1"/>
    <col min="88" max="88" width="9.140625"/>
    <col min="89" max="90" width="12.7109375" style="24" customWidth="1"/>
    <col min="91" max="92" width="9.140625"/>
    <col min="93" max="94" width="12.7109375" style="24" customWidth="1"/>
    <col min="95" max="95" width="9.140625"/>
    <col min="96" max="102" width="12.7109375" style="24" customWidth="1"/>
    <col min="103" max="16384" width="8.85546875" style="24"/>
  </cols>
  <sheetData>
    <row r="1" spans="1:95" ht="32.450000000000003" customHeight="1">
      <c r="C1" s="140"/>
      <c r="D1" s="140" t="str">
        <f>ур2им</f>
        <v>блок</v>
      </c>
      <c r="E1" s="140"/>
      <c r="H1" s="91" t="s">
        <v>224</v>
      </c>
      <c r="X1" s="52"/>
      <c r="Y1" s="52"/>
      <c r="Z1" s="52"/>
      <c r="AA1" s="52"/>
      <c r="AB1" s="52"/>
      <c r="AE1" s="52"/>
      <c r="AF1" s="52"/>
      <c r="AG1" s="52"/>
      <c r="AH1" s="52"/>
      <c r="AJ1" s="52"/>
      <c r="AP1" s="51"/>
      <c r="AQ1" s="51"/>
      <c r="AW1" s="52"/>
      <c r="AY1" s="52"/>
      <c r="AZ1" s="52"/>
      <c r="BB1" s="52"/>
      <c r="BC1" s="52"/>
      <c r="BE1" s="52"/>
      <c r="BF1" s="52"/>
      <c r="BH1" s="52"/>
      <c r="BJ1" s="51"/>
      <c r="BM1" s="51"/>
      <c r="BX1" s="24"/>
      <c r="BY1" s="24"/>
      <c r="BZ1" s="24"/>
      <c r="CA1" s="24"/>
      <c r="CB1" s="24"/>
      <c r="CC1" s="24"/>
      <c r="CD1" s="24"/>
      <c r="CE1" s="24"/>
      <c r="CF1" s="24"/>
      <c r="CG1" s="24"/>
      <c r="CJ1" s="24"/>
      <c r="CM1" s="24"/>
      <c r="CN1" s="24"/>
      <c r="CQ1" s="24"/>
    </row>
    <row r="2" spans="1:95" s="23" customFormat="1" ht="32.450000000000003" hidden="1" customHeight="1">
      <c r="A2" s="22"/>
      <c r="B2" s="22"/>
      <c r="G2" s="22"/>
      <c r="H2" s="22"/>
      <c r="I2" s="22"/>
      <c r="L2" s="53" t="s">
        <v>161</v>
      </c>
      <c r="M2" s="22" t="s">
        <v>87</v>
      </c>
      <c r="N2" s="22" t="s">
        <v>93</v>
      </c>
      <c r="O2" s="53" t="s">
        <v>162</v>
      </c>
      <c r="P2" s="22" t="s">
        <v>92</v>
      </c>
      <c r="Q2" s="60" t="s">
        <v>85</v>
      </c>
      <c r="R2" s="61" t="s">
        <v>104</v>
      </c>
      <c r="S2" s="61" t="s">
        <v>105</v>
      </c>
      <c r="T2" s="61" t="s">
        <v>106</v>
      </c>
      <c r="U2" s="61" t="s">
        <v>107</v>
      </c>
      <c r="V2" s="62" t="s">
        <v>122</v>
      </c>
      <c r="W2" s="63" t="s">
        <v>100</v>
      </c>
      <c r="X2" s="63" t="s">
        <v>101</v>
      </c>
      <c r="Y2" s="63" t="s">
        <v>102</v>
      </c>
      <c r="Z2" s="64" t="s">
        <v>109</v>
      </c>
      <c r="AA2" s="64" t="s">
        <v>111</v>
      </c>
      <c r="AB2" s="64" t="s">
        <v>113</v>
      </c>
      <c r="AC2" s="64" t="s">
        <v>115</v>
      </c>
      <c r="AD2" s="64" t="s">
        <v>117</v>
      </c>
      <c r="AE2" s="64" t="s">
        <v>119</v>
      </c>
      <c r="AF2" s="64" t="s">
        <v>121</v>
      </c>
      <c r="AG2" s="65" t="s">
        <v>125</v>
      </c>
      <c r="AH2" s="64" t="s">
        <v>103</v>
      </c>
      <c r="AI2" s="66" t="s">
        <v>163</v>
      </c>
      <c r="AJ2" s="67" t="s">
        <v>124</v>
      </c>
      <c r="AK2" s="67" t="s">
        <v>142</v>
      </c>
      <c r="AL2" s="67" t="s">
        <v>176</v>
      </c>
      <c r="AM2" s="68" t="s">
        <v>88</v>
      </c>
      <c r="AN2" s="68" t="s">
        <v>89</v>
      </c>
      <c r="AO2" s="68" t="s">
        <v>174</v>
      </c>
      <c r="AP2" s="69" t="s">
        <v>90</v>
      </c>
      <c r="AQ2" s="69" t="s">
        <v>175</v>
      </c>
      <c r="AR2" s="70" t="s">
        <v>94</v>
      </c>
      <c r="AS2" s="70" t="s">
        <v>95</v>
      </c>
      <c r="AT2" s="70" t="s">
        <v>96</v>
      </c>
      <c r="AU2" s="70" t="s">
        <v>97</v>
      </c>
      <c r="AV2" s="70" t="s">
        <v>98</v>
      </c>
      <c r="AW2" s="70" t="s">
        <v>99</v>
      </c>
      <c r="AX2" s="71" t="s">
        <v>91</v>
      </c>
      <c r="AY2" s="72" t="s">
        <v>126</v>
      </c>
      <c r="AZ2" s="72" t="s">
        <v>108</v>
      </c>
      <c r="BA2" s="72" t="s">
        <v>130</v>
      </c>
      <c r="BB2" s="73" t="s">
        <v>110</v>
      </c>
      <c r="BC2" s="72" t="s">
        <v>132</v>
      </c>
      <c r="BD2" s="72" t="s">
        <v>112</v>
      </c>
      <c r="BE2" s="72" t="s">
        <v>135</v>
      </c>
      <c r="BF2" s="73" t="s">
        <v>114</v>
      </c>
      <c r="BG2" s="73" t="s">
        <v>112</v>
      </c>
      <c r="BH2" s="72" t="s">
        <v>137</v>
      </c>
      <c r="BI2" s="72" t="s">
        <v>116</v>
      </c>
      <c r="BJ2" s="72" t="s">
        <v>139</v>
      </c>
      <c r="BK2" s="72" t="s">
        <v>118</v>
      </c>
      <c r="BL2" s="72" t="s">
        <v>141</v>
      </c>
      <c r="BM2" s="73" t="s">
        <v>120</v>
      </c>
    </row>
    <row r="3" spans="1:95" s="44" customFormat="1" ht="38.25">
      <c r="A3" s="44" t="s">
        <v>21</v>
      </c>
      <c r="B3" s="44" t="s">
        <v>73</v>
      </c>
      <c r="C3" s="138" t="s">
        <v>17</v>
      </c>
      <c r="D3" s="138" t="s">
        <v>18</v>
      </c>
      <c r="E3" s="138" t="s">
        <v>19</v>
      </c>
      <c r="F3" s="44" t="s">
        <v>72</v>
      </c>
      <c r="G3" s="44" t="s">
        <v>65</v>
      </c>
      <c r="H3" s="44" t="s">
        <v>53</v>
      </c>
      <c r="I3" s="44" t="s">
        <v>54</v>
      </c>
      <c r="J3" s="44" t="s">
        <v>52</v>
      </c>
      <c r="K3" s="44" t="s">
        <v>63</v>
      </c>
      <c r="L3" s="44" t="s">
        <v>82</v>
      </c>
      <c r="M3" s="44" t="s">
        <v>60</v>
      </c>
      <c r="N3" s="44" t="s">
        <v>64</v>
      </c>
      <c r="O3" s="44" t="s">
        <v>81</v>
      </c>
      <c r="P3" s="44" t="s">
        <v>61</v>
      </c>
      <c r="Q3" s="39" t="s">
        <v>156</v>
      </c>
      <c r="R3" s="39" t="s">
        <v>157</v>
      </c>
      <c r="S3" s="39" t="s">
        <v>158</v>
      </c>
      <c r="T3" s="39" t="s">
        <v>159</v>
      </c>
      <c r="U3" s="39" t="s">
        <v>160</v>
      </c>
      <c r="V3" s="39" t="s">
        <v>122</v>
      </c>
      <c r="W3" s="39" t="s">
        <v>57</v>
      </c>
      <c r="X3" s="39" t="s">
        <v>56</v>
      </c>
      <c r="Y3" s="39" t="s">
        <v>55</v>
      </c>
      <c r="Z3" s="39" t="s">
        <v>164</v>
      </c>
      <c r="AA3" s="39" t="s">
        <v>165</v>
      </c>
      <c r="AB3" s="39" t="s">
        <v>166</v>
      </c>
      <c r="AC3" s="39" t="s">
        <v>167</v>
      </c>
      <c r="AD3" s="39" t="s">
        <v>168</v>
      </c>
      <c r="AE3" s="39" t="s">
        <v>169</v>
      </c>
      <c r="AF3" s="39" t="s">
        <v>170</v>
      </c>
      <c r="AG3" s="39" t="s">
        <v>171</v>
      </c>
      <c r="AH3" s="39" t="s">
        <v>172</v>
      </c>
      <c r="AI3" s="39" t="s">
        <v>62</v>
      </c>
      <c r="AJ3" s="39" t="s">
        <v>173</v>
      </c>
      <c r="AK3" s="39" t="s">
        <v>50</v>
      </c>
      <c r="AL3" s="39" t="s">
        <v>84</v>
      </c>
      <c r="AM3" s="39" t="s">
        <v>69</v>
      </c>
      <c r="AN3" s="39" t="s">
        <v>83</v>
      </c>
      <c r="AO3" s="39" t="s">
        <v>74</v>
      </c>
      <c r="AP3" s="39" t="s">
        <v>58</v>
      </c>
      <c r="AQ3" s="39" t="s">
        <v>123</v>
      </c>
      <c r="AR3" s="39" t="s">
        <v>22</v>
      </c>
      <c r="AS3" s="39" t="s">
        <v>23</v>
      </c>
      <c r="AT3" s="39" t="s">
        <v>24</v>
      </c>
      <c r="AU3" s="39" t="s">
        <v>25</v>
      </c>
      <c r="AV3" s="39" t="s">
        <v>26</v>
      </c>
      <c r="AW3" s="39" t="s">
        <v>27</v>
      </c>
      <c r="AX3" s="39" t="s">
        <v>59</v>
      </c>
      <c r="AY3" s="39" t="s">
        <v>143</v>
      </c>
      <c r="AZ3" s="39" t="s">
        <v>144</v>
      </c>
      <c r="BA3" s="39" t="s">
        <v>145</v>
      </c>
      <c r="BB3" s="39" t="s">
        <v>146</v>
      </c>
      <c r="BC3" s="39" t="s">
        <v>147</v>
      </c>
      <c r="BD3" s="39" t="s">
        <v>148</v>
      </c>
      <c r="BE3" s="39" t="s">
        <v>149</v>
      </c>
      <c r="BF3" s="39" t="s">
        <v>150</v>
      </c>
      <c r="BG3" s="39" t="s">
        <v>151</v>
      </c>
      <c r="BH3" s="39" t="s">
        <v>152</v>
      </c>
      <c r="BI3" s="39" t="s">
        <v>153</v>
      </c>
      <c r="BJ3" s="39" t="s">
        <v>154</v>
      </c>
      <c r="BK3" s="39" t="s">
        <v>155</v>
      </c>
      <c r="BL3" s="39" t="s">
        <v>232</v>
      </c>
      <c r="BM3" s="39" t="s">
        <v>233</v>
      </c>
    </row>
    <row r="4" spans="1:95" s="42" customFormat="1">
      <c r="A4" s="54"/>
      <c r="B4" s="37"/>
      <c r="C4" s="41"/>
      <c r="D4" s="55"/>
      <c r="E4" s="56"/>
      <c r="F4" s="45"/>
      <c r="G4" s="37"/>
      <c r="H4" s="57"/>
      <c r="I4" s="57"/>
      <c r="J4" s="57"/>
      <c r="K4" s="37"/>
      <c r="L4" s="37"/>
      <c r="O4" s="37"/>
      <c r="Q4" s="38"/>
      <c r="R4" s="38"/>
      <c r="S4" s="38"/>
      <c r="T4" s="36"/>
      <c r="U4" s="36"/>
      <c r="V4" s="38"/>
      <c r="W4" s="40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8"/>
      <c r="AI4" s="35"/>
      <c r="AJ4" s="36"/>
      <c r="AK4" s="46"/>
      <c r="AL4" s="46"/>
      <c r="AM4" s="46"/>
      <c r="AN4" s="46"/>
      <c r="AO4" s="46"/>
      <c r="AP4" s="46"/>
      <c r="AQ4" s="46"/>
      <c r="AR4" s="40"/>
      <c r="AS4" s="38"/>
      <c r="AT4" s="38"/>
      <c r="AU4" s="40"/>
      <c r="AV4" s="36"/>
      <c r="AW4" s="36"/>
      <c r="AX4" s="46"/>
      <c r="AY4" s="35"/>
      <c r="AZ4" s="38"/>
      <c r="BA4" s="35"/>
      <c r="BB4" s="38"/>
      <c r="BC4" s="35"/>
      <c r="BD4" s="38"/>
      <c r="BE4" s="35"/>
      <c r="BF4" s="38"/>
      <c r="BG4" s="38"/>
      <c r="BH4" s="35"/>
      <c r="BI4" s="35"/>
      <c r="BJ4" s="35"/>
      <c r="BK4" s="38"/>
      <c r="BL4" s="35"/>
      <c r="BM4" s="38"/>
    </row>
    <row r="5" spans="1:95">
      <c r="A5" s="37"/>
      <c r="B5" s="37"/>
      <c r="C5" s="37"/>
      <c r="D5" s="75"/>
      <c r="E5" s="37"/>
      <c r="F5" s="75"/>
      <c r="G5" s="75"/>
      <c r="H5" s="77"/>
      <c r="I5" s="77"/>
      <c r="J5" s="57"/>
      <c r="K5" s="37"/>
      <c r="L5" s="37"/>
      <c r="M5" s="42"/>
      <c r="N5" s="42"/>
      <c r="O5" s="37"/>
      <c r="P5" s="42"/>
      <c r="Q5" s="38"/>
      <c r="R5" s="38"/>
      <c r="S5" s="38"/>
      <c r="T5" s="38"/>
      <c r="U5" s="38"/>
      <c r="V5" s="38"/>
      <c r="W5" s="47"/>
      <c r="X5" s="35"/>
      <c r="Y5" s="35"/>
      <c r="Z5" s="38"/>
      <c r="AA5" s="38"/>
      <c r="AB5" s="38"/>
      <c r="AC5" s="38"/>
      <c r="AD5" s="38"/>
      <c r="AE5" s="38"/>
      <c r="AF5" s="38"/>
      <c r="AG5" s="38"/>
      <c r="AH5" s="38"/>
      <c r="AI5" s="35"/>
      <c r="AJ5" s="38"/>
      <c r="AK5" s="46"/>
      <c r="AL5" s="46"/>
      <c r="AM5" s="59"/>
      <c r="AN5" s="46"/>
      <c r="AO5" s="46"/>
      <c r="AP5" s="59"/>
      <c r="AQ5" s="76"/>
      <c r="AR5" s="40"/>
      <c r="AS5" s="38"/>
      <c r="AT5" s="38"/>
      <c r="AU5" s="40"/>
      <c r="AV5" s="38"/>
      <c r="AW5" s="38"/>
      <c r="AX5" s="46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</row>
    <row r="6" spans="1:95">
      <c r="A6" s="37"/>
      <c r="B6" s="37"/>
      <c r="C6" s="37"/>
      <c r="D6" s="75"/>
      <c r="E6" s="37"/>
      <c r="F6" s="45"/>
      <c r="G6" s="75"/>
      <c r="H6" s="77"/>
      <c r="I6" s="77"/>
      <c r="J6" s="57"/>
      <c r="K6" s="37"/>
      <c r="L6" s="37"/>
      <c r="M6" s="42"/>
      <c r="N6" s="42"/>
      <c r="O6" s="37"/>
      <c r="P6" s="42"/>
      <c r="Q6" s="38"/>
      <c r="R6" s="38"/>
      <c r="S6" s="38"/>
      <c r="T6" s="38"/>
      <c r="U6" s="38"/>
      <c r="V6" s="38"/>
      <c r="W6" s="47"/>
      <c r="X6" s="35"/>
      <c r="Y6" s="35"/>
      <c r="Z6" s="38"/>
      <c r="AA6" s="38"/>
      <c r="AB6" s="38"/>
      <c r="AC6" s="38"/>
      <c r="AD6" s="38"/>
      <c r="AE6" s="38"/>
      <c r="AF6" s="38"/>
      <c r="AG6" s="38"/>
      <c r="AH6" s="38"/>
      <c r="AI6" s="35"/>
      <c r="AJ6" s="38"/>
      <c r="AK6" s="46"/>
      <c r="AL6" s="46"/>
      <c r="AM6" s="59"/>
      <c r="AN6" s="46"/>
      <c r="AO6" s="46"/>
      <c r="AP6" s="59"/>
      <c r="AQ6" s="76"/>
      <c r="AR6" s="40"/>
      <c r="AS6" s="38"/>
      <c r="AT6" s="38"/>
      <c r="AU6" s="40"/>
      <c r="AV6" s="38"/>
      <c r="AW6" s="38"/>
      <c r="AX6" s="46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</row>
    <row r="7" spans="1:95">
      <c r="A7" s="37"/>
      <c r="B7" s="37"/>
      <c r="C7" s="37"/>
      <c r="D7" s="75"/>
      <c r="E7" s="37"/>
      <c r="F7" s="75"/>
      <c r="G7" s="75"/>
      <c r="H7" s="77"/>
      <c r="I7" s="77"/>
      <c r="J7" s="57"/>
      <c r="K7" s="37"/>
      <c r="L7" s="37"/>
      <c r="M7" s="42"/>
      <c r="N7" s="42"/>
      <c r="O7" s="37"/>
      <c r="P7" s="42"/>
      <c r="Q7" s="38"/>
      <c r="R7" s="38"/>
      <c r="S7" s="38"/>
      <c r="T7" s="38"/>
      <c r="U7" s="38"/>
      <c r="V7" s="38"/>
      <c r="W7" s="47"/>
      <c r="X7" s="35"/>
      <c r="Y7" s="35"/>
      <c r="Z7" s="38"/>
      <c r="AA7" s="38"/>
      <c r="AB7" s="38"/>
      <c r="AC7" s="38"/>
      <c r="AD7" s="38"/>
      <c r="AE7" s="38"/>
      <c r="AF7" s="38"/>
      <c r="AG7" s="38"/>
      <c r="AH7" s="38"/>
      <c r="AI7" s="35"/>
      <c r="AJ7" s="38"/>
      <c r="AK7" s="46"/>
      <c r="AL7" s="46"/>
      <c r="AM7" s="59"/>
      <c r="AN7" s="46"/>
      <c r="AO7" s="46"/>
      <c r="AP7" s="59"/>
      <c r="AQ7" s="76"/>
      <c r="AR7" s="40"/>
      <c r="AS7" s="38"/>
      <c r="AT7" s="38"/>
      <c r="AU7" s="40"/>
      <c r="AV7" s="38"/>
      <c r="AW7" s="38"/>
      <c r="AX7" s="46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</row>
  </sheetData>
  <conditionalFormatting sqref="K4:K7">
    <cfRule type="containsBlanks" dxfId="115" priority="3">
      <formula>LEN(TRIM(K4))=0</formula>
    </cfRule>
  </conditionalFormatting>
  <conditionalFormatting sqref="J4:J7">
    <cfRule type="cellIs" dxfId="114" priority="1" operator="lessThan">
      <formula>$I4</formula>
    </cfRule>
  </conditionalFormatting>
  <pageMargins left="0.75" right="0.75" top="1" bottom="1" header="0.5" footer="0.5"/>
  <pageSetup paperSize="9" orientation="portrait" verticalDpi="300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BH7"/>
  <sheetViews>
    <sheetView zoomScaleNormal="100" workbookViewId="0">
      <pane ySplit="3" topLeftCell="A4" activePane="bottomLeft" state="frozen"/>
      <selection pane="bottomLeft" activeCell="C14" sqref="C14"/>
    </sheetView>
  </sheetViews>
  <sheetFormatPr defaultColWidth="8.85546875" defaultRowHeight="12.75"/>
  <cols>
    <col min="1" max="1" width="5.7109375" style="24" customWidth="1"/>
    <col min="2" max="2" width="40.140625" style="24" customWidth="1"/>
    <col min="3" max="3" width="8.85546875" style="24" customWidth="1"/>
    <col min="4" max="4" width="10.28515625" style="24" customWidth="1"/>
    <col min="5" max="5" width="10.85546875" style="24" customWidth="1"/>
    <col min="6" max="6" width="18.7109375" customWidth="1"/>
    <col min="7" max="7" width="17.5703125" customWidth="1"/>
    <col min="8" max="8" width="12.7109375" customWidth="1"/>
    <col min="9" max="9" width="10.5703125" hidden="1" customWidth="1"/>
    <col min="10" max="10" width="10.85546875" style="24" hidden="1" customWidth="1"/>
    <col min="11" max="11" width="16.28515625" style="51" hidden="1" customWidth="1"/>
    <col min="12" max="12" width="15.140625" style="51" hidden="1" customWidth="1"/>
    <col min="13" max="18" width="20.140625" style="51" hidden="1" customWidth="1"/>
    <col min="19" max="21" width="27.28515625" style="51" hidden="1" customWidth="1"/>
    <col min="22" max="22" width="19.7109375" style="52" hidden="1" customWidth="1"/>
    <col min="23" max="23" width="14.85546875" style="51" hidden="1" customWidth="1"/>
    <col min="24" max="24" width="8.85546875" hidden="1" customWidth="1"/>
    <col min="25" max="25" width="1.85546875" style="51" hidden="1" customWidth="1"/>
    <col min="26" max="26" width="25.28515625" style="51" customWidth="1"/>
    <col min="27" max="27" width="21.28515625" style="51" customWidth="1"/>
    <col min="28" max="28" width="33.28515625" style="51" customWidth="1"/>
    <col min="29" max="30" width="9.140625"/>
    <col min="31" max="40" width="12.7109375" style="24" customWidth="1"/>
    <col min="41" max="50" width="9.140625"/>
    <col min="51" max="52" width="12.7109375" style="24" customWidth="1"/>
    <col min="53" max="53" width="9.140625"/>
    <col min="54" max="55" width="12.7109375" style="24" customWidth="1"/>
    <col min="56" max="57" width="9.140625"/>
    <col min="58" max="59" width="12.7109375" style="24" customWidth="1"/>
    <col min="60" max="60" width="9.140625"/>
    <col min="61" max="67" width="12.7109375" style="24" customWidth="1"/>
    <col min="68" max="16384" width="8.85546875" style="24"/>
  </cols>
  <sheetData>
    <row r="1" spans="1:60" ht="32.450000000000003" customHeight="1">
      <c r="C1" s="139" t="str">
        <f>ур1им</f>
        <v>корпус</v>
      </c>
      <c r="D1" s="139" t="str">
        <f>ур2им</f>
        <v>блок</v>
      </c>
      <c r="F1" s="92" t="s">
        <v>230</v>
      </c>
      <c r="I1" s="51"/>
      <c r="J1" s="51"/>
      <c r="S1" s="52"/>
      <c r="T1" s="52"/>
      <c r="U1" s="52"/>
      <c r="W1" s="52"/>
      <c r="X1" s="52"/>
      <c r="Y1" s="52"/>
      <c r="Z1" s="24"/>
      <c r="AA1" s="24"/>
      <c r="AB1" s="24"/>
      <c r="AC1" s="24"/>
      <c r="AD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BA1" s="24"/>
      <c r="BD1" s="24"/>
      <c r="BE1" s="24"/>
      <c r="BH1" s="24"/>
    </row>
    <row r="2" spans="1:60" s="23" customFormat="1" ht="32.450000000000003" hidden="1" customHeight="1">
      <c r="A2" s="22"/>
      <c r="B2" s="82" t="s">
        <v>197</v>
      </c>
      <c r="G2" s="23" t="s">
        <v>216</v>
      </c>
      <c r="I2" s="68"/>
      <c r="J2" s="68" t="s">
        <v>196</v>
      </c>
      <c r="K2" s="68" t="s">
        <v>201</v>
      </c>
      <c r="L2" s="68" t="s">
        <v>205</v>
      </c>
      <c r="M2" s="68" t="s">
        <v>206</v>
      </c>
      <c r="N2" s="68" t="s">
        <v>207</v>
      </c>
      <c r="O2" s="23" t="s">
        <v>198</v>
      </c>
      <c r="P2" s="23" t="s">
        <v>210</v>
      </c>
      <c r="Q2" s="60" t="s">
        <v>85</v>
      </c>
      <c r="R2" s="83" t="s">
        <v>203</v>
      </c>
      <c r="S2" s="80" t="s">
        <v>199</v>
      </c>
      <c r="T2" s="80" t="s">
        <v>214</v>
      </c>
      <c r="U2" s="80" t="s">
        <v>192</v>
      </c>
      <c r="V2" s="85" t="s">
        <v>125</v>
      </c>
      <c r="W2" s="81" t="s">
        <v>194</v>
      </c>
      <c r="X2" s="81" t="s">
        <v>212</v>
      </c>
      <c r="Y2" s="84" t="s">
        <v>108</v>
      </c>
    </row>
    <row r="3" spans="1:60" s="44" customFormat="1" ht="33" customHeight="1">
      <c r="A3" s="44" t="s">
        <v>21</v>
      </c>
      <c r="B3" s="44" t="s">
        <v>193</v>
      </c>
      <c r="C3" s="138" t="s">
        <v>17</v>
      </c>
      <c r="D3" s="138" t="s">
        <v>18</v>
      </c>
      <c r="E3" s="44" t="s">
        <v>191</v>
      </c>
      <c r="F3" s="44" t="s">
        <v>188</v>
      </c>
      <c r="G3" s="44" t="s">
        <v>213</v>
      </c>
      <c r="H3" s="44" t="s">
        <v>63</v>
      </c>
      <c r="I3" s="39" t="s">
        <v>182</v>
      </c>
      <c r="J3" s="39" t="s">
        <v>195</v>
      </c>
      <c r="K3" s="39" t="s">
        <v>204</v>
      </c>
      <c r="L3" s="39" t="s">
        <v>83</v>
      </c>
      <c r="M3" s="39" t="s">
        <v>123</v>
      </c>
      <c r="N3" s="39" t="s">
        <v>208</v>
      </c>
      <c r="O3" s="39" t="s">
        <v>209</v>
      </c>
      <c r="P3" s="39" t="s">
        <v>211</v>
      </c>
      <c r="Q3" s="39" t="s">
        <v>156</v>
      </c>
      <c r="R3" s="39" t="s">
        <v>202</v>
      </c>
      <c r="S3" s="44" t="s">
        <v>200</v>
      </c>
      <c r="T3" s="44" t="s">
        <v>215</v>
      </c>
      <c r="U3" s="39" t="s">
        <v>189</v>
      </c>
      <c r="V3" s="39" t="s">
        <v>171</v>
      </c>
      <c r="W3" s="39" t="s">
        <v>172</v>
      </c>
      <c r="X3" s="39" t="s">
        <v>173</v>
      </c>
      <c r="Y3" s="39" t="s">
        <v>144</v>
      </c>
    </row>
    <row r="4" spans="1:60" s="42" customFormat="1">
      <c r="A4" s="54"/>
      <c r="B4" s="37"/>
      <c r="C4" s="41"/>
      <c r="D4" s="74"/>
      <c r="E4" s="74"/>
      <c r="F4" s="79"/>
      <c r="G4" s="74"/>
      <c r="H4" s="37"/>
      <c r="I4" s="46"/>
      <c r="J4" s="46"/>
      <c r="K4" s="46"/>
      <c r="L4" s="46"/>
      <c r="M4" s="46"/>
      <c r="N4" s="46"/>
      <c r="O4" s="79"/>
      <c r="P4" s="79"/>
      <c r="Q4" s="38"/>
      <c r="R4" s="38"/>
      <c r="S4" s="38"/>
      <c r="T4" s="38"/>
      <c r="U4" s="35"/>
      <c r="V4" s="36"/>
      <c r="W4" s="38"/>
      <c r="X4" s="38"/>
      <c r="Y4" s="38"/>
    </row>
    <row r="5" spans="1:60">
      <c r="A5" s="37"/>
      <c r="B5" s="37"/>
      <c r="C5" s="37"/>
      <c r="D5" s="75"/>
      <c r="E5" s="74"/>
      <c r="F5" s="79"/>
      <c r="G5" s="74"/>
      <c r="H5" s="37"/>
      <c r="I5" s="46"/>
      <c r="J5" s="46"/>
      <c r="K5" s="46"/>
      <c r="L5" s="46"/>
      <c r="M5" s="46"/>
      <c r="N5" s="46"/>
      <c r="O5" s="46"/>
      <c r="P5" s="46"/>
      <c r="Q5" s="38"/>
      <c r="R5" s="38"/>
      <c r="S5" s="38"/>
      <c r="T5" s="38"/>
      <c r="U5" s="35"/>
      <c r="V5" s="38"/>
      <c r="W5" s="38"/>
      <c r="X5" s="38"/>
      <c r="Y5" s="38"/>
      <c r="Z5" s="24"/>
      <c r="AA5" s="24"/>
      <c r="AB5" s="24"/>
      <c r="AC5" s="24"/>
      <c r="AD5" s="24"/>
      <c r="AJ5"/>
      <c r="AK5"/>
      <c r="AL5"/>
      <c r="AM5"/>
      <c r="AN5"/>
      <c r="AT5" s="24"/>
      <c r="AU5" s="24"/>
      <c r="AW5" s="24"/>
      <c r="AX5" s="24"/>
      <c r="AY5"/>
      <c r="AZ5"/>
      <c r="BA5" s="24"/>
      <c r="BC5"/>
      <c r="BD5" s="24"/>
      <c r="BE5" s="24"/>
      <c r="BH5" s="24"/>
    </row>
    <row r="6" spans="1:60">
      <c r="A6" s="37"/>
      <c r="B6" s="37"/>
      <c r="C6" s="37"/>
      <c r="D6" s="75"/>
      <c r="E6" s="74"/>
      <c r="F6" s="79"/>
      <c r="G6" s="74"/>
      <c r="H6" s="37"/>
      <c r="I6" s="46"/>
      <c r="J6" s="46"/>
      <c r="K6" s="46"/>
      <c r="L6" s="46"/>
      <c r="M6" s="46"/>
      <c r="N6" s="46"/>
      <c r="O6" s="46"/>
      <c r="P6" s="46"/>
      <c r="Q6" s="38"/>
      <c r="R6" s="38"/>
      <c r="S6" s="38"/>
      <c r="T6" s="38"/>
      <c r="U6" s="35"/>
      <c r="V6" s="38"/>
      <c r="W6" s="38"/>
      <c r="X6" s="38"/>
      <c r="Y6" s="38"/>
      <c r="Z6" s="24"/>
      <c r="AA6" s="24"/>
      <c r="AB6" s="24"/>
      <c r="AC6" s="24"/>
      <c r="AD6" s="24"/>
      <c r="AJ6"/>
      <c r="AK6"/>
      <c r="AL6"/>
      <c r="AM6"/>
      <c r="AN6"/>
      <c r="AT6" s="24"/>
      <c r="AU6" s="24"/>
      <c r="AW6" s="24"/>
      <c r="AX6" s="24"/>
      <c r="AY6"/>
      <c r="AZ6"/>
      <c r="BA6" s="24"/>
      <c r="BC6"/>
      <c r="BD6" s="24"/>
      <c r="BE6" s="24"/>
      <c r="BH6" s="24"/>
    </row>
    <row r="7" spans="1:60">
      <c r="A7" s="37"/>
      <c r="B7" s="37"/>
      <c r="C7" s="37"/>
      <c r="D7" s="75"/>
      <c r="E7" s="74"/>
      <c r="F7" s="79"/>
      <c r="G7" s="75"/>
      <c r="H7" s="37"/>
      <c r="I7" s="46"/>
      <c r="J7" s="46"/>
      <c r="K7" s="46"/>
      <c r="L7" s="46"/>
      <c r="M7" s="46"/>
      <c r="N7" s="46"/>
      <c r="O7" s="89"/>
      <c r="P7" s="90"/>
      <c r="Q7" s="38"/>
      <c r="R7" s="38"/>
      <c r="S7" s="38"/>
      <c r="T7" s="38"/>
      <c r="U7" s="35"/>
      <c r="V7" s="38"/>
      <c r="W7" s="38"/>
      <c r="X7" s="38"/>
      <c r="Y7" s="38"/>
    </row>
  </sheetData>
  <conditionalFormatting sqref="H4:H7">
    <cfRule type="containsBlanks" dxfId="46" priority="2">
      <formula>LEN(TRIM(H4))=0</formula>
    </cfRule>
  </conditionalFormatting>
  <pageMargins left="0.75" right="0.75" top="1" bottom="1" header="0.5" footer="0.5"/>
  <pageSetup paperSize="9" orientation="portrait" verticalDpi="300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E59"/>
  <sheetViews>
    <sheetView workbookViewId="0">
      <selection activeCell="C17" sqref="C17"/>
    </sheetView>
  </sheetViews>
  <sheetFormatPr defaultRowHeight="12.75"/>
  <cols>
    <col min="1" max="1" width="32.140625" style="154" customWidth="1"/>
    <col min="2" max="2" width="29.7109375" style="154" customWidth="1"/>
    <col min="3" max="3" width="56.42578125" style="154" customWidth="1"/>
    <col min="4" max="4" width="17.28515625" style="154" customWidth="1"/>
    <col min="5" max="5" width="13.140625" style="154" customWidth="1"/>
    <col min="6" max="16384" width="9.140625" style="154"/>
  </cols>
  <sheetData>
    <row r="1" spans="1:5">
      <c r="A1" s="154" t="s">
        <v>66</v>
      </c>
      <c r="B1" s="154" t="s">
        <v>177</v>
      </c>
      <c r="C1" s="154" t="s">
        <v>67</v>
      </c>
      <c r="D1" s="154" t="s">
        <v>253</v>
      </c>
      <c r="E1" s="154" t="s">
        <v>254</v>
      </c>
    </row>
    <row r="2" spans="1:5">
      <c r="B2" s="155"/>
      <c r="C2" s="86"/>
      <c r="D2" s="157"/>
    </row>
    <row r="3" spans="1:5">
      <c r="B3" s="155"/>
      <c r="C3" s="86"/>
      <c r="D3" s="157"/>
    </row>
    <row r="4" spans="1:5">
      <c r="B4" s="155"/>
      <c r="C4" s="86"/>
      <c r="D4" s="157"/>
    </row>
    <row r="5" spans="1:5">
      <c r="A5" s="158"/>
      <c r="B5" s="155"/>
      <c r="C5" s="86"/>
      <c r="D5" s="157"/>
    </row>
    <row r="6" spans="1:5">
      <c r="B6" s="155"/>
      <c r="C6" s="86"/>
      <c r="D6" s="157"/>
    </row>
    <row r="7" spans="1:5">
      <c r="B7" s="155"/>
      <c r="C7" s="156"/>
      <c r="D7" s="157"/>
    </row>
    <row r="8" spans="1:5">
      <c r="B8" s="155"/>
      <c r="C8" s="86"/>
      <c r="D8" s="157"/>
    </row>
    <row r="9" spans="1:5">
      <c r="B9" s="155"/>
      <c r="C9" s="86"/>
      <c r="D9" s="157"/>
    </row>
    <row r="10" spans="1:5">
      <c r="B10" s="176"/>
      <c r="C10" s="156"/>
      <c r="D10" s="157"/>
    </row>
    <row r="11" spans="1:5">
      <c r="A11" s="158"/>
      <c r="B11" s="155"/>
      <c r="C11" s="86"/>
      <c r="D11" s="157"/>
    </row>
    <row r="12" spans="1:5">
      <c r="A12" s="158"/>
      <c r="B12" s="159"/>
      <c r="C12" s="86"/>
      <c r="D12" s="157"/>
    </row>
    <row r="13" spans="1:5">
      <c r="A13" s="158"/>
      <c r="B13" s="159"/>
      <c r="C13" s="86"/>
      <c r="D13" s="157"/>
    </row>
    <row r="14" spans="1:5">
      <c r="A14" s="158"/>
      <c r="B14" s="155"/>
      <c r="C14" s="86"/>
      <c r="D14" s="157"/>
    </row>
    <row r="15" spans="1:5">
      <c r="A15" s="158"/>
      <c r="B15" s="155"/>
      <c r="C15" s="86"/>
      <c r="D15" s="157"/>
    </row>
    <row r="16" spans="1:5">
      <c r="A16" s="108"/>
      <c r="B16" s="159"/>
      <c r="C16" s="86"/>
      <c r="D16" s="157"/>
    </row>
    <row r="17" spans="1:4">
      <c r="A17" s="160"/>
      <c r="B17" s="159"/>
      <c r="C17" s="86"/>
      <c r="D17" s="157"/>
    </row>
    <row r="18" spans="1:4">
      <c r="B18" s="155"/>
      <c r="C18" s="86"/>
      <c r="D18" s="157"/>
    </row>
    <row r="19" spans="1:4">
      <c r="B19" s="155"/>
      <c r="C19" s="156"/>
      <c r="D19" s="157"/>
    </row>
    <row r="20" spans="1:4">
      <c r="A20" s="158"/>
      <c r="B20" s="155"/>
      <c r="C20" s="86"/>
      <c r="D20" s="157"/>
    </row>
    <row r="21" spans="1:4">
      <c r="A21" s="158"/>
      <c r="B21" s="155"/>
      <c r="C21" s="86"/>
      <c r="D21" s="157"/>
    </row>
    <row r="22" spans="1:4">
      <c r="A22" s="158"/>
      <c r="B22" s="159"/>
      <c r="C22" s="86"/>
      <c r="D22" s="157"/>
    </row>
    <row r="23" spans="1:4">
      <c r="B23" s="155"/>
      <c r="C23" s="86"/>
      <c r="D23" s="157"/>
    </row>
    <row r="24" spans="1:4">
      <c r="A24" s="158"/>
      <c r="B24" s="159"/>
      <c r="C24" s="86"/>
      <c r="D24" s="157"/>
    </row>
    <row r="25" spans="1:4">
      <c r="B25" s="155"/>
      <c r="C25" s="86"/>
      <c r="D25" s="157"/>
    </row>
    <row r="26" spans="1:4">
      <c r="A26" s="158"/>
      <c r="B26" s="155"/>
      <c r="C26" s="86"/>
      <c r="D26" s="157"/>
    </row>
    <row r="27" spans="1:4">
      <c r="B27" s="155"/>
      <c r="C27" s="86"/>
      <c r="D27" s="157"/>
    </row>
    <row r="28" spans="1:4">
      <c r="B28" s="155"/>
      <c r="C28" s="86"/>
      <c r="D28" s="157"/>
    </row>
    <row r="29" spans="1:4">
      <c r="B29" s="155"/>
      <c r="C29" s="86"/>
      <c r="D29" s="157"/>
    </row>
    <row r="30" spans="1:4">
      <c r="B30" s="155"/>
      <c r="C30" s="86"/>
      <c r="D30" s="157"/>
    </row>
    <row r="31" spans="1:4">
      <c r="A31" s="158"/>
      <c r="B31" s="159"/>
      <c r="C31" s="86"/>
      <c r="D31" s="157"/>
    </row>
    <row r="32" spans="1:4">
      <c r="A32" s="158"/>
      <c r="B32" s="159"/>
      <c r="C32" s="86"/>
      <c r="D32" s="157"/>
    </row>
    <row r="33" spans="2:4">
      <c r="B33" s="155"/>
      <c r="C33" s="86"/>
      <c r="D33" s="157"/>
    </row>
    <row r="34" spans="2:4">
      <c r="B34" s="155"/>
      <c r="C34" s="156"/>
      <c r="D34" s="157"/>
    </row>
    <row r="35" spans="2:4">
      <c r="B35" s="155"/>
      <c r="C35" s="156"/>
      <c r="D35" s="157"/>
    </row>
    <row r="36" spans="2:4">
      <c r="B36" s="155"/>
      <c r="C36" s="86"/>
      <c r="D36" s="157"/>
    </row>
    <row r="37" spans="2:4">
      <c r="B37" s="155"/>
      <c r="C37" s="86"/>
      <c r="D37" s="157"/>
    </row>
    <row r="38" spans="2:4">
      <c r="B38" s="155"/>
      <c r="C38" s="86"/>
      <c r="D38" s="157"/>
    </row>
    <row r="39" spans="2:4">
      <c r="B39" s="155"/>
      <c r="C39" s="86"/>
      <c r="D39" s="157"/>
    </row>
    <row r="40" spans="2:4">
      <c r="B40" s="155"/>
      <c r="C40" s="86"/>
      <c r="D40" s="157"/>
    </row>
    <row r="41" spans="2:4">
      <c r="B41" s="155"/>
      <c r="C41" s="86"/>
      <c r="D41" s="157"/>
    </row>
    <row r="42" spans="2:4">
      <c r="B42" s="155"/>
      <c r="C42" s="86"/>
      <c r="D42" s="157"/>
    </row>
    <row r="43" spans="2:4">
      <c r="B43" s="155"/>
      <c r="C43" s="86"/>
      <c r="D43" s="157"/>
    </row>
    <row r="44" spans="2:4">
      <c r="B44" s="155"/>
      <c r="C44" s="86"/>
      <c r="D44" s="157"/>
    </row>
    <row r="45" spans="2:4">
      <c r="B45" s="155"/>
      <c r="C45" s="86"/>
      <c r="D45" s="157"/>
    </row>
    <row r="46" spans="2:4">
      <c r="B46" s="155"/>
      <c r="C46" s="86"/>
      <c r="D46" s="157"/>
    </row>
    <row r="47" spans="2:4">
      <c r="B47" s="155"/>
      <c r="C47" s="86"/>
      <c r="D47" s="157"/>
    </row>
    <row r="48" spans="2:4">
      <c r="B48" s="155"/>
      <c r="C48" s="86"/>
      <c r="D48" s="157"/>
    </row>
    <row r="49" spans="2:4">
      <c r="B49" s="155"/>
      <c r="C49" s="156"/>
      <c r="D49" s="157"/>
    </row>
    <row r="50" spans="2:4">
      <c r="B50" s="155"/>
      <c r="C50" s="86"/>
      <c r="D50" s="157"/>
    </row>
    <row r="51" spans="2:4">
      <c r="B51" s="155"/>
      <c r="C51" s="86"/>
      <c r="D51" s="157"/>
    </row>
    <row r="52" spans="2:4">
      <c r="B52" s="155"/>
      <c r="C52" s="86"/>
      <c r="D52" s="157"/>
    </row>
    <row r="53" spans="2:4">
      <c r="B53" s="155"/>
      <c r="C53" s="86"/>
      <c r="D53" s="157"/>
    </row>
    <row r="54" spans="2:4">
      <c r="B54" s="155"/>
      <c r="C54" s="86"/>
      <c r="D54" s="157"/>
    </row>
    <row r="55" spans="2:4">
      <c r="B55" s="155"/>
      <c r="C55" s="86"/>
      <c r="D55" s="157"/>
    </row>
    <row r="56" spans="2:4">
      <c r="B56" s="155"/>
      <c r="C56" s="86"/>
      <c r="D56" s="157"/>
    </row>
    <row r="57" spans="2:4">
      <c r="B57" s="155"/>
      <c r="C57" s="86"/>
      <c r="D57" s="157"/>
    </row>
    <row r="58" spans="2:4">
      <c r="B58" s="155"/>
      <c r="C58" s="86"/>
      <c r="D58" s="157"/>
    </row>
    <row r="59" spans="2:4">
      <c r="B59" s="155"/>
      <c r="C59" s="86"/>
      <c r="D59" s="157"/>
    </row>
  </sheetData>
  <dataValidations count="1">
    <dataValidation type="list" allowBlank="1" showInputMessage="1" promptTitle="Выберите материалы" sqref="C2:C59">
      <formula1>Материалы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/>
  <dimension ref="A1:H305"/>
  <sheetViews>
    <sheetView workbookViewId="0">
      <selection activeCell="K10" sqref="K10"/>
    </sheetView>
  </sheetViews>
  <sheetFormatPr defaultRowHeight="12.75"/>
  <cols>
    <col min="2" max="2" width="17.7109375" customWidth="1"/>
    <col min="3" max="3" width="16.5703125" customWidth="1"/>
    <col min="4" max="4" width="6.85546875" customWidth="1"/>
    <col min="5" max="5" width="19.7109375" style="43" customWidth="1"/>
    <col min="6" max="6" width="75" style="43" customWidth="1"/>
    <col min="7" max="7" width="11.85546875" customWidth="1"/>
    <col min="8" max="8" width="10.28515625" customWidth="1"/>
  </cols>
  <sheetData>
    <row r="1" spans="1:8">
      <c r="F1" s="88" t="s">
        <v>220</v>
      </c>
    </row>
    <row r="2" spans="1:8">
      <c r="F2" s="88"/>
    </row>
    <row r="5" spans="1:8">
      <c r="B5" t="s">
        <v>2</v>
      </c>
      <c r="C5" t="s">
        <v>183</v>
      </c>
      <c r="D5" t="s">
        <v>217</v>
      </c>
      <c r="E5" s="43" t="s">
        <v>186</v>
      </c>
      <c r="F5" s="43" t="s">
        <v>184</v>
      </c>
      <c r="G5" t="s">
        <v>218</v>
      </c>
      <c r="H5" t="s">
        <v>219</v>
      </c>
    </row>
    <row r="6" spans="1:8">
      <c r="A6" s="78">
        <v>2</v>
      </c>
      <c r="B6" t="e">
        <f>Substrings(INDEX(ТаблицаИД[Итог всё],MATCH($A$6,ТаблицаИД[Номер п/п],0)),"; ",ROW(B6)-5)</f>
        <v>#VALUE!</v>
      </c>
      <c r="C6" s="24"/>
      <c r="D6" s="38">
        <f>ROW(РеестрИД[[#This Row],[№ п/п]])-5</f>
        <v>1</v>
      </c>
      <c r="E6" s="44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" s="44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">
        <f>1</f>
        <v>1</v>
      </c>
      <c r="H6">
        <f>1+РеестрИД[[#This Row],[Число листов]]</f>
        <v>2</v>
      </c>
    </row>
    <row r="7" spans="1:8">
      <c r="B7" t="e">
        <f>Substrings(INDEX(ТаблицаИД[Итог всё],MATCH($A$6,ТаблицаИД[Номер п/п],0)),"; ",ROW(B7)-5)</f>
        <v>#VALUE!</v>
      </c>
      <c r="C7" s="24"/>
      <c r="D7" s="38">
        <f>ROW(РеестрИД[[#This Row],[№ п/п]])-5</f>
        <v>2</v>
      </c>
      <c r="E7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">
        <f>1</f>
        <v>1</v>
      </c>
      <c r="H7">
        <f>G6+H6</f>
        <v>3</v>
      </c>
    </row>
    <row r="8" spans="1:8">
      <c r="B8" t="e">
        <f>Substrings(INDEX(ТаблицаИД[Итог всё],MATCH($A$6,ТаблицаИД[Номер п/п],0)),"; ",ROW(B8)-5)</f>
        <v>#VALUE!</v>
      </c>
      <c r="C8" s="24"/>
      <c r="D8" s="38">
        <f>ROW(РеестрИД[[#This Row],[№ п/п]])-5</f>
        <v>3</v>
      </c>
      <c r="E8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">
        <f>1</f>
        <v>1</v>
      </c>
      <c r="H8">
        <f t="shared" ref="H8:H71" si="0">G7+H7</f>
        <v>4</v>
      </c>
    </row>
    <row r="9" spans="1:8">
      <c r="B9" t="e">
        <f>Substrings(INDEX(ТаблицаИД[Итог всё],MATCH($A$6,ТаблицаИД[Номер п/п],0)),"; ",ROW(B9)-5)</f>
        <v>#VALUE!</v>
      </c>
      <c r="C9" s="24"/>
      <c r="D9" s="38">
        <f>ROW(РеестрИД[[#This Row],[№ п/п]])-5</f>
        <v>4</v>
      </c>
      <c r="E9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">
        <f>1</f>
        <v>1</v>
      </c>
      <c r="H9">
        <f t="shared" si="0"/>
        <v>5</v>
      </c>
    </row>
    <row r="10" spans="1:8">
      <c r="B10" t="e">
        <f>Substrings(INDEX(ТаблицаИД[Итог всё],MATCH($A$6,ТаблицаИД[Номер п/п],0)),"; ",ROW(B10)-5)</f>
        <v>#VALUE!</v>
      </c>
      <c r="C10" s="24"/>
      <c r="D10" s="38">
        <f>ROW(РеестрИД[[#This Row],[№ п/п]])-5</f>
        <v>5</v>
      </c>
      <c r="E10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">
        <f>1</f>
        <v>1</v>
      </c>
      <c r="H10">
        <f t="shared" si="0"/>
        <v>6</v>
      </c>
    </row>
    <row r="11" spans="1:8">
      <c r="B11" t="e">
        <f>Substrings(INDEX(ТаблицаИД[Итог всё],MATCH($A$6,ТаблицаИД[Номер п/п],0)),"; ",ROW(B11)-5)</f>
        <v>#VALUE!</v>
      </c>
      <c r="C11" s="24"/>
      <c r="D11" s="38">
        <f>ROW(РеестрИД[[#This Row],[№ п/п]])-5</f>
        <v>6</v>
      </c>
      <c r="E11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">
        <f>1</f>
        <v>1</v>
      </c>
      <c r="H11">
        <f t="shared" si="0"/>
        <v>7</v>
      </c>
    </row>
    <row r="12" spans="1:8">
      <c r="B12" t="e">
        <f>Substrings(INDEX(ТаблицаИД[Итог всё],MATCH($A$6,ТаблицаИД[Номер п/п],0)),"; ",ROW(B12)-5)</f>
        <v>#VALUE!</v>
      </c>
      <c r="C12" s="24"/>
      <c r="D12" s="38">
        <f>ROW(РеестрИД[[#This Row],[№ п/п]])-5</f>
        <v>7</v>
      </c>
      <c r="E12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">
        <f>1</f>
        <v>1</v>
      </c>
      <c r="H12">
        <f t="shared" si="0"/>
        <v>8</v>
      </c>
    </row>
    <row r="13" spans="1:8">
      <c r="B13" t="e">
        <f>Substrings(INDEX(ТаблицаИД[Итог всё],MATCH($A$6,ТаблицаИД[Номер п/п],0)),"; ",ROW(B13)-5)</f>
        <v>#VALUE!</v>
      </c>
      <c r="C13" s="24"/>
      <c r="D13" s="38">
        <f>ROW(РеестрИД[[#This Row],[№ п/п]])-5</f>
        <v>8</v>
      </c>
      <c r="E13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">
        <f>1</f>
        <v>1</v>
      </c>
      <c r="H13">
        <f t="shared" si="0"/>
        <v>9</v>
      </c>
    </row>
    <row r="14" spans="1:8">
      <c r="B14" t="e">
        <f>Substrings(INDEX(ТаблицаИД[Итог всё],MATCH($A$6,ТаблицаИД[Номер п/п],0)),"; ",ROW(B14)-5)</f>
        <v>#VALUE!</v>
      </c>
      <c r="C14" s="24"/>
      <c r="D14" s="38">
        <f>ROW(РеестрИД[[#This Row],[№ п/п]])-5</f>
        <v>9</v>
      </c>
      <c r="E14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">
        <f>1</f>
        <v>1</v>
      </c>
      <c r="H14">
        <f t="shared" si="0"/>
        <v>10</v>
      </c>
    </row>
    <row r="15" spans="1:8" hidden="1">
      <c r="B15" t="e">
        <f>Substrings(INDEX(ТаблицаИД[Итог всё],MATCH($A$6,ТаблицаИД[Номер п/п],0)),"; ",ROW(B15)-5)</f>
        <v>#VALUE!</v>
      </c>
      <c r="C15" s="24"/>
      <c r="D15" s="38">
        <f>ROW(РеестрИД[[#This Row],[№ п/п]])-5</f>
        <v>10</v>
      </c>
      <c r="E15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">
        <f>1</f>
        <v>1</v>
      </c>
      <c r="H15">
        <f t="shared" si="0"/>
        <v>11</v>
      </c>
    </row>
    <row r="16" spans="1:8">
      <c r="B16" t="e">
        <f>Substrings(INDEX(ТаблицаИД[Итог всё],MATCH($A$6,ТаблицаИД[Номер п/п],0)),"; ",ROW(B16)-5)</f>
        <v>#VALUE!</v>
      </c>
      <c r="C16" s="24"/>
      <c r="D16" s="38">
        <f>ROW(РеестрИД[[#This Row],[№ п/п]])-5</f>
        <v>11</v>
      </c>
      <c r="E16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">
        <f>1</f>
        <v>1</v>
      </c>
      <c r="H16">
        <f t="shared" si="0"/>
        <v>12</v>
      </c>
    </row>
    <row r="17" spans="2:8" hidden="1">
      <c r="B17" t="e">
        <f>Substrings(INDEX(ТаблицаИД[Итог всё],MATCH($A$6,ТаблицаИД[Номер п/п],0)),"; ",ROW(B17)-5)</f>
        <v>#VALUE!</v>
      </c>
      <c r="C17" s="24"/>
      <c r="D17" s="38">
        <f>ROW(РеестрИД[[#This Row],[№ п/п]])-5</f>
        <v>12</v>
      </c>
      <c r="E17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">
        <f>1</f>
        <v>1</v>
      </c>
      <c r="H17">
        <f t="shared" si="0"/>
        <v>13</v>
      </c>
    </row>
    <row r="18" spans="2:8" hidden="1">
      <c r="B18" t="e">
        <f>Substrings(INDEX(ТаблицаИД[Итог всё],MATCH($A$6,ТаблицаИД[Номер п/п],0)),"; ",ROW(B18)-5)</f>
        <v>#VALUE!</v>
      </c>
      <c r="C18" s="24"/>
      <c r="D18" s="38">
        <f>ROW(РеестрИД[[#This Row],[№ п/п]])-5</f>
        <v>13</v>
      </c>
      <c r="E18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">
        <f>1</f>
        <v>1</v>
      </c>
      <c r="H18">
        <f t="shared" si="0"/>
        <v>14</v>
      </c>
    </row>
    <row r="19" spans="2:8" hidden="1">
      <c r="B19" t="e">
        <f>Substrings(INDEX(ТаблицаИД[Итог всё],MATCH($A$6,ТаблицаИД[Номер п/п],0)),"; ",ROW(B19)-5)</f>
        <v>#VALUE!</v>
      </c>
      <c r="C19" s="24"/>
      <c r="D19" s="38">
        <f>ROW(РеестрИД[[#This Row],[№ п/п]])-5</f>
        <v>14</v>
      </c>
      <c r="E19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">
        <f>1</f>
        <v>1</v>
      </c>
      <c r="H19">
        <f t="shared" si="0"/>
        <v>15</v>
      </c>
    </row>
    <row r="20" spans="2:8" hidden="1">
      <c r="B20" t="e">
        <f>Substrings(INDEX(ТаблицаИД[Итог всё],MATCH($A$6,ТаблицаИД[Номер п/п],0)),"; ",ROW(B20)-5)</f>
        <v>#VALUE!</v>
      </c>
      <c r="C20" s="24"/>
      <c r="D20" s="38">
        <f>ROW(РеестрИД[[#This Row],[№ п/п]])-5</f>
        <v>15</v>
      </c>
      <c r="E20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">
        <f>1</f>
        <v>1</v>
      </c>
      <c r="H20">
        <f t="shared" si="0"/>
        <v>16</v>
      </c>
    </row>
    <row r="21" spans="2:8" hidden="1">
      <c r="B21" t="e">
        <f>Substrings(INDEX(ТаблицаИД[Итог всё],MATCH($A$6,ТаблицаИД[Номер п/п],0)),"; ",ROW(B21)-5)</f>
        <v>#VALUE!</v>
      </c>
      <c r="C21" s="24"/>
      <c r="D21" s="38">
        <f>ROW(РеестрИД[[#This Row],[№ п/п]])-5</f>
        <v>16</v>
      </c>
      <c r="E21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">
        <f>1</f>
        <v>1</v>
      </c>
      <c r="H21">
        <f t="shared" si="0"/>
        <v>17</v>
      </c>
    </row>
    <row r="22" spans="2:8" hidden="1">
      <c r="B22" t="e">
        <f>Substrings(INDEX(ТаблицаИД[Итог всё],MATCH($A$6,ТаблицаИД[Номер п/п],0)),"; ",ROW(B22)-5)</f>
        <v>#VALUE!</v>
      </c>
      <c r="C22" s="24"/>
      <c r="D22" s="38">
        <f>ROW(РеестрИД[[#This Row],[№ п/п]])-5</f>
        <v>17</v>
      </c>
      <c r="E22" s="42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" s="42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">
        <f>1</f>
        <v>1</v>
      </c>
      <c r="H22">
        <f t="shared" si="0"/>
        <v>18</v>
      </c>
    </row>
    <row r="23" spans="2:8" hidden="1">
      <c r="B23" t="e">
        <f>Substrings(INDEX(ТаблицаИД[Итог всё],MATCH($A$6,ТаблицаИД[Номер п/п],0)),"; ",ROW(B23)-5)</f>
        <v>#VALUE!</v>
      </c>
      <c r="C23" s="24"/>
      <c r="D23" s="87">
        <f>ROW(РеестрИД[[#This Row],[№ п/п]])-5</f>
        <v>18</v>
      </c>
      <c r="E2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">
        <f>1</f>
        <v>1</v>
      </c>
      <c r="H23">
        <f t="shared" si="0"/>
        <v>19</v>
      </c>
    </row>
    <row r="24" spans="2:8" hidden="1">
      <c r="B24" t="e">
        <f>Substrings(INDEX(ТаблицаИД[Итог всё],MATCH($A$6,ТаблицаИД[Номер п/п],0)),"; ",ROW(B24)-5)</f>
        <v>#VALUE!</v>
      </c>
      <c r="C24" s="24"/>
      <c r="D24" s="87">
        <f>ROW(РеестрИД[[#This Row],[№ п/п]])-5</f>
        <v>19</v>
      </c>
      <c r="E2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">
        <f>1</f>
        <v>1</v>
      </c>
      <c r="H24">
        <f t="shared" si="0"/>
        <v>20</v>
      </c>
    </row>
    <row r="25" spans="2:8" hidden="1">
      <c r="B25" t="e">
        <f>Substrings(INDEX(ТаблицаИД[Итог всё],MATCH($A$6,ТаблицаИД[Номер п/п],0)),"; ",ROW(B25)-5)</f>
        <v>#VALUE!</v>
      </c>
      <c r="C25" s="24"/>
      <c r="D25" s="87">
        <f>ROW(РеестрИД[[#This Row],[№ п/п]])-5</f>
        <v>20</v>
      </c>
      <c r="E2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">
        <f>1</f>
        <v>1</v>
      </c>
      <c r="H25">
        <f t="shared" si="0"/>
        <v>21</v>
      </c>
    </row>
    <row r="26" spans="2:8" hidden="1">
      <c r="B26" t="e">
        <f>Substrings(INDEX(ТаблицаИД[Итог всё],MATCH($A$6,ТаблицаИД[Номер п/п],0)),"; ",ROW(B26)-5)</f>
        <v>#VALUE!</v>
      </c>
      <c r="C26" s="24"/>
      <c r="D26" s="87">
        <f>ROW(РеестрИД[[#This Row],[№ п/п]])-5</f>
        <v>21</v>
      </c>
      <c r="E2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">
        <f>1</f>
        <v>1</v>
      </c>
      <c r="H26">
        <f t="shared" si="0"/>
        <v>22</v>
      </c>
    </row>
    <row r="27" spans="2:8" hidden="1">
      <c r="B27" t="e">
        <f>Substrings(INDEX(ТаблицаИД[Итог всё],MATCH($A$6,ТаблицаИД[Номер п/п],0)),"; ",ROW(B27)-5)</f>
        <v>#VALUE!</v>
      </c>
      <c r="C27" s="24"/>
      <c r="D27" s="87">
        <f>ROW(РеестрИД[[#This Row],[№ п/п]])-5</f>
        <v>22</v>
      </c>
      <c r="E2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">
        <f>1</f>
        <v>1</v>
      </c>
      <c r="H27">
        <f t="shared" si="0"/>
        <v>23</v>
      </c>
    </row>
    <row r="28" spans="2:8" hidden="1">
      <c r="B28" t="e">
        <f>Substrings(INDEX(ТаблицаИД[Итог всё],MATCH($A$6,ТаблицаИД[Номер п/п],0)),"; ",ROW(B28)-5)</f>
        <v>#VALUE!</v>
      </c>
      <c r="C28" s="24"/>
      <c r="D28" s="87">
        <f>ROW(РеестрИД[[#This Row],[№ п/п]])-5</f>
        <v>23</v>
      </c>
      <c r="E2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">
        <f>1</f>
        <v>1</v>
      </c>
      <c r="H28">
        <f t="shared" si="0"/>
        <v>24</v>
      </c>
    </row>
    <row r="29" spans="2:8" hidden="1">
      <c r="B29" t="e">
        <f>Substrings(INDEX(ТаблицаИД[Итог всё],MATCH($A$6,ТаблицаИД[Номер п/п],0)),"; ",ROW(B29)-5)</f>
        <v>#VALUE!</v>
      </c>
      <c r="C29" s="24"/>
      <c r="D29" s="87">
        <f>ROW(РеестрИД[[#This Row],[№ п/п]])-5</f>
        <v>24</v>
      </c>
      <c r="E2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">
        <f>1</f>
        <v>1</v>
      </c>
      <c r="H29">
        <f t="shared" si="0"/>
        <v>25</v>
      </c>
    </row>
    <row r="30" spans="2:8" hidden="1">
      <c r="B30" t="e">
        <f>Substrings(INDEX(ТаблицаИД[Итог всё],MATCH($A$6,ТаблицаИД[Номер п/п],0)),"; ",ROW(B30)-5)</f>
        <v>#VALUE!</v>
      </c>
      <c r="C30" s="24"/>
      <c r="D30" s="87">
        <f>ROW(РеестрИД[[#This Row],[№ п/п]])-5</f>
        <v>25</v>
      </c>
      <c r="E3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">
        <f>1</f>
        <v>1</v>
      </c>
      <c r="H30">
        <f t="shared" si="0"/>
        <v>26</v>
      </c>
    </row>
    <row r="31" spans="2:8" hidden="1">
      <c r="B31" t="e">
        <f>Substrings(INDEX(ТаблицаИД[Итог всё],MATCH($A$6,ТаблицаИД[Номер п/п],0)),"; ",ROW(B31)-5)</f>
        <v>#VALUE!</v>
      </c>
      <c r="C31" s="24"/>
      <c r="D31" s="87">
        <f>ROW(РеестрИД[[#This Row],[№ п/п]])-5</f>
        <v>26</v>
      </c>
      <c r="E3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1">
        <f>1</f>
        <v>1</v>
      </c>
      <c r="H31">
        <f t="shared" si="0"/>
        <v>27</v>
      </c>
    </row>
    <row r="32" spans="2:8" hidden="1">
      <c r="B32" t="e">
        <f>Substrings(INDEX(ТаблицаИД[Итог всё],MATCH($A$6,ТаблицаИД[Номер п/п],0)),"; ",ROW(B32)-5)</f>
        <v>#VALUE!</v>
      </c>
      <c r="C32" s="24"/>
      <c r="D32" s="87">
        <f>ROW(РеестрИД[[#This Row],[№ п/п]])-5</f>
        <v>27</v>
      </c>
      <c r="E3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2">
        <f>1</f>
        <v>1</v>
      </c>
      <c r="H32">
        <f t="shared" si="0"/>
        <v>28</v>
      </c>
    </row>
    <row r="33" spans="2:8" hidden="1">
      <c r="B33" t="e">
        <f>Substrings(INDEX(ТаблицаИД[Итог всё],MATCH($A$6,ТаблицаИД[Номер п/п],0)),"; ",ROW(B33)-5)</f>
        <v>#VALUE!</v>
      </c>
      <c r="C33" s="24"/>
      <c r="D33" s="87">
        <f>ROW(РеестрИД[[#This Row],[№ п/п]])-5</f>
        <v>28</v>
      </c>
      <c r="E3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3">
        <f>1</f>
        <v>1</v>
      </c>
      <c r="H33">
        <f t="shared" si="0"/>
        <v>29</v>
      </c>
    </row>
    <row r="34" spans="2:8" hidden="1">
      <c r="B34" t="e">
        <f>Substrings(INDEX(ТаблицаИД[Итог всё],MATCH($A$6,ТаблицаИД[Номер п/п],0)),"; ",ROW(B34)-5)</f>
        <v>#VALUE!</v>
      </c>
      <c r="C34" s="24"/>
      <c r="D34" s="87">
        <f>ROW(РеестрИД[[#This Row],[№ п/п]])-5</f>
        <v>29</v>
      </c>
      <c r="E3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4">
        <f>1</f>
        <v>1</v>
      </c>
      <c r="H34">
        <f t="shared" si="0"/>
        <v>30</v>
      </c>
    </row>
    <row r="35" spans="2:8" hidden="1">
      <c r="B35" t="e">
        <f>Substrings(INDEX(ТаблицаИД[Итог всё],MATCH($A$6,ТаблицаИД[Номер п/п],0)),"; ",ROW(B35)-5)</f>
        <v>#VALUE!</v>
      </c>
      <c r="C35" s="24"/>
      <c r="D35" s="87">
        <f>ROW(РеестрИД[[#This Row],[№ п/п]])-5</f>
        <v>30</v>
      </c>
      <c r="E3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5">
        <f>1</f>
        <v>1</v>
      </c>
      <c r="H35">
        <f t="shared" si="0"/>
        <v>31</v>
      </c>
    </row>
    <row r="36" spans="2:8" hidden="1">
      <c r="B36" t="e">
        <f>Substrings(INDEX(ТаблицаИД[Итог всё],MATCH($A$6,ТаблицаИД[Номер п/п],0)),"; ",ROW(B36)-5)</f>
        <v>#VALUE!</v>
      </c>
      <c r="C36" s="24"/>
      <c r="D36" s="87">
        <f>ROW(РеестрИД[[#This Row],[№ п/п]])-5</f>
        <v>31</v>
      </c>
      <c r="E3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6">
        <f>1</f>
        <v>1</v>
      </c>
      <c r="H36">
        <f t="shared" si="0"/>
        <v>32</v>
      </c>
    </row>
    <row r="37" spans="2:8" hidden="1">
      <c r="B37" t="e">
        <f>Substrings(INDEX(ТаблицаИД[Итог всё],MATCH($A$6,ТаблицаИД[Номер п/п],0)),"; ",ROW(B37)-5)</f>
        <v>#VALUE!</v>
      </c>
      <c r="C37" s="24"/>
      <c r="D37" s="87">
        <f>ROW(РеестрИД[[#This Row],[№ п/п]])-5</f>
        <v>32</v>
      </c>
      <c r="E3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7">
        <f>1</f>
        <v>1</v>
      </c>
      <c r="H37">
        <f t="shared" si="0"/>
        <v>33</v>
      </c>
    </row>
    <row r="38" spans="2:8" hidden="1">
      <c r="B38" t="e">
        <f>Substrings(INDEX(ТаблицаИД[Итог всё],MATCH($A$6,ТаблицаИД[Номер п/п],0)),"; ",ROW(B38)-5)</f>
        <v>#VALUE!</v>
      </c>
      <c r="C38" s="24"/>
      <c r="D38" s="87">
        <f>ROW(РеестрИД[[#This Row],[№ п/п]])-5</f>
        <v>33</v>
      </c>
      <c r="E3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8">
        <f>1</f>
        <v>1</v>
      </c>
      <c r="H38">
        <f t="shared" si="0"/>
        <v>34</v>
      </c>
    </row>
    <row r="39" spans="2:8" hidden="1">
      <c r="B39" t="e">
        <f>Substrings(INDEX(ТаблицаИД[Итог всё],MATCH($A$6,ТаблицаИД[Номер п/п],0)),"; ",ROW(B39)-5)</f>
        <v>#VALUE!</v>
      </c>
      <c r="C39" s="24"/>
      <c r="D39" s="87">
        <f>ROW(РеестрИД[[#This Row],[№ п/п]])-5</f>
        <v>34</v>
      </c>
      <c r="E3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9">
        <f>1</f>
        <v>1</v>
      </c>
      <c r="H39">
        <f t="shared" si="0"/>
        <v>35</v>
      </c>
    </row>
    <row r="40" spans="2:8" hidden="1">
      <c r="B40" t="e">
        <f>Substrings(INDEX(ТаблицаИД[Итог всё],MATCH($A$6,ТаблицаИД[Номер п/п],0)),"; ",ROW(B40)-5)</f>
        <v>#VALUE!</v>
      </c>
      <c r="C40" s="24"/>
      <c r="D40" s="87">
        <f>ROW(РеестрИД[[#This Row],[№ п/п]])-5</f>
        <v>35</v>
      </c>
      <c r="E4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0">
        <f>1</f>
        <v>1</v>
      </c>
      <c r="H40">
        <f t="shared" si="0"/>
        <v>36</v>
      </c>
    </row>
    <row r="41" spans="2:8" hidden="1">
      <c r="B41" t="e">
        <f>Substrings(INDEX(ТаблицаИД[Итог всё],MATCH($A$6,ТаблицаИД[Номер п/п],0)),"; ",ROW(B41)-5)</f>
        <v>#VALUE!</v>
      </c>
      <c r="C41" s="24"/>
      <c r="D41" s="87">
        <f>ROW(РеестрИД[[#This Row],[№ п/п]])-5</f>
        <v>36</v>
      </c>
      <c r="E4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1">
        <f>1</f>
        <v>1</v>
      </c>
      <c r="H41">
        <f t="shared" si="0"/>
        <v>37</v>
      </c>
    </row>
    <row r="42" spans="2:8" hidden="1">
      <c r="B42" t="e">
        <f>Substrings(INDEX(ТаблицаИД[Итог всё],MATCH($A$6,ТаблицаИД[Номер п/п],0)),"; ",ROW(B42)-5)</f>
        <v>#VALUE!</v>
      </c>
      <c r="C42" s="24"/>
      <c r="D42" s="87">
        <f>ROW(РеестрИД[[#This Row],[№ п/п]])-5</f>
        <v>37</v>
      </c>
      <c r="E4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2">
        <f>1</f>
        <v>1</v>
      </c>
      <c r="H42">
        <f t="shared" si="0"/>
        <v>38</v>
      </c>
    </row>
    <row r="43" spans="2:8" hidden="1">
      <c r="B43" t="e">
        <f>Substrings(INDEX(ТаблицаИД[Итог всё],MATCH($A$6,ТаблицаИД[Номер п/п],0)),"; ",ROW(B43)-5)</f>
        <v>#VALUE!</v>
      </c>
      <c r="C43" s="24"/>
      <c r="D43" s="87">
        <f>ROW(РеестрИД[[#This Row],[№ п/п]])-5</f>
        <v>38</v>
      </c>
      <c r="E4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3">
        <f>1</f>
        <v>1</v>
      </c>
      <c r="H43">
        <f t="shared" si="0"/>
        <v>39</v>
      </c>
    </row>
    <row r="44" spans="2:8" hidden="1">
      <c r="B44" t="e">
        <f>Substrings(INDEX(ТаблицаИД[Итог всё],MATCH($A$6,ТаблицаИД[Номер п/п],0)),"; ",ROW(B44)-5)</f>
        <v>#VALUE!</v>
      </c>
      <c r="C44" s="24"/>
      <c r="D44" s="87">
        <f>ROW(РеестрИД[[#This Row],[№ п/п]])-5</f>
        <v>39</v>
      </c>
      <c r="E4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4">
        <f>1</f>
        <v>1</v>
      </c>
      <c r="H44">
        <f t="shared" si="0"/>
        <v>40</v>
      </c>
    </row>
    <row r="45" spans="2:8" hidden="1">
      <c r="B45" t="e">
        <f>Substrings(INDEX(ТаблицаИД[Итог всё],MATCH($A$6,ТаблицаИД[Номер п/п],0)),"; ",ROW(B45)-5)</f>
        <v>#VALUE!</v>
      </c>
      <c r="C45" s="24"/>
      <c r="D45" s="87">
        <f>ROW(РеестрИД[[#This Row],[№ п/п]])-5</f>
        <v>40</v>
      </c>
      <c r="E4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5">
        <f>1</f>
        <v>1</v>
      </c>
      <c r="H45">
        <f t="shared" si="0"/>
        <v>41</v>
      </c>
    </row>
    <row r="46" spans="2:8" hidden="1">
      <c r="B46" t="e">
        <f>Substrings(INDEX(ТаблицаИД[Итог всё],MATCH($A$6,ТаблицаИД[Номер п/п],0)),"; ",ROW(B46)-5)</f>
        <v>#VALUE!</v>
      </c>
      <c r="C46" s="24"/>
      <c r="D46" s="87">
        <f>ROW(РеестрИД[[#This Row],[№ п/п]])-5</f>
        <v>41</v>
      </c>
      <c r="E4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6">
        <f>1</f>
        <v>1</v>
      </c>
      <c r="H46">
        <f t="shared" si="0"/>
        <v>42</v>
      </c>
    </row>
    <row r="47" spans="2:8" hidden="1">
      <c r="B47" t="e">
        <f>Substrings(INDEX(ТаблицаИД[Итог всё],MATCH($A$6,ТаблицаИД[Номер п/п],0)),"; ",ROW(B47)-5)</f>
        <v>#VALUE!</v>
      </c>
      <c r="C47" s="24"/>
      <c r="D47" s="87">
        <f>ROW(РеестрИД[[#This Row],[№ п/п]])-5</f>
        <v>42</v>
      </c>
      <c r="E4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7">
        <f>1</f>
        <v>1</v>
      </c>
      <c r="H47">
        <f t="shared" si="0"/>
        <v>43</v>
      </c>
    </row>
    <row r="48" spans="2:8" hidden="1">
      <c r="B48" t="e">
        <f>Substrings(INDEX(ТаблицаИД[Итог всё],MATCH($A$6,ТаблицаИД[Номер п/п],0)),"; ",ROW(B48)-5)</f>
        <v>#VALUE!</v>
      </c>
      <c r="C48" s="24"/>
      <c r="D48" s="87">
        <f>ROW(РеестрИД[[#This Row],[№ п/п]])-5</f>
        <v>43</v>
      </c>
      <c r="E4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8">
        <f>1</f>
        <v>1</v>
      </c>
      <c r="H48">
        <f t="shared" si="0"/>
        <v>44</v>
      </c>
    </row>
    <row r="49" spans="2:8" hidden="1">
      <c r="B49" t="e">
        <f>Substrings(INDEX(ТаблицаИД[Итог всё],MATCH($A$6,ТаблицаИД[Номер п/п],0)),"; ",ROW(B49)-5)</f>
        <v>#VALUE!</v>
      </c>
      <c r="C49" s="24"/>
      <c r="D49" s="87">
        <f>ROW(РеестрИД[[#This Row],[№ п/п]])-5</f>
        <v>44</v>
      </c>
      <c r="E4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4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49">
        <f>1</f>
        <v>1</v>
      </c>
      <c r="H49">
        <f t="shared" si="0"/>
        <v>45</v>
      </c>
    </row>
    <row r="50" spans="2:8" hidden="1">
      <c r="B50" t="e">
        <f>Substrings(INDEX(ТаблицаИД[Итог всё],MATCH($A$6,ТаблицаИД[Номер п/п],0)),"; ",ROW(B50)-5)</f>
        <v>#VALUE!</v>
      </c>
      <c r="C50" s="24"/>
      <c r="D50" s="87">
        <f>ROW(РеестрИД[[#This Row],[№ п/п]])-5</f>
        <v>45</v>
      </c>
      <c r="E5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0">
        <f>1</f>
        <v>1</v>
      </c>
      <c r="H50">
        <f t="shared" si="0"/>
        <v>46</v>
      </c>
    </row>
    <row r="51" spans="2:8" hidden="1">
      <c r="B51" t="e">
        <f>Substrings(INDEX(ТаблицаИД[Итог всё],MATCH($A$6,ТаблицаИД[Номер п/п],0)),"; ",ROW(B51)-5)</f>
        <v>#VALUE!</v>
      </c>
      <c r="C51" s="24"/>
      <c r="D51" s="87">
        <f>ROW(РеестрИД[[#This Row],[№ п/п]])-5</f>
        <v>46</v>
      </c>
      <c r="E5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1">
        <f>1</f>
        <v>1</v>
      </c>
      <c r="H51">
        <f t="shared" si="0"/>
        <v>47</v>
      </c>
    </row>
    <row r="52" spans="2:8" hidden="1">
      <c r="B52" t="e">
        <f>Substrings(INDEX(ТаблицаИД[Итог всё],MATCH($A$6,ТаблицаИД[Номер п/п],0)),"; ",ROW(B52)-5)</f>
        <v>#VALUE!</v>
      </c>
      <c r="C52" s="24"/>
      <c r="D52" s="87">
        <f>ROW(РеестрИД[[#This Row],[№ п/п]])-5</f>
        <v>47</v>
      </c>
      <c r="E5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2">
        <f>1</f>
        <v>1</v>
      </c>
      <c r="H52">
        <f t="shared" si="0"/>
        <v>48</v>
      </c>
    </row>
    <row r="53" spans="2:8" hidden="1">
      <c r="B53" t="e">
        <f>Substrings(INDEX(ТаблицаИД[Итог всё],MATCH($A$6,ТаблицаИД[Номер п/п],0)),"; ",ROW(B53)-5)</f>
        <v>#VALUE!</v>
      </c>
      <c r="C53" s="24"/>
      <c r="D53" s="87">
        <f>ROW(РеестрИД[[#This Row],[№ п/п]])-5</f>
        <v>48</v>
      </c>
      <c r="E5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3">
        <f>1</f>
        <v>1</v>
      </c>
      <c r="H53">
        <f t="shared" si="0"/>
        <v>49</v>
      </c>
    </row>
    <row r="54" spans="2:8" hidden="1">
      <c r="B54" t="e">
        <f>Substrings(INDEX(ТаблицаИД[Итог всё],MATCH($A$6,ТаблицаИД[Номер п/п],0)),"; ",ROW(B54)-5)</f>
        <v>#VALUE!</v>
      </c>
      <c r="C54" s="24"/>
      <c r="D54" s="87">
        <f>ROW(РеестрИД[[#This Row],[№ п/п]])-5</f>
        <v>49</v>
      </c>
      <c r="E5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4">
        <f>1</f>
        <v>1</v>
      </c>
      <c r="H54">
        <f t="shared" si="0"/>
        <v>50</v>
      </c>
    </row>
    <row r="55" spans="2:8" hidden="1">
      <c r="B55" t="e">
        <f>Substrings(INDEX(ТаблицаИД[Итог всё],MATCH($A$6,ТаблицаИД[Номер п/п],0)),"; ",ROW(B55)-5)</f>
        <v>#VALUE!</v>
      </c>
      <c r="C55" s="24"/>
      <c r="D55" s="87">
        <f>ROW(РеестрИД[[#This Row],[№ п/п]])-5</f>
        <v>50</v>
      </c>
      <c r="E5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5">
        <f>1</f>
        <v>1</v>
      </c>
      <c r="H55">
        <f t="shared" si="0"/>
        <v>51</v>
      </c>
    </row>
    <row r="56" spans="2:8" hidden="1">
      <c r="B56" t="e">
        <f>Substrings(INDEX(ТаблицаИД[Итог всё],MATCH($A$6,ТаблицаИД[Номер п/п],0)),"; ",ROW(B56)-5)</f>
        <v>#VALUE!</v>
      </c>
      <c r="C56" s="24"/>
      <c r="D56" s="87">
        <f>ROW(РеестрИД[[#This Row],[№ п/п]])-5</f>
        <v>51</v>
      </c>
      <c r="E5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6">
        <f>1</f>
        <v>1</v>
      </c>
      <c r="H56">
        <f t="shared" si="0"/>
        <v>52</v>
      </c>
    </row>
    <row r="57" spans="2:8" hidden="1">
      <c r="B57" t="e">
        <f>Substrings(INDEX(ТаблицаИД[Итог всё],MATCH($A$6,ТаблицаИД[Номер п/п],0)),"; ",ROW(B57)-5)</f>
        <v>#VALUE!</v>
      </c>
      <c r="C57" s="24"/>
      <c r="D57" s="87">
        <f>ROW(РеестрИД[[#This Row],[№ п/п]])-5</f>
        <v>52</v>
      </c>
      <c r="E5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7">
        <f>1</f>
        <v>1</v>
      </c>
      <c r="H57">
        <f t="shared" si="0"/>
        <v>53</v>
      </c>
    </row>
    <row r="58" spans="2:8" hidden="1">
      <c r="B58" t="e">
        <f>Substrings(INDEX(ТаблицаИД[Итог всё],MATCH($A$6,ТаблицаИД[Номер п/п],0)),"; ",ROW(B58)-5)</f>
        <v>#VALUE!</v>
      </c>
      <c r="C58" s="24"/>
      <c r="D58" s="87">
        <f>ROW(РеестрИД[[#This Row],[№ п/п]])-5</f>
        <v>53</v>
      </c>
      <c r="E5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8">
        <f>1</f>
        <v>1</v>
      </c>
      <c r="H58">
        <f t="shared" si="0"/>
        <v>54</v>
      </c>
    </row>
    <row r="59" spans="2:8" hidden="1">
      <c r="B59" t="e">
        <f>Substrings(INDEX(ТаблицаИД[Итог всё],MATCH($A$6,ТаблицаИД[Номер п/п],0)),"; ",ROW(B59)-5)</f>
        <v>#VALUE!</v>
      </c>
      <c r="C59" s="24"/>
      <c r="D59" s="87">
        <f>ROW(РеестрИД[[#This Row],[№ п/п]])-5</f>
        <v>54</v>
      </c>
      <c r="E5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5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59">
        <f>1</f>
        <v>1</v>
      </c>
      <c r="H59">
        <f t="shared" si="0"/>
        <v>55</v>
      </c>
    </row>
    <row r="60" spans="2:8" hidden="1">
      <c r="B60" t="e">
        <f>Substrings(INDEX(ТаблицаИД[Итог всё],MATCH($A$6,ТаблицаИД[Номер п/п],0)),"; ",ROW(B60)-5)</f>
        <v>#VALUE!</v>
      </c>
      <c r="C60" s="24"/>
      <c r="D60" s="87">
        <f>ROW(РеестрИД[[#This Row],[№ п/п]])-5</f>
        <v>55</v>
      </c>
      <c r="E6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0">
        <f>1</f>
        <v>1</v>
      </c>
      <c r="H60">
        <f t="shared" si="0"/>
        <v>56</v>
      </c>
    </row>
    <row r="61" spans="2:8" hidden="1">
      <c r="B61" t="e">
        <f>Substrings(INDEX(ТаблицаИД[Итог всё],MATCH($A$6,ТаблицаИД[Номер п/п],0)),"; ",ROW(B61)-5)</f>
        <v>#VALUE!</v>
      </c>
      <c r="C61" s="24"/>
      <c r="D61" s="87">
        <f>ROW(РеестрИД[[#This Row],[№ п/п]])-5</f>
        <v>56</v>
      </c>
      <c r="E6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1">
        <f>1</f>
        <v>1</v>
      </c>
      <c r="H61">
        <f t="shared" si="0"/>
        <v>57</v>
      </c>
    </row>
    <row r="62" spans="2:8" hidden="1">
      <c r="B62" t="e">
        <f>Substrings(INDEX(ТаблицаИД[Итог всё],MATCH($A$6,ТаблицаИД[Номер п/п],0)),"; ",ROW(B62)-5)</f>
        <v>#VALUE!</v>
      </c>
      <c r="C62" s="24"/>
      <c r="D62" s="87">
        <f>ROW(РеестрИД[[#This Row],[№ п/п]])-5</f>
        <v>57</v>
      </c>
      <c r="E6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2">
        <f>1</f>
        <v>1</v>
      </c>
      <c r="H62">
        <f t="shared" si="0"/>
        <v>58</v>
      </c>
    </row>
    <row r="63" spans="2:8" hidden="1">
      <c r="B63" t="e">
        <f>Substrings(INDEX(ТаблицаИД[Итог всё],MATCH($A$6,ТаблицаИД[Номер п/п],0)),"; ",ROW(B63)-5)</f>
        <v>#VALUE!</v>
      </c>
      <c r="C63" s="24"/>
      <c r="D63" s="87">
        <f>ROW(РеестрИД[[#This Row],[№ п/п]])-5</f>
        <v>58</v>
      </c>
      <c r="E6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3">
        <f>1</f>
        <v>1</v>
      </c>
      <c r="H63">
        <f t="shared" si="0"/>
        <v>59</v>
      </c>
    </row>
    <row r="64" spans="2:8" hidden="1">
      <c r="B64" t="e">
        <f>Substrings(INDEX(ТаблицаИД[Итог всё],MATCH($A$6,ТаблицаИД[Номер п/п],0)),"; ",ROW(B64)-5)</f>
        <v>#VALUE!</v>
      </c>
      <c r="C64" s="24"/>
      <c r="D64" s="87">
        <f>ROW(РеестрИД[[#This Row],[№ п/п]])-5</f>
        <v>59</v>
      </c>
      <c r="E6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4">
        <f>1</f>
        <v>1</v>
      </c>
      <c r="H64">
        <f t="shared" si="0"/>
        <v>60</v>
      </c>
    </row>
    <row r="65" spans="2:8" hidden="1">
      <c r="B65" t="e">
        <f>Substrings(INDEX(ТаблицаИД[Итог всё],MATCH($A$6,ТаблицаИД[Номер п/п],0)),"; ",ROW(B65)-5)</f>
        <v>#VALUE!</v>
      </c>
      <c r="C65" s="24"/>
      <c r="D65" s="87">
        <f>ROW(РеестрИД[[#This Row],[№ п/п]])-5</f>
        <v>60</v>
      </c>
      <c r="E6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5">
        <f>1</f>
        <v>1</v>
      </c>
      <c r="H65">
        <f t="shared" si="0"/>
        <v>61</v>
      </c>
    </row>
    <row r="66" spans="2:8" hidden="1">
      <c r="B66" t="e">
        <f>Substrings(INDEX(ТаблицаИД[Итог всё],MATCH($A$6,ТаблицаИД[Номер п/п],0)),"; ",ROW(B66)-5)</f>
        <v>#VALUE!</v>
      </c>
      <c r="C66" s="24"/>
      <c r="D66" s="87">
        <f>ROW(РеестрИД[[#This Row],[№ п/п]])-5</f>
        <v>61</v>
      </c>
      <c r="E6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6">
        <f>1</f>
        <v>1</v>
      </c>
      <c r="H66">
        <f t="shared" si="0"/>
        <v>62</v>
      </c>
    </row>
    <row r="67" spans="2:8" hidden="1">
      <c r="B67" t="e">
        <f>Substrings(INDEX(ТаблицаИД[Итог всё],MATCH($A$6,ТаблицаИД[Номер п/п],0)),"; ",ROW(B67)-5)</f>
        <v>#VALUE!</v>
      </c>
      <c r="C67" s="24"/>
      <c r="D67" s="87">
        <f>ROW(РеестрИД[[#This Row],[№ п/п]])-5</f>
        <v>62</v>
      </c>
      <c r="E6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7">
        <f>1</f>
        <v>1</v>
      </c>
      <c r="H67">
        <f t="shared" si="0"/>
        <v>63</v>
      </c>
    </row>
    <row r="68" spans="2:8" hidden="1">
      <c r="B68" t="e">
        <f>Substrings(INDEX(ТаблицаИД[Итог всё],MATCH($A$6,ТаблицаИД[Номер п/п],0)),"; ",ROW(B68)-5)</f>
        <v>#VALUE!</v>
      </c>
      <c r="C68" s="24"/>
      <c r="D68" s="87">
        <f>ROW(РеестрИД[[#This Row],[№ п/п]])-5</f>
        <v>63</v>
      </c>
      <c r="E6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8">
        <f>1</f>
        <v>1</v>
      </c>
      <c r="H68">
        <f t="shared" si="0"/>
        <v>64</v>
      </c>
    </row>
    <row r="69" spans="2:8" hidden="1">
      <c r="B69" t="e">
        <f>Substrings(INDEX(ТаблицаИД[Итог всё],MATCH($A$6,ТаблицаИД[Номер п/п],0)),"; ",ROW(B69)-5)</f>
        <v>#VALUE!</v>
      </c>
      <c r="C69" s="24"/>
      <c r="D69" s="87">
        <f>ROW(РеестрИД[[#This Row],[№ п/п]])-5</f>
        <v>64</v>
      </c>
      <c r="E6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6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69">
        <f>1</f>
        <v>1</v>
      </c>
      <c r="H69">
        <f t="shared" si="0"/>
        <v>65</v>
      </c>
    </row>
    <row r="70" spans="2:8" hidden="1">
      <c r="B70" t="e">
        <f>Substrings(INDEX(ТаблицаИД[Итог всё],MATCH($A$6,ТаблицаИД[Номер п/п],0)),"; ",ROW(B70)-5)</f>
        <v>#VALUE!</v>
      </c>
      <c r="C70" s="24"/>
      <c r="D70" s="87">
        <f>ROW(РеестрИД[[#This Row],[№ п/п]])-5</f>
        <v>65</v>
      </c>
      <c r="E7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0">
        <f>1</f>
        <v>1</v>
      </c>
      <c r="H70">
        <f t="shared" si="0"/>
        <v>66</v>
      </c>
    </row>
    <row r="71" spans="2:8" hidden="1">
      <c r="B71" t="e">
        <f>Substrings(INDEX(ТаблицаИД[Итог всё],MATCH($A$6,ТаблицаИД[Номер п/п],0)),"; ",ROW(B71)-5)</f>
        <v>#VALUE!</v>
      </c>
      <c r="C71" s="24"/>
      <c r="D71" s="87">
        <f>ROW(РеестрИД[[#This Row],[№ п/п]])-5</f>
        <v>66</v>
      </c>
      <c r="E7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1">
        <f>1</f>
        <v>1</v>
      </c>
      <c r="H71">
        <f t="shared" si="0"/>
        <v>67</v>
      </c>
    </row>
    <row r="72" spans="2:8" hidden="1">
      <c r="B72" t="e">
        <f>Substrings(INDEX(ТаблицаИД[Итог всё],MATCH($A$6,ТаблицаИД[Номер п/п],0)),"; ",ROW(B72)-5)</f>
        <v>#VALUE!</v>
      </c>
      <c r="C72" s="24"/>
      <c r="D72" s="87">
        <f>ROW(РеестрИД[[#This Row],[№ п/п]])-5</f>
        <v>67</v>
      </c>
      <c r="E7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2">
        <f>1</f>
        <v>1</v>
      </c>
      <c r="H72">
        <f t="shared" ref="H72:H135" si="1">G71+H71</f>
        <v>68</v>
      </c>
    </row>
    <row r="73" spans="2:8" hidden="1">
      <c r="B73" t="e">
        <f>Substrings(INDEX(ТаблицаИД[Итог всё],MATCH($A$6,ТаблицаИД[Номер п/п],0)),"; ",ROW(B73)-5)</f>
        <v>#VALUE!</v>
      </c>
      <c r="C73" s="24"/>
      <c r="D73" s="87">
        <f>ROW(РеестрИД[[#This Row],[№ п/п]])-5</f>
        <v>68</v>
      </c>
      <c r="E7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3">
        <f>1</f>
        <v>1</v>
      </c>
      <c r="H73">
        <f t="shared" si="1"/>
        <v>69</v>
      </c>
    </row>
    <row r="74" spans="2:8" hidden="1">
      <c r="B74" t="e">
        <f>Substrings(INDEX(ТаблицаИД[Итог всё],MATCH($A$6,ТаблицаИД[Номер п/п],0)),"; ",ROW(B74)-5)</f>
        <v>#VALUE!</v>
      </c>
      <c r="C74" s="24"/>
      <c r="D74" s="87">
        <f>ROW(РеестрИД[[#This Row],[№ п/п]])-5</f>
        <v>69</v>
      </c>
      <c r="E7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4">
        <f>1</f>
        <v>1</v>
      </c>
      <c r="H74">
        <f t="shared" si="1"/>
        <v>70</v>
      </c>
    </row>
    <row r="75" spans="2:8" hidden="1">
      <c r="B75" t="e">
        <f>Substrings(INDEX(ТаблицаИД[Итог всё],MATCH($A$6,ТаблицаИД[Номер п/п],0)),"; ",ROW(B75)-5)</f>
        <v>#VALUE!</v>
      </c>
      <c r="C75" s="24"/>
      <c r="D75" s="87">
        <f>ROW(РеестрИД[[#This Row],[№ п/п]])-5</f>
        <v>70</v>
      </c>
      <c r="E7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5">
        <f>1</f>
        <v>1</v>
      </c>
      <c r="H75">
        <f t="shared" si="1"/>
        <v>71</v>
      </c>
    </row>
    <row r="76" spans="2:8" hidden="1">
      <c r="B76" t="e">
        <f>Substrings(INDEX(ТаблицаИД[Итог всё],MATCH($A$6,ТаблицаИД[Номер п/п],0)),"; ",ROW(B76)-5)</f>
        <v>#VALUE!</v>
      </c>
      <c r="C76" s="24"/>
      <c r="D76" s="87">
        <f>ROW(РеестрИД[[#This Row],[№ п/п]])-5</f>
        <v>71</v>
      </c>
      <c r="E7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6">
        <f>1</f>
        <v>1</v>
      </c>
      <c r="H76">
        <f t="shared" si="1"/>
        <v>72</v>
      </c>
    </row>
    <row r="77" spans="2:8" hidden="1">
      <c r="B77" t="e">
        <f>Substrings(INDEX(ТаблицаИД[Итог всё],MATCH($A$6,ТаблицаИД[Номер п/п],0)),"; ",ROW(B77)-5)</f>
        <v>#VALUE!</v>
      </c>
      <c r="C77" s="24"/>
      <c r="D77" s="87">
        <f>ROW(РеестрИД[[#This Row],[№ п/п]])-5</f>
        <v>72</v>
      </c>
      <c r="E7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7">
        <f>1</f>
        <v>1</v>
      </c>
      <c r="H77">
        <f t="shared" si="1"/>
        <v>73</v>
      </c>
    </row>
    <row r="78" spans="2:8" hidden="1">
      <c r="B78" t="e">
        <f>Substrings(INDEX(ТаблицаИД[Итог всё],MATCH($A$6,ТаблицаИД[Номер п/п],0)),"; ",ROW(B78)-5)</f>
        <v>#VALUE!</v>
      </c>
      <c r="C78" s="24"/>
      <c r="D78" s="87">
        <f>ROW(РеестрИД[[#This Row],[№ п/п]])-5</f>
        <v>73</v>
      </c>
      <c r="E7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8">
        <f>1</f>
        <v>1</v>
      </c>
      <c r="H78">
        <f t="shared" si="1"/>
        <v>74</v>
      </c>
    </row>
    <row r="79" spans="2:8" hidden="1">
      <c r="B79" t="e">
        <f>Substrings(INDEX(ТаблицаИД[Итог всё],MATCH($A$6,ТаблицаИД[Номер п/п],0)),"; ",ROW(B79)-5)</f>
        <v>#VALUE!</v>
      </c>
      <c r="C79" s="24"/>
      <c r="D79" s="87">
        <f>ROW(РеестрИД[[#This Row],[№ п/п]])-5</f>
        <v>74</v>
      </c>
      <c r="E7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7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79">
        <f>1</f>
        <v>1</v>
      </c>
      <c r="H79">
        <f t="shared" si="1"/>
        <v>75</v>
      </c>
    </row>
    <row r="80" spans="2:8" hidden="1">
      <c r="B80" t="e">
        <f>Substrings(INDEX(ТаблицаИД[Итог всё],MATCH($A$6,ТаблицаИД[Номер п/п],0)),"; ",ROW(B80)-5)</f>
        <v>#VALUE!</v>
      </c>
      <c r="C80" s="24"/>
      <c r="D80" s="87">
        <f>ROW(РеестрИД[[#This Row],[№ п/п]])-5</f>
        <v>75</v>
      </c>
      <c r="E8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0">
        <f>1</f>
        <v>1</v>
      </c>
      <c r="H80">
        <f t="shared" si="1"/>
        <v>76</v>
      </c>
    </row>
    <row r="81" spans="2:8" hidden="1">
      <c r="B81" t="e">
        <f>Substrings(INDEX(ТаблицаИД[Итог всё],MATCH($A$6,ТаблицаИД[Номер п/п],0)),"; ",ROW(B81)-5)</f>
        <v>#VALUE!</v>
      </c>
      <c r="C81" s="24"/>
      <c r="D81" s="87">
        <f>ROW(РеестрИД[[#This Row],[№ п/п]])-5</f>
        <v>76</v>
      </c>
      <c r="E8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1">
        <f>1</f>
        <v>1</v>
      </c>
      <c r="H81">
        <f t="shared" si="1"/>
        <v>77</v>
      </c>
    </row>
    <row r="82" spans="2:8" hidden="1">
      <c r="B82" t="e">
        <f>Substrings(INDEX(ТаблицаИД[Итог всё],MATCH($A$6,ТаблицаИД[Номер п/п],0)),"; ",ROW(B82)-5)</f>
        <v>#VALUE!</v>
      </c>
      <c r="C82" s="24"/>
      <c r="D82" s="87">
        <f>ROW(РеестрИД[[#This Row],[№ п/п]])-5</f>
        <v>77</v>
      </c>
      <c r="E8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2">
        <f>1</f>
        <v>1</v>
      </c>
      <c r="H82">
        <f t="shared" si="1"/>
        <v>78</v>
      </c>
    </row>
    <row r="83" spans="2:8" hidden="1">
      <c r="B83" t="e">
        <f>Substrings(INDEX(ТаблицаИД[Итог всё],MATCH($A$6,ТаблицаИД[Номер п/п],0)),"; ",ROW(B83)-5)</f>
        <v>#VALUE!</v>
      </c>
      <c r="C83" s="24"/>
      <c r="D83" s="87">
        <f>ROW(РеестрИД[[#This Row],[№ п/п]])-5</f>
        <v>78</v>
      </c>
      <c r="E8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3">
        <f>1</f>
        <v>1</v>
      </c>
      <c r="H83">
        <f t="shared" si="1"/>
        <v>79</v>
      </c>
    </row>
    <row r="84" spans="2:8" hidden="1">
      <c r="B84" t="e">
        <f>Substrings(INDEX(ТаблицаИД[Итог всё],MATCH($A$6,ТаблицаИД[Номер п/п],0)),"; ",ROW(B84)-5)</f>
        <v>#VALUE!</v>
      </c>
      <c r="C84" s="24"/>
      <c r="D84" s="87">
        <f>ROW(РеестрИД[[#This Row],[№ п/п]])-5</f>
        <v>79</v>
      </c>
      <c r="E8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4">
        <f>1</f>
        <v>1</v>
      </c>
      <c r="H84">
        <f t="shared" si="1"/>
        <v>80</v>
      </c>
    </row>
    <row r="85" spans="2:8" hidden="1">
      <c r="B85" t="e">
        <f>Substrings(INDEX(ТаблицаИД[Итог всё],MATCH($A$6,ТаблицаИД[Номер п/п],0)),"; ",ROW(B85)-5)</f>
        <v>#VALUE!</v>
      </c>
      <c r="C85" s="24"/>
      <c r="D85" s="87">
        <f>ROW(РеестрИД[[#This Row],[№ п/п]])-5</f>
        <v>80</v>
      </c>
      <c r="E8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5">
        <f>1</f>
        <v>1</v>
      </c>
      <c r="H85">
        <f t="shared" si="1"/>
        <v>81</v>
      </c>
    </row>
    <row r="86" spans="2:8" hidden="1">
      <c r="B86" t="e">
        <f>Substrings(INDEX(ТаблицаИД[Итог всё],MATCH($A$6,ТаблицаИД[Номер п/п],0)),"; ",ROW(B86)-5)</f>
        <v>#VALUE!</v>
      </c>
      <c r="C86" s="24"/>
      <c r="D86" s="87">
        <f>ROW(РеестрИД[[#This Row],[№ п/п]])-5</f>
        <v>81</v>
      </c>
      <c r="E8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6">
        <f>1</f>
        <v>1</v>
      </c>
      <c r="H86">
        <f t="shared" si="1"/>
        <v>82</v>
      </c>
    </row>
    <row r="87" spans="2:8" hidden="1">
      <c r="B87" t="e">
        <f>Substrings(INDEX(ТаблицаИД[Итог всё],MATCH($A$6,ТаблицаИД[Номер п/п],0)),"; ",ROW(B87)-5)</f>
        <v>#VALUE!</v>
      </c>
      <c r="C87" s="24"/>
      <c r="D87" s="87">
        <f>ROW(РеестрИД[[#This Row],[№ п/п]])-5</f>
        <v>82</v>
      </c>
      <c r="E8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7">
        <f>1</f>
        <v>1</v>
      </c>
      <c r="H87">
        <f t="shared" si="1"/>
        <v>83</v>
      </c>
    </row>
    <row r="88" spans="2:8" hidden="1">
      <c r="B88" t="e">
        <f>Substrings(INDEX(ТаблицаИД[Итог всё],MATCH($A$6,ТаблицаИД[Номер п/п],0)),"; ",ROW(B88)-5)</f>
        <v>#VALUE!</v>
      </c>
      <c r="C88" s="24"/>
      <c r="D88" s="87">
        <f>ROW(РеестрИД[[#This Row],[№ п/п]])-5</f>
        <v>83</v>
      </c>
      <c r="E8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8">
        <f>1</f>
        <v>1</v>
      </c>
      <c r="H88">
        <f t="shared" si="1"/>
        <v>84</v>
      </c>
    </row>
    <row r="89" spans="2:8" hidden="1">
      <c r="B89" t="e">
        <f>Substrings(INDEX(ТаблицаИД[Итог всё],MATCH($A$6,ТаблицаИД[Номер п/п],0)),"; ",ROW(B89)-5)</f>
        <v>#VALUE!</v>
      </c>
      <c r="C89" s="24"/>
      <c r="D89" s="87">
        <f>ROW(РеестрИД[[#This Row],[№ п/п]])-5</f>
        <v>84</v>
      </c>
      <c r="E8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8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89">
        <f>1</f>
        <v>1</v>
      </c>
      <c r="H89">
        <f t="shared" si="1"/>
        <v>85</v>
      </c>
    </row>
    <row r="90" spans="2:8" hidden="1">
      <c r="B90" t="e">
        <f>Substrings(INDEX(ТаблицаИД[Итог всё],MATCH($A$6,ТаблицаИД[Номер п/п],0)),"; ",ROW(B90)-5)</f>
        <v>#VALUE!</v>
      </c>
      <c r="C90" s="24"/>
      <c r="D90" s="87">
        <f>ROW(РеестрИД[[#This Row],[№ п/п]])-5</f>
        <v>85</v>
      </c>
      <c r="E9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0">
        <f>1</f>
        <v>1</v>
      </c>
      <c r="H90">
        <f t="shared" si="1"/>
        <v>86</v>
      </c>
    </row>
    <row r="91" spans="2:8" hidden="1">
      <c r="B91" t="e">
        <f>Substrings(INDEX(ТаблицаИД[Итог всё],MATCH($A$6,ТаблицаИД[Номер п/п],0)),"; ",ROW(B91)-5)</f>
        <v>#VALUE!</v>
      </c>
      <c r="C91" s="24"/>
      <c r="D91" s="87">
        <f>ROW(РеестрИД[[#This Row],[№ п/п]])-5</f>
        <v>86</v>
      </c>
      <c r="E9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1">
        <f>1</f>
        <v>1</v>
      </c>
      <c r="H91">
        <f t="shared" si="1"/>
        <v>87</v>
      </c>
    </row>
    <row r="92" spans="2:8" hidden="1">
      <c r="B92" t="e">
        <f>Substrings(INDEX(ТаблицаИД[Итог всё],MATCH($A$6,ТаблицаИД[Номер п/п],0)),"; ",ROW(B92)-5)</f>
        <v>#VALUE!</v>
      </c>
      <c r="C92" s="24"/>
      <c r="D92" s="87">
        <f>ROW(РеестрИД[[#This Row],[№ п/п]])-5</f>
        <v>87</v>
      </c>
      <c r="E9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2">
        <f>1</f>
        <v>1</v>
      </c>
      <c r="H92">
        <f t="shared" si="1"/>
        <v>88</v>
      </c>
    </row>
    <row r="93" spans="2:8" hidden="1">
      <c r="B93" t="e">
        <f>Substrings(INDEX(ТаблицаИД[Итог всё],MATCH($A$6,ТаблицаИД[Номер п/п],0)),"; ",ROW(B93)-5)</f>
        <v>#VALUE!</v>
      </c>
      <c r="C93" s="24"/>
      <c r="D93" s="87">
        <f>ROW(РеестрИД[[#This Row],[№ п/п]])-5</f>
        <v>88</v>
      </c>
      <c r="E9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3">
        <f>1</f>
        <v>1</v>
      </c>
      <c r="H93">
        <f t="shared" si="1"/>
        <v>89</v>
      </c>
    </row>
    <row r="94" spans="2:8" hidden="1">
      <c r="B94" t="e">
        <f>Substrings(INDEX(ТаблицаИД[Итог всё],MATCH($A$6,ТаблицаИД[Номер п/п],0)),"; ",ROW(B94)-5)</f>
        <v>#VALUE!</v>
      </c>
      <c r="C94" s="24"/>
      <c r="D94" s="87">
        <f>ROW(РеестрИД[[#This Row],[№ п/п]])-5</f>
        <v>89</v>
      </c>
      <c r="E9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4">
        <f>1</f>
        <v>1</v>
      </c>
      <c r="H94">
        <f t="shared" si="1"/>
        <v>90</v>
      </c>
    </row>
    <row r="95" spans="2:8" hidden="1">
      <c r="B95" t="e">
        <f>Substrings(INDEX(ТаблицаИД[Итог всё],MATCH($A$6,ТаблицаИД[Номер п/п],0)),"; ",ROW(B95)-5)</f>
        <v>#VALUE!</v>
      </c>
      <c r="C95" s="24"/>
      <c r="D95" s="87">
        <f>ROW(РеестрИД[[#This Row],[№ п/п]])-5</f>
        <v>90</v>
      </c>
      <c r="E9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5">
        <f>1</f>
        <v>1</v>
      </c>
      <c r="H95">
        <f t="shared" si="1"/>
        <v>91</v>
      </c>
    </row>
    <row r="96" spans="2:8" hidden="1">
      <c r="B96" t="e">
        <f>Substrings(INDEX(ТаблицаИД[Итог всё],MATCH($A$6,ТаблицаИД[Номер п/п],0)),"; ",ROW(B96)-5)</f>
        <v>#VALUE!</v>
      </c>
      <c r="C96" s="24"/>
      <c r="D96" s="87">
        <f>ROW(РеестрИД[[#This Row],[№ п/п]])-5</f>
        <v>91</v>
      </c>
      <c r="E9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6">
        <f>1</f>
        <v>1</v>
      </c>
      <c r="H96">
        <f t="shared" si="1"/>
        <v>92</v>
      </c>
    </row>
    <row r="97" spans="2:8" hidden="1">
      <c r="B97" t="e">
        <f>Substrings(INDEX(ТаблицаИД[Итог всё],MATCH($A$6,ТаблицаИД[Номер п/п],0)),"; ",ROW(B97)-5)</f>
        <v>#VALUE!</v>
      </c>
      <c r="C97" s="24"/>
      <c r="D97" s="87">
        <f>ROW(РеестрИД[[#This Row],[№ п/п]])-5</f>
        <v>92</v>
      </c>
      <c r="E9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7">
        <f>1</f>
        <v>1</v>
      </c>
      <c r="H97">
        <f t="shared" si="1"/>
        <v>93</v>
      </c>
    </row>
    <row r="98" spans="2:8" hidden="1">
      <c r="B98" t="e">
        <f>Substrings(INDEX(ТаблицаИД[Итог всё],MATCH($A$6,ТаблицаИД[Номер п/п],0)),"; ",ROW(B98)-5)</f>
        <v>#VALUE!</v>
      </c>
      <c r="C98" s="24"/>
      <c r="D98" s="87">
        <f>ROW(РеестрИД[[#This Row],[№ п/п]])-5</f>
        <v>93</v>
      </c>
      <c r="E9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8">
        <f>1</f>
        <v>1</v>
      </c>
      <c r="H98">
        <f t="shared" si="1"/>
        <v>94</v>
      </c>
    </row>
    <row r="99" spans="2:8" hidden="1">
      <c r="B99" t="e">
        <f>Substrings(INDEX(ТаблицаИД[Итог всё],MATCH($A$6,ТаблицаИД[Номер п/п],0)),"; ",ROW(B99)-5)</f>
        <v>#VALUE!</v>
      </c>
      <c r="C99" s="24"/>
      <c r="D99" s="87">
        <f>ROW(РеестрИД[[#This Row],[№ п/п]])-5</f>
        <v>94</v>
      </c>
      <c r="E9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9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99">
        <f>1</f>
        <v>1</v>
      </c>
      <c r="H99">
        <f t="shared" si="1"/>
        <v>95</v>
      </c>
    </row>
    <row r="100" spans="2:8" hidden="1">
      <c r="B100" t="e">
        <f>Substrings(INDEX(ТаблицаИД[Итог всё],MATCH($A$6,ТаблицаИД[Номер п/п],0)),"; ",ROW(B100)-5)</f>
        <v>#VALUE!</v>
      </c>
      <c r="C100" s="24"/>
      <c r="D100" s="87">
        <f>ROW(РеестрИД[[#This Row],[№ п/п]])-5</f>
        <v>95</v>
      </c>
      <c r="E10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0">
        <f>1</f>
        <v>1</v>
      </c>
      <c r="H100">
        <f t="shared" si="1"/>
        <v>96</v>
      </c>
    </row>
    <row r="101" spans="2:8" hidden="1">
      <c r="B101" t="e">
        <f>Substrings(INDEX(ТаблицаИД[Итог всё],MATCH($A$6,ТаблицаИД[Номер п/п],0)),"; ",ROW(B101)-5)</f>
        <v>#VALUE!</v>
      </c>
      <c r="C101" s="24"/>
      <c r="D101" s="87">
        <f>ROW(РеестрИД[[#This Row],[№ п/п]])-5</f>
        <v>96</v>
      </c>
      <c r="E10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1">
        <f>1</f>
        <v>1</v>
      </c>
      <c r="H101">
        <f t="shared" si="1"/>
        <v>97</v>
      </c>
    </row>
    <row r="102" spans="2:8" hidden="1">
      <c r="B102" t="e">
        <f>Substrings(INDEX(ТаблицаИД[Итог всё],MATCH($A$6,ТаблицаИД[Номер п/п],0)),"; ",ROW(B102)-5)</f>
        <v>#VALUE!</v>
      </c>
      <c r="C102" s="24"/>
      <c r="D102" s="87">
        <f>ROW(РеестрИД[[#This Row],[№ п/п]])-5</f>
        <v>97</v>
      </c>
      <c r="E10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2">
        <f>1</f>
        <v>1</v>
      </c>
      <c r="H102">
        <f t="shared" si="1"/>
        <v>98</v>
      </c>
    </row>
    <row r="103" spans="2:8" hidden="1">
      <c r="B103" t="e">
        <f>Substrings(INDEX(ТаблицаИД[Итог всё],MATCH($A$6,ТаблицаИД[Номер п/п],0)),"; ",ROW(B103)-5)</f>
        <v>#VALUE!</v>
      </c>
      <c r="C103" s="24"/>
      <c r="D103" s="87">
        <f>ROW(РеестрИД[[#This Row],[№ п/п]])-5</f>
        <v>98</v>
      </c>
      <c r="E10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3">
        <f>1</f>
        <v>1</v>
      </c>
      <c r="H103">
        <f t="shared" si="1"/>
        <v>99</v>
      </c>
    </row>
    <row r="104" spans="2:8" hidden="1">
      <c r="B104" t="e">
        <f>Substrings(INDEX(ТаблицаИД[Итог всё],MATCH($A$6,ТаблицаИД[Номер п/п],0)),"; ",ROW(B104)-5)</f>
        <v>#VALUE!</v>
      </c>
      <c r="C104" s="24"/>
      <c r="D104" s="87">
        <f>ROW(РеестрИД[[#This Row],[№ п/п]])-5</f>
        <v>99</v>
      </c>
      <c r="E10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4">
        <f>1</f>
        <v>1</v>
      </c>
      <c r="H104">
        <f t="shared" si="1"/>
        <v>100</v>
      </c>
    </row>
    <row r="105" spans="2:8" hidden="1">
      <c r="B105" t="e">
        <f>Substrings(INDEX(ТаблицаИД[Итог всё],MATCH($A$6,ТаблицаИД[Номер п/п],0)),"; ",ROW(B105)-5)</f>
        <v>#VALUE!</v>
      </c>
      <c r="C105" s="24"/>
      <c r="D105" s="87">
        <f>ROW(РеестрИД[[#This Row],[№ п/п]])-5</f>
        <v>100</v>
      </c>
      <c r="E10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5">
        <f>1</f>
        <v>1</v>
      </c>
      <c r="H105">
        <f t="shared" si="1"/>
        <v>101</v>
      </c>
    </row>
    <row r="106" spans="2:8" hidden="1">
      <c r="B106" t="e">
        <f>Substrings(INDEX(ТаблицаИД[Итог всё],MATCH($A$6,ТаблицаИД[Номер п/п],0)),"; ",ROW(B106)-5)</f>
        <v>#VALUE!</v>
      </c>
      <c r="C106" s="24"/>
      <c r="D106" s="87">
        <f>ROW(РеестрИД[[#This Row],[№ п/п]])-5</f>
        <v>101</v>
      </c>
      <c r="E10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6">
        <f>1</f>
        <v>1</v>
      </c>
      <c r="H106">
        <f t="shared" si="1"/>
        <v>102</v>
      </c>
    </row>
    <row r="107" spans="2:8" hidden="1">
      <c r="B107" t="e">
        <f>Substrings(INDEX(ТаблицаИД[Итог всё],MATCH($A$6,ТаблицаИД[Номер п/п],0)),"; ",ROW(B107)-5)</f>
        <v>#VALUE!</v>
      </c>
      <c r="C107" s="24"/>
      <c r="D107" s="87">
        <f>ROW(РеестрИД[[#This Row],[№ п/п]])-5</f>
        <v>102</v>
      </c>
      <c r="E10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7">
        <f>1</f>
        <v>1</v>
      </c>
      <c r="H107">
        <f t="shared" si="1"/>
        <v>103</v>
      </c>
    </row>
    <row r="108" spans="2:8" hidden="1">
      <c r="B108" t="e">
        <f>Substrings(INDEX(ТаблицаИД[Итог всё],MATCH($A$6,ТаблицаИД[Номер п/п],0)),"; ",ROW(B108)-5)</f>
        <v>#VALUE!</v>
      </c>
      <c r="C108" s="24"/>
      <c r="D108" s="87">
        <f>ROW(РеестрИД[[#This Row],[№ п/п]])-5</f>
        <v>103</v>
      </c>
      <c r="E10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8">
        <f>1</f>
        <v>1</v>
      </c>
      <c r="H108">
        <f t="shared" si="1"/>
        <v>104</v>
      </c>
    </row>
    <row r="109" spans="2:8" hidden="1">
      <c r="B109" t="e">
        <f>Substrings(INDEX(ТаблицаИД[Итог всё],MATCH($A$6,ТаблицаИД[Номер п/п],0)),"; ",ROW(B109)-5)</f>
        <v>#VALUE!</v>
      </c>
      <c r="C109" s="24"/>
      <c r="D109" s="87">
        <f>ROW(РеестрИД[[#This Row],[№ п/п]])-5</f>
        <v>104</v>
      </c>
      <c r="E10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0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09">
        <f>1</f>
        <v>1</v>
      </c>
      <c r="H109">
        <f t="shared" si="1"/>
        <v>105</v>
      </c>
    </row>
    <row r="110" spans="2:8" hidden="1">
      <c r="B110" t="e">
        <f>Substrings(INDEX(ТаблицаИД[Итог всё],MATCH($A$6,ТаблицаИД[Номер п/п],0)),"; ",ROW(B110)-5)</f>
        <v>#VALUE!</v>
      </c>
      <c r="C110" s="24"/>
      <c r="D110" s="87">
        <f>ROW(РеестрИД[[#This Row],[№ п/п]])-5</f>
        <v>105</v>
      </c>
      <c r="E11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0">
        <f>1</f>
        <v>1</v>
      </c>
      <c r="H110">
        <f t="shared" si="1"/>
        <v>106</v>
      </c>
    </row>
    <row r="111" spans="2:8" hidden="1">
      <c r="B111" t="e">
        <f>Substrings(INDEX(ТаблицаИД[Итог всё],MATCH($A$6,ТаблицаИД[Номер п/п],0)),"; ",ROW(B111)-5)</f>
        <v>#VALUE!</v>
      </c>
      <c r="C111" s="24"/>
      <c r="D111" s="87">
        <f>ROW(РеестрИД[[#This Row],[№ п/п]])-5</f>
        <v>106</v>
      </c>
      <c r="E11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1">
        <f>1</f>
        <v>1</v>
      </c>
      <c r="H111">
        <f t="shared" si="1"/>
        <v>107</v>
      </c>
    </row>
    <row r="112" spans="2:8" hidden="1">
      <c r="B112" t="e">
        <f>Substrings(INDEX(ТаблицаИД[Итог всё],MATCH($A$6,ТаблицаИД[Номер п/п],0)),"; ",ROW(B112)-5)</f>
        <v>#VALUE!</v>
      </c>
      <c r="C112" s="24"/>
      <c r="D112" s="87">
        <f>ROW(РеестрИД[[#This Row],[№ п/п]])-5</f>
        <v>107</v>
      </c>
      <c r="E11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2">
        <f>1</f>
        <v>1</v>
      </c>
      <c r="H112">
        <f t="shared" si="1"/>
        <v>108</v>
      </c>
    </row>
    <row r="113" spans="2:8" hidden="1">
      <c r="B113" t="e">
        <f>Substrings(INDEX(ТаблицаИД[Итог всё],MATCH($A$6,ТаблицаИД[Номер п/п],0)),"; ",ROW(B113)-5)</f>
        <v>#VALUE!</v>
      </c>
      <c r="C113" s="24"/>
      <c r="D113" s="87">
        <f>ROW(РеестрИД[[#This Row],[№ п/п]])-5</f>
        <v>108</v>
      </c>
      <c r="E11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3">
        <f>1</f>
        <v>1</v>
      </c>
      <c r="H113">
        <f t="shared" si="1"/>
        <v>109</v>
      </c>
    </row>
    <row r="114" spans="2:8" hidden="1">
      <c r="B114" t="e">
        <f>Substrings(INDEX(ТаблицаИД[Итог всё],MATCH($A$6,ТаблицаИД[Номер п/п],0)),"; ",ROW(B114)-5)</f>
        <v>#VALUE!</v>
      </c>
      <c r="C114" s="24"/>
      <c r="D114" s="87">
        <f>ROW(РеестрИД[[#This Row],[№ п/п]])-5</f>
        <v>109</v>
      </c>
      <c r="E11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4">
        <f>1</f>
        <v>1</v>
      </c>
      <c r="H114">
        <f t="shared" si="1"/>
        <v>110</v>
      </c>
    </row>
    <row r="115" spans="2:8" hidden="1">
      <c r="B115" t="e">
        <f>Substrings(INDEX(ТаблицаИД[Итог всё],MATCH($A$6,ТаблицаИД[Номер п/п],0)),"; ",ROW(B115)-5)</f>
        <v>#VALUE!</v>
      </c>
      <c r="C115" s="24"/>
      <c r="D115" s="87">
        <f>ROW(РеестрИД[[#This Row],[№ п/п]])-5</f>
        <v>110</v>
      </c>
      <c r="E11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5">
        <f>1</f>
        <v>1</v>
      </c>
      <c r="H115">
        <f t="shared" si="1"/>
        <v>111</v>
      </c>
    </row>
    <row r="116" spans="2:8" hidden="1">
      <c r="B116" t="e">
        <f>Substrings(INDEX(ТаблицаИД[Итог всё],MATCH($A$6,ТаблицаИД[Номер п/п],0)),"; ",ROW(B116)-5)</f>
        <v>#VALUE!</v>
      </c>
      <c r="C116" s="24"/>
      <c r="D116" s="87">
        <f>ROW(РеестрИД[[#This Row],[№ п/п]])-5</f>
        <v>111</v>
      </c>
      <c r="E11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6">
        <f>1</f>
        <v>1</v>
      </c>
      <c r="H116">
        <f t="shared" si="1"/>
        <v>112</v>
      </c>
    </row>
    <row r="117" spans="2:8" hidden="1">
      <c r="B117" t="e">
        <f>Substrings(INDEX(ТаблицаИД[Итог всё],MATCH($A$6,ТаблицаИД[Номер п/п],0)),"; ",ROW(B117)-5)</f>
        <v>#VALUE!</v>
      </c>
      <c r="C117" s="24"/>
      <c r="D117" s="87">
        <f>ROW(РеестрИД[[#This Row],[№ п/п]])-5</f>
        <v>112</v>
      </c>
      <c r="E11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7">
        <f>1</f>
        <v>1</v>
      </c>
      <c r="H117">
        <f t="shared" si="1"/>
        <v>113</v>
      </c>
    </row>
    <row r="118" spans="2:8" hidden="1">
      <c r="B118" t="e">
        <f>Substrings(INDEX(ТаблицаИД[Итог всё],MATCH($A$6,ТаблицаИД[Номер п/п],0)),"; ",ROW(B118)-5)</f>
        <v>#VALUE!</v>
      </c>
      <c r="C118" s="24"/>
      <c r="D118" s="87">
        <f>ROW(РеестрИД[[#This Row],[№ п/п]])-5</f>
        <v>113</v>
      </c>
      <c r="E11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8">
        <f>1</f>
        <v>1</v>
      </c>
      <c r="H118">
        <f t="shared" si="1"/>
        <v>114</v>
      </c>
    </row>
    <row r="119" spans="2:8" hidden="1">
      <c r="B119" t="e">
        <f>Substrings(INDEX(ТаблицаИД[Итог всё],MATCH($A$6,ТаблицаИД[Номер п/п],0)),"; ",ROW(B119)-5)</f>
        <v>#VALUE!</v>
      </c>
      <c r="C119" s="24"/>
      <c r="D119" s="87">
        <f>ROW(РеестрИД[[#This Row],[№ п/п]])-5</f>
        <v>114</v>
      </c>
      <c r="E11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1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19">
        <f>1</f>
        <v>1</v>
      </c>
      <c r="H119">
        <f t="shared" si="1"/>
        <v>115</v>
      </c>
    </row>
    <row r="120" spans="2:8" hidden="1">
      <c r="B120" t="e">
        <f>Substrings(INDEX(ТаблицаИД[Итог всё],MATCH($A$6,ТаблицаИД[Номер п/п],0)),"; ",ROW(B120)-5)</f>
        <v>#VALUE!</v>
      </c>
      <c r="C120" s="24"/>
      <c r="D120" s="87">
        <f>ROW(РеестрИД[[#This Row],[№ п/п]])-5</f>
        <v>115</v>
      </c>
      <c r="E12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0">
        <f>1</f>
        <v>1</v>
      </c>
      <c r="H120">
        <f t="shared" si="1"/>
        <v>116</v>
      </c>
    </row>
    <row r="121" spans="2:8" hidden="1">
      <c r="B121" t="e">
        <f>Substrings(INDEX(ТаблицаИД[Итог всё],MATCH($A$6,ТаблицаИД[Номер п/п],0)),"; ",ROW(B121)-5)</f>
        <v>#VALUE!</v>
      </c>
      <c r="C121" s="24"/>
      <c r="D121" s="87">
        <f>ROW(РеестрИД[[#This Row],[№ п/п]])-5</f>
        <v>116</v>
      </c>
      <c r="E12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1">
        <f>1</f>
        <v>1</v>
      </c>
      <c r="H121">
        <f t="shared" si="1"/>
        <v>117</v>
      </c>
    </row>
    <row r="122" spans="2:8" hidden="1">
      <c r="B122" t="e">
        <f>Substrings(INDEX(ТаблицаИД[Итог всё],MATCH($A$6,ТаблицаИД[Номер п/п],0)),"; ",ROW(B122)-5)</f>
        <v>#VALUE!</v>
      </c>
      <c r="C122" s="24"/>
      <c r="D122" s="87">
        <f>ROW(РеестрИД[[#This Row],[№ п/п]])-5</f>
        <v>117</v>
      </c>
      <c r="E12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2">
        <f>1</f>
        <v>1</v>
      </c>
      <c r="H122">
        <f t="shared" si="1"/>
        <v>118</v>
      </c>
    </row>
    <row r="123" spans="2:8" hidden="1">
      <c r="B123" t="e">
        <f>Substrings(INDEX(ТаблицаИД[Итог всё],MATCH($A$6,ТаблицаИД[Номер п/п],0)),"; ",ROW(B123)-5)</f>
        <v>#VALUE!</v>
      </c>
      <c r="C123" s="24"/>
      <c r="D123" s="87">
        <f>ROW(РеестрИД[[#This Row],[№ п/п]])-5</f>
        <v>118</v>
      </c>
      <c r="E12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3">
        <f>1</f>
        <v>1</v>
      </c>
      <c r="H123">
        <f t="shared" si="1"/>
        <v>119</v>
      </c>
    </row>
    <row r="124" spans="2:8" hidden="1">
      <c r="B124" t="e">
        <f>Substrings(INDEX(ТаблицаИД[Итог всё],MATCH($A$6,ТаблицаИД[Номер п/п],0)),"; ",ROW(B124)-5)</f>
        <v>#VALUE!</v>
      </c>
      <c r="C124" s="24"/>
      <c r="D124" s="87">
        <f>ROW(РеестрИД[[#This Row],[№ п/п]])-5</f>
        <v>119</v>
      </c>
      <c r="E12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4">
        <f>1</f>
        <v>1</v>
      </c>
      <c r="H124">
        <f t="shared" si="1"/>
        <v>120</v>
      </c>
    </row>
    <row r="125" spans="2:8" hidden="1">
      <c r="B125" t="e">
        <f>Substrings(INDEX(ТаблицаИД[Итог всё],MATCH($A$6,ТаблицаИД[Номер п/п],0)),"; ",ROW(B125)-5)</f>
        <v>#VALUE!</v>
      </c>
      <c r="C125" s="24"/>
      <c r="D125" s="87">
        <f>ROW(РеестрИД[[#This Row],[№ п/п]])-5</f>
        <v>120</v>
      </c>
      <c r="E12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5">
        <f>1</f>
        <v>1</v>
      </c>
      <c r="H125">
        <f t="shared" si="1"/>
        <v>121</v>
      </c>
    </row>
    <row r="126" spans="2:8" hidden="1">
      <c r="B126" t="e">
        <f>Substrings(INDEX(ТаблицаИД[Итог всё],MATCH($A$6,ТаблицаИД[Номер п/п],0)),"; ",ROW(B126)-5)</f>
        <v>#VALUE!</v>
      </c>
      <c r="C126" s="24"/>
      <c r="D126" s="87">
        <f>ROW(РеестрИД[[#This Row],[№ п/п]])-5</f>
        <v>121</v>
      </c>
      <c r="E12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6">
        <f>1</f>
        <v>1</v>
      </c>
      <c r="H126">
        <f t="shared" si="1"/>
        <v>122</v>
      </c>
    </row>
    <row r="127" spans="2:8" hidden="1">
      <c r="B127" t="e">
        <f>Substrings(INDEX(ТаблицаИД[Итог всё],MATCH($A$6,ТаблицаИД[Номер п/п],0)),"; ",ROW(B127)-5)</f>
        <v>#VALUE!</v>
      </c>
      <c r="C127" s="24"/>
      <c r="D127" s="87">
        <f>ROW(РеестрИД[[#This Row],[№ п/п]])-5</f>
        <v>122</v>
      </c>
      <c r="E12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7">
        <f>1</f>
        <v>1</v>
      </c>
      <c r="H127">
        <f t="shared" si="1"/>
        <v>123</v>
      </c>
    </row>
    <row r="128" spans="2:8" hidden="1">
      <c r="B128" t="e">
        <f>Substrings(INDEX(ТаблицаИД[Итог всё],MATCH($A$6,ТаблицаИД[Номер п/п],0)),"; ",ROW(B128)-5)</f>
        <v>#VALUE!</v>
      </c>
      <c r="C128" s="24"/>
      <c r="D128" s="87">
        <f>ROW(РеестрИД[[#This Row],[№ п/п]])-5</f>
        <v>123</v>
      </c>
      <c r="E12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8">
        <f>1</f>
        <v>1</v>
      </c>
      <c r="H128">
        <f t="shared" si="1"/>
        <v>124</v>
      </c>
    </row>
    <row r="129" spans="2:8" hidden="1">
      <c r="B129" t="e">
        <f>Substrings(INDEX(ТаблицаИД[Итог всё],MATCH($A$6,ТаблицаИД[Номер п/п],0)),"; ",ROW(B129)-5)</f>
        <v>#VALUE!</v>
      </c>
      <c r="C129" s="24"/>
      <c r="D129" s="87">
        <f>ROW(РеестрИД[[#This Row],[№ п/п]])-5</f>
        <v>124</v>
      </c>
      <c r="E12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2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29">
        <f>1</f>
        <v>1</v>
      </c>
      <c r="H129">
        <f t="shared" si="1"/>
        <v>125</v>
      </c>
    </row>
    <row r="130" spans="2:8" hidden="1">
      <c r="B130" t="e">
        <f>Substrings(INDEX(ТаблицаИД[Итог всё],MATCH($A$6,ТаблицаИД[Номер п/п],0)),"; ",ROW(B130)-5)</f>
        <v>#VALUE!</v>
      </c>
      <c r="C130" s="24"/>
      <c r="D130" s="87">
        <f>ROW(РеестрИД[[#This Row],[№ п/п]])-5</f>
        <v>125</v>
      </c>
      <c r="E13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0">
        <f>1</f>
        <v>1</v>
      </c>
      <c r="H130">
        <f t="shared" si="1"/>
        <v>126</v>
      </c>
    </row>
    <row r="131" spans="2:8" hidden="1">
      <c r="B131" t="e">
        <f>Substrings(INDEX(ТаблицаИД[Итог всё],MATCH($A$6,ТаблицаИД[Номер п/п],0)),"; ",ROW(B131)-5)</f>
        <v>#VALUE!</v>
      </c>
      <c r="C131" s="24"/>
      <c r="D131" s="87">
        <f>ROW(РеестрИД[[#This Row],[№ п/п]])-5</f>
        <v>126</v>
      </c>
      <c r="E13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1">
        <f>1</f>
        <v>1</v>
      </c>
      <c r="H131">
        <f t="shared" si="1"/>
        <v>127</v>
      </c>
    </row>
    <row r="132" spans="2:8" hidden="1">
      <c r="B132" t="e">
        <f>Substrings(INDEX(ТаблицаИД[Итог всё],MATCH($A$6,ТаблицаИД[Номер п/п],0)),"; ",ROW(B132)-5)</f>
        <v>#VALUE!</v>
      </c>
      <c r="C132" s="24"/>
      <c r="D132" s="87">
        <f>ROW(РеестрИД[[#This Row],[№ п/п]])-5</f>
        <v>127</v>
      </c>
      <c r="E13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2">
        <f>1</f>
        <v>1</v>
      </c>
      <c r="H132">
        <f t="shared" si="1"/>
        <v>128</v>
      </c>
    </row>
    <row r="133" spans="2:8" hidden="1">
      <c r="B133" t="e">
        <f>Substrings(INDEX(ТаблицаИД[Итог всё],MATCH($A$6,ТаблицаИД[Номер п/п],0)),"; ",ROW(B133)-5)</f>
        <v>#VALUE!</v>
      </c>
      <c r="C133" s="24"/>
      <c r="D133" s="87">
        <f>ROW(РеестрИД[[#This Row],[№ п/п]])-5</f>
        <v>128</v>
      </c>
      <c r="E13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3">
        <f>1</f>
        <v>1</v>
      </c>
      <c r="H133">
        <f t="shared" si="1"/>
        <v>129</v>
      </c>
    </row>
    <row r="134" spans="2:8" hidden="1">
      <c r="B134" t="e">
        <f>Substrings(INDEX(ТаблицаИД[Итог всё],MATCH($A$6,ТаблицаИД[Номер п/п],0)),"; ",ROW(B134)-5)</f>
        <v>#VALUE!</v>
      </c>
      <c r="C134" s="24"/>
      <c r="D134" s="87">
        <f>ROW(РеестрИД[[#This Row],[№ п/п]])-5</f>
        <v>129</v>
      </c>
      <c r="E13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4">
        <f>1</f>
        <v>1</v>
      </c>
      <c r="H134">
        <f t="shared" si="1"/>
        <v>130</v>
      </c>
    </row>
    <row r="135" spans="2:8" hidden="1">
      <c r="B135" t="e">
        <f>Substrings(INDEX(ТаблицаИД[Итог всё],MATCH($A$6,ТаблицаИД[Номер п/п],0)),"; ",ROW(B135)-5)</f>
        <v>#VALUE!</v>
      </c>
      <c r="C135" s="24"/>
      <c r="D135" s="87">
        <f>ROW(РеестрИД[[#This Row],[№ п/п]])-5</f>
        <v>130</v>
      </c>
      <c r="E13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5">
        <f>1</f>
        <v>1</v>
      </c>
      <c r="H135">
        <f t="shared" si="1"/>
        <v>131</v>
      </c>
    </row>
    <row r="136" spans="2:8" hidden="1">
      <c r="B136" t="e">
        <f>Substrings(INDEX(ТаблицаИД[Итог всё],MATCH($A$6,ТаблицаИД[Номер п/п],0)),"; ",ROW(B136)-5)</f>
        <v>#VALUE!</v>
      </c>
      <c r="C136" s="24"/>
      <c r="D136" s="87">
        <f>ROW(РеестрИД[[#This Row],[№ п/п]])-5</f>
        <v>131</v>
      </c>
      <c r="E13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6">
        <f>1</f>
        <v>1</v>
      </c>
      <c r="H136">
        <f t="shared" ref="H136:H199" si="2">G135+H135</f>
        <v>132</v>
      </c>
    </row>
    <row r="137" spans="2:8" hidden="1">
      <c r="B137" t="e">
        <f>Substrings(INDEX(ТаблицаИД[Итог всё],MATCH($A$6,ТаблицаИД[Номер п/п],0)),"; ",ROW(B137)-5)</f>
        <v>#VALUE!</v>
      </c>
      <c r="C137" s="24"/>
      <c r="D137" s="87">
        <f>ROW(РеестрИД[[#This Row],[№ п/п]])-5</f>
        <v>132</v>
      </c>
      <c r="E13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7">
        <f>1</f>
        <v>1</v>
      </c>
      <c r="H137">
        <f t="shared" si="2"/>
        <v>133</v>
      </c>
    </row>
    <row r="138" spans="2:8" hidden="1">
      <c r="B138" t="e">
        <f>Substrings(INDEX(ТаблицаИД[Итог всё],MATCH($A$6,ТаблицаИД[Номер п/п],0)),"; ",ROW(B138)-5)</f>
        <v>#VALUE!</v>
      </c>
      <c r="C138" s="24"/>
      <c r="D138" s="87">
        <f>ROW(РеестрИД[[#This Row],[№ п/п]])-5</f>
        <v>133</v>
      </c>
      <c r="E13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8">
        <f>1</f>
        <v>1</v>
      </c>
      <c r="H138">
        <f t="shared" si="2"/>
        <v>134</v>
      </c>
    </row>
    <row r="139" spans="2:8" hidden="1">
      <c r="B139" t="e">
        <f>Substrings(INDEX(ТаблицаИД[Итог всё],MATCH($A$6,ТаблицаИД[Номер п/п],0)),"; ",ROW(B139)-5)</f>
        <v>#VALUE!</v>
      </c>
      <c r="C139" s="24"/>
      <c r="D139" s="87">
        <f>ROW(РеестрИД[[#This Row],[№ п/п]])-5</f>
        <v>134</v>
      </c>
      <c r="E13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3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39">
        <f>1</f>
        <v>1</v>
      </c>
      <c r="H139">
        <f t="shared" si="2"/>
        <v>135</v>
      </c>
    </row>
    <row r="140" spans="2:8" hidden="1">
      <c r="B140" t="e">
        <f>Substrings(INDEX(ТаблицаИД[Итог всё],MATCH($A$6,ТаблицаИД[Номер п/п],0)),"; ",ROW(B140)-5)</f>
        <v>#VALUE!</v>
      </c>
      <c r="C140" s="24"/>
      <c r="D140" s="87">
        <f>ROW(РеестрИД[[#This Row],[№ п/п]])-5</f>
        <v>135</v>
      </c>
      <c r="E14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0">
        <f>1</f>
        <v>1</v>
      </c>
      <c r="H140">
        <f t="shared" si="2"/>
        <v>136</v>
      </c>
    </row>
    <row r="141" spans="2:8" hidden="1">
      <c r="B141" t="e">
        <f>Substrings(INDEX(ТаблицаИД[Итог всё],MATCH($A$6,ТаблицаИД[Номер п/п],0)),"; ",ROW(B141)-5)</f>
        <v>#VALUE!</v>
      </c>
      <c r="C141" s="24"/>
      <c r="D141" s="87">
        <f>ROW(РеестрИД[[#This Row],[№ п/п]])-5</f>
        <v>136</v>
      </c>
      <c r="E14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1">
        <f>1</f>
        <v>1</v>
      </c>
      <c r="H141">
        <f t="shared" si="2"/>
        <v>137</v>
      </c>
    </row>
    <row r="142" spans="2:8" hidden="1">
      <c r="B142" t="e">
        <f>Substrings(INDEX(ТаблицаИД[Итог всё],MATCH($A$6,ТаблицаИД[Номер п/п],0)),"; ",ROW(B142)-5)</f>
        <v>#VALUE!</v>
      </c>
      <c r="C142" s="24"/>
      <c r="D142" s="87">
        <f>ROW(РеестрИД[[#This Row],[№ п/п]])-5</f>
        <v>137</v>
      </c>
      <c r="E14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2">
        <f>1</f>
        <v>1</v>
      </c>
      <c r="H142">
        <f t="shared" si="2"/>
        <v>138</v>
      </c>
    </row>
    <row r="143" spans="2:8" hidden="1">
      <c r="B143" t="e">
        <f>Substrings(INDEX(ТаблицаИД[Итог всё],MATCH($A$6,ТаблицаИД[Номер п/п],0)),"; ",ROW(B143)-5)</f>
        <v>#VALUE!</v>
      </c>
      <c r="C143" s="24"/>
      <c r="D143" s="87">
        <f>ROW(РеестрИД[[#This Row],[№ п/п]])-5</f>
        <v>138</v>
      </c>
      <c r="E14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3">
        <f>1</f>
        <v>1</v>
      </c>
      <c r="H143">
        <f t="shared" si="2"/>
        <v>139</v>
      </c>
    </row>
    <row r="144" spans="2:8" hidden="1">
      <c r="B144" t="e">
        <f>Substrings(INDEX(ТаблицаИД[Итог всё],MATCH($A$6,ТаблицаИД[Номер п/п],0)),"; ",ROW(B144)-5)</f>
        <v>#VALUE!</v>
      </c>
      <c r="C144" s="24"/>
      <c r="D144" s="87">
        <f>ROW(РеестрИД[[#This Row],[№ п/п]])-5</f>
        <v>139</v>
      </c>
      <c r="E14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4">
        <f>1</f>
        <v>1</v>
      </c>
      <c r="H144">
        <f t="shared" si="2"/>
        <v>140</v>
      </c>
    </row>
    <row r="145" spans="2:8" hidden="1">
      <c r="B145" t="e">
        <f>Substrings(INDEX(ТаблицаИД[Итог всё],MATCH($A$6,ТаблицаИД[Номер п/п],0)),"; ",ROW(B145)-5)</f>
        <v>#VALUE!</v>
      </c>
      <c r="C145" s="24"/>
      <c r="D145" s="87">
        <f>ROW(РеестрИД[[#This Row],[№ п/п]])-5</f>
        <v>140</v>
      </c>
      <c r="E14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5">
        <f>1</f>
        <v>1</v>
      </c>
      <c r="H145">
        <f t="shared" si="2"/>
        <v>141</v>
      </c>
    </row>
    <row r="146" spans="2:8" hidden="1">
      <c r="B146" t="e">
        <f>Substrings(INDEX(ТаблицаИД[Итог всё],MATCH($A$6,ТаблицаИД[Номер п/п],0)),"; ",ROW(B146)-5)</f>
        <v>#VALUE!</v>
      </c>
      <c r="C146" s="24"/>
      <c r="D146" s="87">
        <f>ROW(РеестрИД[[#This Row],[№ п/п]])-5</f>
        <v>141</v>
      </c>
      <c r="E14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6">
        <f>1</f>
        <v>1</v>
      </c>
      <c r="H146">
        <f t="shared" si="2"/>
        <v>142</v>
      </c>
    </row>
    <row r="147" spans="2:8" hidden="1">
      <c r="B147" t="e">
        <f>Substrings(INDEX(ТаблицаИД[Итог всё],MATCH($A$6,ТаблицаИД[Номер п/п],0)),"; ",ROW(B147)-5)</f>
        <v>#VALUE!</v>
      </c>
      <c r="C147" s="24"/>
      <c r="D147" s="87">
        <f>ROW(РеестрИД[[#This Row],[№ п/п]])-5</f>
        <v>142</v>
      </c>
      <c r="E14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7">
        <f>1</f>
        <v>1</v>
      </c>
      <c r="H147">
        <f t="shared" si="2"/>
        <v>143</v>
      </c>
    </row>
    <row r="148" spans="2:8" hidden="1">
      <c r="B148" t="e">
        <f>Substrings(INDEX(ТаблицаИД[Итог всё],MATCH($A$6,ТаблицаИД[Номер п/п],0)),"; ",ROW(B148)-5)</f>
        <v>#VALUE!</v>
      </c>
      <c r="C148" s="24"/>
      <c r="D148" s="87">
        <f>ROW(РеестрИД[[#This Row],[№ п/п]])-5</f>
        <v>143</v>
      </c>
      <c r="E14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8">
        <f>1</f>
        <v>1</v>
      </c>
      <c r="H148">
        <f t="shared" si="2"/>
        <v>144</v>
      </c>
    </row>
    <row r="149" spans="2:8" hidden="1">
      <c r="B149" t="e">
        <f>Substrings(INDEX(ТаблицаИД[Итог всё],MATCH($A$6,ТаблицаИД[Номер п/п],0)),"; ",ROW(B149)-5)</f>
        <v>#VALUE!</v>
      </c>
      <c r="C149" s="24"/>
      <c r="D149" s="87">
        <f>ROW(РеестрИД[[#This Row],[№ п/п]])-5</f>
        <v>144</v>
      </c>
      <c r="E14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4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49">
        <f>1</f>
        <v>1</v>
      </c>
      <c r="H149">
        <f t="shared" si="2"/>
        <v>145</v>
      </c>
    </row>
    <row r="150" spans="2:8" hidden="1">
      <c r="B150" t="e">
        <f>Substrings(INDEX(ТаблицаИД[Итог всё],MATCH($A$6,ТаблицаИД[Номер п/п],0)),"; ",ROW(B150)-5)</f>
        <v>#VALUE!</v>
      </c>
      <c r="C150" s="24"/>
      <c r="D150" s="87">
        <f>ROW(РеестрИД[[#This Row],[№ п/п]])-5</f>
        <v>145</v>
      </c>
      <c r="E15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0">
        <f>1</f>
        <v>1</v>
      </c>
      <c r="H150">
        <f t="shared" si="2"/>
        <v>146</v>
      </c>
    </row>
    <row r="151" spans="2:8" hidden="1">
      <c r="B151" t="e">
        <f>Substrings(INDEX(ТаблицаИД[Итог всё],MATCH($A$6,ТаблицаИД[Номер п/п],0)),"; ",ROW(B151)-5)</f>
        <v>#VALUE!</v>
      </c>
      <c r="C151" s="24"/>
      <c r="D151" s="87">
        <f>ROW(РеестрИД[[#This Row],[№ п/п]])-5</f>
        <v>146</v>
      </c>
      <c r="E15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1">
        <f>1</f>
        <v>1</v>
      </c>
      <c r="H151">
        <f t="shared" si="2"/>
        <v>147</v>
      </c>
    </row>
    <row r="152" spans="2:8" hidden="1">
      <c r="B152" t="e">
        <f>Substrings(INDEX(ТаблицаИД[Итог всё],MATCH($A$6,ТаблицаИД[Номер п/п],0)),"; ",ROW(B152)-5)</f>
        <v>#VALUE!</v>
      </c>
      <c r="C152" s="24"/>
      <c r="D152" s="87">
        <f>ROW(РеестрИД[[#This Row],[№ п/п]])-5</f>
        <v>147</v>
      </c>
      <c r="E15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2">
        <f>1</f>
        <v>1</v>
      </c>
      <c r="H152">
        <f t="shared" si="2"/>
        <v>148</v>
      </c>
    </row>
    <row r="153" spans="2:8" hidden="1">
      <c r="B153" t="e">
        <f>Substrings(INDEX(ТаблицаИД[Итог всё],MATCH($A$6,ТаблицаИД[Номер п/п],0)),"; ",ROW(B153)-5)</f>
        <v>#VALUE!</v>
      </c>
      <c r="C153" s="24"/>
      <c r="D153" s="87">
        <f>ROW(РеестрИД[[#This Row],[№ п/п]])-5</f>
        <v>148</v>
      </c>
      <c r="E15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3">
        <f>1</f>
        <v>1</v>
      </c>
      <c r="H153">
        <f t="shared" si="2"/>
        <v>149</v>
      </c>
    </row>
    <row r="154" spans="2:8" hidden="1">
      <c r="B154" t="e">
        <f>Substrings(INDEX(ТаблицаИД[Итог всё],MATCH($A$6,ТаблицаИД[Номер п/п],0)),"; ",ROW(B154)-5)</f>
        <v>#VALUE!</v>
      </c>
      <c r="C154" s="24"/>
      <c r="D154" s="87">
        <f>ROW(РеестрИД[[#This Row],[№ п/п]])-5</f>
        <v>149</v>
      </c>
      <c r="E15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4">
        <f>1</f>
        <v>1</v>
      </c>
      <c r="H154">
        <f t="shared" si="2"/>
        <v>150</v>
      </c>
    </row>
    <row r="155" spans="2:8" hidden="1">
      <c r="B155" t="e">
        <f>Substrings(INDEX(ТаблицаИД[Итог всё],MATCH($A$6,ТаблицаИД[Номер п/п],0)),"; ",ROW(B155)-5)</f>
        <v>#VALUE!</v>
      </c>
      <c r="C155" s="24"/>
      <c r="D155" s="87">
        <f>ROW(РеестрИД[[#This Row],[№ п/п]])-5</f>
        <v>150</v>
      </c>
      <c r="E15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5">
        <f>1</f>
        <v>1</v>
      </c>
      <c r="H155">
        <f t="shared" si="2"/>
        <v>151</v>
      </c>
    </row>
    <row r="156" spans="2:8" hidden="1">
      <c r="B156" t="e">
        <f>Substrings(INDEX(ТаблицаИД[Итог всё],MATCH($A$6,ТаблицаИД[Номер п/п],0)),"; ",ROW(B156)-5)</f>
        <v>#VALUE!</v>
      </c>
      <c r="C156" s="24"/>
      <c r="D156" s="87">
        <f>ROW(РеестрИД[[#This Row],[№ п/п]])-5</f>
        <v>151</v>
      </c>
      <c r="E15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6">
        <f>1</f>
        <v>1</v>
      </c>
      <c r="H156">
        <f t="shared" si="2"/>
        <v>152</v>
      </c>
    </row>
    <row r="157" spans="2:8" hidden="1">
      <c r="B157" t="e">
        <f>Substrings(INDEX(ТаблицаИД[Итог всё],MATCH($A$6,ТаблицаИД[Номер п/п],0)),"; ",ROW(B157)-5)</f>
        <v>#VALUE!</v>
      </c>
      <c r="C157" s="24"/>
      <c r="D157" s="87">
        <f>ROW(РеестрИД[[#This Row],[№ п/п]])-5</f>
        <v>152</v>
      </c>
      <c r="E15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7">
        <f>1</f>
        <v>1</v>
      </c>
      <c r="H157">
        <f t="shared" si="2"/>
        <v>153</v>
      </c>
    </row>
    <row r="158" spans="2:8" hidden="1">
      <c r="B158" t="e">
        <f>Substrings(INDEX(ТаблицаИД[Итог всё],MATCH($A$6,ТаблицаИД[Номер п/п],0)),"; ",ROW(B158)-5)</f>
        <v>#VALUE!</v>
      </c>
      <c r="C158" s="24"/>
      <c r="D158" s="87">
        <f>ROW(РеестрИД[[#This Row],[№ п/п]])-5</f>
        <v>153</v>
      </c>
      <c r="E15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8">
        <f>1</f>
        <v>1</v>
      </c>
      <c r="H158">
        <f t="shared" si="2"/>
        <v>154</v>
      </c>
    </row>
    <row r="159" spans="2:8" hidden="1">
      <c r="B159" t="e">
        <f>Substrings(INDEX(ТаблицаИД[Итог всё],MATCH($A$6,ТаблицаИД[Номер п/п],0)),"; ",ROW(B159)-5)</f>
        <v>#VALUE!</v>
      </c>
      <c r="C159" s="24"/>
      <c r="D159" s="87">
        <f>ROW(РеестрИД[[#This Row],[№ п/п]])-5</f>
        <v>154</v>
      </c>
      <c r="E15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5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59">
        <f>1</f>
        <v>1</v>
      </c>
      <c r="H159">
        <f t="shared" si="2"/>
        <v>155</v>
      </c>
    </row>
    <row r="160" spans="2:8" hidden="1">
      <c r="B160" t="e">
        <f>Substrings(INDEX(ТаблицаИД[Итог всё],MATCH($A$6,ТаблицаИД[Номер п/п],0)),"; ",ROW(B160)-5)</f>
        <v>#VALUE!</v>
      </c>
      <c r="C160" s="24"/>
      <c r="D160" s="87">
        <f>ROW(РеестрИД[[#This Row],[№ п/п]])-5</f>
        <v>155</v>
      </c>
      <c r="E16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0">
        <f>1</f>
        <v>1</v>
      </c>
      <c r="H160">
        <f t="shared" si="2"/>
        <v>156</v>
      </c>
    </row>
    <row r="161" spans="2:8" hidden="1">
      <c r="B161" t="e">
        <f>Substrings(INDEX(ТаблицаИД[Итог всё],MATCH($A$6,ТаблицаИД[Номер п/п],0)),"; ",ROW(B161)-5)</f>
        <v>#VALUE!</v>
      </c>
      <c r="C161" s="24"/>
      <c r="D161" s="87">
        <f>ROW(РеестрИД[[#This Row],[№ п/п]])-5</f>
        <v>156</v>
      </c>
      <c r="E16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1">
        <f>1</f>
        <v>1</v>
      </c>
      <c r="H161">
        <f t="shared" si="2"/>
        <v>157</v>
      </c>
    </row>
    <row r="162" spans="2:8" hidden="1">
      <c r="B162" t="e">
        <f>Substrings(INDEX(ТаблицаИД[Итог всё],MATCH($A$6,ТаблицаИД[Номер п/п],0)),"; ",ROW(B162)-5)</f>
        <v>#VALUE!</v>
      </c>
      <c r="C162" s="24"/>
      <c r="D162" s="87">
        <f>ROW(РеестрИД[[#This Row],[№ п/п]])-5</f>
        <v>157</v>
      </c>
      <c r="E16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2">
        <f>1</f>
        <v>1</v>
      </c>
      <c r="H162">
        <f t="shared" si="2"/>
        <v>158</v>
      </c>
    </row>
    <row r="163" spans="2:8" hidden="1">
      <c r="B163" t="e">
        <f>Substrings(INDEX(ТаблицаИД[Итог всё],MATCH($A$6,ТаблицаИД[Номер п/п],0)),"; ",ROW(B163)-5)</f>
        <v>#VALUE!</v>
      </c>
      <c r="C163" s="24"/>
      <c r="D163" s="87">
        <f>ROW(РеестрИД[[#This Row],[№ п/п]])-5</f>
        <v>158</v>
      </c>
      <c r="E16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3">
        <f>1</f>
        <v>1</v>
      </c>
      <c r="H163">
        <f t="shared" si="2"/>
        <v>159</v>
      </c>
    </row>
    <row r="164" spans="2:8" hidden="1">
      <c r="B164" t="e">
        <f>Substrings(INDEX(ТаблицаИД[Итог всё],MATCH($A$6,ТаблицаИД[Номер п/п],0)),"; ",ROW(B164)-5)</f>
        <v>#VALUE!</v>
      </c>
      <c r="C164" s="24"/>
      <c r="D164" s="87">
        <f>ROW(РеестрИД[[#This Row],[№ п/п]])-5</f>
        <v>159</v>
      </c>
      <c r="E16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4">
        <f>1</f>
        <v>1</v>
      </c>
      <c r="H164">
        <f t="shared" si="2"/>
        <v>160</v>
      </c>
    </row>
    <row r="165" spans="2:8" hidden="1">
      <c r="B165" t="e">
        <f>Substrings(INDEX(ТаблицаИД[Итог всё],MATCH($A$6,ТаблицаИД[Номер п/п],0)),"; ",ROW(B165)-5)</f>
        <v>#VALUE!</v>
      </c>
      <c r="C165" s="24"/>
      <c r="D165" s="87">
        <f>ROW(РеестрИД[[#This Row],[№ п/п]])-5</f>
        <v>160</v>
      </c>
      <c r="E16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5">
        <f>1</f>
        <v>1</v>
      </c>
      <c r="H165">
        <f t="shared" si="2"/>
        <v>161</v>
      </c>
    </row>
    <row r="166" spans="2:8" hidden="1">
      <c r="B166" t="e">
        <f>Substrings(INDEX(ТаблицаИД[Итог всё],MATCH($A$6,ТаблицаИД[Номер п/п],0)),"; ",ROW(B166)-5)</f>
        <v>#VALUE!</v>
      </c>
      <c r="C166" s="24"/>
      <c r="D166" s="87">
        <f>ROW(РеестрИД[[#This Row],[№ п/п]])-5</f>
        <v>161</v>
      </c>
      <c r="E16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6">
        <f>1</f>
        <v>1</v>
      </c>
      <c r="H166">
        <f t="shared" si="2"/>
        <v>162</v>
      </c>
    </row>
    <row r="167" spans="2:8" hidden="1">
      <c r="B167" t="e">
        <f>Substrings(INDEX(ТаблицаИД[Итог всё],MATCH($A$6,ТаблицаИД[Номер п/п],0)),"; ",ROW(B167)-5)</f>
        <v>#VALUE!</v>
      </c>
      <c r="C167" s="24"/>
      <c r="D167" s="87">
        <f>ROW(РеестрИД[[#This Row],[№ п/п]])-5</f>
        <v>162</v>
      </c>
      <c r="E16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7">
        <f>1</f>
        <v>1</v>
      </c>
      <c r="H167">
        <f t="shared" si="2"/>
        <v>163</v>
      </c>
    </row>
    <row r="168" spans="2:8" hidden="1">
      <c r="B168" t="e">
        <f>Substrings(INDEX(ТаблицаИД[Итог всё],MATCH($A$6,ТаблицаИД[Номер п/п],0)),"; ",ROW(B168)-5)</f>
        <v>#VALUE!</v>
      </c>
      <c r="C168" s="24"/>
      <c r="D168" s="87">
        <f>ROW(РеестрИД[[#This Row],[№ п/п]])-5</f>
        <v>163</v>
      </c>
      <c r="E16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8">
        <f>1</f>
        <v>1</v>
      </c>
      <c r="H168">
        <f t="shared" si="2"/>
        <v>164</v>
      </c>
    </row>
    <row r="169" spans="2:8" hidden="1">
      <c r="B169" t="e">
        <f>Substrings(INDEX(ТаблицаИД[Итог всё],MATCH($A$6,ТаблицаИД[Номер п/п],0)),"; ",ROW(B169)-5)</f>
        <v>#VALUE!</v>
      </c>
      <c r="C169" s="24"/>
      <c r="D169" s="87">
        <f>ROW(РеестрИД[[#This Row],[№ п/п]])-5</f>
        <v>164</v>
      </c>
      <c r="E16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6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69">
        <f>1</f>
        <v>1</v>
      </c>
      <c r="H169">
        <f t="shared" si="2"/>
        <v>165</v>
      </c>
    </row>
    <row r="170" spans="2:8" hidden="1">
      <c r="B170" t="e">
        <f>Substrings(INDEX(ТаблицаИД[Итог всё],MATCH($A$6,ТаблицаИД[Номер п/п],0)),"; ",ROW(B170)-5)</f>
        <v>#VALUE!</v>
      </c>
      <c r="C170" s="24"/>
      <c r="D170" s="87">
        <f>ROW(РеестрИД[[#This Row],[№ п/п]])-5</f>
        <v>165</v>
      </c>
      <c r="E17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0">
        <f>1</f>
        <v>1</v>
      </c>
      <c r="H170">
        <f t="shared" si="2"/>
        <v>166</v>
      </c>
    </row>
    <row r="171" spans="2:8" hidden="1">
      <c r="B171" t="e">
        <f>Substrings(INDEX(ТаблицаИД[Итог всё],MATCH($A$6,ТаблицаИД[Номер п/п],0)),"; ",ROW(B171)-5)</f>
        <v>#VALUE!</v>
      </c>
      <c r="C171" s="24"/>
      <c r="D171" s="87">
        <f>ROW(РеестрИД[[#This Row],[№ п/п]])-5</f>
        <v>166</v>
      </c>
      <c r="E17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1">
        <f>1</f>
        <v>1</v>
      </c>
      <c r="H171">
        <f t="shared" si="2"/>
        <v>167</v>
      </c>
    </row>
    <row r="172" spans="2:8" hidden="1">
      <c r="B172" t="e">
        <f>Substrings(INDEX(ТаблицаИД[Итог всё],MATCH($A$6,ТаблицаИД[Номер п/п],0)),"; ",ROW(B172)-5)</f>
        <v>#VALUE!</v>
      </c>
      <c r="C172" s="24"/>
      <c r="D172" s="87">
        <f>ROW(РеестрИД[[#This Row],[№ п/п]])-5</f>
        <v>167</v>
      </c>
      <c r="E17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2">
        <f>1</f>
        <v>1</v>
      </c>
      <c r="H172">
        <f t="shared" si="2"/>
        <v>168</v>
      </c>
    </row>
    <row r="173" spans="2:8" hidden="1">
      <c r="B173" t="e">
        <f>Substrings(INDEX(ТаблицаИД[Итог всё],MATCH($A$6,ТаблицаИД[Номер п/п],0)),"; ",ROW(B173)-5)</f>
        <v>#VALUE!</v>
      </c>
      <c r="C173" s="24"/>
      <c r="D173" s="87">
        <f>ROW(РеестрИД[[#This Row],[№ п/п]])-5</f>
        <v>168</v>
      </c>
      <c r="E17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3">
        <f>1</f>
        <v>1</v>
      </c>
      <c r="H173">
        <f t="shared" si="2"/>
        <v>169</v>
      </c>
    </row>
    <row r="174" spans="2:8" hidden="1">
      <c r="B174" t="e">
        <f>Substrings(INDEX(ТаблицаИД[Итог всё],MATCH($A$6,ТаблицаИД[Номер п/п],0)),"; ",ROW(B174)-5)</f>
        <v>#VALUE!</v>
      </c>
      <c r="C174" s="24"/>
      <c r="D174" s="87">
        <f>ROW(РеестрИД[[#This Row],[№ п/п]])-5</f>
        <v>169</v>
      </c>
      <c r="E17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4">
        <f>1</f>
        <v>1</v>
      </c>
      <c r="H174">
        <f t="shared" si="2"/>
        <v>170</v>
      </c>
    </row>
    <row r="175" spans="2:8" hidden="1">
      <c r="B175" t="e">
        <f>Substrings(INDEX(ТаблицаИД[Итог всё],MATCH($A$6,ТаблицаИД[Номер п/п],0)),"; ",ROW(B175)-5)</f>
        <v>#VALUE!</v>
      </c>
      <c r="C175" s="24"/>
      <c r="D175" s="87">
        <f>ROW(РеестрИД[[#This Row],[№ п/п]])-5</f>
        <v>170</v>
      </c>
      <c r="E17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5">
        <f>1</f>
        <v>1</v>
      </c>
      <c r="H175">
        <f t="shared" si="2"/>
        <v>171</v>
      </c>
    </row>
    <row r="176" spans="2:8" hidden="1">
      <c r="B176" t="e">
        <f>Substrings(INDEX(ТаблицаИД[Итог всё],MATCH($A$6,ТаблицаИД[Номер п/п],0)),"; ",ROW(B176)-5)</f>
        <v>#VALUE!</v>
      </c>
      <c r="C176" s="24"/>
      <c r="D176" s="87">
        <f>ROW(РеестрИД[[#This Row],[№ п/п]])-5</f>
        <v>171</v>
      </c>
      <c r="E17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6">
        <f>1</f>
        <v>1</v>
      </c>
      <c r="H176">
        <f t="shared" si="2"/>
        <v>172</v>
      </c>
    </row>
    <row r="177" spans="2:8" hidden="1">
      <c r="B177" t="e">
        <f>Substrings(INDEX(ТаблицаИД[Итог всё],MATCH($A$6,ТаблицаИД[Номер п/п],0)),"; ",ROW(B177)-5)</f>
        <v>#VALUE!</v>
      </c>
      <c r="C177" s="24"/>
      <c r="D177" s="87">
        <f>ROW(РеестрИД[[#This Row],[№ п/п]])-5</f>
        <v>172</v>
      </c>
      <c r="E17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7">
        <f>1</f>
        <v>1</v>
      </c>
      <c r="H177">
        <f t="shared" si="2"/>
        <v>173</v>
      </c>
    </row>
    <row r="178" spans="2:8" hidden="1">
      <c r="B178" t="e">
        <f>Substrings(INDEX(ТаблицаИД[Итог всё],MATCH($A$6,ТаблицаИД[Номер п/п],0)),"; ",ROW(B178)-5)</f>
        <v>#VALUE!</v>
      </c>
      <c r="C178" s="24"/>
      <c r="D178" s="87">
        <f>ROW(РеестрИД[[#This Row],[№ п/п]])-5</f>
        <v>173</v>
      </c>
      <c r="E17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8">
        <f>1</f>
        <v>1</v>
      </c>
      <c r="H178">
        <f t="shared" si="2"/>
        <v>174</v>
      </c>
    </row>
    <row r="179" spans="2:8" hidden="1">
      <c r="B179" t="e">
        <f>Substrings(INDEX(ТаблицаИД[Итог всё],MATCH($A$6,ТаблицаИД[Номер п/п],0)),"; ",ROW(B179)-5)</f>
        <v>#VALUE!</v>
      </c>
      <c r="C179" s="24"/>
      <c r="D179" s="87">
        <f>ROW(РеестрИД[[#This Row],[№ п/п]])-5</f>
        <v>174</v>
      </c>
      <c r="E17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7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79">
        <f>1</f>
        <v>1</v>
      </c>
      <c r="H179">
        <f t="shared" si="2"/>
        <v>175</v>
      </c>
    </row>
    <row r="180" spans="2:8" hidden="1">
      <c r="B180" t="e">
        <f>Substrings(INDEX(ТаблицаИД[Итог всё],MATCH($A$6,ТаблицаИД[Номер п/п],0)),"; ",ROW(B180)-5)</f>
        <v>#VALUE!</v>
      </c>
      <c r="C180" s="24"/>
      <c r="D180" s="87">
        <f>ROW(РеестрИД[[#This Row],[№ п/п]])-5</f>
        <v>175</v>
      </c>
      <c r="E18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0">
        <f>1</f>
        <v>1</v>
      </c>
      <c r="H180">
        <f t="shared" si="2"/>
        <v>176</v>
      </c>
    </row>
    <row r="181" spans="2:8" hidden="1">
      <c r="B181" t="e">
        <f>Substrings(INDEX(ТаблицаИД[Итог всё],MATCH($A$6,ТаблицаИД[Номер п/п],0)),"; ",ROW(B181)-5)</f>
        <v>#VALUE!</v>
      </c>
      <c r="C181" s="24"/>
      <c r="D181" s="87">
        <f>ROW(РеестрИД[[#This Row],[№ п/п]])-5</f>
        <v>176</v>
      </c>
      <c r="E18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1">
        <f>1</f>
        <v>1</v>
      </c>
      <c r="H181">
        <f t="shared" si="2"/>
        <v>177</v>
      </c>
    </row>
    <row r="182" spans="2:8" hidden="1">
      <c r="B182" t="e">
        <f>Substrings(INDEX(ТаблицаИД[Итог всё],MATCH($A$6,ТаблицаИД[Номер п/п],0)),"; ",ROW(B182)-5)</f>
        <v>#VALUE!</v>
      </c>
      <c r="C182" s="24"/>
      <c r="D182" s="87">
        <f>ROW(РеестрИД[[#This Row],[№ п/п]])-5</f>
        <v>177</v>
      </c>
      <c r="E18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2">
        <f>1</f>
        <v>1</v>
      </c>
      <c r="H182">
        <f t="shared" si="2"/>
        <v>178</v>
      </c>
    </row>
    <row r="183" spans="2:8" hidden="1">
      <c r="B183" t="e">
        <f>Substrings(INDEX(ТаблицаИД[Итог всё],MATCH($A$6,ТаблицаИД[Номер п/п],0)),"; ",ROW(B183)-5)</f>
        <v>#VALUE!</v>
      </c>
      <c r="C183" s="24"/>
      <c r="D183" s="87">
        <f>ROW(РеестрИД[[#This Row],[№ п/п]])-5</f>
        <v>178</v>
      </c>
      <c r="E18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3">
        <f>1</f>
        <v>1</v>
      </c>
      <c r="H183">
        <f t="shared" si="2"/>
        <v>179</v>
      </c>
    </row>
    <row r="184" spans="2:8" hidden="1">
      <c r="B184" t="e">
        <f>Substrings(INDEX(ТаблицаИД[Итог всё],MATCH($A$6,ТаблицаИД[Номер п/п],0)),"; ",ROW(B184)-5)</f>
        <v>#VALUE!</v>
      </c>
      <c r="C184" s="24"/>
      <c r="D184" s="87">
        <f>ROW(РеестрИД[[#This Row],[№ п/п]])-5</f>
        <v>179</v>
      </c>
      <c r="E18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4">
        <f>1</f>
        <v>1</v>
      </c>
      <c r="H184">
        <f t="shared" si="2"/>
        <v>180</v>
      </c>
    </row>
    <row r="185" spans="2:8" hidden="1">
      <c r="B185" t="e">
        <f>Substrings(INDEX(ТаблицаИД[Итог всё],MATCH($A$6,ТаблицаИД[Номер п/п],0)),"; ",ROW(B185)-5)</f>
        <v>#VALUE!</v>
      </c>
      <c r="C185" s="24"/>
      <c r="D185" s="87">
        <f>ROW(РеестрИД[[#This Row],[№ п/п]])-5</f>
        <v>180</v>
      </c>
      <c r="E18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5">
        <f>1</f>
        <v>1</v>
      </c>
      <c r="H185">
        <f t="shared" si="2"/>
        <v>181</v>
      </c>
    </row>
    <row r="186" spans="2:8" hidden="1">
      <c r="B186" t="e">
        <f>Substrings(INDEX(ТаблицаИД[Итог всё],MATCH($A$6,ТаблицаИД[Номер п/п],0)),"; ",ROW(B186)-5)</f>
        <v>#VALUE!</v>
      </c>
      <c r="C186" s="24"/>
      <c r="D186" s="87">
        <f>ROW(РеестрИД[[#This Row],[№ п/п]])-5</f>
        <v>181</v>
      </c>
      <c r="E18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6">
        <f>1</f>
        <v>1</v>
      </c>
      <c r="H186">
        <f t="shared" si="2"/>
        <v>182</v>
      </c>
    </row>
    <row r="187" spans="2:8" hidden="1">
      <c r="B187" t="e">
        <f>Substrings(INDEX(ТаблицаИД[Итог всё],MATCH($A$6,ТаблицаИД[Номер п/п],0)),"; ",ROW(B187)-5)</f>
        <v>#VALUE!</v>
      </c>
      <c r="C187" s="24"/>
      <c r="D187" s="87">
        <f>ROW(РеестрИД[[#This Row],[№ п/п]])-5</f>
        <v>182</v>
      </c>
      <c r="E18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7">
        <f>1</f>
        <v>1</v>
      </c>
      <c r="H187">
        <f t="shared" si="2"/>
        <v>183</v>
      </c>
    </row>
    <row r="188" spans="2:8" hidden="1">
      <c r="B188" t="e">
        <f>Substrings(INDEX(ТаблицаИД[Итог всё],MATCH($A$6,ТаблицаИД[Номер п/п],0)),"; ",ROW(B188)-5)</f>
        <v>#VALUE!</v>
      </c>
      <c r="C188" s="24"/>
      <c r="D188" s="87">
        <f>ROW(РеестрИД[[#This Row],[№ п/п]])-5</f>
        <v>183</v>
      </c>
      <c r="E18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8">
        <f>1</f>
        <v>1</v>
      </c>
      <c r="H188">
        <f t="shared" si="2"/>
        <v>184</v>
      </c>
    </row>
    <row r="189" spans="2:8" hidden="1">
      <c r="B189" t="e">
        <f>Substrings(INDEX(ТаблицаИД[Итог всё],MATCH($A$6,ТаблицаИД[Номер п/п],0)),"; ",ROW(B189)-5)</f>
        <v>#VALUE!</v>
      </c>
      <c r="C189" s="24"/>
      <c r="D189" s="87">
        <f>ROW(РеестрИД[[#This Row],[№ п/п]])-5</f>
        <v>184</v>
      </c>
      <c r="E18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8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89">
        <f>1</f>
        <v>1</v>
      </c>
      <c r="H189">
        <f t="shared" si="2"/>
        <v>185</v>
      </c>
    </row>
    <row r="190" spans="2:8" hidden="1">
      <c r="B190" t="e">
        <f>Substrings(INDEX(ТаблицаИД[Итог всё],MATCH($A$6,ТаблицаИД[Номер п/п],0)),"; ",ROW(B190)-5)</f>
        <v>#VALUE!</v>
      </c>
      <c r="C190" s="24"/>
      <c r="D190" s="87">
        <f>ROW(РеестрИД[[#This Row],[№ п/п]])-5</f>
        <v>185</v>
      </c>
      <c r="E19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0">
        <f>1</f>
        <v>1</v>
      </c>
      <c r="H190">
        <f t="shared" si="2"/>
        <v>186</v>
      </c>
    </row>
    <row r="191" spans="2:8" hidden="1">
      <c r="B191" t="e">
        <f>Substrings(INDEX(ТаблицаИД[Итог всё],MATCH($A$6,ТаблицаИД[Номер п/п],0)),"; ",ROW(B191)-5)</f>
        <v>#VALUE!</v>
      </c>
      <c r="C191" s="24"/>
      <c r="D191" s="87">
        <f>ROW(РеестрИД[[#This Row],[№ п/п]])-5</f>
        <v>186</v>
      </c>
      <c r="E19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1">
        <f>1</f>
        <v>1</v>
      </c>
      <c r="H191">
        <f t="shared" si="2"/>
        <v>187</v>
      </c>
    </row>
    <row r="192" spans="2:8" hidden="1">
      <c r="B192" t="e">
        <f>Substrings(INDEX(ТаблицаИД[Итог всё],MATCH($A$6,ТаблицаИД[Номер п/п],0)),"; ",ROW(B192)-5)</f>
        <v>#VALUE!</v>
      </c>
      <c r="C192" s="24"/>
      <c r="D192" s="87">
        <f>ROW(РеестрИД[[#This Row],[№ п/п]])-5</f>
        <v>187</v>
      </c>
      <c r="E19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2">
        <f>1</f>
        <v>1</v>
      </c>
      <c r="H192">
        <f t="shared" si="2"/>
        <v>188</v>
      </c>
    </row>
    <row r="193" spans="2:8" hidden="1">
      <c r="B193" t="e">
        <f>Substrings(INDEX(ТаблицаИД[Итог всё],MATCH($A$6,ТаблицаИД[Номер п/п],0)),"; ",ROW(B193)-5)</f>
        <v>#VALUE!</v>
      </c>
      <c r="C193" s="24"/>
      <c r="D193" s="87">
        <f>ROW(РеестрИД[[#This Row],[№ п/п]])-5</f>
        <v>188</v>
      </c>
      <c r="E19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3">
        <f>1</f>
        <v>1</v>
      </c>
      <c r="H193">
        <f t="shared" si="2"/>
        <v>189</v>
      </c>
    </row>
    <row r="194" spans="2:8" hidden="1">
      <c r="B194" t="e">
        <f>Substrings(INDEX(ТаблицаИД[Итог всё],MATCH($A$6,ТаблицаИД[Номер п/п],0)),"; ",ROW(B194)-5)</f>
        <v>#VALUE!</v>
      </c>
      <c r="C194" s="24"/>
      <c r="D194" s="87">
        <f>ROW(РеестрИД[[#This Row],[№ п/п]])-5</f>
        <v>189</v>
      </c>
      <c r="E19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4">
        <f>1</f>
        <v>1</v>
      </c>
      <c r="H194">
        <f t="shared" si="2"/>
        <v>190</v>
      </c>
    </row>
    <row r="195" spans="2:8" hidden="1">
      <c r="B195" t="e">
        <f>Substrings(INDEX(ТаблицаИД[Итог всё],MATCH($A$6,ТаблицаИД[Номер п/п],0)),"; ",ROW(B195)-5)</f>
        <v>#VALUE!</v>
      </c>
      <c r="C195" s="24"/>
      <c r="D195" s="87">
        <f>ROW(РеестрИД[[#This Row],[№ п/п]])-5</f>
        <v>190</v>
      </c>
      <c r="E19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5">
        <f>1</f>
        <v>1</v>
      </c>
      <c r="H195">
        <f t="shared" si="2"/>
        <v>191</v>
      </c>
    </row>
    <row r="196" spans="2:8" hidden="1">
      <c r="B196" t="e">
        <f>Substrings(INDEX(ТаблицаИД[Итог всё],MATCH($A$6,ТаблицаИД[Номер п/п],0)),"; ",ROW(B196)-5)</f>
        <v>#VALUE!</v>
      </c>
      <c r="C196" s="24"/>
      <c r="D196" s="87">
        <f>ROW(РеестрИД[[#This Row],[№ п/п]])-5</f>
        <v>191</v>
      </c>
      <c r="E19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6">
        <f>1</f>
        <v>1</v>
      </c>
      <c r="H196">
        <f t="shared" si="2"/>
        <v>192</v>
      </c>
    </row>
    <row r="197" spans="2:8" hidden="1">
      <c r="B197" t="e">
        <f>Substrings(INDEX(ТаблицаИД[Итог всё],MATCH($A$6,ТаблицаИД[Номер п/п],0)),"; ",ROW(B197)-5)</f>
        <v>#VALUE!</v>
      </c>
      <c r="C197" s="24"/>
      <c r="D197" s="87">
        <f>ROW(РеестрИД[[#This Row],[№ п/п]])-5</f>
        <v>192</v>
      </c>
      <c r="E19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7">
        <f>1</f>
        <v>1</v>
      </c>
      <c r="H197">
        <f t="shared" si="2"/>
        <v>193</v>
      </c>
    </row>
    <row r="198" spans="2:8" hidden="1">
      <c r="B198" t="e">
        <f>Substrings(INDEX(ТаблицаИД[Итог всё],MATCH($A$6,ТаблицаИД[Номер п/п],0)),"; ",ROW(B198)-5)</f>
        <v>#VALUE!</v>
      </c>
      <c r="C198" s="24"/>
      <c r="D198" s="87">
        <f>ROW(РеестрИД[[#This Row],[№ п/п]])-5</f>
        <v>193</v>
      </c>
      <c r="E19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8">
        <f>1</f>
        <v>1</v>
      </c>
      <c r="H198">
        <f t="shared" si="2"/>
        <v>194</v>
      </c>
    </row>
    <row r="199" spans="2:8" hidden="1">
      <c r="B199" t="e">
        <f>Substrings(INDEX(ТаблицаИД[Итог всё],MATCH($A$6,ТаблицаИД[Номер п/п],0)),"; ",ROW(B199)-5)</f>
        <v>#VALUE!</v>
      </c>
      <c r="C199" s="24"/>
      <c r="D199" s="87">
        <f>ROW(РеестрИД[[#This Row],[№ п/п]])-5</f>
        <v>194</v>
      </c>
      <c r="E19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19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199">
        <f>1</f>
        <v>1</v>
      </c>
      <c r="H199">
        <f t="shared" si="2"/>
        <v>195</v>
      </c>
    </row>
    <row r="200" spans="2:8" hidden="1">
      <c r="B200" t="e">
        <f>Substrings(INDEX(ТаблицаИД[Итог всё],MATCH($A$6,ТаблицаИД[Номер п/п],0)),"; ",ROW(B200)-5)</f>
        <v>#VALUE!</v>
      </c>
      <c r="C200" s="24"/>
      <c r="D200" s="87">
        <f>ROW(РеестрИД[[#This Row],[№ п/п]])-5</f>
        <v>195</v>
      </c>
      <c r="E20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0">
        <f>1</f>
        <v>1</v>
      </c>
      <c r="H200">
        <f t="shared" ref="H200:H263" si="3">G199+H199</f>
        <v>196</v>
      </c>
    </row>
    <row r="201" spans="2:8" hidden="1">
      <c r="B201" t="e">
        <f>Substrings(INDEX(ТаблицаИД[Итог всё],MATCH($A$6,ТаблицаИД[Номер п/п],0)),"; ",ROW(B201)-5)</f>
        <v>#VALUE!</v>
      </c>
      <c r="C201" s="24"/>
      <c r="D201" s="87">
        <f>ROW(РеестрИД[[#This Row],[№ п/п]])-5</f>
        <v>196</v>
      </c>
      <c r="E20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1">
        <f>1</f>
        <v>1</v>
      </c>
      <c r="H201">
        <f t="shared" si="3"/>
        <v>197</v>
      </c>
    </row>
    <row r="202" spans="2:8" hidden="1">
      <c r="B202" t="e">
        <f>Substrings(INDEX(ТаблицаИД[Итог всё],MATCH($A$6,ТаблицаИД[Номер п/п],0)),"; ",ROW(B202)-5)</f>
        <v>#VALUE!</v>
      </c>
      <c r="C202" s="24"/>
      <c r="D202" s="87">
        <f>ROW(РеестрИД[[#This Row],[№ п/п]])-5</f>
        <v>197</v>
      </c>
      <c r="E20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2">
        <f>1</f>
        <v>1</v>
      </c>
      <c r="H202">
        <f t="shared" si="3"/>
        <v>198</v>
      </c>
    </row>
    <row r="203" spans="2:8" hidden="1">
      <c r="B203" t="e">
        <f>Substrings(INDEX(ТаблицаИД[Итог всё],MATCH($A$6,ТаблицаИД[Номер п/п],0)),"; ",ROW(B203)-5)</f>
        <v>#VALUE!</v>
      </c>
      <c r="C203" s="24"/>
      <c r="D203" s="87">
        <f>ROW(РеестрИД[[#This Row],[№ п/п]])-5</f>
        <v>198</v>
      </c>
      <c r="E20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3">
        <f>1</f>
        <v>1</v>
      </c>
      <c r="H203">
        <f t="shared" si="3"/>
        <v>199</v>
      </c>
    </row>
    <row r="204" spans="2:8" hidden="1">
      <c r="B204" t="e">
        <f>Substrings(INDEX(ТаблицаИД[Итог всё],MATCH($A$6,ТаблицаИД[Номер п/п],0)),"; ",ROW(B204)-5)</f>
        <v>#VALUE!</v>
      </c>
      <c r="C204" s="24"/>
      <c r="D204" s="87">
        <f>ROW(РеестрИД[[#This Row],[№ п/п]])-5</f>
        <v>199</v>
      </c>
      <c r="E20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4">
        <f>1</f>
        <v>1</v>
      </c>
      <c r="H204">
        <f t="shared" si="3"/>
        <v>200</v>
      </c>
    </row>
    <row r="205" spans="2:8" hidden="1">
      <c r="B205" t="e">
        <f>Substrings(INDEX(ТаблицаИД[Итог всё],MATCH($A$6,ТаблицаИД[Номер п/п],0)),"; ",ROW(B205)-5)</f>
        <v>#VALUE!</v>
      </c>
      <c r="C205" s="24"/>
      <c r="D205" s="87">
        <f>ROW(РеестрИД[[#This Row],[№ п/п]])-5</f>
        <v>200</v>
      </c>
      <c r="E20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5">
        <f>1</f>
        <v>1</v>
      </c>
      <c r="H205">
        <f t="shared" si="3"/>
        <v>201</v>
      </c>
    </row>
    <row r="206" spans="2:8" hidden="1">
      <c r="B206" t="e">
        <f>Substrings(INDEX(ТаблицаИД[Итог всё],MATCH($A$6,ТаблицаИД[Номер п/п],0)),"; ",ROW(B206)-5)</f>
        <v>#VALUE!</v>
      </c>
      <c r="C206" s="24"/>
      <c r="D206" s="87">
        <f>ROW(РеестрИД[[#This Row],[№ п/п]])-5</f>
        <v>201</v>
      </c>
      <c r="E20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6">
        <f>1</f>
        <v>1</v>
      </c>
      <c r="H206">
        <f t="shared" si="3"/>
        <v>202</v>
      </c>
    </row>
    <row r="207" spans="2:8" hidden="1">
      <c r="B207" t="e">
        <f>Substrings(INDEX(ТаблицаИД[Итог всё],MATCH($A$6,ТаблицаИД[Номер п/п],0)),"; ",ROW(B207)-5)</f>
        <v>#VALUE!</v>
      </c>
      <c r="C207" s="24"/>
      <c r="D207" s="87">
        <f>ROW(РеестрИД[[#This Row],[№ п/п]])-5</f>
        <v>202</v>
      </c>
      <c r="E20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7">
        <f>1</f>
        <v>1</v>
      </c>
      <c r="H207">
        <f t="shared" si="3"/>
        <v>203</v>
      </c>
    </row>
    <row r="208" spans="2:8" hidden="1">
      <c r="B208" t="e">
        <f>Substrings(INDEX(ТаблицаИД[Итог всё],MATCH($A$6,ТаблицаИД[Номер п/п],0)),"; ",ROW(B208)-5)</f>
        <v>#VALUE!</v>
      </c>
      <c r="C208" s="24"/>
      <c r="D208" s="87">
        <f>ROW(РеестрИД[[#This Row],[№ п/п]])-5</f>
        <v>203</v>
      </c>
      <c r="E20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8">
        <f>1</f>
        <v>1</v>
      </c>
      <c r="H208">
        <f t="shared" si="3"/>
        <v>204</v>
      </c>
    </row>
    <row r="209" spans="2:8" hidden="1">
      <c r="B209" t="e">
        <f>Substrings(INDEX(ТаблицаИД[Итог всё],MATCH($A$6,ТаблицаИД[Номер п/п],0)),"; ",ROW(B209)-5)</f>
        <v>#VALUE!</v>
      </c>
      <c r="C209" s="24"/>
      <c r="D209" s="87">
        <f>ROW(РеестрИД[[#This Row],[№ п/п]])-5</f>
        <v>204</v>
      </c>
      <c r="E20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0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09">
        <f>1</f>
        <v>1</v>
      </c>
      <c r="H209">
        <f t="shared" si="3"/>
        <v>205</v>
      </c>
    </row>
    <row r="210" spans="2:8" hidden="1">
      <c r="B210" t="e">
        <f>Substrings(INDEX(ТаблицаИД[Итог всё],MATCH($A$6,ТаблицаИД[Номер п/п],0)),"; ",ROW(B210)-5)</f>
        <v>#VALUE!</v>
      </c>
      <c r="C210" s="24"/>
      <c r="D210" s="87">
        <f>ROW(РеестрИД[[#This Row],[№ п/п]])-5</f>
        <v>205</v>
      </c>
      <c r="E21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0">
        <f>1</f>
        <v>1</v>
      </c>
      <c r="H210">
        <f t="shared" si="3"/>
        <v>206</v>
      </c>
    </row>
    <row r="211" spans="2:8" hidden="1">
      <c r="B211" t="e">
        <f>Substrings(INDEX(ТаблицаИД[Итог всё],MATCH($A$6,ТаблицаИД[Номер п/п],0)),"; ",ROW(B211)-5)</f>
        <v>#VALUE!</v>
      </c>
      <c r="C211" s="24"/>
      <c r="D211" s="87">
        <f>ROW(РеестрИД[[#This Row],[№ п/п]])-5</f>
        <v>206</v>
      </c>
      <c r="E21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1">
        <f>1</f>
        <v>1</v>
      </c>
      <c r="H211">
        <f t="shared" si="3"/>
        <v>207</v>
      </c>
    </row>
    <row r="212" spans="2:8" hidden="1">
      <c r="B212" t="e">
        <f>Substrings(INDEX(ТаблицаИД[Итог всё],MATCH($A$6,ТаблицаИД[Номер п/п],0)),"; ",ROW(B212)-5)</f>
        <v>#VALUE!</v>
      </c>
      <c r="C212" s="24"/>
      <c r="D212" s="87">
        <f>ROW(РеестрИД[[#This Row],[№ п/п]])-5</f>
        <v>207</v>
      </c>
      <c r="E21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2">
        <f>1</f>
        <v>1</v>
      </c>
      <c r="H212">
        <f t="shared" si="3"/>
        <v>208</v>
      </c>
    </row>
    <row r="213" spans="2:8" hidden="1">
      <c r="B213" t="e">
        <f>Substrings(INDEX(ТаблицаИД[Итог всё],MATCH($A$6,ТаблицаИД[Номер п/п],0)),"; ",ROW(B213)-5)</f>
        <v>#VALUE!</v>
      </c>
      <c r="C213" s="24"/>
      <c r="D213" s="87">
        <f>ROW(РеестрИД[[#This Row],[№ п/п]])-5</f>
        <v>208</v>
      </c>
      <c r="E21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3">
        <f>1</f>
        <v>1</v>
      </c>
      <c r="H213">
        <f t="shared" si="3"/>
        <v>209</v>
      </c>
    </row>
    <row r="214" spans="2:8" hidden="1">
      <c r="B214" t="e">
        <f>Substrings(INDEX(ТаблицаИД[Итог всё],MATCH($A$6,ТаблицаИД[Номер п/п],0)),"; ",ROW(B214)-5)</f>
        <v>#VALUE!</v>
      </c>
      <c r="C214" s="24"/>
      <c r="D214" s="87">
        <f>ROW(РеестрИД[[#This Row],[№ п/п]])-5</f>
        <v>209</v>
      </c>
      <c r="E21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4">
        <f>1</f>
        <v>1</v>
      </c>
      <c r="H214">
        <f t="shared" si="3"/>
        <v>210</v>
      </c>
    </row>
    <row r="215" spans="2:8" hidden="1">
      <c r="B215" t="e">
        <f>Substrings(INDEX(ТаблицаИД[Итог всё],MATCH($A$6,ТаблицаИД[Номер п/п],0)),"; ",ROW(B215)-5)</f>
        <v>#VALUE!</v>
      </c>
      <c r="C215" s="24"/>
      <c r="D215" s="87">
        <f>ROW(РеестрИД[[#This Row],[№ п/п]])-5</f>
        <v>210</v>
      </c>
      <c r="E21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5">
        <f>1</f>
        <v>1</v>
      </c>
      <c r="H215">
        <f t="shared" si="3"/>
        <v>211</v>
      </c>
    </row>
    <row r="216" spans="2:8" hidden="1">
      <c r="B216" t="e">
        <f>Substrings(INDEX(ТаблицаИД[Итог всё],MATCH($A$6,ТаблицаИД[Номер п/п],0)),"; ",ROW(B216)-5)</f>
        <v>#VALUE!</v>
      </c>
      <c r="C216" s="24"/>
      <c r="D216" s="87">
        <f>ROW(РеестрИД[[#This Row],[№ п/п]])-5</f>
        <v>211</v>
      </c>
      <c r="E21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6">
        <f>1</f>
        <v>1</v>
      </c>
      <c r="H216">
        <f t="shared" si="3"/>
        <v>212</v>
      </c>
    </row>
    <row r="217" spans="2:8" hidden="1">
      <c r="B217" t="e">
        <f>Substrings(INDEX(ТаблицаИД[Итог всё],MATCH($A$6,ТаблицаИД[Номер п/п],0)),"; ",ROW(B217)-5)</f>
        <v>#VALUE!</v>
      </c>
      <c r="C217" s="24"/>
      <c r="D217" s="87">
        <f>ROW(РеестрИД[[#This Row],[№ п/п]])-5</f>
        <v>212</v>
      </c>
      <c r="E21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7">
        <f>1</f>
        <v>1</v>
      </c>
      <c r="H217">
        <f t="shared" si="3"/>
        <v>213</v>
      </c>
    </row>
    <row r="218" spans="2:8" hidden="1">
      <c r="B218" t="e">
        <f>Substrings(INDEX(ТаблицаИД[Итог всё],MATCH($A$6,ТаблицаИД[Номер п/п],0)),"; ",ROW(B218)-5)</f>
        <v>#VALUE!</v>
      </c>
      <c r="C218" s="24"/>
      <c r="D218" s="87">
        <f>ROW(РеестрИД[[#This Row],[№ п/п]])-5</f>
        <v>213</v>
      </c>
      <c r="E21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8">
        <f>1</f>
        <v>1</v>
      </c>
      <c r="H218">
        <f t="shared" si="3"/>
        <v>214</v>
      </c>
    </row>
    <row r="219" spans="2:8" hidden="1">
      <c r="B219" t="e">
        <f>Substrings(INDEX(ТаблицаИД[Итог всё],MATCH($A$6,ТаблицаИД[Номер п/п],0)),"; ",ROW(B219)-5)</f>
        <v>#VALUE!</v>
      </c>
      <c r="C219" s="24"/>
      <c r="D219" s="87">
        <f>ROW(РеестрИД[[#This Row],[№ п/п]])-5</f>
        <v>214</v>
      </c>
      <c r="E21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1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19">
        <f>1</f>
        <v>1</v>
      </c>
      <c r="H219">
        <f t="shared" si="3"/>
        <v>215</v>
      </c>
    </row>
    <row r="220" spans="2:8" hidden="1">
      <c r="B220" t="e">
        <f>Substrings(INDEX(ТаблицаИД[Итог всё],MATCH($A$6,ТаблицаИД[Номер п/п],0)),"; ",ROW(B220)-5)</f>
        <v>#VALUE!</v>
      </c>
      <c r="C220" s="24"/>
      <c r="D220" s="87">
        <f>ROW(РеестрИД[[#This Row],[№ п/п]])-5</f>
        <v>215</v>
      </c>
      <c r="E22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0">
        <f>1</f>
        <v>1</v>
      </c>
      <c r="H220">
        <f t="shared" si="3"/>
        <v>216</v>
      </c>
    </row>
    <row r="221" spans="2:8" hidden="1">
      <c r="B221" t="e">
        <f>Substrings(INDEX(ТаблицаИД[Итог всё],MATCH($A$6,ТаблицаИД[Номер п/п],0)),"; ",ROW(B221)-5)</f>
        <v>#VALUE!</v>
      </c>
      <c r="C221" s="24"/>
      <c r="D221" s="87">
        <f>ROW(РеестрИД[[#This Row],[№ п/п]])-5</f>
        <v>216</v>
      </c>
      <c r="E22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1">
        <f>1</f>
        <v>1</v>
      </c>
      <c r="H221">
        <f t="shared" si="3"/>
        <v>217</v>
      </c>
    </row>
    <row r="222" spans="2:8" hidden="1">
      <c r="B222" t="e">
        <f>Substrings(INDEX(ТаблицаИД[Итог всё],MATCH($A$6,ТаблицаИД[Номер п/п],0)),"; ",ROW(B222)-5)</f>
        <v>#VALUE!</v>
      </c>
      <c r="C222" s="24"/>
      <c r="D222" s="87">
        <f>ROW(РеестрИД[[#This Row],[№ п/п]])-5</f>
        <v>217</v>
      </c>
      <c r="E22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2">
        <f>1</f>
        <v>1</v>
      </c>
      <c r="H222">
        <f t="shared" si="3"/>
        <v>218</v>
      </c>
    </row>
    <row r="223" spans="2:8" hidden="1">
      <c r="B223" t="e">
        <f>Substrings(INDEX(ТаблицаИД[Итог всё],MATCH($A$6,ТаблицаИД[Номер п/п],0)),"; ",ROW(B223)-5)</f>
        <v>#VALUE!</v>
      </c>
      <c r="C223" s="24"/>
      <c r="D223" s="87">
        <f>ROW(РеестрИД[[#This Row],[№ п/п]])-5</f>
        <v>218</v>
      </c>
      <c r="E22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3">
        <f>1</f>
        <v>1</v>
      </c>
      <c r="H223">
        <f t="shared" si="3"/>
        <v>219</v>
      </c>
    </row>
    <row r="224" spans="2:8" hidden="1">
      <c r="B224" t="e">
        <f>Substrings(INDEX(ТаблицаИД[Итог всё],MATCH($A$6,ТаблицаИД[Номер п/п],0)),"; ",ROW(B224)-5)</f>
        <v>#VALUE!</v>
      </c>
      <c r="C224" s="24"/>
      <c r="D224" s="87">
        <f>ROW(РеестрИД[[#This Row],[№ п/п]])-5</f>
        <v>219</v>
      </c>
      <c r="E22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4">
        <f>1</f>
        <v>1</v>
      </c>
      <c r="H224">
        <f t="shared" si="3"/>
        <v>220</v>
      </c>
    </row>
    <row r="225" spans="2:8" hidden="1">
      <c r="B225" t="e">
        <f>Substrings(INDEX(ТаблицаИД[Итог всё],MATCH($A$6,ТаблицаИД[Номер п/п],0)),"; ",ROW(B225)-5)</f>
        <v>#VALUE!</v>
      </c>
      <c r="C225" s="24"/>
      <c r="D225" s="87">
        <f>ROW(РеестрИД[[#This Row],[№ п/п]])-5</f>
        <v>220</v>
      </c>
      <c r="E22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5">
        <f>1</f>
        <v>1</v>
      </c>
      <c r="H225">
        <f t="shared" si="3"/>
        <v>221</v>
      </c>
    </row>
    <row r="226" spans="2:8" hidden="1">
      <c r="B226" t="e">
        <f>Substrings(INDEX(ТаблицаИД[Итог всё],MATCH($A$6,ТаблицаИД[Номер п/п],0)),"; ",ROW(B226)-5)</f>
        <v>#VALUE!</v>
      </c>
      <c r="C226" s="24"/>
      <c r="D226" s="87">
        <f>ROW(РеестрИД[[#This Row],[№ п/п]])-5</f>
        <v>221</v>
      </c>
      <c r="E22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6">
        <f>1</f>
        <v>1</v>
      </c>
      <c r="H226">
        <f t="shared" si="3"/>
        <v>222</v>
      </c>
    </row>
    <row r="227" spans="2:8" hidden="1">
      <c r="B227" t="e">
        <f>Substrings(INDEX(ТаблицаИД[Итог всё],MATCH($A$6,ТаблицаИД[Номер п/п],0)),"; ",ROW(B227)-5)</f>
        <v>#VALUE!</v>
      </c>
      <c r="C227" s="24"/>
      <c r="D227" s="87">
        <f>ROW(РеестрИД[[#This Row],[№ п/п]])-5</f>
        <v>222</v>
      </c>
      <c r="E22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7">
        <f>1</f>
        <v>1</v>
      </c>
      <c r="H227">
        <f t="shared" si="3"/>
        <v>223</v>
      </c>
    </row>
    <row r="228" spans="2:8" hidden="1">
      <c r="B228" t="e">
        <f>Substrings(INDEX(ТаблицаИД[Итог всё],MATCH($A$6,ТаблицаИД[Номер п/п],0)),"; ",ROW(B228)-5)</f>
        <v>#VALUE!</v>
      </c>
      <c r="C228" s="24"/>
      <c r="D228" s="87">
        <f>ROW(РеестрИД[[#This Row],[№ п/п]])-5</f>
        <v>223</v>
      </c>
      <c r="E22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8">
        <f>1</f>
        <v>1</v>
      </c>
      <c r="H228">
        <f t="shared" si="3"/>
        <v>224</v>
      </c>
    </row>
    <row r="229" spans="2:8" hidden="1">
      <c r="B229" t="e">
        <f>Substrings(INDEX(ТаблицаИД[Итог всё],MATCH($A$6,ТаблицаИД[Номер п/п],0)),"; ",ROW(B229)-5)</f>
        <v>#VALUE!</v>
      </c>
      <c r="C229" s="24"/>
      <c r="D229" s="87">
        <f>ROW(РеестрИД[[#This Row],[№ п/п]])-5</f>
        <v>224</v>
      </c>
      <c r="E22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2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29">
        <f>1</f>
        <v>1</v>
      </c>
      <c r="H229">
        <f t="shared" si="3"/>
        <v>225</v>
      </c>
    </row>
    <row r="230" spans="2:8" hidden="1">
      <c r="B230" t="e">
        <f>Substrings(INDEX(ТаблицаИД[Итог всё],MATCH($A$6,ТаблицаИД[Номер п/п],0)),"; ",ROW(B230)-5)</f>
        <v>#VALUE!</v>
      </c>
      <c r="C230" s="24"/>
      <c r="D230" s="87">
        <f>ROW(РеестрИД[[#This Row],[№ п/п]])-5</f>
        <v>225</v>
      </c>
      <c r="E23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0">
        <f>1</f>
        <v>1</v>
      </c>
      <c r="H230">
        <f t="shared" si="3"/>
        <v>226</v>
      </c>
    </row>
    <row r="231" spans="2:8" hidden="1">
      <c r="B231" t="e">
        <f>Substrings(INDEX(ТаблицаИД[Итог всё],MATCH($A$6,ТаблицаИД[Номер п/п],0)),"; ",ROW(B231)-5)</f>
        <v>#VALUE!</v>
      </c>
      <c r="C231" s="24"/>
      <c r="D231" s="87">
        <f>ROW(РеестрИД[[#This Row],[№ п/п]])-5</f>
        <v>226</v>
      </c>
      <c r="E23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1">
        <f>1</f>
        <v>1</v>
      </c>
      <c r="H231">
        <f t="shared" si="3"/>
        <v>227</v>
      </c>
    </row>
    <row r="232" spans="2:8" hidden="1">
      <c r="B232" t="e">
        <f>Substrings(INDEX(ТаблицаИД[Итог всё],MATCH($A$6,ТаблицаИД[Номер п/п],0)),"; ",ROW(B232)-5)</f>
        <v>#VALUE!</v>
      </c>
      <c r="C232" s="24"/>
      <c r="D232" s="87">
        <f>ROW(РеестрИД[[#This Row],[№ п/п]])-5</f>
        <v>227</v>
      </c>
      <c r="E23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2">
        <f>1</f>
        <v>1</v>
      </c>
      <c r="H232">
        <f t="shared" si="3"/>
        <v>228</v>
      </c>
    </row>
    <row r="233" spans="2:8" hidden="1">
      <c r="B233" t="e">
        <f>Substrings(INDEX(ТаблицаИД[Итог всё],MATCH($A$6,ТаблицаИД[Номер п/п],0)),"; ",ROW(B233)-5)</f>
        <v>#VALUE!</v>
      </c>
      <c r="C233" s="24"/>
      <c r="D233" s="87">
        <f>ROW(РеестрИД[[#This Row],[№ п/п]])-5</f>
        <v>228</v>
      </c>
      <c r="E23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3">
        <f>1</f>
        <v>1</v>
      </c>
      <c r="H233">
        <f t="shared" si="3"/>
        <v>229</v>
      </c>
    </row>
    <row r="234" spans="2:8" hidden="1">
      <c r="B234" t="e">
        <f>Substrings(INDEX(ТаблицаИД[Итог всё],MATCH($A$6,ТаблицаИД[Номер п/п],0)),"; ",ROW(B234)-5)</f>
        <v>#VALUE!</v>
      </c>
      <c r="C234" s="24"/>
      <c r="D234" s="87">
        <f>ROW(РеестрИД[[#This Row],[№ п/п]])-5</f>
        <v>229</v>
      </c>
      <c r="E23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4">
        <f>1</f>
        <v>1</v>
      </c>
      <c r="H234">
        <f t="shared" si="3"/>
        <v>230</v>
      </c>
    </row>
    <row r="235" spans="2:8" hidden="1">
      <c r="B235" t="e">
        <f>Substrings(INDEX(ТаблицаИД[Итог всё],MATCH($A$6,ТаблицаИД[Номер п/п],0)),"; ",ROW(B235)-5)</f>
        <v>#VALUE!</v>
      </c>
      <c r="C235" s="24"/>
      <c r="D235" s="87">
        <f>ROW(РеестрИД[[#This Row],[№ п/п]])-5</f>
        <v>230</v>
      </c>
      <c r="E23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5">
        <f>1</f>
        <v>1</v>
      </c>
      <c r="H235">
        <f t="shared" si="3"/>
        <v>231</v>
      </c>
    </row>
    <row r="236" spans="2:8" hidden="1">
      <c r="B236" t="e">
        <f>Substrings(INDEX(ТаблицаИД[Итог всё],MATCH($A$6,ТаблицаИД[Номер п/п],0)),"; ",ROW(B236)-5)</f>
        <v>#VALUE!</v>
      </c>
      <c r="C236" s="24"/>
      <c r="D236" s="87">
        <f>ROW(РеестрИД[[#This Row],[№ п/п]])-5</f>
        <v>231</v>
      </c>
      <c r="E23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6">
        <f>1</f>
        <v>1</v>
      </c>
      <c r="H236">
        <f t="shared" si="3"/>
        <v>232</v>
      </c>
    </row>
    <row r="237" spans="2:8" hidden="1">
      <c r="B237" t="e">
        <f>Substrings(INDEX(ТаблицаИД[Итог всё],MATCH($A$6,ТаблицаИД[Номер п/п],0)),"; ",ROW(B237)-5)</f>
        <v>#VALUE!</v>
      </c>
      <c r="C237" s="24"/>
      <c r="D237" s="87">
        <f>ROW(РеестрИД[[#This Row],[№ п/п]])-5</f>
        <v>232</v>
      </c>
      <c r="E23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7">
        <f>1</f>
        <v>1</v>
      </c>
      <c r="H237">
        <f t="shared" si="3"/>
        <v>233</v>
      </c>
    </row>
    <row r="238" spans="2:8" hidden="1">
      <c r="B238" t="e">
        <f>Substrings(INDEX(ТаблицаИД[Итог всё],MATCH($A$6,ТаблицаИД[Номер п/п],0)),"; ",ROW(B238)-5)</f>
        <v>#VALUE!</v>
      </c>
      <c r="C238" s="24"/>
      <c r="D238" s="87">
        <f>ROW(РеестрИД[[#This Row],[№ п/п]])-5</f>
        <v>233</v>
      </c>
      <c r="E23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8">
        <f>1</f>
        <v>1</v>
      </c>
      <c r="H238">
        <f t="shared" si="3"/>
        <v>234</v>
      </c>
    </row>
    <row r="239" spans="2:8" hidden="1">
      <c r="B239" t="e">
        <f>Substrings(INDEX(ТаблицаИД[Итог всё],MATCH($A$6,ТаблицаИД[Номер п/п],0)),"; ",ROW(B239)-5)</f>
        <v>#VALUE!</v>
      </c>
      <c r="C239" s="24"/>
      <c r="D239" s="87">
        <f>ROW(РеестрИД[[#This Row],[№ п/п]])-5</f>
        <v>234</v>
      </c>
      <c r="E23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3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39">
        <f>1</f>
        <v>1</v>
      </c>
      <c r="H239">
        <f t="shared" si="3"/>
        <v>235</v>
      </c>
    </row>
    <row r="240" spans="2:8" hidden="1">
      <c r="B240" t="e">
        <f>Substrings(INDEX(ТаблицаИД[Итог всё],MATCH($A$6,ТаблицаИД[Номер п/п],0)),"; ",ROW(B240)-5)</f>
        <v>#VALUE!</v>
      </c>
      <c r="C240" s="24"/>
      <c r="D240" s="87">
        <f>ROW(РеестрИД[[#This Row],[№ п/п]])-5</f>
        <v>235</v>
      </c>
      <c r="E24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0">
        <f>1</f>
        <v>1</v>
      </c>
      <c r="H240">
        <f t="shared" si="3"/>
        <v>236</v>
      </c>
    </row>
    <row r="241" spans="2:8" hidden="1">
      <c r="B241" t="e">
        <f>Substrings(INDEX(ТаблицаИД[Итог всё],MATCH($A$6,ТаблицаИД[Номер п/п],0)),"; ",ROW(B241)-5)</f>
        <v>#VALUE!</v>
      </c>
      <c r="C241" s="24"/>
      <c r="D241" s="87">
        <f>ROW(РеестрИД[[#This Row],[№ п/п]])-5</f>
        <v>236</v>
      </c>
      <c r="E24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1">
        <f>1</f>
        <v>1</v>
      </c>
      <c r="H241">
        <f t="shared" si="3"/>
        <v>237</v>
      </c>
    </row>
    <row r="242" spans="2:8" hidden="1">
      <c r="B242" t="e">
        <f>Substrings(INDEX(ТаблицаИД[Итог всё],MATCH($A$6,ТаблицаИД[Номер п/п],0)),"; ",ROW(B242)-5)</f>
        <v>#VALUE!</v>
      </c>
      <c r="C242" s="24"/>
      <c r="D242" s="87">
        <f>ROW(РеестрИД[[#This Row],[№ п/п]])-5</f>
        <v>237</v>
      </c>
      <c r="E24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2">
        <f>1</f>
        <v>1</v>
      </c>
      <c r="H242">
        <f t="shared" si="3"/>
        <v>238</v>
      </c>
    </row>
    <row r="243" spans="2:8" hidden="1">
      <c r="B243" t="e">
        <f>Substrings(INDEX(ТаблицаИД[Итог всё],MATCH($A$6,ТаблицаИД[Номер п/п],0)),"; ",ROW(B243)-5)</f>
        <v>#VALUE!</v>
      </c>
      <c r="C243" s="24"/>
      <c r="D243" s="87">
        <f>ROW(РеестрИД[[#This Row],[№ п/п]])-5</f>
        <v>238</v>
      </c>
      <c r="E24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3">
        <f>1</f>
        <v>1</v>
      </c>
      <c r="H243">
        <f t="shared" si="3"/>
        <v>239</v>
      </c>
    </row>
    <row r="244" spans="2:8" hidden="1">
      <c r="B244" t="e">
        <f>Substrings(INDEX(ТаблицаИД[Итог всё],MATCH($A$6,ТаблицаИД[Номер п/п],0)),"; ",ROW(B244)-5)</f>
        <v>#VALUE!</v>
      </c>
      <c r="C244" s="24"/>
      <c r="D244" s="87">
        <f>ROW(РеестрИД[[#This Row],[№ п/п]])-5</f>
        <v>239</v>
      </c>
      <c r="E24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4">
        <f>1</f>
        <v>1</v>
      </c>
      <c r="H244">
        <f t="shared" si="3"/>
        <v>240</v>
      </c>
    </row>
    <row r="245" spans="2:8" hidden="1">
      <c r="B245" t="e">
        <f>Substrings(INDEX(ТаблицаИД[Итог всё],MATCH($A$6,ТаблицаИД[Номер п/п],0)),"; ",ROW(B245)-5)</f>
        <v>#VALUE!</v>
      </c>
      <c r="C245" s="24"/>
      <c r="D245" s="87">
        <f>ROW(РеестрИД[[#This Row],[№ п/п]])-5</f>
        <v>240</v>
      </c>
      <c r="E24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5">
        <f>1</f>
        <v>1</v>
      </c>
      <c r="H245">
        <f t="shared" si="3"/>
        <v>241</v>
      </c>
    </row>
    <row r="246" spans="2:8" hidden="1">
      <c r="B246" t="e">
        <f>Substrings(INDEX(ТаблицаИД[Итог всё],MATCH($A$6,ТаблицаИД[Номер п/п],0)),"; ",ROW(B246)-5)</f>
        <v>#VALUE!</v>
      </c>
      <c r="C246" s="24"/>
      <c r="D246" s="87">
        <f>ROW(РеестрИД[[#This Row],[№ п/п]])-5</f>
        <v>241</v>
      </c>
      <c r="E24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6">
        <f>1</f>
        <v>1</v>
      </c>
      <c r="H246">
        <f t="shared" si="3"/>
        <v>242</v>
      </c>
    </row>
    <row r="247" spans="2:8" hidden="1">
      <c r="B247" t="e">
        <f>Substrings(INDEX(ТаблицаИД[Итог всё],MATCH($A$6,ТаблицаИД[Номер п/п],0)),"; ",ROW(B247)-5)</f>
        <v>#VALUE!</v>
      </c>
      <c r="C247" s="24"/>
      <c r="D247" s="87">
        <f>ROW(РеестрИД[[#This Row],[№ п/п]])-5</f>
        <v>242</v>
      </c>
      <c r="E24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7">
        <f>1</f>
        <v>1</v>
      </c>
      <c r="H247">
        <f t="shared" si="3"/>
        <v>243</v>
      </c>
    </row>
    <row r="248" spans="2:8" hidden="1">
      <c r="B248" t="e">
        <f>Substrings(INDEX(ТаблицаИД[Итог всё],MATCH($A$6,ТаблицаИД[Номер п/п],0)),"; ",ROW(B248)-5)</f>
        <v>#VALUE!</v>
      </c>
      <c r="C248" s="24"/>
      <c r="D248" s="87">
        <f>ROW(РеестрИД[[#This Row],[№ п/п]])-5</f>
        <v>243</v>
      </c>
      <c r="E24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8">
        <f>1</f>
        <v>1</v>
      </c>
      <c r="H248">
        <f t="shared" si="3"/>
        <v>244</v>
      </c>
    </row>
    <row r="249" spans="2:8" hidden="1">
      <c r="B249" t="e">
        <f>Substrings(INDEX(ТаблицаИД[Итог всё],MATCH($A$6,ТаблицаИД[Номер п/п],0)),"; ",ROW(B249)-5)</f>
        <v>#VALUE!</v>
      </c>
      <c r="C249" s="24"/>
      <c r="D249" s="87">
        <f>ROW(РеестрИД[[#This Row],[№ п/п]])-5</f>
        <v>244</v>
      </c>
      <c r="E24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4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49">
        <f>1</f>
        <v>1</v>
      </c>
      <c r="H249">
        <f t="shared" si="3"/>
        <v>245</v>
      </c>
    </row>
    <row r="250" spans="2:8" hidden="1">
      <c r="B250" t="e">
        <f>Substrings(INDEX(ТаблицаИД[Итог всё],MATCH($A$6,ТаблицаИД[Номер п/п],0)),"; ",ROW(B250)-5)</f>
        <v>#VALUE!</v>
      </c>
      <c r="C250" s="24"/>
      <c r="D250" s="87">
        <f>ROW(РеестрИД[[#This Row],[№ п/п]])-5</f>
        <v>245</v>
      </c>
      <c r="E25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0">
        <f>1</f>
        <v>1</v>
      </c>
      <c r="H250">
        <f t="shared" si="3"/>
        <v>246</v>
      </c>
    </row>
    <row r="251" spans="2:8" hidden="1">
      <c r="B251" t="e">
        <f>Substrings(INDEX(ТаблицаИД[Итог всё],MATCH($A$6,ТаблицаИД[Номер п/п],0)),"; ",ROW(B251)-5)</f>
        <v>#VALUE!</v>
      </c>
      <c r="C251" s="24"/>
      <c r="D251" s="87">
        <f>ROW(РеестрИД[[#This Row],[№ п/п]])-5</f>
        <v>246</v>
      </c>
      <c r="E25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1">
        <f>1</f>
        <v>1</v>
      </c>
      <c r="H251">
        <f t="shared" si="3"/>
        <v>247</v>
      </c>
    </row>
    <row r="252" spans="2:8" hidden="1">
      <c r="B252" t="e">
        <f>Substrings(INDEX(ТаблицаИД[Итог всё],MATCH($A$6,ТаблицаИД[Номер п/п],0)),"; ",ROW(B252)-5)</f>
        <v>#VALUE!</v>
      </c>
      <c r="C252" s="24"/>
      <c r="D252" s="87">
        <f>ROW(РеестрИД[[#This Row],[№ п/п]])-5</f>
        <v>247</v>
      </c>
      <c r="E25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2">
        <f>1</f>
        <v>1</v>
      </c>
      <c r="H252">
        <f t="shared" si="3"/>
        <v>248</v>
      </c>
    </row>
    <row r="253" spans="2:8" hidden="1">
      <c r="B253" t="e">
        <f>Substrings(INDEX(ТаблицаИД[Итог всё],MATCH($A$6,ТаблицаИД[Номер п/п],0)),"; ",ROW(B253)-5)</f>
        <v>#VALUE!</v>
      </c>
      <c r="C253" s="24"/>
      <c r="D253" s="87">
        <f>ROW(РеестрИД[[#This Row],[№ п/п]])-5</f>
        <v>248</v>
      </c>
      <c r="E25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3">
        <f>1</f>
        <v>1</v>
      </c>
      <c r="H253">
        <f t="shared" si="3"/>
        <v>249</v>
      </c>
    </row>
    <row r="254" spans="2:8" hidden="1">
      <c r="B254" t="e">
        <f>Substrings(INDEX(ТаблицаИД[Итог всё],MATCH($A$6,ТаблицаИД[Номер п/п],0)),"; ",ROW(B254)-5)</f>
        <v>#VALUE!</v>
      </c>
      <c r="C254" s="24"/>
      <c r="D254" s="87">
        <f>ROW(РеестрИД[[#This Row],[№ п/п]])-5</f>
        <v>249</v>
      </c>
      <c r="E25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4">
        <f>1</f>
        <v>1</v>
      </c>
      <c r="H254">
        <f t="shared" si="3"/>
        <v>250</v>
      </c>
    </row>
    <row r="255" spans="2:8" hidden="1">
      <c r="B255" t="e">
        <f>Substrings(INDEX(ТаблицаИД[Итог всё],MATCH($A$6,ТаблицаИД[Номер п/п],0)),"; ",ROW(B255)-5)</f>
        <v>#VALUE!</v>
      </c>
      <c r="C255" s="24"/>
      <c r="D255" s="87">
        <f>ROW(РеестрИД[[#This Row],[№ п/п]])-5</f>
        <v>250</v>
      </c>
      <c r="E25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5">
        <f>1</f>
        <v>1</v>
      </c>
      <c r="H255">
        <f t="shared" si="3"/>
        <v>251</v>
      </c>
    </row>
    <row r="256" spans="2:8" hidden="1">
      <c r="B256" t="e">
        <f>Substrings(INDEX(ТаблицаИД[Итог всё],MATCH($A$6,ТаблицаИД[Номер п/п],0)),"; ",ROW(B256)-5)</f>
        <v>#VALUE!</v>
      </c>
      <c r="C256" s="24"/>
      <c r="D256" s="87">
        <f>ROW(РеестрИД[[#This Row],[№ п/п]])-5</f>
        <v>251</v>
      </c>
      <c r="E25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6">
        <f>1</f>
        <v>1</v>
      </c>
      <c r="H256">
        <f t="shared" si="3"/>
        <v>252</v>
      </c>
    </row>
    <row r="257" spans="2:8" hidden="1">
      <c r="B257" t="e">
        <f>Substrings(INDEX(ТаблицаИД[Итог всё],MATCH($A$6,ТаблицаИД[Номер п/п],0)),"; ",ROW(B257)-5)</f>
        <v>#VALUE!</v>
      </c>
      <c r="C257" s="24"/>
      <c r="D257" s="87">
        <f>ROW(РеестрИД[[#This Row],[№ п/п]])-5</f>
        <v>252</v>
      </c>
      <c r="E25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7">
        <f>1</f>
        <v>1</v>
      </c>
      <c r="H257">
        <f t="shared" si="3"/>
        <v>253</v>
      </c>
    </row>
    <row r="258" spans="2:8" hidden="1">
      <c r="B258" t="e">
        <f>Substrings(INDEX(ТаблицаИД[Итог всё],MATCH($A$6,ТаблицаИД[Номер п/п],0)),"; ",ROW(B258)-5)</f>
        <v>#VALUE!</v>
      </c>
      <c r="C258" s="24"/>
      <c r="D258" s="87">
        <f>ROW(РеестрИД[[#This Row],[№ п/п]])-5</f>
        <v>253</v>
      </c>
      <c r="E25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8">
        <f>1</f>
        <v>1</v>
      </c>
      <c r="H258">
        <f t="shared" si="3"/>
        <v>254</v>
      </c>
    </row>
    <row r="259" spans="2:8" hidden="1">
      <c r="B259" t="e">
        <f>Substrings(INDEX(ТаблицаИД[Итог всё],MATCH($A$6,ТаблицаИД[Номер п/п],0)),"; ",ROW(B259)-5)</f>
        <v>#VALUE!</v>
      </c>
      <c r="C259" s="24"/>
      <c r="D259" s="87">
        <f>ROW(РеестрИД[[#This Row],[№ п/п]])-5</f>
        <v>254</v>
      </c>
      <c r="E25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5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59">
        <f>1</f>
        <v>1</v>
      </c>
      <c r="H259">
        <f t="shared" si="3"/>
        <v>255</v>
      </c>
    </row>
    <row r="260" spans="2:8" hidden="1">
      <c r="B260" t="e">
        <f>Substrings(INDEX(ТаблицаИД[Итог всё],MATCH($A$6,ТаблицаИД[Номер п/п],0)),"; ",ROW(B260)-5)</f>
        <v>#VALUE!</v>
      </c>
      <c r="C260" s="24"/>
      <c r="D260" s="87">
        <f>ROW(РеестрИД[[#This Row],[№ п/п]])-5</f>
        <v>255</v>
      </c>
      <c r="E26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0">
        <f>1</f>
        <v>1</v>
      </c>
      <c r="H260">
        <f t="shared" si="3"/>
        <v>256</v>
      </c>
    </row>
    <row r="261" spans="2:8" hidden="1">
      <c r="B261" t="e">
        <f>Substrings(INDEX(ТаблицаИД[Итог всё],MATCH($A$6,ТаблицаИД[Номер п/п],0)),"; ",ROW(B261)-5)</f>
        <v>#VALUE!</v>
      </c>
      <c r="C261" s="24"/>
      <c r="D261" s="87">
        <f>ROW(РеестрИД[[#This Row],[№ п/п]])-5</f>
        <v>256</v>
      </c>
      <c r="E26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1">
        <f>1</f>
        <v>1</v>
      </c>
      <c r="H261">
        <f t="shared" si="3"/>
        <v>257</v>
      </c>
    </row>
    <row r="262" spans="2:8" hidden="1">
      <c r="B262" t="e">
        <f>Substrings(INDEX(ТаблицаИД[Итог всё],MATCH($A$6,ТаблицаИД[Номер п/п],0)),"; ",ROW(B262)-5)</f>
        <v>#VALUE!</v>
      </c>
      <c r="C262" s="24"/>
      <c r="D262" s="87">
        <f>ROW(РеестрИД[[#This Row],[№ п/п]])-5</f>
        <v>257</v>
      </c>
      <c r="E26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2">
        <f>1</f>
        <v>1</v>
      </c>
      <c r="H262">
        <f t="shared" si="3"/>
        <v>258</v>
      </c>
    </row>
    <row r="263" spans="2:8" hidden="1">
      <c r="B263" t="e">
        <f>Substrings(INDEX(ТаблицаИД[Итог всё],MATCH($A$6,ТаблицаИД[Номер п/п],0)),"; ",ROW(B263)-5)</f>
        <v>#VALUE!</v>
      </c>
      <c r="C263" s="24"/>
      <c r="D263" s="87">
        <f>ROW(РеестрИД[[#This Row],[№ п/п]])-5</f>
        <v>258</v>
      </c>
      <c r="E26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3">
        <f>1</f>
        <v>1</v>
      </c>
      <c r="H263">
        <f t="shared" si="3"/>
        <v>259</v>
      </c>
    </row>
    <row r="264" spans="2:8" hidden="1">
      <c r="B264" t="e">
        <f>Substrings(INDEX(ТаблицаИД[Итог всё],MATCH($A$6,ТаблицаИД[Номер п/п],0)),"; ",ROW(B264)-5)</f>
        <v>#VALUE!</v>
      </c>
      <c r="C264" s="24"/>
      <c r="D264" s="87">
        <f>ROW(РеестрИД[[#This Row],[№ п/п]])-5</f>
        <v>259</v>
      </c>
      <c r="E26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4">
        <f>1</f>
        <v>1</v>
      </c>
      <c r="H264">
        <f t="shared" ref="H264:H305" si="4">G263+H263</f>
        <v>260</v>
      </c>
    </row>
    <row r="265" spans="2:8" hidden="1">
      <c r="B265" t="e">
        <f>Substrings(INDEX(ТаблицаИД[Итог всё],MATCH($A$6,ТаблицаИД[Номер п/п],0)),"; ",ROW(B265)-5)</f>
        <v>#VALUE!</v>
      </c>
      <c r="C265" s="24"/>
      <c r="D265" s="87">
        <f>ROW(РеестрИД[[#This Row],[№ п/п]])-5</f>
        <v>260</v>
      </c>
      <c r="E26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5">
        <f>1</f>
        <v>1</v>
      </c>
      <c r="H265">
        <f t="shared" si="4"/>
        <v>261</v>
      </c>
    </row>
    <row r="266" spans="2:8" hidden="1">
      <c r="B266" t="e">
        <f>Substrings(INDEX(ТаблицаИД[Итог всё],MATCH($A$6,ТаблицаИД[Номер п/п],0)),"; ",ROW(B266)-5)</f>
        <v>#VALUE!</v>
      </c>
      <c r="C266" s="24"/>
      <c r="D266" s="87">
        <f>ROW(РеестрИД[[#This Row],[№ п/п]])-5</f>
        <v>261</v>
      </c>
      <c r="E26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6">
        <f>1</f>
        <v>1</v>
      </c>
      <c r="H266">
        <f t="shared" si="4"/>
        <v>262</v>
      </c>
    </row>
    <row r="267" spans="2:8" hidden="1">
      <c r="B267" t="e">
        <f>Substrings(INDEX(ТаблицаИД[Итог всё],MATCH($A$6,ТаблицаИД[Номер п/п],0)),"; ",ROW(B267)-5)</f>
        <v>#VALUE!</v>
      </c>
      <c r="C267" s="24"/>
      <c r="D267" s="87">
        <f>ROW(РеестрИД[[#This Row],[№ п/п]])-5</f>
        <v>262</v>
      </c>
      <c r="E26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7">
        <f>1</f>
        <v>1</v>
      </c>
      <c r="H267">
        <f t="shared" si="4"/>
        <v>263</v>
      </c>
    </row>
    <row r="268" spans="2:8" hidden="1">
      <c r="B268" t="e">
        <f>Substrings(INDEX(ТаблицаИД[Итог всё],MATCH($A$6,ТаблицаИД[Номер п/п],0)),"; ",ROW(B268)-5)</f>
        <v>#VALUE!</v>
      </c>
      <c r="C268" s="24"/>
      <c r="D268" s="87">
        <f>ROW(РеестрИД[[#This Row],[№ п/п]])-5</f>
        <v>263</v>
      </c>
      <c r="E26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8">
        <f>1</f>
        <v>1</v>
      </c>
      <c r="H268">
        <f t="shared" si="4"/>
        <v>264</v>
      </c>
    </row>
    <row r="269" spans="2:8" hidden="1">
      <c r="B269" t="e">
        <f>Substrings(INDEX(ТаблицаИД[Итог всё],MATCH($A$6,ТаблицаИД[Номер п/п],0)),"; ",ROW(B269)-5)</f>
        <v>#VALUE!</v>
      </c>
      <c r="C269" s="24"/>
      <c r="D269" s="87">
        <f>ROW(РеестрИД[[#This Row],[№ п/п]])-5</f>
        <v>264</v>
      </c>
      <c r="E26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6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69">
        <f>1</f>
        <v>1</v>
      </c>
      <c r="H269">
        <f t="shared" si="4"/>
        <v>265</v>
      </c>
    </row>
    <row r="270" spans="2:8" hidden="1">
      <c r="B270" t="e">
        <f>Substrings(INDEX(ТаблицаИД[Итог всё],MATCH($A$6,ТаблицаИД[Номер п/п],0)),"; ",ROW(B270)-5)</f>
        <v>#VALUE!</v>
      </c>
      <c r="C270" s="24"/>
      <c r="D270" s="87">
        <f>ROW(РеестрИД[[#This Row],[№ п/п]])-5</f>
        <v>265</v>
      </c>
      <c r="E27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0">
        <f>1</f>
        <v>1</v>
      </c>
      <c r="H270">
        <f t="shared" si="4"/>
        <v>266</v>
      </c>
    </row>
    <row r="271" spans="2:8" hidden="1">
      <c r="B271" t="e">
        <f>Substrings(INDEX(ТаблицаИД[Итог всё],MATCH($A$6,ТаблицаИД[Номер п/п],0)),"; ",ROW(B271)-5)</f>
        <v>#VALUE!</v>
      </c>
      <c r="C271" s="24"/>
      <c r="D271" s="87">
        <f>ROW(РеестрИД[[#This Row],[№ п/п]])-5</f>
        <v>266</v>
      </c>
      <c r="E27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1">
        <f>1</f>
        <v>1</v>
      </c>
      <c r="H271">
        <f t="shared" si="4"/>
        <v>267</v>
      </c>
    </row>
    <row r="272" spans="2:8" hidden="1">
      <c r="B272" t="e">
        <f>Substrings(INDEX(ТаблицаИД[Итог всё],MATCH($A$6,ТаблицаИД[Номер п/п],0)),"; ",ROW(B272)-5)</f>
        <v>#VALUE!</v>
      </c>
      <c r="C272" s="24"/>
      <c r="D272" s="87">
        <f>ROW(РеестрИД[[#This Row],[№ п/п]])-5</f>
        <v>267</v>
      </c>
      <c r="E27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2">
        <f>1</f>
        <v>1</v>
      </c>
      <c r="H272">
        <f t="shared" si="4"/>
        <v>268</v>
      </c>
    </row>
    <row r="273" spans="2:8" hidden="1">
      <c r="B273" t="e">
        <f>Substrings(INDEX(ТаблицаИД[Итог всё],MATCH($A$6,ТаблицаИД[Номер п/п],0)),"; ",ROW(B273)-5)</f>
        <v>#VALUE!</v>
      </c>
      <c r="C273" s="24"/>
      <c r="D273" s="87">
        <f>ROW(РеестрИД[[#This Row],[№ п/п]])-5</f>
        <v>268</v>
      </c>
      <c r="E27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3">
        <f>1</f>
        <v>1</v>
      </c>
      <c r="H273">
        <f t="shared" si="4"/>
        <v>269</v>
      </c>
    </row>
    <row r="274" spans="2:8" hidden="1">
      <c r="B274" t="e">
        <f>Substrings(INDEX(ТаблицаИД[Итог всё],MATCH($A$6,ТаблицаИД[Номер п/п],0)),"; ",ROW(B274)-5)</f>
        <v>#VALUE!</v>
      </c>
      <c r="C274" s="24"/>
      <c r="D274" s="87">
        <f>ROW(РеестрИД[[#This Row],[№ п/п]])-5</f>
        <v>269</v>
      </c>
      <c r="E27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4">
        <f>1</f>
        <v>1</v>
      </c>
      <c r="H274">
        <f t="shared" si="4"/>
        <v>270</v>
      </c>
    </row>
    <row r="275" spans="2:8" hidden="1">
      <c r="B275" t="e">
        <f>Substrings(INDEX(ТаблицаИД[Итог всё],MATCH($A$6,ТаблицаИД[Номер п/п],0)),"; ",ROW(B275)-5)</f>
        <v>#VALUE!</v>
      </c>
      <c r="C275" s="24"/>
      <c r="D275" s="87">
        <f>ROW(РеестрИД[[#This Row],[№ п/п]])-5</f>
        <v>270</v>
      </c>
      <c r="E27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5">
        <f>1</f>
        <v>1</v>
      </c>
      <c r="H275">
        <f t="shared" si="4"/>
        <v>271</v>
      </c>
    </row>
    <row r="276" spans="2:8" hidden="1">
      <c r="B276" t="e">
        <f>Substrings(INDEX(ТаблицаИД[Итог всё],MATCH($A$6,ТаблицаИД[Номер п/п],0)),"; ",ROW(B276)-5)</f>
        <v>#VALUE!</v>
      </c>
      <c r="C276" s="24"/>
      <c r="D276" s="87">
        <f>ROW(РеестрИД[[#This Row],[№ п/п]])-5</f>
        <v>271</v>
      </c>
      <c r="E27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6">
        <f>1</f>
        <v>1</v>
      </c>
      <c r="H276">
        <f t="shared" si="4"/>
        <v>272</v>
      </c>
    </row>
    <row r="277" spans="2:8" hidden="1">
      <c r="B277" t="e">
        <f>Substrings(INDEX(ТаблицаИД[Итог всё],MATCH($A$6,ТаблицаИД[Номер п/п],0)),"; ",ROW(B277)-5)</f>
        <v>#VALUE!</v>
      </c>
      <c r="C277" s="24"/>
      <c r="D277" s="87">
        <f>ROW(РеестрИД[[#This Row],[№ п/п]])-5</f>
        <v>272</v>
      </c>
      <c r="E27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7">
        <f>1</f>
        <v>1</v>
      </c>
      <c r="H277">
        <f t="shared" si="4"/>
        <v>273</v>
      </c>
    </row>
    <row r="278" spans="2:8" hidden="1">
      <c r="B278" t="e">
        <f>Substrings(INDEX(ТаблицаИД[Итог всё],MATCH($A$6,ТаблицаИД[Номер п/п],0)),"; ",ROW(B278)-5)</f>
        <v>#VALUE!</v>
      </c>
      <c r="C278" s="24"/>
      <c r="D278" s="87">
        <f>ROW(РеестрИД[[#This Row],[№ п/п]])-5</f>
        <v>273</v>
      </c>
      <c r="E27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8">
        <f>1</f>
        <v>1</v>
      </c>
      <c r="H278">
        <f t="shared" si="4"/>
        <v>274</v>
      </c>
    </row>
    <row r="279" spans="2:8" hidden="1">
      <c r="B279" t="e">
        <f>Substrings(INDEX(ТаблицаИД[Итог всё],MATCH($A$6,ТаблицаИД[Номер п/п],0)),"; ",ROW(B279)-5)</f>
        <v>#VALUE!</v>
      </c>
      <c r="C279" s="24"/>
      <c r="D279" s="87">
        <f>ROW(РеестрИД[[#This Row],[№ п/п]])-5</f>
        <v>274</v>
      </c>
      <c r="E27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7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79">
        <f>1</f>
        <v>1</v>
      </c>
      <c r="H279">
        <f t="shared" si="4"/>
        <v>275</v>
      </c>
    </row>
    <row r="280" spans="2:8" hidden="1">
      <c r="B280" t="e">
        <f>Substrings(INDEX(ТаблицаИД[Итог всё],MATCH($A$6,ТаблицаИД[Номер п/п],0)),"; ",ROW(B280)-5)</f>
        <v>#VALUE!</v>
      </c>
      <c r="C280" s="24"/>
      <c r="D280" s="87">
        <f>ROW(РеестрИД[[#This Row],[№ п/п]])-5</f>
        <v>275</v>
      </c>
      <c r="E28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0">
        <f>1</f>
        <v>1</v>
      </c>
      <c r="H280">
        <f t="shared" si="4"/>
        <v>276</v>
      </c>
    </row>
    <row r="281" spans="2:8" hidden="1">
      <c r="B281" t="e">
        <f>Substrings(INDEX(ТаблицаИД[Итог всё],MATCH($A$6,ТаблицаИД[Номер п/п],0)),"; ",ROW(B281)-5)</f>
        <v>#VALUE!</v>
      </c>
      <c r="C281" s="24"/>
      <c r="D281" s="87">
        <f>ROW(РеестрИД[[#This Row],[№ п/п]])-5</f>
        <v>276</v>
      </c>
      <c r="E28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1">
        <f>1</f>
        <v>1</v>
      </c>
      <c r="H281">
        <f t="shared" si="4"/>
        <v>277</v>
      </c>
    </row>
    <row r="282" spans="2:8" hidden="1">
      <c r="B282" t="e">
        <f>Substrings(INDEX(ТаблицаИД[Итог всё],MATCH($A$6,ТаблицаИД[Номер п/п],0)),"; ",ROW(B282)-5)</f>
        <v>#VALUE!</v>
      </c>
      <c r="C282" s="24"/>
      <c r="D282" s="87">
        <f>ROW(РеестрИД[[#This Row],[№ п/п]])-5</f>
        <v>277</v>
      </c>
      <c r="E28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2">
        <f>1</f>
        <v>1</v>
      </c>
      <c r="H282">
        <f t="shared" si="4"/>
        <v>278</v>
      </c>
    </row>
    <row r="283" spans="2:8" hidden="1">
      <c r="B283" t="e">
        <f>Substrings(INDEX(ТаблицаИД[Итог всё],MATCH($A$6,ТаблицаИД[Номер п/п],0)),"; ",ROW(B283)-5)</f>
        <v>#VALUE!</v>
      </c>
      <c r="C283" s="24"/>
      <c r="D283" s="87">
        <f>ROW(РеестрИД[[#This Row],[№ п/п]])-5</f>
        <v>278</v>
      </c>
      <c r="E28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3">
        <f>1</f>
        <v>1</v>
      </c>
      <c r="H283">
        <f t="shared" si="4"/>
        <v>279</v>
      </c>
    </row>
    <row r="284" spans="2:8" hidden="1">
      <c r="B284" t="e">
        <f>Substrings(INDEX(ТаблицаИД[Итог всё],MATCH($A$6,ТаблицаИД[Номер п/п],0)),"; ",ROW(B284)-5)</f>
        <v>#VALUE!</v>
      </c>
      <c r="C284" s="24"/>
      <c r="D284" s="87">
        <f>ROW(РеестрИД[[#This Row],[№ п/п]])-5</f>
        <v>279</v>
      </c>
      <c r="E28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4">
        <f>1</f>
        <v>1</v>
      </c>
      <c r="H284">
        <f t="shared" si="4"/>
        <v>280</v>
      </c>
    </row>
    <row r="285" spans="2:8" hidden="1">
      <c r="B285" t="e">
        <f>Substrings(INDEX(ТаблицаИД[Итог всё],MATCH($A$6,ТаблицаИД[Номер п/п],0)),"; ",ROW(B285)-5)</f>
        <v>#VALUE!</v>
      </c>
      <c r="C285" s="24"/>
      <c r="D285" s="87">
        <f>ROW(РеестрИД[[#This Row],[№ п/п]])-5</f>
        <v>280</v>
      </c>
      <c r="E28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5">
        <f>1</f>
        <v>1</v>
      </c>
      <c r="H285">
        <f t="shared" si="4"/>
        <v>281</v>
      </c>
    </row>
    <row r="286" spans="2:8" hidden="1">
      <c r="B286" t="e">
        <f>Substrings(INDEX(ТаблицаИД[Итог всё],MATCH($A$6,ТаблицаИД[Номер п/п],0)),"; ",ROW(B286)-5)</f>
        <v>#VALUE!</v>
      </c>
      <c r="C286" s="24"/>
      <c r="D286" s="87">
        <f>ROW(РеестрИД[[#This Row],[№ п/п]])-5</f>
        <v>281</v>
      </c>
      <c r="E28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6">
        <f>1</f>
        <v>1</v>
      </c>
      <c r="H286">
        <f t="shared" si="4"/>
        <v>282</v>
      </c>
    </row>
    <row r="287" spans="2:8" hidden="1">
      <c r="B287" t="e">
        <f>Substrings(INDEX(ТаблицаИД[Итог всё],MATCH($A$6,ТаблицаИД[Номер п/п],0)),"; ",ROW(B287)-5)</f>
        <v>#VALUE!</v>
      </c>
      <c r="C287" s="24"/>
      <c r="D287" s="87">
        <f>ROW(РеестрИД[[#This Row],[№ п/п]])-5</f>
        <v>282</v>
      </c>
      <c r="E28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7">
        <f>1</f>
        <v>1</v>
      </c>
      <c r="H287">
        <f t="shared" si="4"/>
        <v>283</v>
      </c>
    </row>
    <row r="288" spans="2:8" hidden="1">
      <c r="B288" t="e">
        <f>Substrings(INDEX(ТаблицаИД[Итог всё],MATCH($A$6,ТаблицаИД[Номер п/п],0)),"; ",ROW(B288)-5)</f>
        <v>#VALUE!</v>
      </c>
      <c r="C288" s="24"/>
      <c r="D288" s="87">
        <f>ROW(РеестрИД[[#This Row],[№ п/п]])-5</f>
        <v>283</v>
      </c>
      <c r="E28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8">
        <f>1</f>
        <v>1</v>
      </c>
      <c r="H288">
        <f t="shared" si="4"/>
        <v>284</v>
      </c>
    </row>
    <row r="289" spans="2:8" hidden="1">
      <c r="B289" t="e">
        <f>Substrings(INDEX(ТаблицаИД[Итог всё],MATCH($A$6,ТаблицаИД[Номер п/п],0)),"; ",ROW(B289)-5)</f>
        <v>#VALUE!</v>
      </c>
      <c r="C289" s="24"/>
      <c r="D289" s="87">
        <f>ROW(РеестрИД[[#This Row],[№ п/п]])-5</f>
        <v>284</v>
      </c>
      <c r="E28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8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89">
        <f>1</f>
        <v>1</v>
      </c>
      <c r="H289">
        <f t="shared" si="4"/>
        <v>285</v>
      </c>
    </row>
    <row r="290" spans="2:8" hidden="1">
      <c r="B290" t="e">
        <f>Substrings(INDEX(ТаблицаИД[Итог всё],MATCH($A$6,ТаблицаИД[Номер п/п],0)),"; ",ROW(B290)-5)</f>
        <v>#VALUE!</v>
      </c>
      <c r="C290" s="24"/>
      <c r="D290" s="87">
        <f>ROW(РеестрИД[[#This Row],[№ п/п]])-5</f>
        <v>285</v>
      </c>
      <c r="E29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0">
        <f>1</f>
        <v>1</v>
      </c>
      <c r="H290">
        <f t="shared" si="4"/>
        <v>286</v>
      </c>
    </row>
    <row r="291" spans="2:8" hidden="1">
      <c r="B291" t="e">
        <f>Substrings(INDEX(ТаблицаИД[Итог всё],MATCH($A$6,ТаблицаИД[Номер п/п],0)),"; ",ROW(B291)-5)</f>
        <v>#VALUE!</v>
      </c>
      <c r="C291" s="24"/>
      <c r="D291" s="87">
        <f>ROW(РеестрИД[[#This Row],[№ п/п]])-5</f>
        <v>286</v>
      </c>
      <c r="E29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1">
        <f>1</f>
        <v>1</v>
      </c>
      <c r="H291">
        <f t="shared" si="4"/>
        <v>287</v>
      </c>
    </row>
    <row r="292" spans="2:8" hidden="1">
      <c r="B292" t="e">
        <f>Substrings(INDEX(ТаблицаИД[Итог всё],MATCH($A$6,ТаблицаИД[Номер п/п],0)),"; ",ROW(B292)-5)</f>
        <v>#VALUE!</v>
      </c>
      <c r="C292" s="24"/>
      <c r="D292" s="87">
        <f>ROW(РеестрИД[[#This Row],[№ п/п]])-5</f>
        <v>287</v>
      </c>
      <c r="E29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2">
        <f>1</f>
        <v>1</v>
      </c>
      <c r="H292">
        <f t="shared" si="4"/>
        <v>288</v>
      </c>
    </row>
    <row r="293" spans="2:8" hidden="1">
      <c r="B293" t="e">
        <f>Substrings(INDEX(ТаблицаИД[Итог всё],MATCH($A$6,ТаблицаИД[Номер п/п],0)),"; ",ROW(B293)-5)</f>
        <v>#VALUE!</v>
      </c>
      <c r="C293" s="24"/>
      <c r="D293" s="87">
        <f>ROW(РеестрИД[[#This Row],[№ п/п]])-5</f>
        <v>288</v>
      </c>
      <c r="E29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3">
        <f>1</f>
        <v>1</v>
      </c>
      <c r="H293">
        <f t="shared" si="4"/>
        <v>289</v>
      </c>
    </row>
    <row r="294" spans="2:8" hidden="1">
      <c r="B294" t="e">
        <f>Substrings(INDEX(ТаблицаИД[Итог всё],MATCH($A$6,ТаблицаИД[Номер п/п],0)),"; ",ROW(B294)-5)</f>
        <v>#VALUE!</v>
      </c>
      <c r="C294" s="24"/>
      <c r="D294" s="87">
        <f>ROW(РеестрИД[[#This Row],[№ п/п]])-5</f>
        <v>289</v>
      </c>
      <c r="E29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4">
        <f>1</f>
        <v>1</v>
      </c>
      <c r="H294">
        <f t="shared" si="4"/>
        <v>290</v>
      </c>
    </row>
    <row r="295" spans="2:8" hidden="1">
      <c r="B295" t="e">
        <f>Substrings(INDEX(ТаблицаИД[Итог всё],MATCH($A$6,ТаблицаИД[Номер п/п],0)),"; ",ROW(B295)-5)</f>
        <v>#VALUE!</v>
      </c>
      <c r="C295" s="24"/>
      <c r="D295" s="87">
        <f>ROW(РеестрИД[[#This Row],[№ п/п]])-5</f>
        <v>290</v>
      </c>
      <c r="E29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5">
        <f>1</f>
        <v>1</v>
      </c>
      <c r="H295">
        <f t="shared" si="4"/>
        <v>291</v>
      </c>
    </row>
    <row r="296" spans="2:8" hidden="1">
      <c r="B296" t="e">
        <f>Substrings(INDEX(ТаблицаИД[Итог всё],MATCH($A$6,ТаблицаИД[Номер п/п],0)),"; ",ROW(B296)-5)</f>
        <v>#VALUE!</v>
      </c>
      <c r="C296" s="24"/>
      <c r="D296" s="87">
        <f>ROW(РеестрИД[[#This Row],[№ п/п]])-5</f>
        <v>291</v>
      </c>
      <c r="E296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6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6">
        <f>1</f>
        <v>1</v>
      </c>
      <c r="H296">
        <f t="shared" si="4"/>
        <v>292</v>
      </c>
    </row>
    <row r="297" spans="2:8" hidden="1">
      <c r="B297" t="e">
        <f>Substrings(INDEX(ТаблицаИД[Итог всё],MATCH($A$6,ТаблицаИД[Номер п/п],0)),"; ",ROW(B297)-5)</f>
        <v>#VALUE!</v>
      </c>
      <c r="C297" s="24"/>
      <c r="D297" s="87">
        <f>ROW(РеестрИД[[#This Row],[№ п/п]])-5</f>
        <v>292</v>
      </c>
      <c r="E297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7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7">
        <f>1</f>
        <v>1</v>
      </c>
      <c r="H297">
        <f t="shared" si="4"/>
        <v>293</v>
      </c>
    </row>
    <row r="298" spans="2:8" hidden="1">
      <c r="B298" t="e">
        <f>Substrings(INDEX(ТаблицаИД[Итог всё],MATCH($A$6,ТаблицаИД[Номер п/п],0)),"; ",ROW(B298)-5)</f>
        <v>#VALUE!</v>
      </c>
      <c r="C298" s="24"/>
      <c r="D298" s="87">
        <f>ROW(РеестрИД[[#This Row],[№ п/п]])-5</f>
        <v>293</v>
      </c>
      <c r="E298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8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8">
        <f>1</f>
        <v>1</v>
      </c>
      <c r="H298">
        <f t="shared" si="4"/>
        <v>294</v>
      </c>
    </row>
    <row r="299" spans="2:8" hidden="1">
      <c r="B299" t="e">
        <f>Substrings(INDEX(ТаблицаИД[Итог всё],MATCH($A$6,ТаблицаИД[Номер п/п],0)),"; ",ROW(B299)-5)</f>
        <v>#VALUE!</v>
      </c>
      <c r="C299" s="24"/>
      <c r="D299" s="87">
        <f>ROW(РеестрИД[[#This Row],[№ п/п]])-5</f>
        <v>294</v>
      </c>
      <c r="E299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299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299">
        <f>1</f>
        <v>1</v>
      </c>
      <c r="H299">
        <f t="shared" si="4"/>
        <v>295</v>
      </c>
    </row>
    <row r="300" spans="2:8" hidden="1">
      <c r="B300" t="e">
        <f>Substrings(INDEX(ТаблицаИД[Итог всё],MATCH($A$6,ТаблицаИД[Номер п/п],0)),"; ",ROW(B300)-5)</f>
        <v>#VALUE!</v>
      </c>
      <c r="C300" s="24"/>
      <c r="D300" s="87">
        <f>ROW(РеестрИД[[#This Row],[№ п/п]])-5</f>
        <v>295</v>
      </c>
      <c r="E300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0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0">
        <f>1</f>
        <v>1</v>
      </c>
      <c r="H300">
        <f t="shared" si="4"/>
        <v>296</v>
      </c>
    </row>
    <row r="301" spans="2:8" hidden="1">
      <c r="B301" t="e">
        <f>Substrings(INDEX(ТаблицаИД[Итог всё],MATCH($A$6,ТаблицаИД[Номер п/п],0)),"; ",ROW(B301)-5)</f>
        <v>#VALUE!</v>
      </c>
      <c r="C301" s="24"/>
      <c r="D301" s="87">
        <f>ROW(РеестрИД[[#This Row],[№ п/п]])-5</f>
        <v>296</v>
      </c>
      <c r="E301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1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1">
        <f>1</f>
        <v>1</v>
      </c>
      <c r="H301">
        <f t="shared" si="4"/>
        <v>297</v>
      </c>
    </row>
    <row r="302" spans="2:8" hidden="1">
      <c r="B302" t="e">
        <f>Substrings(INDEX(ТаблицаИД[Итог всё],MATCH($A$6,ТаблицаИД[Номер п/п],0)),"; ",ROW(B302)-5)</f>
        <v>#VALUE!</v>
      </c>
      <c r="C302" s="24"/>
      <c r="D302" s="87">
        <f>ROW(РеестрИД[[#This Row],[№ п/п]])-5</f>
        <v>297</v>
      </c>
      <c r="E302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2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2">
        <f>1</f>
        <v>1</v>
      </c>
      <c r="H302">
        <f t="shared" si="4"/>
        <v>298</v>
      </c>
    </row>
    <row r="303" spans="2:8" hidden="1">
      <c r="B303" t="e">
        <f>Substrings(INDEX(ТаблицаИД[Итог всё],MATCH($A$6,ТаблицаИД[Номер п/п],0)),"; ",ROW(B303)-5)</f>
        <v>#VALUE!</v>
      </c>
      <c r="C303" s="24"/>
      <c r="D303" s="87">
        <f>ROW(РеестрИД[[#This Row],[№ п/п]])-5</f>
        <v>298</v>
      </c>
      <c r="E303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3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3">
        <f>1</f>
        <v>1</v>
      </c>
      <c r="H303">
        <f t="shared" si="4"/>
        <v>299</v>
      </c>
    </row>
    <row r="304" spans="2:8" hidden="1">
      <c r="B304" t="e">
        <f>Substrings(INDEX(ТаблицаИД[Итог всё],MATCH($A$6,ТаблицаИД[Номер п/п],0)),"; ",ROW(B304)-5)</f>
        <v>#VALUE!</v>
      </c>
      <c r="C304" s="24"/>
      <c r="D304" s="87">
        <f>ROW(РеестрИД[[#This Row],[№ п/п]])-5</f>
        <v>299</v>
      </c>
      <c r="E304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4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4">
        <f>1</f>
        <v>1</v>
      </c>
      <c r="H304">
        <f t="shared" si="4"/>
        <v>300</v>
      </c>
    </row>
    <row r="305" spans="2:8" hidden="1">
      <c r="B305" t="e">
        <f>Substrings(INDEX(ТаблицаИД[Итог всё],MATCH($A$6,ТаблицаИД[Номер п/п],0)),"; ",ROW(B305)-5)</f>
        <v>#VALUE!</v>
      </c>
      <c r="C305" s="24"/>
      <c r="D305" s="87">
        <f>ROW(РеестрИД[[#This Row],[№ п/п]])-5</f>
        <v>300</v>
      </c>
      <c r="E305" s="86" t="str">
        <f>IF(ISERR(SEARCH("@",РеестрИД[[#This Row],[Наименование]])),"",MID(РеестрИД[[#This Row],[Наименование]],1,SEARCH("@",РеестрИД[[#This Row],[Наименование]])-1))</f>
        <v/>
      </c>
      <c r="F305" s="23" t="e">
        <f>IF(ISERR(SEARCH("@",РеестрИД[[#This Row],[Наименование]])),РеестрИД[[#This Row],[Наименование]],MID(РеестрИД[[#This Row],[Наименование]],SEARCH("@",РеестрИД[[#This Row],[Наименование]])+1,LEN(РеестрИД[[#This Row],[Наименование]])))</f>
        <v>#VALUE!</v>
      </c>
      <c r="G305">
        <f>1</f>
        <v>1</v>
      </c>
      <c r="H305">
        <f t="shared" si="4"/>
        <v>301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A43"/>
  <sheetViews>
    <sheetView topLeftCell="A25" workbookViewId="0">
      <selection activeCell="D40" sqref="D40"/>
    </sheetView>
  </sheetViews>
  <sheetFormatPr defaultRowHeight="12.75"/>
  <cols>
    <col min="1" max="1" width="127.140625" customWidth="1"/>
  </cols>
  <sheetData>
    <row r="1" spans="1:1">
      <c r="A1" s="193" t="s">
        <v>320</v>
      </c>
    </row>
    <row r="2" spans="1:1">
      <c r="A2" s="190" t="s">
        <v>260</v>
      </c>
    </row>
    <row r="3" spans="1:1">
      <c r="A3" s="190" t="s">
        <v>261</v>
      </c>
    </row>
    <row r="4" spans="1:1">
      <c r="A4" s="190" t="s">
        <v>306</v>
      </c>
    </row>
    <row r="5" spans="1:1">
      <c r="A5" s="190" t="s">
        <v>321</v>
      </c>
    </row>
    <row r="6" spans="1:1">
      <c r="A6" s="190" t="s">
        <v>322</v>
      </c>
    </row>
    <row r="7" spans="1:1">
      <c r="A7" s="190" t="s">
        <v>263</v>
      </c>
    </row>
    <row r="8" spans="1:1">
      <c r="A8" s="190" t="s">
        <v>323</v>
      </c>
    </row>
    <row r="9" spans="1:1">
      <c r="A9" s="190" t="s">
        <v>324</v>
      </c>
    </row>
    <row r="10" spans="1:1">
      <c r="A10" s="190" t="s">
        <v>275</v>
      </c>
    </row>
    <row r="11" spans="1:1">
      <c r="A11" s="190" t="s">
        <v>325</v>
      </c>
    </row>
    <row r="12" spans="1:1">
      <c r="A12" s="190" t="s">
        <v>326</v>
      </c>
    </row>
    <row r="13" spans="1:1">
      <c r="A13" s="190" t="s">
        <v>290</v>
      </c>
    </row>
    <row r="14" spans="1:1">
      <c r="A14" s="190" t="s">
        <v>292</v>
      </c>
    </row>
    <row r="15" spans="1:1">
      <c r="A15" s="190" t="s">
        <v>291</v>
      </c>
    </row>
    <row r="16" spans="1:1">
      <c r="A16" s="190" t="s">
        <v>316</v>
      </c>
    </row>
    <row r="17" spans="1:1">
      <c r="A17" s="190" t="s">
        <v>327</v>
      </c>
    </row>
    <row r="18" spans="1:1">
      <c r="A18" s="190" t="s">
        <v>312</v>
      </c>
    </row>
    <row r="19" spans="1:1">
      <c r="A19" s="190" t="s">
        <v>313</v>
      </c>
    </row>
    <row r="20" spans="1:1">
      <c r="A20" s="190" t="s">
        <v>314</v>
      </c>
    </row>
    <row r="21" spans="1:1">
      <c r="A21" s="191" t="s">
        <v>303</v>
      </c>
    </row>
    <row r="22" spans="1:1">
      <c r="A22" s="191" t="s">
        <v>328</v>
      </c>
    </row>
    <row r="23" spans="1:1">
      <c r="A23" s="191" t="s">
        <v>317</v>
      </c>
    </row>
    <row r="24" spans="1:1">
      <c r="A24" s="191" t="s">
        <v>329</v>
      </c>
    </row>
    <row r="25" spans="1:1">
      <c r="A25" s="191" t="s">
        <v>330</v>
      </c>
    </row>
    <row r="26" spans="1:1">
      <c r="A26" s="191" t="s">
        <v>331</v>
      </c>
    </row>
    <row r="27" spans="1:1">
      <c r="A27" s="191" t="s">
        <v>332</v>
      </c>
    </row>
    <row r="28" spans="1:1">
      <c r="A28" s="191" t="s">
        <v>333</v>
      </c>
    </row>
    <row r="29" spans="1:1">
      <c r="A29" s="191" t="s">
        <v>334</v>
      </c>
    </row>
    <row r="30" spans="1:1">
      <c r="A30" s="191" t="s">
        <v>335</v>
      </c>
    </row>
    <row r="31" spans="1:1">
      <c r="A31" s="191" t="s">
        <v>304</v>
      </c>
    </row>
    <row r="32" spans="1:1">
      <c r="A32" s="191" t="s">
        <v>336</v>
      </c>
    </row>
    <row r="33" spans="1:1">
      <c r="A33" s="191" t="s">
        <v>337</v>
      </c>
    </row>
    <row r="34" spans="1:1">
      <c r="A34" s="192" t="s">
        <v>305</v>
      </c>
    </row>
    <row r="35" spans="1:1">
      <c r="A35" s="192" t="s">
        <v>307</v>
      </c>
    </row>
    <row r="36" spans="1:1">
      <c r="A36" s="192" t="s">
        <v>308</v>
      </c>
    </row>
    <row r="37" spans="1:1">
      <c r="A37" s="194" t="s">
        <v>318</v>
      </c>
    </row>
    <row r="38" spans="1:1">
      <c r="A38" s="196" t="s">
        <v>339</v>
      </c>
    </row>
    <row r="39" spans="1:1">
      <c r="A39" s="196" t="s">
        <v>340</v>
      </c>
    </row>
    <row r="40" spans="1:1">
      <c r="A40" s="196" t="s">
        <v>341</v>
      </c>
    </row>
    <row r="41" spans="1:1">
      <c r="A41" s="196" t="s">
        <v>342</v>
      </c>
    </row>
    <row r="42" spans="1:1">
      <c r="A42" s="196" t="s">
        <v>343</v>
      </c>
    </row>
    <row r="43" spans="1:1">
      <c r="A43" s="196" t="s">
        <v>344</v>
      </c>
    </row>
  </sheetData>
  <dataValidations count="1">
    <dataValidation type="list" allowBlank="1" showInputMessage="1" showErrorMessage="1" sqref="A2:A43">
      <formula1>$A$2:$A$43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62</vt:i4>
      </vt:variant>
    </vt:vector>
  </HeadingPairs>
  <TitlesOfParts>
    <vt:vector size="71" baseType="lpstr">
      <vt:lpstr>Сводные даты</vt:lpstr>
      <vt:lpstr>Реквизиты</vt:lpstr>
      <vt:lpstr>Люди</vt:lpstr>
      <vt:lpstr>Реестр</vt:lpstr>
      <vt:lpstr>АОК</vt:lpstr>
      <vt:lpstr>ИД</vt:lpstr>
      <vt:lpstr>Материалы</vt:lpstr>
      <vt:lpstr>Реестр ИД</vt:lpstr>
      <vt:lpstr>работыКЖ0</vt:lpstr>
      <vt:lpstr>ИД!ДатаАОК</vt:lpstr>
      <vt:lpstr>ДатаАОК</vt:lpstr>
      <vt:lpstr>должность_генподрядчика</vt:lpstr>
      <vt:lpstr>должность_заказчика</vt:lpstr>
      <vt:lpstr>должность_иного</vt:lpstr>
      <vt:lpstr>должность_подрядчика</vt:lpstr>
      <vt:lpstr>должность_проектировщика</vt:lpstr>
      <vt:lpstr>должность_ТНгенподрядчика</vt:lpstr>
      <vt:lpstr>должность_ТНзаказчика</vt:lpstr>
      <vt:lpstr>АОК!Корпус</vt:lpstr>
      <vt:lpstr>ИД!Корпус</vt:lpstr>
      <vt:lpstr>Корпус</vt:lpstr>
      <vt:lpstr>АОК!Мат_из_списка</vt:lpstr>
      <vt:lpstr>Мат_из_списка</vt:lpstr>
      <vt:lpstr>АОК!Материалы</vt:lpstr>
      <vt:lpstr>ИД!Материалы</vt:lpstr>
      <vt:lpstr>Материалы</vt:lpstr>
      <vt:lpstr>ИД!месяцИД</vt:lpstr>
      <vt:lpstr>наименование_генподрядчика</vt:lpstr>
      <vt:lpstr>Наименование_заказчика</vt:lpstr>
      <vt:lpstr>наименование_объекта</vt:lpstr>
      <vt:lpstr>наименование_подрядчика</vt:lpstr>
      <vt:lpstr>наименование_проектировщика</vt:lpstr>
      <vt:lpstr>АОК!Напечатан</vt:lpstr>
      <vt:lpstr>ИД!Напечатан</vt:lpstr>
      <vt:lpstr>Напечатан</vt:lpstr>
      <vt:lpstr>ИД!Номер_п_п</vt:lpstr>
      <vt:lpstr>АОК!Номеракта</vt:lpstr>
      <vt:lpstr>ИД!Номеракта</vt:lpstr>
      <vt:lpstr>Номеракта</vt:lpstr>
      <vt:lpstr>НомерИД</vt:lpstr>
      <vt:lpstr>орг_заказчика</vt:lpstr>
      <vt:lpstr>орг_иного</vt:lpstr>
      <vt:lpstr>орг_ТНзаказчика</vt:lpstr>
      <vt:lpstr>АОК!Отметка</vt:lpstr>
      <vt:lpstr>Отметка</vt:lpstr>
      <vt:lpstr>приказ_генподрядчика</vt:lpstr>
      <vt:lpstr>приказ_заказчика</vt:lpstr>
      <vt:lpstr>приказ_иного</vt:lpstr>
      <vt:lpstr>приказ_подрядчика</vt:lpstr>
      <vt:lpstr>приказ_проектировщика</vt:lpstr>
      <vt:lpstr>приказ_ТНгенподрядчика</vt:lpstr>
      <vt:lpstr>приказ_ТНзаказчика</vt:lpstr>
      <vt:lpstr>АОК!Работы</vt:lpstr>
      <vt:lpstr>ИД!Работы</vt:lpstr>
      <vt:lpstr>Работы</vt:lpstr>
      <vt:lpstr>реквизиты_генподрядчика</vt:lpstr>
      <vt:lpstr>реквизиты_заказчика</vt:lpstr>
      <vt:lpstr>реквизиты_подрядчика</vt:lpstr>
      <vt:lpstr>реквизиты_проектировщика</vt:lpstr>
      <vt:lpstr>АОК!Секция</vt:lpstr>
      <vt:lpstr>ИД!Секция</vt:lpstr>
      <vt:lpstr>Секция</vt:lpstr>
      <vt:lpstr>ФИО_генподрядчика</vt:lpstr>
      <vt:lpstr>ФИО_заказчика</vt:lpstr>
      <vt:lpstr>ФИО_иного</vt:lpstr>
      <vt:lpstr>ФИО_подрядчика</vt:lpstr>
      <vt:lpstr>ФИО_проектировщика</vt:lpstr>
      <vt:lpstr>ФИО_ТНгенподрядчика</vt:lpstr>
      <vt:lpstr>ФИО_ТНзаказчика</vt:lpstr>
      <vt:lpstr>АОК!Этаж</vt:lpstr>
      <vt:lpstr>Этаж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Кирилл</cp:lastModifiedBy>
  <cp:lastPrinted>2018-12-27T07:52:27Z</cp:lastPrinted>
  <dcterms:created xsi:type="dcterms:W3CDTF">2008-10-10T11:26:20Z</dcterms:created>
  <dcterms:modified xsi:type="dcterms:W3CDTF">2020-11-29T15:33:45Z</dcterms:modified>
</cp:coreProperties>
</file>