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Home1\Desktop\Данные_Склад_1\Склады\"/>
    </mc:Choice>
  </mc:AlternateContent>
  <xr:revisionPtr revIDLastSave="0" documentId="13_ncr:1_{64E76844-6F3F-4C49-99B2-8F617C09139B}" xr6:coauthVersionLast="45" xr6:coauthVersionMax="45" xr10:uidLastSave="{00000000-0000-0000-0000-000000000000}"/>
  <bookViews>
    <workbookView xWindow="-120" yWindow="-120" windowWidth="20730" windowHeight="11310" xr2:uid="{88E6C1C2-39E5-41E2-B391-7AAC8DC8F6A3}"/>
  </bookViews>
  <sheets>
    <sheet name="Донесение" sheetId="1" r:id="rId1"/>
    <sheet name="Имущество" sheetId="2" r:id="rId2"/>
  </sheets>
  <definedNames>
    <definedName name="_xlnm.Print_Area" localSheetId="0">Донесение!$A$1:$Q$28</definedName>
    <definedName name="ТМЦ" localSheetId="1">Имущество!$A$2:$A$165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9" i="1" l="1"/>
  <c r="M15" i="1"/>
  <c r="A8" i="1"/>
  <c r="A9" i="1"/>
  <c r="A10" i="1"/>
  <c r="A11" i="1"/>
  <c r="A12" i="1"/>
  <c r="A13" i="1"/>
  <c r="A14" i="1"/>
  <c r="A15" i="1"/>
  <c r="A16" i="1"/>
  <c r="A17" i="1"/>
  <c r="A18" i="1"/>
  <c r="P12" i="1" l="1"/>
  <c r="P13" i="1"/>
  <c r="P14" i="1"/>
  <c r="P15" i="1"/>
  <c r="P16" i="1"/>
  <c r="P17" i="1"/>
  <c r="P18" i="1"/>
  <c r="O12" i="1"/>
  <c r="O13" i="1"/>
  <c r="O14" i="1"/>
  <c r="O15" i="1"/>
  <c r="O16" i="1"/>
  <c r="O17" i="1"/>
  <c r="O18" i="1"/>
  <c r="M12" i="1"/>
  <c r="M13" i="1"/>
  <c r="M14" i="1"/>
  <c r="M16" i="1"/>
  <c r="M17" i="1"/>
  <c r="M18" i="1"/>
  <c r="K12" i="1"/>
  <c r="K13" i="1"/>
  <c r="K14" i="1"/>
  <c r="K15" i="1"/>
  <c r="K16" i="1"/>
  <c r="K17" i="1"/>
  <c r="K18" i="1"/>
  <c r="I12" i="1"/>
  <c r="I13" i="1"/>
  <c r="I14" i="1"/>
  <c r="I15" i="1"/>
  <c r="I16" i="1"/>
  <c r="Q16" i="1" s="1"/>
  <c r="I17" i="1"/>
  <c r="I18" i="1"/>
  <c r="E10" i="1"/>
  <c r="E11" i="1"/>
  <c r="E12" i="1"/>
  <c r="E13" i="1"/>
  <c r="E14" i="1"/>
  <c r="E15" i="1"/>
  <c r="E16" i="1"/>
  <c r="E17" i="1"/>
  <c r="E18" i="1"/>
  <c r="E9" i="1"/>
  <c r="D12" i="1"/>
  <c r="D10" i="1"/>
  <c r="D11" i="1"/>
  <c r="D13" i="1"/>
  <c r="D14" i="1"/>
  <c r="D15" i="1"/>
  <c r="D16" i="1"/>
  <c r="D17" i="1"/>
  <c r="D18" i="1"/>
  <c r="D9" i="1"/>
  <c r="Q15" i="1" l="1"/>
  <c r="Q17" i="1"/>
  <c r="Q14" i="1"/>
  <c r="Q13" i="1"/>
  <c r="Q12" i="1"/>
  <c r="Q18" i="1"/>
  <c r="N19" i="1"/>
  <c r="L19" i="1"/>
  <c r="J19" i="1"/>
  <c r="H19" i="1"/>
  <c r="P11" i="1"/>
  <c r="O11" i="1"/>
  <c r="M11" i="1"/>
  <c r="K11" i="1"/>
  <c r="I11" i="1"/>
  <c r="P10" i="1"/>
  <c r="O10" i="1"/>
  <c r="M10" i="1"/>
  <c r="K10" i="1"/>
  <c r="I10" i="1"/>
  <c r="P9" i="1"/>
  <c r="O9" i="1"/>
  <c r="M9" i="1"/>
  <c r="K9" i="1"/>
  <c r="I9" i="1"/>
  <c r="N5" i="1"/>
  <c r="V4" i="1"/>
  <c r="O19" i="1" l="1"/>
  <c r="AP6" i="1"/>
  <c r="AH6" i="1"/>
  <c r="AN6" i="1"/>
  <c r="AO6" i="1"/>
  <c r="AL6" i="1"/>
  <c r="AM6" i="1"/>
  <c r="AK6" i="1"/>
  <c r="AI6" i="1"/>
  <c r="AJ6" i="1"/>
  <c r="AG6" i="1"/>
  <c r="AE6" i="1"/>
  <c r="AF6" i="1"/>
  <c r="I19" i="1"/>
  <c r="K19" i="1"/>
  <c r="Q10" i="1"/>
  <c r="X6" i="1" s="1"/>
  <c r="Q11" i="1"/>
  <c r="Z6" i="1" s="1"/>
  <c r="Q9" i="1"/>
  <c r="P19" i="1"/>
  <c r="AD6" i="1"/>
  <c r="AB6" i="1"/>
  <c r="AC6" i="1"/>
  <c r="AA6" i="1"/>
  <c r="Y6" i="1"/>
  <c r="W6" i="1"/>
  <c r="M19" i="1"/>
  <c r="AR6" i="1" l="1"/>
  <c r="AQ6" i="1"/>
  <c r="Q19" i="1"/>
</calcChain>
</file>

<file path=xl/sharedStrings.xml><?xml version="1.0" encoding="utf-8"?>
<sst xmlns="http://schemas.openxmlformats.org/spreadsheetml/2006/main" count="562" uniqueCount="211">
  <si>
    <t>№ п/п</t>
  </si>
  <si>
    <t>Склады</t>
  </si>
  <si>
    <t>Итого:</t>
  </si>
  <si>
    <t>Ед. изм.</t>
  </si>
  <si>
    <t>Спланиро-вано к поставке ед. (шт., компл.)/ поставлено</t>
  </si>
  <si>
    <t>Стоимость (без НДС) За единицу</t>
  </si>
  <si>
    <t>1 кв.</t>
  </si>
  <si>
    <t>Стоимость (руб.)</t>
  </si>
  <si>
    <t>2 кв.</t>
  </si>
  <si>
    <t>3 кв.</t>
  </si>
  <si>
    <t>4 кв.</t>
  </si>
  <si>
    <t>Итого ед. (шт., компл.)</t>
  </si>
  <si>
    <t>Общая сумма (руб.)</t>
  </si>
  <si>
    <t>шт.</t>
  </si>
  <si>
    <t>Стоимость (руб.)2</t>
  </si>
  <si>
    <t>Стоимость (руб.)3</t>
  </si>
  <si>
    <t>Стоимость (руб.)4</t>
  </si>
  <si>
    <t>Наименование МТР</t>
  </si>
  <si>
    <t>к-т</t>
  </si>
  <si>
    <t>году</t>
  </si>
  <si>
    <t>Вид МТР</t>
  </si>
  <si>
    <t>Группа ТМЦ</t>
  </si>
  <si>
    <t>Ед. Изм.</t>
  </si>
  <si>
    <t>СИЗ</t>
  </si>
  <si>
    <t>Изолирующий противогаз в комплекте с двумя регенеративными патронами или воздушный изолирующий дыхательный аппарат</t>
  </si>
  <si>
    <t>Комбинезон экранирующий хлопчатобумажный</t>
  </si>
  <si>
    <t>Легкий защитный костюм (изолирующий)</t>
  </si>
  <si>
    <t>Мешок прорезиненный для зараженной одежды</t>
  </si>
  <si>
    <t>Палатка технической проверки и подгонки противогазов</t>
  </si>
  <si>
    <t>Противогаз фильтрующий гражданский</t>
  </si>
  <si>
    <t>Респиратор универсальный</t>
  </si>
  <si>
    <t>Регенеративный патрон к изолирующему противогазу</t>
  </si>
  <si>
    <t>Самоспасатель изолирующий или фильтрующий</t>
  </si>
  <si>
    <t>Самоспасатель однократного применения (изолирующий или фильтрующий)</t>
  </si>
  <si>
    <t>Фильтрующая защитная одежда</t>
  </si>
  <si>
    <t>Аптечка индивидуальная или Комплект индивидуальный гражданской защиты – КИМГЗ</t>
  </si>
  <si>
    <t>Быстровозводимые сооружения</t>
  </si>
  <si>
    <t>Дефибриллятор автоматический</t>
  </si>
  <si>
    <t>Индивидуальный перевязочный пакет</t>
  </si>
  <si>
    <t>Индивидуальный противохимический пакет</t>
  </si>
  <si>
    <t>Индикатор кардиоритма или вспомогательное устройство для сердечно - легочной реанимации с голосовым сопровождением</t>
  </si>
  <si>
    <t>Комплект индивидуальный противоожоговый с пакетом перевязочным</t>
  </si>
  <si>
    <t>Комплект противоожоговый</t>
  </si>
  <si>
    <t>Комплект шин транспортных лестничных</t>
  </si>
  <si>
    <t>Костюм противочумный</t>
  </si>
  <si>
    <t>Матрас иммобилизационный вакуумный</t>
  </si>
  <si>
    <t>Набор врачебный</t>
  </si>
  <si>
    <t>Набор фельдшерский</t>
  </si>
  <si>
    <t>Носилки ковшовые</t>
  </si>
  <si>
    <t>Носилки санитарные</t>
  </si>
  <si>
    <t>Носилки спасательные МЧС тканевые</t>
  </si>
  <si>
    <t>Покрывало спасательное изотермическое</t>
  </si>
  <si>
    <t>Профилактический антидот при отравлении угарным газом</t>
  </si>
  <si>
    <t>доза</t>
  </si>
  <si>
    <t>Профилактический антидот фосфороорганических отравляющих веществ</t>
  </si>
  <si>
    <t>Санитарная сумка со спецукладкой (сумка с набором медикаментов и перевязочных средств)</t>
  </si>
  <si>
    <t>Газоанализатор хлора переносной одноканальный</t>
  </si>
  <si>
    <t>приборы РХРиДК</t>
  </si>
  <si>
    <t>Газосигнализатор автоматический на отравляющие вещества и АХОВ</t>
  </si>
  <si>
    <t>Газосигнализатор горючих и взрывоопасных газов (метан, пропан, бутан, природный газ, пары нефтепродуктов)</t>
  </si>
  <si>
    <t>Газосигнализатор многоканальный многокомпонентный, стационарный и (или) переносной с соответствующим электрохимическим сенсором</t>
  </si>
  <si>
    <t>Газосигнализатор оксида углерода и кислорода переносной</t>
  </si>
  <si>
    <t>Газосигнализатор оксида углерода одноканальный</t>
  </si>
  <si>
    <t>Дозиметр-радиометр бета и гамма излучения</t>
  </si>
  <si>
    <t>Индивидуальный дегазационный комплект</t>
  </si>
  <si>
    <t>Индивидуальный дозиметр гамма излучения</t>
  </si>
  <si>
    <t>Индикатор-сигнализатор гамма-излучения</t>
  </si>
  <si>
    <t>Комплект индивидуальных дозиметров</t>
  </si>
  <si>
    <t>Комплект носимых знаков ограждения</t>
  </si>
  <si>
    <t>Комплект отбора проб</t>
  </si>
  <si>
    <t>Метеорологический комплект</t>
  </si>
  <si>
    <t>Мини-экспресс лаборатория</t>
  </si>
  <si>
    <t>Сигнализатор аммиака переносной одноканальный</t>
  </si>
  <si>
    <t>Средства специальной обработки</t>
  </si>
  <si>
    <t>Трубка индикаторная ИТ-36</t>
  </si>
  <si>
    <t>Трубка индикаторная ИТ-44</t>
  </si>
  <si>
    <t>Трубка индикаторная ИТ-51</t>
  </si>
  <si>
    <t>Трубка индикаторная к ИТ - 45</t>
  </si>
  <si>
    <t>Универсальный прибор газового контроля</t>
  </si>
  <si>
    <t>Комплект носимых знаков ограждения КЗО-1</t>
  </si>
  <si>
    <t>Кувалда</t>
  </si>
  <si>
    <t>Лом обыкновенный</t>
  </si>
  <si>
    <t>Лопата железная совковая (штыковая)</t>
  </si>
  <si>
    <t>Акустический прибор поиска</t>
  </si>
  <si>
    <t>Бинокль</t>
  </si>
  <si>
    <t>Блоки разные</t>
  </si>
  <si>
    <t>Гигрометр (психрометр с психрометрическими таблицами)</t>
  </si>
  <si>
    <t>Грузоподъемные средства (лебедка, тали, домкраты и др.)</t>
  </si>
  <si>
    <t>Домкрат гидравлический на 25 т</t>
  </si>
  <si>
    <t>Защитные очки</t>
  </si>
  <si>
    <t>Канат пеньковый</t>
  </si>
  <si>
    <t>Компас</t>
  </si>
  <si>
    <t>Комплект газовщика</t>
  </si>
  <si>
    <t>Комплект гидродинамического инструмента</t>
  </si>
  <si>
    <t>Комплект для газопламенной резки (горелка, баллоны, штанги, редукторы и др.)</t>
  </si>
  <si>
    <t>Комплект сантехника</t>
  </si>
  <si>
    <t>Комплект электромонтера</t>
  </si>
  <si>
    <t>Лента оградительная</t>
  </si>
  <si>
    <t>Моторная пила цепная для АСС</t>
  </si>
  <si>
    <t>Надувная лодка с мотором (вместимостью не менее 5 чел.)</t>
  </si>
  <si>
    <t>Ножницы для резки металла</t>
  </si>
  <si>
    <t>Ножницы для резки проволоки</t>
  </si>
  <si>
    <t>Осветительная установка</t>
  </si>
  <si>
    <t>Пила поперечная</t>
  </si>
  <si>
    <t>Пила-ножовка по дереву</t>
  </si>
  <si>
    <t>Пила-ножовка по металлу</t>
  </si>
  <si>
    <t>Пневмокаркасный модуль</t>
  </si>
  <si>
    <t>Пояс спасательный с карабином</t>
  </si>
  <si>
    <t>Спасательные жилеты</t>
  </si>
  <si>
    <t>Термометр комнатный</t>
  </si>
  <si>
    <t>Топор плотничий</t>
  </si>
  <si>
    <t>Трос</t>
  </si>
  <si>
    <t>Тягонапоромер (напоромер, дифманометр)</t>
  </si>
  <si>
    <t>Фонарь аккумуляторный</t>
  </si>
  <si>
    <t>Фонарь электрический</t>
  </si>
  <si>
    <t>Шанцевый инструмент (лопаты штыковая и совковая, лом, кувалда, топор плотничий, пила поперечная)</t>
  </si>
  <si>
    <t>Шлифмашинка электрическая ручная</t>
  </si>
  <si>
    <t>Электромегафон</t>
  </si>
  <si>
    <t>связь</t>
  </si>
  <si>
    <t>Асбестовое покрывало</t>
  </si>
  <si>
    <t>Боевая одежда и снаряжение пожарного</t>
  </si>
  <si>
    <t>Выдвижная трехколенная лестница</t>
  </si>
  <si>
    <t>Каска пожарного</t>
  </si>
  <si>
    <t>Комплект для резки электропроводов</t>
  </si>
  <si>
    <t>Лестница-штурмовка (4 м)</t>
  </si>
  <si>
    <t>Мотопомпа для перекачки сильнозагрязненной воды</t>
  </si>
  <si>
    <t>Моторная пила цепная (Пож.)</t>
  </si>
  <si>
    <t>Огнетушители (порошковые, углекислотные – 5,8 или 10 л)</t>
  </si>
  <si>
    <t>Передвижная углекислотная установка</t>
  </si>
  <si>
    <t>Пневматический отбойный молоток</t>
  </si>
  <si>
    <t>Пожарная мотопомпа в комплекте с напорно-всасывающими рукавами, разветвлением трехходовым, переходными головка ми пожарными, сеткой всасывающей и др.</t>
  </si>
  <si>
    <t>Пожарные рукава</t>
  </si>
  <si>
    <t>Пожарные стволы</t>
  </si>
  <si>
    <t>Пожарный инструмент (багор, крюк, лом, топор)</t>
  </si>
  <si>
    <t>Пояс пожарный спасательный с карабином</t>
  </si>
  <si>
    <t>Ранец противопожарный</t>
  </si>
  <si>
    <t>Рукавицы пожарного с крагами</t>
  </si>
  <si>
    <t>Теплоотражательный костюм</t>
  </si>
  <si>
    <t>Индивидуальный рацион питания</t>
  </si>
  <si>
    <t>Кружка, ложка, фляга, нож</t>
  </si>
  <si>
    <t>Сухой паек на 1 сут</t>
  </si>
  <si>
    <t>Термос 12 л</t>
  </si>
  <si>
    <t>Термос 36 л</t>
  </si>
  <si>
    <t>Веревка пожарная спасательная</t>
  </si>
  <si>
    <t>Дождевая накидка</t>
  </si>
  <si>
    <t>Зажим для подъема по веревке</t>
  </si>
  <si>
    <t>Зажим страховочный с самостраховкой</t>
  </si>
  <si>
    <t>Карабин стальной классический с муфтой</t>
  </si>
  <si>
    <t>Косынка спасательная</t>
  </si>
  <si>
    <t>Усы самостраховки</t>
  </si>
  <si>
    <t>Аморртизатор PETZL ASAP SORBER L71 АА 20</t>
  </si>
  <si>
    <t>Бензопила Интерскол ПЦБ-14/45Л</t>
  </si>
  <si>
    <t>Блок управления БУ 10-С4 для гидроинструментов</t>
  </si>
  <si>
    <t>Блок-ролик двойной Double</t>
  </si>
  <si>
    <t>Блок-ролик одинарный с зажимом Holder</t>
  </si>
  <si>
    <t>Верёвка альпинистская Tendom static 9 мм</t>
  </si>
  <si>
    <t>Веревка ВПС-30 (50)</t>
  </si>
  <si>
    <t>Верёвка ВСС Альпекс 10 мм (200 м)</t>
  </si>
  <si>
    <t>Зажим Vento Жумар vpro 0083 п/прав.руку</t>
  </si>
  <si>
    <t>Зажим грудной Кроль Vento</t>
  </si>
  <si>
    <t>Канат спасательный для комплектования поясов страховочных</t>
  </si>
  <si>
    <t>Карабин Vento Стальной универсальный;                                             Карабин Vento Стальной Овал</t>
  </si>
  <si>
    <t>Лента оградительная 75мм х 250м</t>
  </si>
  <si>
    <t>Машина УШМ-230/2100Т Интерскол</t>
  </si>
  <si>
    <t>Обвязка (специзделие)</t>
  </si>
  <si>
    <t>Очки защитные</t>
  </si>
  <si>
    <t>Палатка лагерная (вместимостью 10 чел.)</t>
  </si>
  <si>
    <t>Педаль «рука-нога» (стропы регулируемые)</t>
  </si>
  <si>
    <t>Петля станционная Vento Люкс 120см</t>
  </si>
  <si>
    <t>Пояс предохранительный ПМ-10</t>
  </si>
  <si>
    <t>Привязь Vento Профи Мастер V 2</t>
  </si>
  <si>
    <t>Респиратор газодымозащитный Шанс</t>
  </si>
  <si>
    <t>Светильник переносной СГСВ Экотон-6</t>
  </si>
  <si>
    <t>Сигнальная одежда (жилет со светоотражающими нашивками)</t>
  </si>
  <si>
    <t>Спусковое устройство</t>
  </si>
  <si>
    <t>Стремя регулироемое VENTO</t>
  </si>
  <si>
    <t>Строп ленточный Vento аА22 / одинарный с амортизатором /СЦ21</t>
  </si>
  <si>
    <t>Устройство Petzl ASAP B71AAA</t>
  </si>
  <si>
    <t>Устройство блокирующее НВ-10 (ЕАС) Vento</t>
  </si>
  <si>
    <t>Устройство спусковое Десантер</t>
  </si>
  <si>
    <t>Усы самостраховки Factor Twin 50х75см</t>
  </si>
  <si>
    <t>Усы самостраховки Factor Twin 85х85см</t>
  </si>
  <si>
    <t>Фара ФР-ВС М Экотон-5</t>
  </si>
  <si>
    <t>Фонарь налобный. Поиск P-2133A T6</t>
  </si>
  <si>
    <t>Шлем защитный пластмассовый</t>
  </si>
  <si>
    <t>Спецодежда сигнальная</t>
  </si>
  <si>
    <t>Домкрат</t>
  </si>
  <si>
    <t>Гигрометр-психометр</t>
  </si>
  <si>
    <t>Фонарь</t>
  </si>
  <si>
    <t>Дополнительные патроны к противогазам фильтрующим гражданским</t>
  </si>
  <si>
    <t>Аптечка коллективная (опись № 1 в соответствии с [7])</t>
  </si>
  <si>
    <t>Аптечка коллективная (опись № 2 в соответствии с [7])</t>
  </si>
  <si>
    <t>Вещевое</t>
  </si>
  <si>
    <t>Медицинское</t>
  </si>
  <si>
    <t>Инженерное</t>
  </si>
  <si>
    <t>Обор. и снаряж. АСС</t>
  </si>
  <si>
    <t>Связь</t>
  </si>
  <si>
    <t>Пожарное</t>
  </si>
  <si>
    <t>Продовольствие</t>
  </si>
  <si>
    <t>Имущ. ЗСГО</t>
  </si>
  <si>
    <t>сумма (руб.)</t>
  </si>
  <si>
    <t>ТМЦ</t>
  </si>
  <si>
    <t>Приборы РХРиДК</t>
  </si>
  <si>
    <t>медицинское</t>
  </si>
  <si>
    <t>вещевое</t>
  </si>
  <si>
    <t>инженерное</t>
  </si>
  <si>
    <t>Кол-во</t>
  </si>
  <si>
    <t>Сумма</t>
  </si>
  <si>
    <t>кол-во</t>
  </si>
  <si>
    <t xml:space="preserve">по поставкам имущества на </t>
  </si>
  <si>
    <t>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</si>
</sst>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в\ yyyy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 applyProtection="1">
      <alignment horizontal="right"/>
      <protection hidden="1"/>
    </xf>
    <xf numFmtId="0" fontId="6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/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 applyProtection="1">
      <alignment horizontal="justify" vertical="center" wrapText="1"/>
      <protection locked="0" hidden="1"/>
    </xf>
    <xf numFmtId="0" fontId="4" fillId="0" borderId="6" xfId="0" applyFont="1" applyFill="1" applyBorder="1" applyAlignment="1" applyProtection="1">
      <alignment horizontal="justify" vertical="center" wrapText="1"/>
      <protection locked="0" hidden="1"/>
    </xf>
    <xf numFmtId="1" fontId="4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4" fillId="0" borderId="12" xfId="0" applyNumberFormat="1" applyFont="1" applyBorder="1" applyAlignment="1" applyProtection="1">
      <alignment horizontal="center" vertical="center" wrapText="1"/>
      <protection locked="0" hidden="1"/>
    </xf>
    <xf numFmtId="3" fontId="4" fillId="0" borderId="9" xfId="0" applyNumberFormat="1" applyFont="1" applyBorder="1" applyAlignment="1" applyProtection="1">
      <alignment horizontal="center" vertical="center"/>
      <protection locked="0" hidden="1"/>
    </xf>
    <xf numFmtId="3" fontId="4" fillId="0" borderId="11" xfId="0" applyNumberFormat="1" applyFont="1" applyBorder="1" applyAlignment="1" applyProtection="1">
      <alignment horizontal="center" vertical="center"/>
      <protection locked="0" hidden="1"/>
    </xf>
    <xf numFmtId="2" fontId="4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2" xfId="0" applyNumberFormat="1" applyFont="1" applyBorder="1" applyAlignment="1" applyProtection="1">
      <alignment horizontal="center" vertical="center" wrapText="1"/>
      <protection locked="0" hidden="1"/>
    </xf>
    <xf numFmtId="4" fontId="4" fillId="0" borderId="9" xfId="0" applyNumberFormat="1" applyFont="1" applyBorder="1" applyAlignment="1" applyProtection="1">
      <alignment horizontal="center" vertical="center"/>
      <protection locked="0" hidden="1"/>
    </xf>
    <xf numFmtId="4" fontId="4" fillId="0" borderId="11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1" fontId="7" fillId="4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4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4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6" fillId="4" borderId="9" xfId="0" applyFont="1" applyFill="1" applyBorder="1" applyProtection="1">
      <protection hidden="1"/>
    </xf>
    <xf numFmtId="1" fontId="4" fillId="4" borderId="9" xfId="0" applyNumberFormat="1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center" vertical="center"/>
      <protection hidden="1"/>
    </xf>
    <xf numFmtId="4" fontId="4" fillId="4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3" fillId="5" borderId="21" xfId="0" applyFont="1" applyFill="1" applyBorder="1" applyAlignment="1" applyProtection="1">
      <alignment horizontal="center" vertical="center"/>
      <protection hidden="1"/>
    </xf>
    <xf numFmtId="0" fontId="3" fillId="4" borderId="14" xfId="0" applyFont="1" applyFill="1" applyBorder="1" applyAlignment="1" applyProtection="1">
      <alignment horizontal="center" vertical="center"/>
      <protection hidden="1"/>
    </xf>
    <xf numFmtId="4" fontId="3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4" fontId="3" fillId="5" borderId="21" xfId="0" applyNumberFormat="1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4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2" xfId="0" applyNumberFormat="1" applyFont="1" applyFill="1" applyBorder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4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4" borderId="12" xfId="0" applyNumberFormat="1" applyFont="1" applyFill="1" applyBorder="1" applyAlignment="1" applyProtection="1">
      <alignment horizontal="center" vertical="center" wrapText="1"/>
      <protection hidden="1"/>
    </xf>
    <xf numFmtId="4" fontId="3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left" vertical="center"/>
      <protection hidden="1"/>
    </xf>
    <xf numFmtId="0" fontId="3" fillId="4" borderId="22" xfId="0" applyFont="1" applyFill="1" applyBorder="1" applyAlignment="1" applyProtection="1">
      <alignment horizontal="center"/>
      <protection hidden="1"/>
    </xf>
    <xf numFmtId="0" fontId="3" fillId="4" borderId="23" xfId="0" applyFont="1" applyFill="1" applyBorder="1" applyAlignment="1" applyProtection="1">
      <alignment horizontal="center"/>
      <protection hidden="1"/>
    </xf>
    <xf numFmtId="0" fontId="6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3" fillId="5" borderId="19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justify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textRotation="90" wrapText="1"/>
    </xf>
    <xf numFmtId="2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fill>
        <patternFill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family val="1"/>
        <charset val="20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B625F4-40C9-460B-AD9D-2F5294BF91A8}" name="Таблица1" displayName="Таблица1" ref="A7:Q19" totalsRowCount="1" headerRowDxfId="45" dataDxfId="44" totalsRowDxfId="42" tableBorderDxfId="43">
  <autoFilter ref="A7:Q18" xr:uid="{62BE3C57-2829-4AA1-96A6-D1429165BB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2614879-B7C5-4C57-9CF5-C199AA6F0BCB}" name="Склады" dataDxfId="41" totalsRowDxfId="40">
      <calculatedColumnFormula>MID(CELL("имяфайла",$A$7),SEARCH("[",CELL("имяфайла",$A$7))+1,SEARCH(".xls",CELL("имяфайла",$A$7))-SEARCH("[",CELL("имяфайла",$A$7))-12)</calculatedColumnFormula>
    </tableColumn>
    <tableColumn id="2" xr3:uid="{2344F0A8-BEF5-4365-BA23-D0EBC575E29F}" name="№ п/п" totalsRowLabel="Итого:" dataDxfId="39" totalsRowDxfId="38"/>
    <tableColumn id="3" xr3:uid="{CBB65D5D-E90B-4AC1-9C36-29E97614DB87}" name="Наименование МТР" dataDxfId="37" totalsRowDxfId="36"/>
    <tableColumn id="17" xr3:uid="{58E818F0-FD31-40CF-A1C6-2A25AC5AF90C}" name="Вид МТР" dataDxfId="35" totalsRowDxfId="34">
      <calculatedColumnFormula>VLOOKUP(Имущество!$A:$B,2,0)</calculatedColumnFormula>
    </tableColumn>
    <tableColumn id="4" xr3:uid="{9157B180-10F9-4F15-8245-C7D87A460CE5}" name="Ед. изм." dataDxfId="33" totalsRowDxfId="32"/>
    <tableColumn id="5" xr3:uid="{2C15950A-1DBC-4DA1-8507-1C51751D2CAE}" name="Спланиро-вано к поставке ед. (шт., компл.)/ поставлено" totalsRowFunction="sum" dataDxfId="31" totalsRowDxfId="30"/>
    <tableColumn id="6" xr3:uid="{B6FD44A7-577C-4BFA-92C7-1F1EC66321B6}" name="Стоимость (без НДС) За единицу" dataDxfId="29" totalsRowDxfId="28"/>
    <tableColumn id="7" xr3:uid="{DC536569-A144-4428-A5D2-EB6730DBA325}" name="1 кв." totalsRowFunction="sum" dataDxfId="27" totalsRowDxfId="26"/>
    <tableColumn id="8" xr3:uid="{EE1F0657-E8D9-4D5F-BC45-FEE479449FA1}" name="Стоимость (руб.)" totalsRowFunction="sum" dataDxfId="25" totalsRowDxfId="24"/>
    <tableColumn id="9" xr3:uid="{88D6E96A-A94B-409B-95C6-02002B739755}" name="2 кв." totalsRowFunction="sum" dataDxfId="23" totalsRowDxfId="22"/>
    <tableColumn id="10" xr3:uid="{666E21D1-ED89-4188-A9F4-F5623BB0B5ED}" name="Стоимость (руб.)2" totalsRowFunction="sum" dataDxfId="21" totalsRowDxfId="20"/>
    <tableColumn id="11" xr3:uid="{AC66A6F7-EE00-4713-A8E8-7527FE043A12}" name="3 кв." totalsRowFunction="sum" dataDxfId="19" totalsRowDxfId="18"/>
    <tableColumn id="12" xr3:uid="{0ADF2930-3339-45FB-BDF9-03C4C6E4E3B1}" name="Стоимость (руб.)3" totalsRowFunction="sum" dataDxfId="17" totalsRowDxfId="16"/>
    <tableColumn id="13" xr3:uid="{D0E77C6F-600E-4A36-8A3B-1BE344731260}" name="4 кв." totalsRowFunction="sum" dataDxfId="15" totalsRowDxfId="14"/>
    <tableColumn id="14" xr3:uid="{9F269C2D-1D4C-4351-92F3-58260DC7B273}" name="Стоимость (руб.)4" totalsRowFunction="sum" dataDxfId="13" totalsRowDxfId="12"/>
    <tableColumn id="15" xr3:uid="{EFD3F6A7-B31D-44F0-BA25-5132041F1555}" name="Итого ед. (шт., компл.)" totalsRowFunction="sum" dataDxfId="11" totalsRowDxfId="10"/>
    <tableColumn id="16" xr3:uid="{56C16A95-0C84-4994-B113-F39C2F33C930}" name="Общая сумма (руб.)" totalsRowFunction="sum" dataDxfId="9" totalsRowDxfId="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FDF873-0A7A-438A-A05D-796DCB8D8A62}" name="Таблица2" displayName="Таблица2" ref="A1:C166" totalsRowShown="0" headerRowDxfId="6" headerRowBorderDxfId="5" tableBorderDxfId="4" totalsRowBorderDxfId="3">
  <autoFilter ref="A1:C166" xr:uid="{983909C7-C342-4FF1-8EC0-B77A4A7F4489}"/>
  <tableColumns count="3">
    <tableColumn id="1" xr3:uid="{3AF2E9A3-8FD1-4FE3-8791-9EE70C70AEFD}" name="ТМЦ" dataDxfId="2"/>
    <tableColumn id="2" xr3:uid="{7D7CD721-1471-49A6-977B-6F50E6086490}" name="Группа ТМЦ" dataDxfId="1"/>
    <tableColumn id="3" xr3:uid="{9E5E28F2-6DD9-4D3F-A32C-C1DE8DCAD970}" name="Ед. Изм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A1FF-E7C7-4D91-BA0C-715D3E03C221}">
  <sheetPr codeName="Лист1"/>
  <dimension ref="A1:AR26"/>
  <sheetViews>
    <sheetView showZeros="0" tabSelected="1" zoomScale="55" zoomScaleNormal="55" workbookViewId="0">
      <selection activeCell="V13" sqref="V13"/>
    </sheetView>
  </sheetViews>
  <sheetFormatPr defaultRowHeight="15.75" x14ac:dyDescent="0.25"/>
  <cols>
    <col min="1" max="1" width="15.7109375" style="4" customWidth="1"/>
    <col min="2" max="2" width="5.140625" style="4" customWidth="1"/>
    <col min="3" max="3" width="54.85546875" style="4" customWidth="1"/>
    <col min="4" max="4" width="15.7109375" style="4" customWidth="1"/>
    <col min="5" max="5" width="9.140625" style="4"/>
    <col min="6" max="7" width="14.42578125" style="4" customWidth="1"/>
    <col min="8" max="8" width="8.7109375" style="4" customWidth="1"/>
    <col min="9" max="9" width="13.7109375" style="4" customWidth="1"/>
    <col min="10" max="10" width="8.7109375" style="4" customWidth="1"/>
    <col min="11" max="11" width="13.7109375" style="4" customWidth="1"/>
    <col min="12" max="12" width="8.7109375" style="4" customWidth="1"/>
    <col min="13" max="13" width="13.7109375" style="4" customWidth="1"/>
    <col min="14" max="14" width="8.7109375" style="4" customWidth="1"/>
    <col min="15" max="15" width="13.7109375" style="4" customWidth="1"/>
    <col min="16" max="16" width="10.5703125" style="4" customWidth="1"/>
    <col min="17" max="17" width="18.85546875" style="4" customWidth="1"/>
    <col min="18" max="18" width="5" style="4" customWidth="1"/>
    <col min="19" max="19" width="5.85546875" style="4" customWidth="1"/>
    <col min="20" max="21" width="5.5703125" style="4" customWidth="1"/>
    <col min="22" max="22" width="36" style="4" customWidth="1"/>
    <col min="23" max="23" width="8.42578125" style="4" customWidth="1"/>
    <col min="24" max="24" width="14.7109375" style="4" customWidth="1"/>
    <col min="25" max="25" width="7.5703125" style="4" customWidth="1"/>
    <col min="26" max="26" width="14.7109375" style="4" customWidth="1"/>
    <col min="27" max="27" width="7.42578125" style="4" customWidth="1"/>
    <col min="28" max="28" width="14.7109375" style="4" customWidth="1"/>
    <col min="29" max="29" width="7.85546875" style="4" customWidth="1"/>
    <col min="30" max="30" width="14.7109375" style="4" customWidth="1"/>
    <col min="31" max="31" width="7.85546875" style="4" customWidth="1"/>
    <col min="32" max="32" width="14.7109375" style="4" customWidth="1"/>
    <col min="33" max="33" width="8.5703125" style="4" customWidth="1"/>
    <col min="34" max="34" width="14.7109375" style="4" customWidth="1"/>
    <col min="35" max="35" width="8.7109375" style="4" customWidth="1"/>
    <col min="36" max="36" width="14.7109375" style="4" customWidth="1"/>
    <col min="37" max="37" width="8.5703125" style="4" customWidth="1"/>
    <col min="38" max="38" width="14.7109375" style="4" customWidth="1"/>
    <col min="39" max="39" width="8.7109375" style="4" customWidth="1"/>
    <col min="40" max="40" width="14.7109375" style="4" customWidth="1"/>
    <col min="41" max="41" width="8.85546875" style="4" customWidth="1"/>
    <col min="42" max="42" width="14.7109375" style="4" customWidth="1"/>
    <col min="43" max="43" width="10" style="4" customWidth="1"/>
    <col min="44" max="44" width="14.28515625" style="4" customWidth="1"/>
    <col min="45" max="16384" width="9.140625" style="4"/>
  </cols>
  <sheetData>
    <row r="1" spans="1:44" s="2" customFormat="1" x14ac:dyDescent="0.25">
      <c r="B1" s="34"/>
      <c r="C1" s="35"/>
      <c r="D1" s="35"/>
      <c r="E1" s="36"/>
      <c r="F1" s="35"/>
      <c r="G1" s="35"/>
      <c r="H1" s="37"/>
      <c r="I1" s="35"/>
      <c r="J1" s="35"/>
      <c r="K1" s="37"/>
      <c r="L1" s="37"/>
      <c r="M1" s="37"/>
      <c r="N1" s="37"/>
      <c r="O1" s="37"/>
      <c r="P1" s="34"/>
      <c r="Q1" s="38"/>
    </row>
    <row r="2" spans="1:44" s="2" customFormat="1" x14ac:dyDescent="0.25">
      <c r="B2" s="34"/>
      <c r="C2" s="35"/>
      <c r="D2" s="35"/>
      <c r="E2" s="36"/>
      <c r="F2" s="35"/>
      <c r="G2" s="35"/>
      <c r="H2" s="37"/>
      <c r="I2" s="35"/>
      <c r="J2" s="35"/>
      <c r="K2" s="37"/>
      <c r="L2" s="37"/>
      <c r="M2" s="37"/>
      <c r="N2" s="37"/>
      <c r="O2" s="37"/>
      <c r="P2" s="38"/>
      <c r="Q2" s="34"/>
    </row>
    <row r="3" spans="1:44" s="2" customFormat="1" ht="19.5" thickBot="1" x14ac:dyDescent="0.3">
      <c r="B3" s="34"/>
      <c r="C3" s="35"/>
      <c r="D3" s="35"/>
      <c r="E3" s="36"/>
      <c r="F3" s="35"/>
      <c r="G3" s="35"/>
      <c r="H3" s="39" t="s">
        <v>210</v>
      </c>
      <c r="I3" s="35"/>
      <c r="J3" s="35"/>
      <c r="K3" s="37"/>
      <c r="L3" s="37"/>
      <c r="M3" s="37"/>
      <c r="N3" s="37"/>
      <c r="O3" s="37"/>
      <c r="P3" s="38"/>
      <c r="Q3" s="34"/>
    </row>
    <row r="4" spans="1:44" s="2" customFormat="1" ht="16.5" thickBot="1" x14ac:dyDescent="0.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40"/>
      <c r="Q4" s="34"/>
      <c r="V4" s="42" t="str">
        <f ca="1">G5</f>
        <v>Склад_1</v>
      </c>
      <c r="W4" s="81" t="s">
        <v>23</v>
      </c>
      <c r="X4" s="82"/>
      <c r="Y4" s="81" t="s">
        <v>202</v>
      </c>
      <c r="Z4" s="82"/>
      <c r="AA4" s="81" t="s">
        <v>193</v>
      </c>
      <c r="AB4" s="82"/>
      <c r="AC4" s="81" t="s">
        <v>192</v>
      </c>
      <c r="AD4" s="82"/>
      <c r="AE4" s="81" t="s">
        <v>194</v>
      </c>
      <c r="AF4" s="82"/>
      <c r="AG4" s="81" t="s">
        <v>195</v>
      </c>
      <c r="AH4" s="82"/>
      <c r="AI4" s="81" t="s">
        <v>196</v>
      </c>
      <c r="AJ4" s="82"/>
      <c r="AK4" s="81" t="s">
        <v>197</v>
      </c>
      <c r="AL4" s="82"/>
      <c r="AM4" s="81" t="s">
        <v>198</v>
      </c>
      <c r="AN4" s="82"/>
      <c r="AO4" s="81" t="s">
        <v>199</v>
      </c>
      <c r="AP4" s="82"/>
      <c r="AQ4" s="86" t="s">
        <v>2</v>
      </c>
      <c r="AR4" s="87"/>
    </row>
    <row r="5" spans="1:44" s="2" customFormat="1" ht="16.5" thickBot="1" x14ac:dyDescent="0.3">
      <c r="B5" s="34"/>
      <c r="C5" s="84" t="s">
        <v>209</v>
      </c>
      <c r="D5" s="84"/>
      <c r="E5" s="84"/>
      <c r="F5" s="84"/>
      <c r="G5" s="91" t="str">
        <f ca="1">MID(CELL("имяфайла",$A$7),SEARCH("[",CELL("имяфайла",$A$7))+1,SEARCH(".xls",CELL("имяфайла",$A$7))-SEARCH("[",CELL("имяфайла",$A$7))-12)</f>
        <v>Склад_1</v>
      </c>
      <c r="H5" s="91"/>
      <c r="I5" s="91"/>
      <c r="J5" s="91"/>
      <c r="K5" s="91"/>
      <c r="L5" s="91"/>
      <c r="M5" s="91"/>
      <c r="N5" s="41">
        <f ca="1">TODAY()</f>
        <v>44158</v>
      </c>
      <c r="O5" s="42" t="s">
        <v>19</v>
      </c>
      <c r="P5" s="34"/>
      <c r="Q5" s="34"/>
      <c r="V5" s="34"/>
      <c r="W5" s="60" t="s">
        <v>208</v>
      </c>
      <c r="X5" s="61" t="s">
        <v>200</v>
      </c>
      <c r="Y5" s="60" t="s">
        <v>208</v>
      </c>
      <c r="Z5" s="62" t="s">
        <v>200</v>
      </c>
      <c r="AA5" s="60" t="s">
        <v>208</v>
      </c>
      <c r="AB5" s="61" t="s">
        <v>200</v>
      </c>
      <c r="AC5" s="60" t="s">
        <v>208</v>
      </c>
      <c r="AD5" s="62" t="s">
        <v>200</v>
      </c>
      <c r="AE5" s="60" t="s">
        <v>208</v>
      </c>
      <c r="AF5" s="61" t="s">
        <v>200</v>
      </c>
      <c r="AG5" s="60" t="s">
        <v>208</v>
      </c>
      <c r="AH5" s="62" t="s">
        <v>200</v>
      </c>
      <c r="AI5" s="60" t="s">
        <v>208</v>
      </c>
      <c r="AJ5" s="61" t="s">
        <v>200</v>
      </c>
      <c r="AK5" s="60" t="s">
        <v>208</v>
      </c>
      <c r="AL5" s="62" t="s">
        <v>200</v>
      </c>
      <c r="AM5" s="60" t="s">
        <v>208</v>
      </c>
      <c r="AN5" s="61" t="s">
        <v>200</v>
      </c>
      <c r="AO5" s="60" t="s">
        <v>208</v>
      </c>
      <c r="AP5" s="62" t="s">
        <v>200</v>
      </c>
      <c r="AQ5" s="63" t="s">
        <v>206</v>
      </c>
      <c r="AR5" s="63" t="s">
        <v>207</v>
      </c>
    </row>
    <row r="6" spans="1:44" ht="16.5" thickBot="1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V6" s="34"/>
      <c r="W6" s="64">
        <f ca="1">SUMIFS($P:$P,$D:$D,$W$4,$A:$A,$V4)</f>
        <v>18</v>
      </c>
      <c r="X6" s="65">
        <f ca="1">SUMIFS($Q:$Q,$D:$D,$W$4,$A:$A,$V4)</f>
        <v>259600</v>
      </c>
      <c r="Y6" s="64">
        <f ca="1">SUMIFS($P:$P,$D:$D,$Y$4,$A:$A,$V4)</f>
        <v>5</v>
      </c>
      <c r="Z6" s="66">
        <f ca="1">SUMIFS($Q:$Q,$D:$D,$Y$4,$A:$A,$V4)</f>
        <v>35000</v>
      </c>
      <c r="AA6" s="67">
        <f ca="1">SUMIFS($P:$P,$D:$D,$AA$4,$A:$A,$V4)</f>
        <v>3</v>
      </c>
      <c r="AB6" s="65">
        <f ca="1">SUMIFS($Q:$Q,$D:$D,$AA$4,$A:$A,$V4)</f>
        <v>1500</v>
      </c>
      <c r="AC6" s="64">
        <f ca="1">SUMIFS($P:$P,$D:$D,$AC$4,$A:$A,$V4)</f>
        <v>6</v>
      </c>
      <c r="AD6" s="66">
        <f ca="1">SUMIFS($Q:$Q,$D:$D,$AC$4,$A:$A,$V4)</f>
        <v>18000</v>
      </c>
      <c r="AE6" s="67">
        <f ca="1">SUMIFS($P:$P,$D:$D,$AE$4,$A:$A,$V4)</f>
        <v>4</v>
      </c>
      <c r="AF6" s="65">
        <f ca="1">SUMIFS($Q:$Q,$D:$D,$AE$4,$A:$A,$V4)</f>
        <v>4000</v>
      </c>
      <c r="AG6" s="64">
        <f ca="1">SUMIFS($P:$P,$D:$D,$AG$4,$A:$A,$V4)</f>
        <v>15</v>
      </c>
      <c r="AH6" s="66">
        <f ca="1">SUMIFS($Q:$Q,$D:$D,$AG$4,$A:$A,$V4)</f>
        <v>67500</v>
      </c>
      <c r="AI6" s="67">
        <f ca="1">SUMIFS($P:$P,$D:$D,$AI$4,$A:$A,$V4)</f>
        <v>0</v>
      </c>
      <c r="AJ6" s="68">
        <f ca="1">SUMIFS($P:$P,$D:$D,$AI$4,$A:$A,$V4)</f>
        <v>0</v>
      </c>
      <c r="AK6" s="64">
        <f ca="1">SUMIFS($P:$P,$D:$D,$AK$4,$A:$A,$V4)</f>
        <v>10</v>
      </c>
      <c r="AL6" s="66">
        <f ca="1">SUMIFS($Q:$Q,$D:$D,$AK$4,$A:$A,$V4)</f>
        <v>8000</v>
      </c>
      <c r="AM6" s="67">
        <f ca="1">SUMIFS($P:$P,$D:$D,$AM$4,$A:$A,$V4)</f>
        <v>2</v>
      </c>
      <c r="AN6" s="65">
        <f ca="1">SUMIFS($Q:$Q,$D:$D,$AM$4,$A:$A,$V4)</f>
        <v>2000</v>
      </c>
      <c r="AO6" s="64">
        <f ca="1">SUMIFS($P:$P,$D:$D,$AO$4,$A:$A,$V4)</f>
        <v>0</v>
      </c>
      <c r="AP6" s="69">
        <f ca="1">SUMIFS($Q:$Q,$D:$D,$AO$4,$A:$A,$V4)</f>
        <v>0</v>
      </c>
      <c r="AQ6" s="70">
        <f ca="1">SUM(W6,Y6,AA6,AC6,AE6,AG6,AI6,AK6,AM6,AO6)</f>
        <v>63</v>
      </c>
      <c r="AR6" s="71">
        <f ca="1">SUM(X6,Z6,AB6,AD6,AF6,AH6,AJ6,AL6,AN6,AP6)</f>
        <v>395600</v>
      </c>
    </row>
    <row r="7" spans="1:44" ht="120.75" customHeight="1" x14ac:dyDescent="0.25">
      <c r="A7" s="5" t="s">
        <v>1</v>
      </c>
      <c r="B7" s="44" t="s">
        <v>0</v>
      </c>
      <c r="C7" s="45" t="s">
        <v>17</v>
      </c>
      <c r="D7" s="46" t="s">
        <v>20</v>
      </c>
      <c r="E7" s="47" t="s">
        <v>3</v>
      </c>
      <c r="F7" s="48" t="s">
        <v>4</v>
      </c>
      <c r="G7" s="49" t="s">
        <v>5</v>
      </c>
      <c r="H7" s="48" t="s">
        <v>6</v>
      </c>
      <c r="I7" s="50" t="s">
        <v>7</v>
      </c>
      <c r="J7" s="48" t="s">
        <v>8</v>
      </c>
      <c r="K7" s="50" t="s">
        <v>14</v>
      </c>
      <c r="L7" s="49" t="s">
        <v>9</v>
      </c>
      <c r="M7" s="50" t="s">
        <v>15</v>
      </c>
      <c r="N7" s="49" t="s">
        <v>10</v>
      </c>
      <c r="O7" s="50" t="s">
        <v>16</v>
      </c>
      <c r="P7" s="49" t="s">
        <v>11</v>
      </c>
      <c r="Q7" s="49" t="s">
        <v>12</v>
      </c>
    </row>
    <row r="8" spans="1:44" x14ac:dyDescent="0.25">
      <c r="A8" s="6" t="str">
        <f t="shared" ref="A8:A18" ca="1" si="0">MID(CELL("имяфайла",$A$7),SEARCH("[",CELL("имяфайла",$A$7))+1,SEARCH(".xls",CELL("имяфайла",$A$7))-SEARCH("[",CELL("имяфайла",$A$7))-12)</f>
        <v>Склад_1</v>
      </c>
      <c r="B8" s="7"/>
      <c r="C8" s="8"/>
      <c r="D8" s="9"/>
      <c r="E8" s="92"/>
      <c r="F8" s="10"/>
      <c r="G8" s="11"/>
      <c r="H8" s="10"/>
      <c r="I8" s="93"/>
      <c r="J8" s="10"/>
      <c r="K8" s="93"/>
      <c r="L8" s="11"/>
      <c r="M8" s="93"/>
      <c r="N8" s="11"/>
      <c r="O8" s="93"/>
      <c r="P8" s="11"/>
      <c r="Q8" s="94"/>
    </row>
    <row r="9" spans="1:44" s="13" customFormat="1" ht="31.5" x14ac:dyDescent="0.25">
      <c r="A9" s="12" t="str">
        <f t="shared" ca="1" si="0"/>
        <v>Склад_1</v>
      </c>
      <c r="B9" s="23">
        <v>1</v>
      </c>
      <c r="C9" s="24" t="s">
        <v>28</v>
      </c>
      <c r="D9" s="15" t="str">
        <f>VLOOKUP(Таблица1[Наименование МТР],Имущество!$A:$B,2,0)</f>
        <v>вещевое</v>
      </c>
      <c r="E9" s="72" t="str">
        <f>VLOOKUP(Таблица1[Наименование МТР],Имущество!$A:$C,3,0)</f>
        <v>к-т</v>
      </c>
      <c r="F9" s="26">
        <v>8</v>
      </c>
      <c r="G9" s="30">
        <v>3000</v>
      </c>
      <c r="H9" s="26">
        <v>3</v>
      </c>
      <c r="I9" s="73">
        <f>H9*G9</f>
        <v>9000</v>
      </c>
      <c r="J9" s="26">
        <v>3</v>
      </c>
      <c r="K9" s="57">
        <f>J9*G9</f>
        <v>9000</v>
      </c>
      <c r="L9" s="30"/>
      <c r="M9" s="73">
        <f>L9*G9</f>
        <v>0</v>
      </c>
      <c r="N9" s="26"/>
      <c r="O9" s="73">
        <f>N9*G9</f>
        <v>0</v>
      </c>
      <c r="P9" s="76">
        <f>H9+J9+L9+N9</f>
        <v>6</v>
      </c>
      <c r="Q9" s="77">
        <f>I9+K9+M9+O9</f>
        <v>18000</v>
      </c>
    </row>
    <row r="10" spans="1:44" x14ac:dyDescent="0.25">
      <c r="A10" s="12" t="str">
        <f t="shared" ca="1" si="0"/>
        <v>Склад_1</v>
      </c>
      <c r="B10" s="23">
        <v>2</v>
      </c>
      <c r="C10" s="24" t="s">
        <v>25</v>
      </c>
      <c r="D10" s="15" t="str">
        <f>VLOOKUP(Таблица1[Наименование МТР],Имущество!$A:$B,2,0)</f>
        <v>СИЗ</v>
      </c>
      <c r="E10" s="72" t="str">
        <f>VLOOKUP(Таблица1[Наименование МТР],Имущество!$A:$C,3,0)</f>
        <v>к-т</v>
      </c>
      <c r="F10" s="26">
        <v>10</v>
      </c>
      <c r="G10" s="31">
        <v>25000</v>
      </c>
      <c r="H10" s="27">
        <v>1</v>
      </c>
      <c r="I10" s="74">
        <f>H10*G10</f>
        <v>25000</v>
      </c>
      <c r="J10" s="27">
        <v>3</v>
      </c>
      <c r="K10" s="75">
        <f>J10*G10</f>
        <v>75000</v>
      </c>
      <c r="L10" s="27">
        <v>1</v>
      </c>
      <c r="M10" s="74">
        <f>L10*G10</f>
        <v>25000</v>
      </c>
      <c r="N10" s="27">
        <v>5</v>
      </c>
      <c r="O10" s="74">
        <f>N10*G10</f>
        <v>125000</v>
      </c>
      <c r="P10" s="78">
        <f>H10+J10+L10+N10</f>
        <v>10</v>
      </c>
      <c r="Q10" s="79">
        <f>I10+K10+M10+O10</f>
        <v>250000</v>
      </c>
    </row>
    <row r="11" spans="1:44" x14ac:dyDescent="0.25">
      <c r="A11" s="12" t="str">
        <f t="shared" ca="1" si="0"/>
        <v>Склад_1</v>
      </c>
      <c r="B11" s="23">
        <v>3</v>
      </c>
      <c r="C11" s="24" t="s">
        <v>74</v>
      </c>
      <c r="D11" s="15" t="str">
        <f>VLOOKUP(Таблица1[Наименование МТР],Имущество!$A:$B,2,0)</f>
        <v>приборы РХРиДК</v>
      </c>
      <c r="E11" s="72" t="str">
        <f>VLOOKUP(Таблица1[Наименование МТР],Имущество!$A:$C,3,0)</f>
        <v>к-т</v>
      </c>
      <c r="F11" s="26">
        <v>5</v>
      </c>
      <c r="G11" s="32">
        <v>7000</v>
      </c>
      <c r="H11" s="28">
        <v>3</v>
      </c>
      <c r="I11" s="73">
        <f t="shared" ref="I11:I18" si="1">H11*G11</f>
        <v>21000</v>
      </c>
      <c r="J11" s="28">
        <v>1</v>
      </c>
      <c r="K11" s="57">
        <f t="shared" ref="K11:K18" si="2">J11*G11</f>
        <v>7000</v>
      </c>
      <c r="L11" s="28">
        <v>1</v>
      </c>
      <c r="M11" s="57">
        <f t="shared" ref="M11:M18" si="3">L11*G11</f>
        <v>7000</v>
      </c>
      <c r="N11" s="28"/>
      <c r="O11" s="57">
        <f t="shared" ref="O11:O18" si="4">N11*G11</f>
        <v>0</v>
      </c>
      <c r="P11" s="76">
        <f t="shared" ref="P11:Q18" si="5">H11+J11+L11+N11</f>
        <v>5</v>
      </c>
      <c r="Q11" s="59">
        <f t="shared" si="5"/>
        <v>35000</v>
      </c>
    </row>
    <row r="12" spans="1:44" x14ac:dyDescent="0.25">
      <c r="A12" s="12" t="str">
        <f t="shared" ca="1" si="0"/>
        <v>Склад_1</v>
      </c>
      <c r="B12" s="23">
        <v>4</v>
      </c>
      <c r="C12" s="24" t="s">
        <v>140</v>
      </c>
      <c r="D12" s="15" t="str">
        <f>VLOOKUP(Таблица1[Наименование МТР],Имущество!$A:$B,2,0)</f>
        <v>Продовольствие</v>
      </c>
      <c r="E12" s="72" t="str">
        <f>VLOOKUP(Таблица1[Наименование МТР],Имущество!$A:$C,3,0)</f>
        <v>шт.</v>
      </c>
      <c r="F12" s="26">
        <v>2</v>
      </c>
      <c r="G12" s="32">
        <v>1000</v>
      </c>
      <c r="H12" s="28">
        <v>1</v>
      </c>
      <c r="I12" s="73">
        <f t="shared" si="1"/>
        <v>1000</v>
      </c>
      <c r="J12" s="28"/>
      <c r="K12" s="57">
        <f t="shared" si="2"/>
        <v>0</v>
      </c>
      <c r="L12" s="28"/>
      <c r="M12" s="57">
        <f t="shared" si="3"/>
        <v>0</v>
      </c>
      <c r="N12" s="28">
        <v>1</v>
      </c>
      <c r="O12" s="57">
        <f t="shared" si="4"/>
        <v>1000</v>
      </c>
      <c r="P12" s="76">
        <f t="shared" si="5"/>
        <v>2</v>
      </c>
      <c r="Q12" s="59">
        <f t="shared" si="5"/>
        <v>2000</v>
      </c>
    </row>
    <row r="13" spans="1:44" x14ac:dyDescent="0.25">
      <c r="A13" s="12" t="str">
        <f t="shared" ca="1" si="0"/>
        <v>Склад_1</v>
      </c>
      <c r="B13" s="23">
        <v>5</v>
      </c>
      <c r="C13" s="24" t="s">
        <v>150</v>
      </c>
      <c r="D13" s="15" t="str">
        <f>VLOOKUP(Таблица1[Наименование МТР],Имущество!$A:$B,2,0)</f>
        <v>Обор. и снаряж. АСС</v>
      </c>
      <c r="E13" s="72" t="str">
        <f>VLOOKUP(Таблица1[Наименование МТР],Имущество!$A:$C,3,0)</f>
        <v>шт.</v>
      </c>
      <c r="F13" s="26">
        <v>7</v>
      </c>
      <c r="G13" s="32">
        <v>500</v>
      </c>
      <c r="H13" s="28">
        <v>1</v>
      </c>
      <c r="I13" s="73">
        <f t="shared" si="1"/>
        <v>500</v>
      </c>
      <c r="J13" s="28">
        <v>2</v>
      </c>
      <c r="K13" s="57">
        <f t="shared" si="2"/>
        <v>1000</v>
      </c>
      <c r="L13" s="28">
        <v>1</v>
      </c>
      <c r="M13" s="57">
        <f t="shared" si="3"/>
        <v>500</v>
      </c>
      <c r="N13" s="28">
        <v>3</v>
      </c>
      <c r="O13" s="57">
        <f t="shared" si="4"/>
        <v>1500</v>
      </c>
      <c r="P13" s="76">
        <f t="shared" si="5"/>
        <v>7</v>
      </c>
      <c r="Q13" s="59">
        <f t="shared" si="5"/>
        <v>3500</v>
      </c>
    </row>
    <row r="14" spans="1:44" x14ac:dyDescent="0.25">
      <c r="A14" s="12" t="str">
        <f t="shared" ca="1" si="0"/>
        <v>Склад_1</v>
      </c>
      <c r="B14" s="23">
        <v>6</v>
      </c>
      <c r="C14" s="24" t="s">
        <v>26</v>
      </c>
      <c r="D14" s="15" t="str">
        <f>VLOOKUP(Таблица1[Наименование МТР],Имущество!$A:$B,2,0)</f>
        <v>СИЗ</v>
      </c>
      <c r="E14" s="72" t="str">
        <f>VLOOKUP(Таблица1[Наименование МТР],Имущество!$A:$C,3,0)</f>
        <v>к-т</v>
      </c>
      <c r="F14" s="26">
        <v>8</v>
      </c>
      <c r="G14" s="32">
        <v>1200</v>
      </c>
      <c r="H14" s="28">
        <v>2</v>
      </c>
      <c r="I14" s="73">
        <f t="shared" si="1"/>
        <v>2400</v>
      </c>
      <c r="J14" s="28">
        <v>2</v>
      </c>
      <c r="K14" s="57">
        <f t="shared" si="2"/>
        <v>2400</v>
      </c>
      <c r="L14" s="28">
        <v>2</v>
      </c>
      <c r="M14" s="57">
        <f t="shared" si="3"/>
        <v>2400</v>
      </c>
      <c r="N14" s="28">
        <v>2</v>
      </c>
      <c r="O14" s="57">
        <f t="shared" si="4"/>
        <v>2400</v>
      </c>
      <c r="P14" s="76">
        <f t="shared" si="5"/>
        <v>8</v>
      </c>
      <c r="Q14" s="59">
        <f t="shared" si="5"/>
        <v>9600</v>
      </c>
    </row>
    <row r="15" spans="1:44" ht="31.5" x14ac:dyDescent="0.25">
      <c r="A15" s="12" t="str">
        <f t="shared" ca="1" si="0"/>
        <v>Склад_1</v>
      </c>
      <c r="B15" s="23">
        <v>7</v>
      </c>
      <c r="C15" s="24" t="s">
        <v>52</v>
      </c>
      <c r="D15" s="15" t="str">
        <f>VLOOKUP(Таблица1[Наименование МТР],Имущество!$A:$B,2,0)</f>
        <v>медицинское</v>
      </c>
      <c r="E15" s="72" t="str">
        <f>VLOOKUP(Таблица1[Наименование МТР],Имущество!$A:$C,3,0)</f>
        <v>доза</v>
      </c>
      <c r="F15" s="26">
        <v>3</v>
      </c>
      <c r="G15" s="32">
        <v>500</v>
      </c>
      <c r="H15" s="28">
        <v>1</v>
      </c>
      <c r="I15" s="73">
        <f t="shared" si="1"/>
        <v>500</v>
      </c>
      <c r="J15" s="28">
        <v>1</v>
      </c>
      <c r="K15" s="57">
        <f t="shared" si="2"/>
        <v>500</v>
      </c>
      <c r="L15" s="28">
        <v>1</v>
      </c>
      <c r="M15" s="57">
        <f t="shared" si="3"/>
        <v>500</v>
      </c>
      <c r="N15" s="28"/>
      <c r="O15" s="57">
        <f t="shared" si="4"/>
        <v>0</v>
      </c>
      <c r="P15" s="76">
        <f t="shared" si="5"/>
        <v>3</v>
      </c>
      <c r="Q15" s="59">
        <f t="shared" si="5"/>
        <v>1500</v>
      </c>
    </row>
    <row r="16" spans="1:44" x14ac:dyDescent="0.25">
      <c r="A16" s="14" t="str">
        <f t="shared" ca="1" si="0"/>
        <v>Склад_1</v>
      </c>
      <c r="B16" s="23">
        <v>8</v>
      </c>
      <c r="C16" s="24" t="s">
        <v>185</v>
      </c>
      <c r="D16" s="15" t="str">
        <f>VLOOKUP(Таблица1[Наименование МТР],Имущество!$A:$B,2,0)</f>
        <v>Обор. и снаряж. АСС</v>
      </c>
      <c r="E16" s="72" t="str">
        <f>VLOOKUP(Таблица1[Наименование МТР],Имущество!$A:$C,3,0)</f>
        <v>к-т</v>
      </c>
      <c r="F16" s="26">
        <v>8</v>
      </c>
      <c r="G16" s="33">
        <v>8000</v>
      </c>
      <c r="H16" s="29">
        <v>2</v>
      </c>
      <c r="I16" s="73">
        <f t="shared" si="1"/>
        <v>16000</v>
      </c>
      <c r="J16" s="29">
        <v>2</v>
      </c>
      <c r="K16" s="57">
        <f t="shared" si="2"/>
        <v>16000</v>
      </c>
      <c r="L16" s="29">
        <v>2</v>
      </c>
      <c r="M16" s="57">
        <f t="shared" si="3"/>
        <v>16000</v>
      </c>
      <c r="N16" s="29">
        <v>2</v>
      </c>
      <c r="O16" s="57">
        <f t="shared" si="4"/>
        <v>16000</v>
      </c>
      <c r="P16" s="76">
        <f t="shared" si="5"/>
        <v>8</v>
      </c>
      <c r="Q16" s="59">
        <f t="shared" si="5"/>
        <v>64000</v>
      </c>
    </row>
    <row r="17" spans="1:17" x14ac:dyDescent="0.25">
      <c r="A17" s="14" t="str">
        <f t="shared" ca="1" si="0"/>
        <v>Склад_1</v>
      </c>
      <c r="B17" s="23">
        <v>9</v>
      </c>
      <c r="C17" s="24" t="s">
        <v>80</v>
      </c>
      <c r="D17" s="15" t="str">
        <f>VLOOKUP(Таблица1[Наименование МТР],Имущество!$A:$B,2,0)</f>
        <v>инженерное</v>
      </c>
      <c r="E17" s="72" t="str">
        <f>VLOOKUP(Таблица1[Наименование МТР],Имущество!$A:$C,3,0)</f>
        <v>шт.</v>
      </c>
      <c r="F17" s="26">
        <v>4</v>
      </c>
      <c r="G17" s="33">
        <v>1000</v>
      </c>
      <c r="H17" s="29">
        <v>1</v>
      </c>
      <c r="I17" s="73">
        <f t="shared" si="1"/>
        <v>1000</v>
      </c>
      <c r="J17" s="29">
        <v>1</v>
      </c>
      <c r="K17" s="57">
        <f t="shared" si="2"/>
        <v>1000</v>
      </c>
      <c r="L17" s="29">
        <v>1</v>
      </c>
      <c r="M17" s="57">
        <f t="shared" si="3"/>
        <v>1000</v>
      </c>
      <c r="N17" s="29">
        <v>1</v>
      </c>
      <c r="O17" s="57">
        <f t="shared" si="4"/>
        <v>1000</v>
      </c>
      <c r="P17" s="76">
        <f t="shared" si="5"/>
        <v>4</v>
      </c>
      <c r="Q17" s="59">
        <f t="shared" si="5"/>
        <v>4000</v>
      </c>
    </row>
    <row r="18" spans="1:17" x14ac:dyDescent="0.25">
      <c r="A18" s="15" t="str">
        <f t="shared" ca="1" si="0"/>
        <v>Склад_1</v>
      </c>
      <c r="B18" s="23">
        <v>10</v>
      </c>
      <c r="C18" s="25" t="s">
        <v>131</v>
      </c>
      <c r="D18" s="15" t="str">
        <f>VLOOKUP(Таблица1[Наименование МТР],Имущество!$A:$B,2,0)</f>
        <v>Пожарное</v>
      </c>
      <c r="E18" s="72" t="str">
        <f>VLOOKUP(Таблица1[Наименование МТР],Имущество!$A:$C,3,0)</f>
        <v>шт.</v>
      </c>
      <c r="F18" s="26">
        <v>10</v>
      </c>
      <c r="G18" s="33">
        <v>800</v>
      </c>
      <c r="H18" s="29">
        <v>3</v>
      </c>
      <c r="I18" s="73">
        <f t="shared" si="1"/>
        <v>2400</v>
      </c>
      <c r="J18" s="29">
        <v>3</v>
      </c>
      <c r="K18" s="57">
        <f t="shared" si="2"/>
        <v>2400</v>
      </c>
      <c r="L18" s="29">
        <v>2</v>
      </c>
      <c r="M18" s="57">
        <f t="shared" si="3"/>
        <v>1600</v>
      </c>
      <c r="N18" s="29">
        <v>2</v>
      </c>
      <c r="O18" s="57">
        <f t="shared" si="4"/>
        <v>1600</v>
      </c>
      <c r="P18" s="76">
        <f t="shared" si="5"/>
        <v>10</v>
      </c>
      <c r="Q18" s="59">
        <f t="shared" si="5"/>
        <v>8000</v>
      </c>
    </row>
    <row r="19" spans="1:17" x14ac:dyDescent="0.25">
      <c r="B19" s="80" t="s">
        <v>2</v>
      </c>
      <c r="C19" s="51"/>
      <c r="D19" s="52"/>
      <c r="E19" s="53"/>
      <c r="F19" s="54">
        <f>SUBTOTAL(109,Таблица1[Спланиро-вано к поставке ед. (шт., компл.)/ поставлено])</f>
        <v>65</v>
      </c>
      <c r="G19" s="55"/>
      <c r="H19" s="56">
        <f>SUBTOTAL(109,Таблица1[1 кв.])</f>
        <v>18</v>
      </c>
      <c r="I19" s="57">
        <f>SUBTOTAL(109,Таблица1[Стоимость (руб.)])</f>
        <v>78800</v>
      </c>
      <c r="J19" s="56">
        <f>SUBTOTAL(109,Таблица1[2 кв.])</f>
        <v>18</v>
      </c>
      <c r="K19" s="57">
        <f>SUBTOTAL(109,Таблица1[Стоимость (руб.)2])</f>
        <v>114300</v>
      </c>
      <c r="L19" s="56">
        <f>SUBTOTAL(109,Таблица1[3 кв.])</f>
        <v>11</v>
      </c>
      <c r="M19" s="57">
        <f>SUBTOTAL(109,Таблица1[Стоимость (руб.)3])</f>
        <v>54000</v>
      </c>
      <c r="N19" s="56">
        <f>SUBTOTAL(109,Таблица1[4 кв.])</f>
        <v>16</v>
      </c>
      <c r="O19" s="57">
        <f>SUBTOTAL(109,Таблица1[Стоимость (руб.)4])</f>
        <v>148500</v>
      </c>
      <c r="P19" s="56">
        <f>SUBTOTAL(109,Таблица1[Итого ед. (шт., компл.)])</f>
        <v>63</v>
      </c>
      <c r="Q19" s="57">
        <f>SUBTOTAL(109,Таблица1[Общая сумма (руб.)])</f>
        <v>395600</v>
      </c>
    </row>
    <row r="20" spans="1:17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7" x14ac:dyDescent="0.25">
      <c r="B21" s="43"/>
      <c r="C21" s="3"/>
      <c r="D21" s="58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43"/>
    </row>
    <row r="22" spans="1:17" x14ac:dyDescent="0.25">
      <c r="B22" s="43"/>
      <c r="C22" s="43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43"/>
      <c r="Q22" s="43"/>
    </row>
    <row r="25" spans="1:17" x14ac:dyDescent="0.25">
      <c r="C25" s="90"/>
      <c r="D25" s="90"/>
      <c r="E25" s="90"/>
      <c r="F25" s="90"/>
      <c r="G25" s="90"/>
      <c r="H25" s="90"/>
      <c r="I25" s="90"/>
      <c r="O25" s="89"/>
      <c r="P25" s="89"/>
    </row>
    <row r="26" spans="1:17" x14ac:dyDescent="0.25">
      <c r="C26" s="83"/>
      <c r="D26" s="83"/>
      <c r="E26" s="83"/>
      <c r="F26" s="83"/>
      <c r="G26" s="83"/>
      <c r="H26" s="83"/>
      <c r="I26" s="83"/>
    </row>
  </sheetData>
  <sheetProtection insertRows="0" deleteRows="0" selectLockedCells="1"/>
  <mergeCells count="18">
    <mergeCell ref="AO4:AP4"/>
    <mergeCell ref="AQ4:AR4"/>
    <mergeCell ref="D22:O22"/>
    <mergeCell ref="O25:P25"/>
    <mergeCell ref="C25:I25"/>
    <mergeCell ref="AE4:AF4"/>
    <mergeCell ref="AG4:AH4"/>
    <mergeCell ref="AI4:AJ4"/>
    <mergeCell ref="AK4:AL4"/>
    <mergeCell ref="AM4:AN4"/>
    <mergeCell ref="G5:M5"/>
    <mergeCell ref="W4:X4"/>
    <mergeCell ref="Y4:Z4"/>
    <mergeCell ref="AA4:AB4"/>
    <mergeCell ref="AC4:AD4"/>
    <mergeCell ref="C26:I26"/>
    <mergeCell ref="C5:F5"/>
    <mergeCell ref="E21:P21"/>
  </mergeCells>
  <phoneticPr fontId="2" type="noConversion"/>
  <conditionalFormatting sqref="C9:C18">
    <cfRule type="containsBlanks" dxfId="46" priority="1">
      <formula>LEN(TRIM(C9))=0</formula>
    </cfRule>
  </conditionalFormatting>
  <dataValidations count="1">
    <dataValidation type="whole" operator="greaterThan" allowBlank="1" showInputMessage="1" showErrorMessage="1" errorTitle="Неправльное значение!" error="Вводить только целое число." sqref="F9:F18 H9:H18 J9:J18 L9:L18 N9:N18" xr:uid="{A833D93B-0BD4-4D43-81EA-8C564DFA50FB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D9:D18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E6E40B-CB0D-4A28-884D-CF07E44C8931}">
          <x14:formula1>
            <xm:f>Имущество!$A$2:$A$166</xm:f>
          </x14:formula1>
          <xm:sqref>C9</xm:sqref>
        </x14:dataValidation>
        <x14:dataValidation type="list" errorStyle="information" allowBlank="1" showInputMessage="1" showErrorMessage="1" errorTitle="ВНИМАНИЕ!" error="Данного вида имущества нет в СТО 038-2013. Выберите имущество с выпадающего списка." xr:uid="{2CBE3B00-FB54-469C-B551-6CB2F86F07E7}">
          <x14:formula1>
            <xm:f>Имущество!$A$2:$A$166</xm:f>
          </x14:formula1>
          <xm:sqref>C10:C18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0F34-6C10-4B14-8309-19F2D172665A}">
  <sheetPr codeName="Лист2"/>
  <dimension ref="A1:C166"/>
  <sheetViews>
    <sheetView topLeftCell="A149" workbookViewId="0">
      <selection activeCell="F159" sqref="F159"/>
    </sheetView>
  </sheetViews>
  <sheetFormatPr defaultRowHeight="15" x14ac:dyDescent="0.25"/>
  <cols>
    <col min="1" max="1" width="51" customWidth="1"/>
    <col min="2" max="2" width="19.7109375" customWidth="1"/>
    <col min="3" max="3" width="12.7109375" customWidth="1"/>
  </cols>
  <sheetData>
    <row r="1" spans="1:3" x14ac:dyDescent="0.25">
      <c r="A1" s="20" t="s">
        <v>201</v>
      </c>
      <c r="B1" s="21" t="s">
        <v>21</v>
      </c>
      <c r="C1" s="22" t="s">
        <v>22</v>
      </c>
    </row>
    <row r="2" spans="1:3" ht="25.5" x14ac:dyDescent="0.25">
      <c r="A2" s="16" t="s">
        <v>189</v>
      </c>
      <c r="B2" s="1" t="s">
        <v>23</v>
      </c>
      <c r="C2" s="17" t="s">
        <v>13</v>
      </c>
    </row>
    <row r="3" spans="1:3" ht="38.25" x14ac:dyDescent="0.25">
      <c r="A3" s="16" t="s">
        <v>24</v>
      </c>
      <c r="B3" s="1" t="s">
        <v>23</v>
      </c>
      <c r="C3" s="17" t="s">
        <v>18</v>
      </c>
    </row>
    <row r="4" spans="1:3" x14ac:dyDescent="0.25">
      <c r="A4" s="16" t="s">
        <v>25</v>
      </c>
      <c r="B4" s="1" t="s">
        <v>23</v>
      </c>
      <c r="C4" s="17" t="s">
        <v>18</v>
      </c>
    </row>
    <row r="5" spans="1:3" x14ac:dyDescent="0.25">
      <c r="A5" s="16" t="s">
        <v>26</v>
      </c>
      <c r="B5" s="1" t="s">
        <v>23</v>
      </c>
      <c r="C5" s="17" t="s">
        <v>18</v>
      </c>
    </row>
    <row r="6" spans="1:3" x14ac:dyDescent="0.25">
      <c r="A6" s="16" t="s">
        <v>27</v>
      </c>
      <c r="B6" s="1" t="s">
        <v>23</v>
      </c>
      <c r="C6" s="17" t="s">
        <v>13</v>
      </c>
    </row>
    <row r="7" spans="1:3" x14ac:dyDescent="0.25">
      <c r="A7" s="16" t="s">
        <v>28</v>
      </c>
      <c r="B7" s="1" t="s">
        <v>204</v>
      </c>
      <c r="C7" s="17" t="s">
        <v>18</v>
      </c>
    </row>
    <row r="8" spans="1:3" x14ac:dyDescent="0.25">
      <c r="A8" s="16" t="s">
        <v>29</v>
      </c>
      <c r="B8" s="1" t="s">
        <v>23</v>
      </c>
      <c r="C8" s="17" t="s">
        <v>13</v>
      </c>
    </row>
    <row r="9" spans="1:3" x14ac:dyDescent="0.25">
      <c r="A9" s="16" t="s">
        <v>30</v>
      </c>
      <c r="B9" s="1" t="s">
        <v>23</v>
      </c>
      <c r="C9" s="17" t="s">
        <v>13</v>
      </c>
    </row>
    <row r="10" spans="1:3" x14ac:dyDescent="0.25">
      <c r="A10" s="16" t="s">
        <v>31</v>
      </c>
      <c r="B10" s="1" t="s">
        <v>23</v>
      </c>
      <c r="C10" s="17" t="s">
        <v>13</v>
      </c>
    </row>
    <row r="11" spans="1:3" x14ac:dyDescent="0.25">
      <c r="A11" s="16" t="s">
        <v>32</v>
      </c>
      <c r="B11" s="1" t="s">
        <v>23</v>
      </c>
      <c r="C11" s="17" t="s">
        <v>13</v>
      </c>
    </row>
    <row r="12" spans="1:3" ht="25.5" x14ac:dyDescent="0.25">
      <c r="A12" s="16" t="s">
        <v>33</v>
      </c>
      <c r="B12" s="1" t="s">
        <v>23</v>
      </c>
      <c r="C12" s="17" t="s">
        <v>13</v>
      </c>
    </row>
    <row r="13" spans="1:3" x14ac:dyDescent="0.25">
      <c r="A13" s="16" t="s">
        <v>34</v>
      </c>
      <c r="B13" s="1" t="s">
        <v>23</v>
      </c>
      <c r="C13" s="17" t="s">
        <v>18</v>
      </c>
    </row>
    <row r="14" spans="1:3" ht="25.5" x14ac:dyDescent="0.25">
      <c r="A14" s="16" t="s">
        <v>35</v>
      </c>
      <c r="B14" s="1" t="s">
        <v>203</v>
      </c>
      <c r="C14" s="17" t="s">
        <v>13</v>
      </c>
    </row>
    <row r="15" spans="1:3" x14ac:dyDescent="0.25">
      <c r="A15" s="16" t="s">
        <v>190</v>
      </c>
      <c r="B15" s="1" t="s">
        <v>203</v>
      </c>
      <c r="C15" s="17" t="s">
        <v>13</v>
      </c>
    </row>
    <row r="16" spans="1:3" x14ac:dyDescent="0.25">
      <c r="A16" s="16" t="s">
        <v>191</v>
      </c>
      <c r="B16" s="1" t="s">
        <v>203</v>
      </c>
      <c r="C16" s="17" t="s">
        <v>13</v>
      </c>
    </row>
    <row r="17" spans="1:3" x14ac:dyDescent="0.25">
      <c r="A17" s="16" t="s">
        <v>36</v>
      </c>
      <c r="B17" s="1" t="s">
        <v>203</v>
      </c>
      <c r="C17" s="17" t="s">
        <v>13</v>
      </c>
    </row>
    <row r="18" spans="1:3" x14ac:dyDescent="0.25">
      <c r="A18" s="16" t="s">
        <v>37</v>
      </c>
      <c r="B18" s="1" t="s">
        <v>203</v>
      </c>
      <c r="C18" s="17" t="s">
        <v>13</v>
      </c>
    </row>
    <row r="19" spans="1:3" x14ac:dyDescent="0.25">
      <c r="A19" s="16" t="s">
        <v>38</v>
      </c>
      <c r="B19" s="1" t="s">
        <v>203</v>
      </c>
      <c r="C19" s="17" t="s">
        <v>13</v>
      </c>
    </row>
    <row r="20" spans="1:3" x14ac:dyDescent="0.25">
      <c r="A20" s="16" t="s">
        <v>39</v>
      </c>
      <c r="B20" s="1" t="s">
        <v>203</v>
      </c>
      <c r="C20" s="17" t="s">
        <v>13</v>
      </c>
    </row>
    <row r="21" spans="1:3" ht="38.25" x14ac:dyDescent="0.25">
      <c r="A21" s="16" t="s">
        <v>40</v>
      </c>
      <c r="B21" s="1" t="s">
        <v>203</v>
      </c>
      <c r="C21" s="17" t="s">
        <v>13</v>
      </c>
    </row>
    <row r="22" spans="1:3" ht="25.5" x14ac:dyDescent="0.25">
      <c r="A22" s="16" t="s">
        <v>41</v>
      </c>
      <c r="B22" s="1" t="s">
        <v>203</v>
      </c>
      <c r="C22" s="17" t="s">
        <v>18</v>
      </c>
    </row>
    <row r="23" spans="1:3" x14ac:dyDescent="0.25">
      <c r="A23" s="16" t="s">
        <v>42</v>
      </c>
      <c r="B23" s="1" t="s">
        <v>203</v>
      </c>
      <c r="C23" s="17" t="s">
        <v>18</v>
      </c>
    </row>
    <row r="24" spans="1:3" x14ac:dyDescent="0.25">
      <c r="A24" s="16" t="s">
        <v>43</v>
      </c>
      <c r="B24" s="1" t="s">
        <v>203</v>
      </c>
      <c r="C24" s="17" t="s">
        <v>18</v>
      </c>
    </row>
    <row r="25" spans="1:3" x14ac:dyDescent="0.25">
      <c r="A25" s="16" t="s">
        <v>44</v>
      </c>
      <c r="B25" s="1" t="s">
        <v>203</v>
      </c>
      <c r="C25" s="17" t="s">
        <v>18</v>
      </c>
    </row>
    <row r="26" spans="1:3" x14ac:dyDescent="0.25">
      <c r="A26" s="16" t="s">
        <v>45</v>
      </c>
      <c r="B26" s="1" t="s">
        <v>203</v>
      </c>
      <c r="C26" s="17" t="s">
        <v>13</v>
      </c>
    </row>
    <row r="27" spans="1:3" x14ac:dyDescent="0.25">
      <c r="A27" s="16" t="s">
        <v>46</v>
      </c>
      <c r="B27" s="1" t="s">
        <v>203</v>
      </c>
      <c r="C27" s="17" t="s">
        <v>13</v>
      </c>
    </row>
    <row r="28" spans="1:3" x14ac:dyDescent="0.25">
      <c r="A28" s="16" t="s">
        <v>47</v>
      </c>
      <c r="B28" s="1" t="s">
        <v>203</v>
      </c>
      <c r="C28" s="17" t="s">
        <v>13</v>
      </c>
    </row>
    <row r="29" spans="1:3" x14ac:dyDescent="0.25">
      <c r="A29" s="16" t="s">
        <v>48</v>
      </c>
      <c r="B29" s="1" t="s">
        <v>203</v>
      </c>
      <c r="C29" s="17" t="s">
        <v>13</v>
      </c>
    </row>
    <row r="30" spans="1:3" x14ac:dyDescent="0.25">
      <c r="A30" s="16" t="s">
        <v>49</v>
      </c>
      <c r="B30" s="1" t="s">
        <v>203</v>
      </c>
      <c r="C30" s="17" t="s">
        <v>13</v>
      </c>
    </row>
    <row r="31" spans="1:3" x14ac:dyDescent="0.25">
      <c r="A31" s="16" t="s">
        <v>50</v>
      </c>
      <c r="B31" s="1" t="s">
        <v>203</v>
      </c>
      <c r="C31" s="17" t="s">
        <v>13</v>
      </c>
    </row>
    <row r="32" spans="1:3" x14ac:dyDescent="0.25">
      <c r="A32" s="16" t="s">
        <v>51</v>
      </c>
      <c r="B32" s="1" t="s">
        <v>203</v>
      </c>
      <c r="C32" s="17" t="s">
        <v>13</v>
      </c>
    </row>
    <row r="33" spans="1:3" x14ac:dyDescent="0.25">
      <c r="A33" s="16" t="s">
        <v>52</v>
      </c>
      <c r="B33" s="1" t="s">
        <v>203</v>
      </c>
      <c r="C33" s="17" t="s">
        <v>53</v>
      </c>
    </row>
    <row r="34" spans="1:3" ht="25.5" x14ac:dyDescent="0.25">
      <c r="A34" s="16" t="s">
        <v>54</v>
      </c>
      <c r="B34" s="1" t="s">
        <v>203</v>
      </c>
      <c r="C34" s="17" t="s">
        <v>53</v>
      </c>
    </row>
    <row r="35" spans="1:3" ht="25.5" x14ac:dyDescent="0.25">
      <c r="A35" s="16" t="s">
        <v>55</v>
      </c>
      <c r="B35" s="1" t="s">
        <v>203</v>
      </c>
      <c r="C35" s="17" t="s">
        <v>13</v>
      </c>
    </row>
    <row r="36" spans="1:3" x14ac:dyDescent="0.25">
      <c r="A36" s="16" t="s">
        <v>56</v>
      </c>
      <c r="B36" s="1" t="s">
        <v>57</v>
      </c>
      <c r="C36" s="17" t="s">
        <v>13</v>
      </c>
    </row>
    <row r="37" spans="1:3" ht="25.5" x14ac:dyDescent="0.25">
      <c r="A37" s="16" t="s">
        <v>58</v>
      </c>
      <c r="B37" s="1" t="s">
        <v>57</v>
      </c>
      <c r="C37" s="17" t="s">
        <v>13</v>
      </c>
    </row>
    <row r="38" spans="1:3" ht="25.5" x14ac:dyDescent="0.25">
      <c r="A38" s="16" t="s">
        <v>59</v>
      </c>
      <c r="B38" s="1" t="s">
        <v>57</v>
      </c>
      <c r="C38" s="17" t="s">
        <v>13</v>
      </c>
    </row>
    <row r="39" spans="1:3" ht="38.25" x14ac:dyDescent="0.25">
      <c r="A39" s="16" t="s">
        <v>60</v>
      </c>
      <c r="B39" s="1" t="s">
        <v>57</v>
      </c>
      <c r="C39" s="17" t="s">
        <v>13</v>
      </c>
    </row>
    <row r="40" spans="1:3" x14ac:dyDescent="0.25">
      <c r="A40" s="16" t="s">
        <v>61</v>
      </c>
      <c r="B40" s="1" t="s">
        <v>57</v>
      </c>
      <c r="C40" s="17" t="s">
        <v>13</v>
      </c>
    </row>
    <row r="41" spans="1:3" x14ac:dyDescent="0.25">
      <c r="A41" s="16" t="s">
        <v>62</v>
      </c>
      <c r="B41" s="1" t="s">
        <v>57</v>
      </c>
      <c r="C41" s="17" t="s">
        <v>13</v>
      </c>
    </row>
    <row r="42" spans="1:3" x14ac:dyDescent="0.25">
      <c r="A42" s="16" t="s">
        <v>63</v>
      </c>
      <c r="B42" s="1" t="s">
        <v>57</v>
      </c>
      <c r="C42" s="17" t="s">
        <v>13</v>
      </c>
    </row>
    <row r="43" spans="1:3" x14ac:dyDescent="0.25">
      <c r="A43" s="16" t="s">
        <v>64</v>
      </c>
      <c r="B43" s="1" t="s">
        <v>57</v>
      </c>
      <c r="C43" s="17" t="s">
        <v>18</v>
      </c>
    </row>
    <row r="44" spans="1:3" x14ac:dyDescent="0.25">
      <c r="A44" s="16" t="s">
        <v>65</v>
      </c>
      <c r="B44" s="1" t="s">
        <v>57</v>
      </c>
      <c r="C44" s="17" t="s">
        <v>13</v>
      </c>
    </row>
    <row r="45" spans="1:3" x14ac:dyDescent="0.25">
      <c r="A45" s="16" t="s">
        <v>66</v>
      </c>
      <c r="B45" s="1" t="s">
        <v>57</v>
      </c>
      <c r="C45" s="17" t="s">
        <v>13</v>
      </c>
    </row>
    <row r="46" spans="1:3" x14ac:dyDescent="0.25">
      <c r="A46" s="16" t="s">
        <v>67</v>
      </c>
      <c r="B46" s="1" t="s">
        <v>57</v>
      </c>
      <c r="C46" s="17" t="s">
        <v>13</v>
      </c>
    </row>
    <row r="47" spans="1:3" x14ac:dyDescent="0.25">
      <c r="A47" s="16" t="s">
        <v>68</v>
      </c>
      <c r="B47" s="1" t="s">
        <v>57</v>
      </c>
      <c r="C47" s="17" t="s">
        <v>18</v>
      </c>
    </row>
    <row r="48" spans="1:3" x14ac:dyDescent="0.25">
      <c r="A48" s="16" t="s">
        <v>69</v>
      </c>
      <c r="B48" s="1" t="s">
        <v>57</v>
      </c>
      <c r="C48" s="17" t="s">
        <v>18</v>
      </c>
    </row>
    <row r="49" spans="1:3" x14ac:dyDescent="0.25">
      <c r="A49" s="16" t="s">
        <v>70</v>
      </c>
      <c r="B49" s="1" t="s">
        <v>57</v>
      </c>
      <c r="C49" s="17" t="s">
        <v>18</v>
      </c>
    </row>
    <row r="50" spans="1:3" x14ac:dyDescent="0.25">
      <c r="A50" s="16" t="s">
        <v>71</v>
      </c>
      <c r="B50" s="1" t="s">
        <v>57</v>
      </c>
      <c r="C50" s="17" t="s">
        <v>13</v>
      </c>
    </row>
    <row r="51" spans="1:3" x14ac:dyDescent="0.25">
      <c r="A51" s="16" t="s">
        <v>72</v>
      </c>
      <c r="B51" s="1" t="s">
        <v>57</v>
      </c>
      <c r="C51" s="17" t="s">
        <v>13</v>
      </c>
    </row>
    <row r="52" spans="1:3" x14ac:dyDescent="0.25">
      <c r="A52" s="16" t="s">
        <v>73</v>
      </c>
      <c r="B52" s="1" t="s">
        <v>57</v>
      </c>
      <c r="C52" s="17" t="s">
        <v>13</v>
      </c>
    </row>
    <row r="53" spans="1:3" x14ac:dyDescent="0.25">
      <c r="A53" s="16" t="s">
        <v>74</v>
      </c>
      <c r="B53" s="1" t="s">
        <v>57</v>
      </c>
      <c r="C53" s="17" t="s">
        <v>18</v>
      </c>
    </row>
    <row r="54" spans="1:3" x14ac:dyDescent="0.25">
      <c r="A54" s="16" t="s">
        <v>75</v>
      </c>
      <c r="B54" s="1" t="s">
        <v>57</v>
      </c>
      <c r="C54" s="17" t="s">
        <v>18</v>
      </c>
    </row>
    <row r="55" spans="1:3" x14ac:dyDescent="0.25">
      <c r="A55" s="16" t="s">
        <v>76</v>
      </c>
      <c r="B55" s="1" t="s">
        <v>57</v>
      </c>
      <c r="C55" s="17" t="s">
        <v>18</v>
      </c>
    </row>
    <row r="56" spans="1:3" x14ac:dyDescent="0.25">
      <c r="A56" s="16" t="s">
        <v>77</v>
      </c>
      <c r="B56" s="1" t="s">
        <v>57</v>
      </c>
      <c r="C56" s="17" t="s">
        <v>18</v>
      </c>
    </row>
    <row r="57" spans="1:3" x14ac:dyDescent="0.25">
      <c r="A57" s="16" t="s">
        <v>78</v>
      </c>
      <c r="B57" s="1" t="s">
        <v>57</v>
      </c>
      <c r="C57" s="17" t="s">
        <v>13</v>
      </c>
    </row>
    <row r="58" spans="1:3" x14ac:dyDescent="0.25">
      <c r="A58" s="16" t="s">
        <v>79</v>
      </c>
      <c r="B58" s="1" t="s">
        <v>57</v>
      </c>
      <c r="C58" s="17" t="s">
        <v>18</v>
      </c>
    </row>
    <row r="59" spans="1:3" x14ac:dyDescent="0.25">
      <c r="A59" s="16" t="s">
        <v>80</v>
      </c>
      <c r="B59" s="1" t="s">
        <v>205</v>
      </c>
      <c r="C59" s="17" t="s">
        <v>13</v>
      </c>
    </row>
    <row r="60" spans="1:3" x14ac:dyDescent="0.25">
      <c r="A60" s="16" t="s">
        <v>81</v>
      </c>
      <c r="B60" s="1" t="s">
        <v>205</v>
      </c>
      <c r="C60" s="17" t="s">
        <v>13</v>
      </c>
    </row>
    <row r="61" spans="1:3" x14ac:dyDescent="0.25">
      <c r="A61" s="16" t="s">
        <v>82</v>
      </c>
      <c r="B61" s="1" t="s">
        <v>205</v>
      </c>
      <c r="C61" s="17" t="s">
        <v>13</v>
      </c>
    </row>
    <row r="62" spans="1:3" x14ac:dyDescent="0.25">
      <c r="A62" s="16" t="s">
        <v>83</v>
      </c>
      <c r="B62" s="1" t="s">
        <v>195</v>
      </c>
      <c r="C62" s="17" t="s">
        <v>13</v>
      </c>
    </row>
    <row r="63" spans="1:3" x14ac:dyDescent="0.25">
      <c r="A63" s="16" t="s">
        <v>84</v>
      </c>
      <c r="B63" s="1" t="s">
        <v>195</v>
      </c>
      <c r="C63" s="17" t="s">
        <v>13</v>
      </c>
    </row>
    <row r="64" spans="1:3" x14ac:dyDescent="0.25">
      <c r="A64" s="16" t="s">
        <v>85</v>
      </c>
      <c r="B64" s="1" t="s">
        <v>195</v>
      </c>
      <c r="C64" s="17" t="s">
        <v>13</v>
      </c>
    </row>
    <row r="65" spans="1:3" x14ac:dyDescent="0.25">
      <c r="A65" s="16" t="s">
        <v>86</v>
      </c>
      <c r="B65" s="1" t="s">
        <v>195</v>
      </c>
      <c r="C65" s="17" t="s">
        <v>13</v>
      </c>
    </row>
    <row r="66" spans="1:3" x14ac:dyDescent="0.25">
      <c r="A66" s="16" t="s">
        <v>87</v>
      </c>
      <c r="B66" s="1" t="s">
        <v>195</v>
      </c>
      <c r="C66" s="17" t="s">
        <v>13</v>
      </c>
    </row>
    <row r="67" spans="1:3" x14ac:dyDescent="0.25">
      <c r="A67" s="16" t="s">
        <v>88</v>
      </c>
      <c r="B67" s="1" t="s">
        <v>195</v>
      </c>
      <c r="C67" s="17" t="s">
        <v>13</v>
      </c>
    </row>
    <row r="68" spans="1:3" x14ac:dyDescent="0.25">
      <c r="A68" s="16" t="s">
        <v>89</v>
      </c>
      <c r="B68" s="1" t="s">
        <v>195</v>
      </c>
      <c r="C68" s="17" t="s">
        <v>13</v>
      </c>
    </row>
    <row r="69" spans="1:3" x14ac:dyDescent="0.25">
      <c r="A69" s="16" t="s">
        <v>90</v>
      </c>
      <c r="B69" s="1" t="s">
        <v>195</v>
      </c>
      <c r="C69" s="17" t="s">
        <v>13</v>
      </c>
    </row>
    <row r="70" spans="1:3" x14ac:dyDescent="0.25">
      <c r="A70" s="16" t="s">
        <v>91</v>
      </c>
      <c r="B70" s="1" t="s">
        <v>195</v>
      </c>
      <c r="C70" s="17" t="s">
        <v>13</v>
      </c>
    </row>
    <row r="71" spans="1:3" x14ac:dyDescent="0.25">
      <c r="A71" s="16" t="s">
        <v>92</v>
      </c>
      <c r="B71" s="1" t="s">
        <v>195</v>
      </c>
      <c r="C71" s="17" t="s">
        <v>18</v>
      </c>
    </row>
    <row r="72" spans="1:3" x14ac:dyDescent="0.25">
      <c r="A72" s="16" t="s">
        <v>93</v>
      </c>
      <c r="B72" s="1" t="s">
        <v>195</v>
      </c>
      <c r="C72" s="17" t="s">
        <v>18</v>
      </c>
    </row>
    <row r="73" spans="1:3" ht="25.5" x14ac:dyDescent="0.25">
      <c r="A73" s="16" t="s">
        <v>94</v>
      </c>
      <c r="B73" s="1" t="s">
        <v>195</v>
      </c>
      <c r="C73" s="17" t="s">
        <v>18</v>
      </c>
    </row>
    <row r="74" spans="1:3" x14ac:dyDescent="0.25">
      <c r="A74" s="16" t="s">
        <v>95</v>
      </c>
      <c r="B74" s="1" t="s">
        <v>195</v>
      </c>
      <c r="C74" s="17" t="s">
        <v>18</v>
      </c>
    </row>
    <row r="75" spans="1:3" x14ac:dyDescent="0.25">
      <c r="A75" s="16" t="s">
        <v>96</v>
      </c>
      <c r="B75" s="1" t="s">
        <v>195</v>
      </c>
      <c r="C75" s="17" t="s">
        <v>18</v>
      </c>
    </row>
    <row r="76" spans="1:3" x14ac:dyDescent="0.25">
      <c r="A76" s="16" t="s">
        <v>97</v>
      </c>
      <c r="B76" s="1" t="s">
        <v>195</v>
      </c>
      <c r="C76" s="17" t="s">
        <v>13</v>
      </c>
    </row>
    <row r="77" spans="1:3" x14ac:dyDescent="0.25">
      <c r="A77" s="16" t="s">
        <v>98</v>
      </c>
      <c r="B77" s="1" t="s">
        <v>195</v>
      </c>
      <c r="C77" s="17" t="s">
        <v>13</v>
      </c>
    </row>
    <row r="78" spans="1:3" x14ac:dyDescent="0.25">
      <c r="A78" s="16" t="s">
        <v>99</v>
      </c>
      <c r="B78" s="1" t="s">
        <v>195</v>
      </c>
      <c r="C78" s="17" t="s">
        <v>13</v>
      </c>
    </row>
    <row r="79" spans="1:3" x14ac:dyDescent="0.25">
      <c r="A79" s="16" t="s">
        <v>100</v>
      </c>
      <c r="B79" s="1" t="s">
        <v>195</v>
      </c>
      <c r="C79" s="17" t="s">
        <v>13</v>
      </c>
    </row>
    <row r="80" spans="1:3" x14ac:dyDescent="0.25">
      <c r="A80" s="16" t="s">
        <v>101</v>
      </c>
      <c r="B80" s="1" t="s">
        <v>195</v>
      </c>
      <c r="C80" s="17" t="s">
        <v>13</v>
      </c>
    </row>
    <row r="81" spans="1:3" x14ac:dyDescent="0.25">
      <c r="A81" s="16" t="s">
        <v>102</v>
      </c>
      <c r="B81" s="1" t="s">
        <v>195</v>
      </c>
      <c r="C81" s="17" t="s">
        <v>13</v>
      </c>
    </row>
    <row r="82" spans="1:3" x14ac:dyDescent="0.25">
      <c r="A82" s="16" t="s">
        <v>103</v>
      </c>
      <c r="B82" s="1" t="s">
        <v>195</v>
      </c>
      <c r="C82" s="17" t="s">
        <v>13</v>
      </c>
    </row>
    <row r="83" spans="1:3" x14ac:dyDescent="0.25">
      <c r="A83" s="16" t="s">
        <v>104</v>
      </c>
      <c r="B83" s="1" t="s">
        <v>195</v>
      </c>
      <c r="C83" s="17" t="s">
        <v>13</v>
      </c>
    </row>
    <row r="84" spans="1:3" x14ac:dyDescent="0.25">
      <c r="A84" s="16" t="s">
        <v>105</v>
      </c>
      <c r="B84" s="1" t="s">
        <v>195</v>
      </c>
      <c r="C84" s="17" t="s">
        <v>13</v>
      </c>
    </row>
    <row r="85" spans="1:3" x14ac:dyDescent="0.25">
      <c r="A85" s="16" t="s">
        <v>106</v>
      </c>
      <c r="B85" s="1" t="s">
        <v>195</v>
      </c>
      <c r="C85" s="17" t="s">
        <v>13</v>
      </c>
    </row>
    <row r="86" spans="1:3" x14ac:dyDescent="0.25">
      <c r="A86" s="16" t="s">
        <v>107</v>
      </c>
      <c r="B86" s="1" t="s">
        <v>195</v>
      </c>
      <c r="C86" s="17" t="s">
        <v>13</v>
      </c>
    </row>
    <row r="87" spans="1:3" x14ac:dyDescent="0.25">
      <c r="A87" s="16" t="s">
        <v>108</v>
      </c>
      <c r="B87" s="1" t="s">
        <v>195</v>
      </c>
      <c r="C87" s="17" t="s">
        <v>13</v>
      </c>
    </row>
    <row r="88" spans="1:3" x14ac:dyDescent="0.25">
      <c r="A88" s="16" t="s">
        <v>109</v>
      </c>
      <c r="B88" s="1" t="s">
        <v>195</v>
      </c>
      <c r="C88" s="17" t="s">
        <v>13</v>
      </c>
    </row>
    <row r="89" spans="1:3" x14ac:dyDescent="0.25">
      <c r="A89" s="16" t="s">
        <v>110</v>
      </c>
      <c r="B89" s="1" t="s">
        <v>195</v>
      </c>
      <c r="C89" s="17" t="s">
        <v>13</v>
      </c>
    </row>
    <row r="90" spans="1:3" x14ac:dyDescent="0.25">
      <c r="A90" s="16" t="s">
        <v>111</v>
      </c>
      <c r="B90" s="1" t="s">
        <v>195</v>
      </c>
      <c r="C90" s="17" t="s">
        <v>13</v>
      </c>
    </row>
    <row r="91" spans="1:3" x14ac:dyDescent="0.25">
      <c r="A91" s="16" t="s">
        <v>112</v>
      </c>
      <c r="B91" s="1" t="s">
        <v>195</v>
      </c>
      <c r="C91" s="17" t="s">
        <v>13</v>
      </c>
    </row>
    <row r="92" spans="1:3" x14ac:dyDescent="0.25">
      <c r="A92" s="16" t="s">
        <v>113</v>
      </c>
      <c r="B92" s="1" t="s">
        <v>195</v>
      </c>
      <c r="C92" s="17" t="s">
        <v>13</v>
      </c>
    </row>
    <row r="93" spans="1:3" x14ac:dyDescent="0.25">
      <c r="A93" s="16" t="s">
        <v>114</v>
      </c>
      <c r="B93" s="1" t="s">
        <v>195</v>
      </c>
      <c r="C93" s="17" t="s">
        <v>13</v>
      </c>
    </row>
    <row r="94" spans="1:3" ht="25.5" x14ac:dyDescent="0.25">
      <c r="A94" s="16" t="s">
        <v>115</v>
      </c>
      <c r="B94" s="1" t="s">
        <v>195</v>
      </c>
      <c r="C94" s="17" t="s">
        <v>13</v>
      </c>
    </row>
    <row r="95" spans="1:3" x14ac:dyDescent="0.25">
      <c r="A95" s="16" t="s">
        <v>116</v>
      </c>
      <c r="B95" s="1" t="s">
        <v>195</v>
      </c>
      <c r="C95" s="17" t="s">
        <v>13</v>
      </c>
    </row>
    <row r="96" spans="1:3" x14ac:dyDescent="0.25">
      <c r="A96" s="16" t="s">
        <v>117</v>
      </c>
      <c r="B96" s="1" t="s">
        <v>118</v>
      </c>
      <c r="C96" s="17" t="s">
        <v>13</v>
      </c>
    </row>
    <row r="97" spans="1:3" x14ac:dyDescent="0.25">
      <c r="A97" s="16" t="s">
        <v>119</v>
      </c>
      <c r="B97" s="1" t="s">
        <v>197</v>
      </c>
      <c r="C97" s="17" t="s">
        <v>13</v>
      </c>
    </row>
    <row r="98" spans="1:3" x14ac:dyDescent="0.25">
      <c r="A98" s="16" t="s">
        <v>120</v>
      </c>
      <c r="B98" s="1" t="s">
        <v>197</v>
      </c>
      <c r="C98" s="17" t="s">
        <v>18</v>
      </c>
    </row>
    <row r="99" spans="1:3" x14ac:dyDescent="0.25">
      <c r="A99" s="16" t="s">
        <v>121</v>
      </c>
      <c r="B99" s="1" t="s">
        <v>197</v>
      </c>
      <c r="C99" s="17" t="s">
        <v>13</v>
      </c>
    </row>
    <row r="100" spans="1:3" x14ac:dyDescent="0.25">
      <c r="A100" s="16" t="s">
        <v>122</v>
      </c>
      <c r="B100" s="1" t="s">
        <v>197</v>
      </c>
      <c r="C100" s="17" t="s">
        <v>13</v>
      </c>
    </row>
    <row r="101" spans="1:3" x14ac:dyDescent="0.25">
      <c r="A101" s="16" t="s">
        <v>123</v>
      </c>
      <c r="B101" s="1" t="s">
        <v>197</v>
      </c>
      <c r="C101" s="17" t="s">
        <v>18</v>
      </c>
    </row>
    <row r="102" spans="1:3" x14ac:dyDescent="0.25">
      <c r="A102" s="16" t="s">
        <v>124</v>
      </c>
      <c r="B102" s="1" t="s">
        <v>197</v>
      </c>
      <c r="C102" s="17" t="s">
        <v>13</v>
      </c>
    </row>
    <row r="103" spans="1:3" x14ac:dyDescent="0.25">
      <c r="A103" s="16" t="s">
        <v>125</v>
      </c>
      <c r="B103" s="1" t="s">
        <v>197</v>
      </c>
      <c r="C103" s="17" t="s">
        <v>13</v>
      </c>
    </row>
    <row r="104" spans="1:3" x14ac:dyDescent="0.25">
      <c r="A104" s="16" t="s">
        <v>126</v>
      </c>
      <c r="B104" s="1" t="s">
        <v>197</v>
      </c>
      <c r="C104" s="17" t="s">
        <v>13</v>
      </c>
    </row>
    <row r="105" spans="1:3" x14ac:dyDescent="0.25">
      <c r="A105" s="16" t="s">
        <v>127</v>
      </c>
      <c r="B105" s="1" t="s">
        <v>197</v>
      </c>
      <c r="C105" s="17" t="s">
        <v>13</v>
      </c>
    </row>
    <row r="106" spans="1:3" x14ac:dyDescent="0.25">
      <c r="A106" s="16" t="s">
        <v>128</v>
      </c>
      <c r="B106" s="1" t="s">
        <v>197</v>
      </c>
      <c r="C106" s="17" t="s">
        <v>13</v>
      </c>
    </row>
    <row r="107" spans="1:3" x14ac:dyDescent="0.25">
      <c r="A107" s="16" t="s">
        <v>129</v>
      </c>
      <c r="B107" s="1" t="s">
        <v>197</v>
      </c>
      <c r="C107" s="17" t="s">
        <v>13</v>
      </c>
    </row>
    <row r="108" spans="1:3" ht="51" x14ac:dyDescent="0.25">
      <c r="A108" s="16" t="s">
        <v>130</v>
      </c>
      <c r="B108" s="1" t="s">
        <v>197</v>
      </c>
      <c r="C108" s="17" t="s">
        <v>13</v>
      </c>
    </row>
    <row r="109" spans="1:3" x14ac:dyDescent="0.25">
      <c r="A109" s="16" t="s">
        <v>131</v>
      </c>
      <c r="B109" s="1" t="s">
        <v>197</v>
      </c>
      <c r="C109" s="17" t="s">
        <v>13</v>
      </c>
    </row>
    <row r="110" spans="1:3" x14ac:dyDescent="0.25">
      <c r="A110" s="16" t="s">
        <v>132</v>
      </c>
      <c r="B110" s="1" t="s">
        <v>197</v>
      </c>
      <c r="C110" s="17" t="s">
        <v>13</v>
      </c>
    </row>
    <row r="111" spans="1:3" x14ac:dyDescent="0.25">
      <c r="A111" s="16" t="s">
        <v>133</v>
      </c>
      <c r="B111" s="1" t="s">
        <v>197</v>
      </c>
      <c r="C111" s="17" t="s">
        <v>13</v>
      </c>
    </row>
    <row r="112" spans="1:3" x14ac:dyDescent="0.25">
      <c r="A112" s="16" t="s">
        <v>134</v>
      </c>
      <c r="B112" s="1" t="s">
        <v>197</v>
      </c>
      <c r="C112" s="17" t="s">
        <v>13</v>
      </c>
    </row>
    <row r="113" spans="1:3" x14ac:dyDescent="0.25">
      <c r="A113" s="16" t="s">
        <v>135</v>
      </c>
      <c r="B113" s="1" t="s">
        <v>197</v>
      </c>
      <c r="C113" s="17" t="s">
        <v>13</v>
      </c>
    </row>
    <row r="114" spans="1:3" x14ac:dyDescent="0.25">
      <c r="A114" s="16" t="s">
        <v>136</v>
      </c>
      <c r="B114" s="1" t="s">
        <v>197</v>
      </c>
      <c r="C114" s="17" t="s">
        <v>13</v>
      </c>
    </row>
    <row r="115" spans="1:3" x14ac:dyDescent="0.25">
      <c r="A115" s="16" t="s">
        <v>137</v>
      </c>
      <c r="B115" s="1" t="s">
        <v>197</v>
      </c>
      <c r="C115" s="17" t="s">
        <v>13</v>
      </c>
    </row>
    <row r="116" spans="1:3" x14ac:dyDescent="0.25">
      <c r="A116" s="16" t="s">
        <v>138</v>
      </c>
      <c r="B116" s="1" t="s">
        <v>198</v>
      </c>
      <c r="C116" s="17" t="s">
        <v>13</v>
      </c>
    </row>
    <row r="117" spans="1:3" x14ac:dyDescent="0.25">
      <c r="A117" s="16" t="s">
        <v>139</v>
      </c>
      <c r="B117" s="1" t="s">
        <v>198</v>
      </c>
      <c r="C117" s="17" t="s">
        <v>13</v>
      </c>
    </row>
    <row r="118" spans="1:3" x14ac:dyDescent="0.25">
      <c r="A118" s="16" t="s">
        <v>140</v>
      </c>
      <c r="B118" s="1" t="s">
        <v>198</v>
      </c>
      <c r="C118" s="17" t="s">
        <v>13</v>
      </c>
    </row>
    <row r="119" spans="1:3" x14ac:dyDescent="0.25">
      <c r="A119" s="16" t="s">
        <v>141</v>
      </c>
      <c r="B119" s="1" t="s">
        <v>198</v>
      </c>
      <c r="C119" s="17" t="s">
        <v>13</v>
      </c>
    </row>
    <row r="120" spans="1:3" x14ac:dyDescent="0.25">
      <c r="A120" s="16" t="s">
        <v>142</v>
      </c>
      <c r="B120" s="1" t="s">
        <v>198</v>
      </c>
      <c r="C120" s="17" t="s">
        <v>13</v>
      </c>
    </row>
    <row r="121" spans="1:3" x14ac:dyDescent="0.25">
      <c r="A121" s="16" t="s">
        <v>143</v>
      </c>
      <c r="B121" s="1" t="s">
        <v>204</v>
      </c>
      <c r="C121" s="17" t="s">
        <v>13</v>
      </c>
    </row>
    <row r="122" spans="1:3" x14ac:dyDescent="0.25">
      <c r="A122" s="16" t="s">
        <v>144</v>
      </c>
      <c r="B122" s="1" t="s">
        <v>204</v>
      </c>
      <c r="C122" s="17" t="s">
        <v>13</v>
      </c>
    </row>
    <row r="123" spans="1:3" x14ac:dyDescent="0.25">
      <c r="A123" s="16" t="s">
        <v>145</v>
      </c>
      <c r="B123" s="1" t="s">
        <v>204</v>
      </c>
      <c r="C123" s="17" t="s">
        <v>13</v>
      </c>
    </row>
    <row r="124" spans="1:3" x14ac:dyDescent="0.25">
      <c r="A124" s="16" t="s">
        <v>146</v>
      </c>
      <c r="B124" s="1" t="s">
        <v>204</v>
      </c>
      <c r="C124" s="17" t="s">
        <v>13</v>
      </c>
    </row>
    <row r="125" spans="1:3" x14ac:dyDescent="0.25">
      <c r="A125" s="16" t="s">
        <v>147</v>
      </c>
      <c r="B125" s="1" t="s">
        <v>204</v>
      </c>
      <c r="C125" s="17" t="s">
        <v>13</v>
      </c>
    </row>
    <row r="126" spans="1:3" x14ac:dyDescent="0.25">
      <c r="A126" s="16" t="s">
        <v>148</v>
      </c>
      <c r="B126" s="1" t="s">
        <v>204</v>
      </c>
      <c r="C126" s="17" t="s">
        <v>13</v>
      </c>
    </row>
    <row r="127" spans="1:3" x14ac:dyDescent="0.25">
      <c r="A127" s="16" t="s">
        <v>149</v>
      </c>
      <c r="B127" s="1" t="s">
        <v>204</v>
      </c>
      <c r="C127" s="17" t="s">
        <v>13</v>
      </c>
    </row>
    <row r="128" spans="1:3" x14ac:dyDescent="0.25">
      <c r="A128" s="16" t="s">
        <v>150</v>
      </c>
      <c r="B128" s="1" t="s">
        <v>195</v>
      </c>
      <c r="C128" s="17" t="s">
        <v>13</v>
      </c>
    </row>
    <row r="129" spans="1:3" x14ac:dyDescent="0.25">
      <c r="A129" s="16" t="s">
        <v>151</v>
      </c>
      <c r="B129" s="1" t="s">
        <v>195</v>
      </c>
      <c r="C129" s="17" t="s">
        <v>13</v>
      </c>
    </row>
    <row r="130" spans="1:3" x14ac:dyDescent="0.25">
      <c r="A130" s="16" t="s">
        <v>152</v>
      </c>
      <c r="B130" s="1" t="s">
        <v>195</v>
      </c>
      <c r="C130" s="17" t="s">
        <v>13</v>
      </c>
    </row>
    <row r="131" spans="1:3" x14ac:dyDescent="0.25">
      <c r="A131" s="16" t="s">
        <v>153</v>
      </c>
      <c r="B131" s="1" t="s">
        <v>195</v>
      </c>
      <c r="C131" s="17" t="s">
        <v>13</v>
      </c>
    </row>
    <row r="132" spans="1:3" x14ac:dyDescent="0.25">
      <c r="A132" s="16" t="s">
        <v>154</v>
      </c>
      <c r="B132" s="1" t="s">
        <v>195</v>
      </c>
      <c r="C132" s="17" t="s">
        <v>13</v>
      </c>
    </row>
    <row r="133" spans="1:3" x14ac:dyDescent="0.25">
      <c r="A133" s="16" t="s">
        <v>155</v>
      </c>
      <c r="B133" s="1" t="s">
        <v>195</v>
      </c>
      <c r="C133" s="17" t="s">
        <v>13</v>
      </c>
    </row>
    <row r="134" spans="1:3" x14ac:dyDescent="0.25">
      <c r="A134" s="16" t="s">
        <v>156</v>
      </c>
      <c r="B134" s="1" t="s">
        <v>195</v>
      </c>
      <c r="C134" s="17" t="s">
        <v>13</v>
      </c>
    </row>
    <row r="135" spans="1:3" x14ac:dyDescent="0.25">
      <c r="A135" s="16" t="s">
        <v>157</v>
      </c>
      <c r="B135" s="1" t="s">
        <v>195</v>
      </c>
      <c r="C135" s="17" t="s">
        <v>13</v>
      </c>
    </row>
    <row r="136" spans="1:3" x14ac:dyDescent="0.25">
      <c r="A136" s="16" t="s">
        <v>158</v>
      </c>
      <c r="B136" s="1" t="s">
        <v>195</v>
      </c>
      <c r="C136" s="17" t="s">
        <v>13</v>
      </c>
    </row>
    <row r="137" spans="1:3" x14ac:dyDescent="0.25">
      <c r="A137" s="16" t="s">
        <v>159</v>
      </c>
      <c r="B137" s="1" t="s">
        <v>195</v>
      </c>
      <c r="C137" s="17" t="s">
        <v>13</v>
      </c>
    </row>
    <row r="138" spans="1:3" ht="25.5" x14ac:dyDescent="0.25">
      <c r="A138" s="16" t="s">
        <v>160</v>
      </c>
      <c r="B138" s="1" t="s">
        <v>195</v>
      </c>
      <c r="C138" s="17" t="s">
        <v>13</v>
      </c>
    </row>
    <row r="139" spans="1:3" ht="25.5" x14ac:dyDescent="0.25">
      <c r="A139" s="16" t="s">
        <v>161</v>
      </c>
      <c r="B139" s="1" t="s">
        <v>195</v>
      </c>
      <c r="C139" s="17" t="s">
        <v>13</v>
      </c>
    </row>
    <row r="140" spans="1:3" x14ac:dyDescent="0.25">
      <c r="A140" s="16" t="s">
        <v>162</v>
      </c>
      <c r="B140" s="1" t="s">
        <v>195</v>
      </c>
      <c r="C140" s="17" t="s">
        <v>13</v>
      </c>
    </row>
    <row r="141" spans="1:3" x14ac:dyDescent="0.25">
      <c r="A141" s="16" t="s">
        <v>163</v>
      </c>
      <c r="B141" s="1" t="s">
        <v>195</v>
      </c>
      <c r="C141" s="17" t="s">
        <v>13</v>
      </c>
    </row>
    <row r="142" spans="1:3" x14ac:dyDescent="0.25">
      <c r="A142" s="16" t="s">
        <v>164</v>
      </c>
      <c r="B142" s="1" t="s">
        <v>195</v>
      </c>
      <c r="C142" s="17" t="s">
        <v>13</v>
      </c>
    </row>
    <row r="143" spans="1:3" x14ac:dyDescent="0.25">
      <c r="A143" s="16" t="s">
        <v>165</v>
      </c>
      <c r="B143" s="1" t="s">
        <v>195</v>
      </c>
      <c r="C143" s="17" t="s">
        <v>13</v>
      </c>
    </row>
    <row r="144" spans="1:3" x14ac:dyDescent="0.25">
      <c r="A144" s="16" t="s">
        <v>166</v>
      </c>
      <c r="B144" s="1" t="s">
        <v>195</v>
      </c>
      <c r="C144" s="17" t="s">
        <v>18</v>
      </c>
    </row>
    <row r="145" spans="1:3" x14ac:dyDescent="0.25">
      <c r="A145" s="16" t="s">
        <v>167</v>
      </c>
      <c r="B145" s="1" t="s">
        <v>195</v>
      </c>
      <c r="C145" s="17" t="s">
        <v>13</v>
      </c>
    </row>
    <row r="146" spans="1:3" x14ac:dyDescent="0.25">
      <c r="A146" s="16" t="s">
        <v>168</v>
      </c>
      <c r="B146" s="1" t="s">
        <v>195</v>
      </c>
      <c r="C146" s="17" t="s">
        <v>13</v>
      </c>
    </row>
    <row r="147" spans="1:3" x14ac:dyDescent="0.25">
      <c r="A147" s="16" t="s">
        <v>169</v>
      </c>
      <c r="B147" s="1" t="s">
        <v>195</v>
      </c>
      <c r="C147" s="17" t="s">
        <v>13</v>
      </c>
    </row>
    <row r="148" spans="1:3" x14ac:dyDescent="0.25">
      <c r="A148" s="16" t="s">
        <v>170</v>
      </c>
      <c r="B148" s="1" t="s">
        <v>195</v>
      </c>
      <c r="C148" s="17" t="s">
        <v>13</v>
      </c>
    </row>
    <row r="149" spans="1:3" x14ac:dyDescent="0.25">
      <c r="A149" s="16" t="s">
        <v>171</v>
      </c>
      <c r="B149" s="1" t="s">
        <v>195</v>
      </c>
      <c r="C149" s="17" t="s">
        <v>13</v>
      </c>
    </row>
    <row r="150" spans="1:3" x14ac:dyDescent="0.25">
      <c r="A150" s="16" t="s">
        <v>172</v>
      </c>
      <c r="B150" s="1" t="s">
        <v>195</v>
      </c>
      <c r="C150" s="17" t="s">
        <v>13</v>
      </c>
    </row>
    <row r="151" spans="1:3" ht="25.5" x14ac:dyDescent="0.25">
      <c r="A151" s="16" t="s">
        <v>173</v>
      </c>
      <c r="B151" s="1" t="s">
        <v>195</v>
      </c>
      <c r="C151" s="17" t="s">
        <v>13</v>
      </c>
    </row>
    <row r="152" spans="1:3" x14ac:dyDescent="0.25">
      <c r="A152" s="16" t="s">
        <v>174</v>
      </c>
      <c r="B152" s="1" t="s">
        <v>195</v>
      </c>
      <c r="C152" s="17" t="s">
        <v>13</v>
      </c>
    </row>
    <row r="153" spans="1:3" x14ac:dyDescent="0.25">
      <c r="A153" s="16" t="s">
        <v>175</v>
      </c>
      <c r="B153" s="1" t="s">
        <v>195</v>
      </c>
      <c r="C153" s="17" t="s">
        <v>13</v>
      </c>
    </row>
    <row r="154" spans="1:3" ht="25.5" x14ac:dyDescent="0.25">
      <c r="A154" s="16" t="s">
        <v>176</v>
      </c>
      <c r="B154" s="1" t="s">
        <v>195</v>
      </c>
      <c r="C154" s="17" t="s">
        <v>13</v>
      </c>
    </row>
    <row r="155" spans="1:3" x14ac:dyDescent="0.25">
      <c r="A155" s="16" t="s">
        <v>177</v>
      </c>
      <c r="B155" s="1" t="s">
        <v>195</v>
      </c>
      <c r="C155" s="17" t="s">
        <v>13</v>
      </c>
    </row>
    <row r="156" spans="1:3" x14ac:dyDescent="0.25">
      <c r="A156" s="16" t="s">
        <v>178</v>
      </c>
      <c r="B156" s="1" t="s">
        <v>195</v>
      </c>
      <c r="C156" s="17" t="s">
        <v>13</v>
      </c>
    </row>
    <row r="157" spans="1:3" x14ac:dyDescent="0.25">
      <c r="A157" s="16" t="s">
        <v>179</v>
      </c>
      <c r="B157" s="1" t="s">
        <v>195</v>
      </c>
      <c r="C157" s="17" t="s">
        <v>13</v>
      </c>
    </row>
    <row r="158" spans="1:3" x14ac:dyDescent="0.25">
      <c r="A158" s="16" t="s">
        <v>180</v>
      </c>
      <c r="B158" s="1" t="s">
        <v>195</v>
      </c>
      <c r="C158" s="17" t="s">
        <v>13</v>
      </c>
    </row>
    <row r="159" spans="1:3" x14ac:dyDescent="0.25">
      <c r="A159" s="16" t="s">
        <v>181</v>
      </c>
      <c r="B159" s="1" t="s">
        <v>195</v>
      </c>
      <c r="C159" s="17" t="s">
        <v>13</v>
      </c>
    </row>
    <row r="160" spans="1:3" x14ac:dyDescent="0.25">
      <c r="A160" s="16" t="s">
        <v>182</v>
      </c>
      <c r="B160" s="1" t="s">
        <v>195</v>
      </c>
      <c r="C160" s="17" t="s">
        <v>13</v>
      </c>
    </row>
    <row r="161" spans="1:3" x14ac:dyDescent="0.25">
      <c r="A161" s="16" t="s">
        <v>183</v>
      </c>
      <c r="B161" s="1" t="s">
        <v>195</v>
      </c>
      <c r="C161" s="17" t="s">
        <v>13</v>
      </c>
    </row>
    <row r="162" spans="1:3" x14ac:dyDescent="0.25">
      <c r="A162" s="16" t="s">
        <v>184</v>
      </c>
      <c r="B162" s="1" t="s">
        <v>195</v>
      </c>
      <c r="C162" s="17" t="s">
        <v>13</v>
      </c>
    </row>
    <row r="163" spans="1:3" x14ac:dyDescent="0.25">
      <c r="A163" s="16" t="s">
        <v>185</v>
      </c>
      <c r="B163" s="1" t="s">
        <v>195</v>
      </c>
      <c r="C163" s="17" t="s">
        <v>18</v>
      </c>
    </row>
    <row r="164" spans="1:3" x14ac:dyDescent="0.25">
      <c r="A164" s="16" t="s">
        <v>186</v>
      </c>
      <c r="B164" s="1" t="s">
        <v>199</v>
      </c>
      <c r="C164" s="17" t="s">
        <v>13</v>
      </c>
    </row>
    <row r="165" spans="1:3" x14ac:dyDescent="0.25">
      <c r="A165" s="16" t="s">
        <v>187</v>
      </c>
      <c r="B165" s="1" t="s">
        <v>199</v>
      </c>
      <c r="C165" s="17" t="s">
        <v>13</v>
      </c>
    </row>
    <row r="166" spans="1:3" x14ac:dyDescent="0.25">
      <c r="A166" s="18" t="s">
        <v>188</v>
      </c>
      <c r="B166" s="1" t="s">
        <v>199</v>
      </c>
      <c r="C166" s="19" t="s">
        <v>13</v>
      </c>
    </row>
  </sheetData>
  <sheetProtection selectLockedCells="1" selectUnlockedCells="1"/>
  <conditionalFormatting sqref="A2:A166">
    <cfRule type="duplicateValues" dxfId="7" priority="1" stopIfTrue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Донесение</vt:lpstr>
      <vt:lpstr>Имущество</vt:lpstr>
      <vt:lpstr>Донесение!Область_печати</vt:lpstr>
      <vt:lpstr>Имущество!ТМЦ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cp:lastPrinted>2020-11-22T15:29:28Z</cp:lastPrinted>
  <dcterms:created xsi:type="dcterms:W3CDTF">2020-11-21T20:21:02Z</dcterms:created>
  <dcterms:modified xsi:type="dcterms:W3CDTF">2020-11-23T09:18:31Z</dcterms:modified>
</cp:coreProperties>
</file>