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1910" windowHeight="5745"/>
  </bookViews>
  <sheets>
    <sheet name="Лист2" sheetId="2" r:id="rId1"/>
    <sheet name="Лист1" sheetId="3" r:id="rId2"/>
    <sheet name="Лист3" sheetId="4" r:id="rId3"/>
  </sheets>
  <calcPr calcId="152511"/>
</workbook>
</file>

<file path=xl/calcChain.xml><?xml version="1.0" encoding="utf-8"?>
<calcChain xmlns="http://schemas.openxmlformats.org/spreadsheetml/2006/main">
  <c r="F14" i="2" l="1"/>
  <c r="G14" i="2"/>
  <c r="T1" i="2"/>
  <c r="C3" i="2"/>
  <c r="E3" i="2" s="1"/>
  <c r="F3" i="2" l="1"/>
  <c r="C4" i="2" s="1"/>
  <c r="D3" i="2"/>
  <c r="J7" i="4"/>
  <c r="J8" i="4"/>
  <c r="R8" i="4" s="1"/>
  <c r="S8" i="4" s="1"/>
  <c r="T8" i="4" s="1"/>
  <c r="Q8" i="4"/>
  <c r="Q7" i="4"/>
  <c r="Q6" i="4"/>
  <c r="R6" i="4" s="1"/>
  <c r="S6" i="4" s="1"/>
  <c r="T6" i="4" s="1"/>
  <c r="J6" i="4"/>
  <c r="Q5" i="4"/>
  <c r="J5" i="4"/>
  <c r="Q4" i="4"/>
  <c r="J4" i="4"/>
  <c r="R4" i="4" s="1"/>
  <c r="S4" i="4" s="1"/>
  <c r="T4" i="4" s="1"/>
  <c r="F39" i="2"/>
  <c r="G3" i="2" l="1"/>
  <c r="F4" i="2" s="1"/>
  <c r="G4" i="2" s="1"/>
  <c r="E4" i="2"/>
  <c r="R5" i="4"/>
  <c r="S5" i="4" s="1"/>
  <c r="T5" i="4" s="1"/>
  <c r="R7" i="4"/>
  <c r="S7" i="4" s="1"/>
  <c r="T7" i="4" s="1"/>
  <c r="G39" i="2"/>
  <c r="F40" i="2"/>
  <c r="G40" i="2"/>
  <c r="C5" i="2" l="1"/>
  <c r="F5" i="2" s="1"/>
  <c r="D4" i="2"/>
  <c r="E5" i="2" l="1"/>
  <c r="G5" i="2" s="1"/>
  <c r="D5" i="2"/>
  <c r="A4" i="2"/>
  <c r="C6" i="2" l="1"/>
  <c r="F6" i="2" s="1"/>
  <c r="A5" i="2"/>
  <c r="E6" i="2" l="1"/>
  <c r="G6" i="2" s="1"/>
  <c r="D6" i="2"/>
  <c r="A6" i="2" l="1"/>
  <c r="C7" i="2" l="1"/>
  <c r="F7" i="2" s="1"/>
  <c r="G7" i="2" s="1"/>
  <c r="D7" i="2" l="1"/>
  <c r="A7" i="2"/>
  <c r="C8" i="2" l="1"/>
  <c r="E8" i="2" l="1"/>
  <c r="F8" i="2"/>
  <c r="G8" i="2" s="1"/>
  <c r="D8" i="2"/>
  <c r="C9" i="2" l="1"/>
  <c r="A8" i="2"/>
  <c r="E9" i="2" l="1"/>
  <c r="F9" i="2"/>
  <c r="G9" i="2" s="1"/>
  <c r="D9" i="2"/>
  <c r="A9" i="2" l="1"/>
  <c r="C10" i="2"/>
  <c r="E10" i="2" l="1"/>
  <c r="F10" i="2"/>
  <c r="G10" i="2" s="1"/>
  <c r="D10" i="2"/>
  <c r="A10" i="2" l="1"/>
  <c r="C11" i="2"/>
  <c r="E11" i="2" l="1"/>
  <c r="F11" i="2"/>
  <c r="G11" i="2" s="1"/>
  <c r="D11" i="2"/>
  <c r="A11" i="2" l="1"/>
  <c r="C12" i="2"/>
  <c r="E12" i="2" l="1"/>
  <c r="F12" i="2"/>
  <c r="G12" i="2" s="1"/>
  <c r="D12" i="2"/>
  <c r="A12" i="2" l="1"/>
  <c r="C13" i="2"/>
  <c r="E13" i="2" l="1"/>
  <c r="F13" i="2"/>
  <c r="G13" i="2" s="1"/>
  <c r="D13" i="2"/>
  <c r="A13" i="2" l="1"/>
  <c r="C14" i="2"/>
  <c r="A14" i="2" l="1"/>
  <c r="D14" i="2"/>
  <c r="C15" i="2" l="1"/>
  <c r="E15" i="2" s="1"/>
  <c r="D15" i="2" l="1"/>
  <c r="F15" i="2"/>
  <c r="A15" i="2" s="1"/>
  <c r="G15" i="2" l="1"/>
  <c r="C16" i="2"/>
  <c r="E16" i="2" l="1"/>
  <c r="D16" i="2"/>
  <c r="F16" i="2"/>
  <c r="A16" i="2" s="1"/>
  <c r="G16" i="2" l="1"/>
  <c r="C17" i="2"/>
  <c r="E17" i="2" l="1"/>
  <c r="F17" i="2"/>
  <c r="A17" i="2" s="1"/>
  <c r="D17" i="2"/>
  <c r="G17" i="2" l="1"/>
  <c r="C18" i="2"/>
  <c r="E18" i="2" s="1"/>
  <c r="G18" i="2" l="1"/>
  <c r="F18" i="2"/>
  <c r="A18" i="2" s="1"/>
  <c r="D18" i="2"/>
  <c r="C19" i="2" l="1"/>
  <c r="E19" i="2" s="1"/>
  <c r="G19" i="2" l="1"/>
  <c r="D19" i="2"/>
  <c r="F19" i="2"/>
  <c r="A19" i="2" s="1"/>
</calcChain>
</file>

<file path=xl/sharedStrings.xml><?xml version="1.0" encoding="utf-8"?>
<sst xmlns="http://schemas.openxmlformats.org/spreadsheetml/2006/main" count="83" uniqueCount="60">
  <si>
    <t>Наименование</t>
  </si>
  <si>
    <t>РР прозр</t>
  </si>
  <si>
    <t>№ карты</t>
  </si>
  <si>
    <t>График расчетный</t>
  </si>
  <si>
    <t>График фактич.</t>
  </si>
  <si>
    <t>ФИО печатника</t>
  </si>
  <si>
    <t>Примечания</t>
  </si>
  <si>
    <t>начало</t>
  </si>
  <si>
    <t>оконч</t>
  </si>
  <si>
    <t>Время расч.</t>
  </si>
  <si>
    <t>нет</t>
  </si>
  <si>
    <t>рр бел</t>
  </si>
  <si>
    <t>Дата</t>
  </si>
  <si>
    <t>1786, 1823</t>
  </si>
  <si>
    <t>Заказ покупателя</t>
  </si>
  <si>
    <t>тираж 1</t>
  </si>
  <si>
    <t>тираж 2</t>
  </si>
  <si>
    <t>тираж 3</t>
  </si>
  <si>
    <t>тираж 4</t>
  </si>
  <si>
    <t>тираж 5</t>
  </si>
  <si>
    <t>тираж 6</t>
  </si>
  <si>
    <t>тираж 7</t>
  </si>
  <si>
    <t>тираж 8</t>
  </si>
  <si>
    <t>тираж 9</t>
  </si>
  <si>
    <t>тираж 10</t>
  </si>
  <si>
    <t>тираж 11</t>
  </si>
  <si>
    <t>тираж 12</t>
  </si>
  <si>
    <t>тираж 13</t>
  </si>
  <si>
    <t>тираж 14</t>
  </si>
  <si>
    <t>Иванов</t>
  </si>
  <si>
    <t>Петров, Сидоров</t>
  </si>
  <si>
    <t>Расчет времени на печать тиража Zonten</t>
  </si>
  <si>
    <t>Расчет времени на приладку</t>
  </si>
  <si>
    <t>Расчет времени на печать</t>
  </si>
  <si>
    <t>Итого</t>
  </si>
  <si>
    <t>№ карты заказа</t>
  </si>
  <si>
    <t>Кол-во с одинаковых раппортом</t>
  </si>
  <si>
    <t>Смена раппорта</t>
  </si>
  <si>
    <t>Длина зап. Материала</t>
  </si>
  <si>
    <t>Красочность</t>
  </si>
  <si>
    <t>Кол-во общих форм</t>
  </si>
  <si>
    <t>Смесевые цвета</t>
  </si>
  <si>
    <t>Время приладки</t>
  </si>
  <si>
    <t>Тип материала</t>
  </si>
  <si>
    <t>Холодное тиснение (да/нет)</t>
  </si>
  <si>
    <t>Раппорт печати, мм</t>
  </si>
  <si>
    <t>Коэф. материала</t>
  </si>
  <si>
    <t>Коэфф. раппорта</t>
  </si>
  <si>
    <t>Коэфф. хол/тисн.</t>
  </si>
  <si>
    <t>Время печати, мин</t>
  </si>
  <si>
    <t>мин</t>
  </si>
  <si>
    <t>часы</t>
  </si>
  <si>
    <t>РР бел</t>
  </si>
  <si>
    <t>Тираж 1</t>
  </si>
  <si>
    <t>Тираж 2</t>
  </si>
  <si>
    <t>Тираж 3</t>
  </si>
  <si>
    <t>Тираж 4</t>
  </si>
  <si>
    <t>Тираж 5</t>
  </si>
  <si>
    <t>пгл</t>
  </si>
  <si>
    <t>ПГЛ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</si>
</sst>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d\ mmm;@"/>
    <numFmt numFmtId="165" formatCode="h:mm;@"/>
    <numFmt numFmtId="168" formatCode="[h]:mm:ss;@"/>
  </numFmts>
  <fonts count="4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20" fontId="0" fillId="0" borderId="0" xfId="0" applyNumberFormat="1" applyAlignment="1">
      <alignment wrapText="1"/>
    </xf>
    <xf numFmtId="20" fontId="0" fillId="0" borderId="1" xfId="0" applyNumberFormat="1" applyBorder="1" applyAlignment="1">
      <alignment wrapText="1"/>
    </xf>
    <xf numFmtId="20" fontId="3" fillId="0" borderId="1" xfId="0" applyNumberFormat="1" applyFont="1" applyBorder="1" applyAlignment="1">
      <alignment wrapText="1"/>
    </xf>
    <xf numFmtId="20" fontId="3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0" fillId="0" borderId="0" xfId="0" applyBorder="1" applyAlignment="1">
      <alignment wrapText="1"/>
    </xf>
    <xf numFmtId="20" fontId="1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20" fontId="0" fillId="0" borderId="1" xfId="0" applyNumberForma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3" fillId="0" borderId="7" xfId="0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1" fillId="0" borderId="7" xfId="0" applyFont="1" applyFill="1" applyBorder="1" applyAlignment="1">
      <alignment horizontal="right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wrapText="1"/>
    </xf>
    <xf numFmtId="20" fontId="0" fillId="0" borderId="0" xfId="0" applyNumberFormat="1" applyBorder="1" applyAlignment="1">
      <alignment wrapText="1"/>
    </xf>
    <xf numFmtId="20" fontId="0" fillId="0" borderId="4" xfId="0" applyNumberFormat="1" applyBorder="1" applyAlignment="1">
      <alignment horizontal="center" vertical="center" wrapText="1"/>
    </xf>
    <xf numFmtId="20" fontId="0" fillId="0" borderId="5" xfId="0" applyNumberFormat="1" applyBorder="1" applyAlignment="1">
      <alignment horizontal="center" vertical="center" wrapText="1"/>
    </xf>
    <xf numFmtId="0" fontId="3" fillId="0" borderId="8" xfId="0" applyNumberFormat="1" applyFont="1" applyBorder="1" applyAlignment="1">
      <alignment wrapText="1"/>
    </xf>
    <xf numFmtId="0" fontId="3" fillId="0" borderId="7" xfId="0" applyNumberFormat="1" applyFont="1" applyBorder="1" applyAlignment="1">
      <alignment wrapText="1"/>
    </xf>
    <xf numFmtId="0" fontId="3" fillId="0" borderId="0" xfId="0" applyNumberFormat="1" applyFont="1" applyAlignment="1">
      <alignment wrapText="1"/>
    </xf>
    <xf numFmtId="164" fontId="3" fillId="0" borderId="1" xfId="0" applyNumberFormat="1" applyFont="1" applyBorder="1" applyAlignment="1">
      <alignment wrapText="1"/>
    </xf>
    <xf numFmtId="0" fontId="0" fillId="0" borderId="1" xfId="0" applyBorder="1"/>
    <xf numFmtId="165" fontId="0" fillId="0" borderId="1" xfId="0" applyNumberFormat="1" applyBorder="1"/>
    <xf numFmtId="0" fontId="0" fillId="0" borderId="9" xfId="0" applyBorder="1"/>
    <xf numFmtId="0" fontId="0" fillId="0" borderId="2" xfId="0" applyBorder="1"/>
    <xf numFmtId="165" fontId="0" fillId="0" borderId="9" xfId="0" applyNumberFormat="1" applyBorder="1"/>
    <xf numFmtId="20" fontId="1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1" fillId="2" borderId="7" xfId="0" applyFont="1" applyFill="1" applyBorder="1" applyAlignment="1">
      <alignment horizontal="right" wrapText="1"/>
    </xf>
    <xf numFmtId="20" fontId="0" fillId="2" borderId="1" xfId="0" applyNumberFormat="1" applyFill="1" applyBorder="1" applyAlignment="1">
      <alignment wrapText="1"/>
    </xf>
    <xf numFmtId="20" fontId="0" fillId="0" borderId="4" xfId="0" applyNumberFormat="1" applyBorder="1" applyAlignment="1">
      <alignment horizontal="center" vertical="center" wrapText="1"/>
    </xf>
    <xf numFmtId="20" fontId="0" fillId="0" borderId="5" xfId="0" applyNumberFormat="1" applyBorder="1" applyAlignment="1">
      <alignment wrapText="1"/>
    </xf>
    <xf numFmtId="0" fontId="3" fillId="0" borderId="3" xfId="0" applyNumberFormat="1" applyFont="1" applyBorder="1" applyAlignment="1">
      <alignment wrapText="1"/>
    </xf>
    <xf numFmtId="14" fontId="3" fillId="0" borderId="3" xfId="0" applyNumberFormat="1" applyFont="1" applyFill="1" applyBorder="1" applyAlignment="1">
      <alignment horizontal="right" wrapText="1"/>
    </xf>
    <xf numFmtId="0" fontId="2" fillId="0" borderId="3" xfId="0" applyFont="1" applyBorder="1" applyAlignment="1">
      <alignment wrapText="1"/>
    </xf>
    <xf numFmtId="0" fontId="3" fillId="0" borderId="3" xfId="0" applyFont="1" applyBorder="1" applyAlignment="1">
      <alignment horizontal="right" wrapText="1"/>
    </xf>
    <xf numFmtId="20" fontId="3" fillId="0" borderId="3" xfId="0" applyNumberFormat="1" applyFont="1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/>
    <xf numFmtId="0" fontId="0" fillId="0" borderId="13" xfId="0" applyBorder="1" applyAlignment="1"/>
    <xf numFmtId="0" fontId="0" fillId="0" borderId="5" xfId="0" applyBorder="1" applyAlignment="1"/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/>
    </xf>
    <xf numFmtId="168" fontId="0" fillId="0" borderId="0" xfId="0" applyNumberFormat="1" applyAlignment="1">
      <alignment wrapText="1"/>
    </xf>
    <xf numFmtId="0" fontId="3" fillId="0" borderId="14" xfId="0" applyFont="1" applyFill="1" applyBorder="1" applyAlignment="1">
      <alignment horizontal="right" wrapText="1"/>
    </xf>
    <xf numFmtId="0" fontId="3" fillId="0" borderId="14" xfId="0" applyNumberFormat="1" applyFont="1" applyBorder="1" applyAlignment="1">
      <alignment wrapText="1"/>
    </xf>
    <xf numFmtId="0" fontId="3" fillId="0" borderId="14" xfId="0" applyFont="1" applyBorder="1" applyAlignment="1">
      <alignment horizontal="right" wrapText="1"/>
    </xf>
    <xf numFmtId="0" fontId="2" fillId="0" borderId="14" xfId="0" applyFont="1" applyBorder="1" applyAlignment="1">
      <alignment wrapText="1"/>
    </xf>
    <xf numFmtId="20" fontId="3" fillId="0" borderId="14" xfId="0" applyNumberFormat="1" applyFont="1" applyBorder="1" applyAlignment="1">
      <alignment wrapText="1"/>
    </xf>
    <xf numFmtId="20" fontId="0" fillId="0" borderId="3" xfId="0" applyNumberFormat="1" applyBorder="1" applyAlignment="1">
      <alignment wrapText="1"/>
    </xf>
    <xf numFmtId="164" fontId="3" fillId="0" borderId="9" xfId="0" applyNumberFormat="1" applyFont="1" applyBorder="1" applyAlignment="1">
      <alignment wrapText="1"/>
    </xf>
    <xf numFmtId="0" fontId="1" fillId="2" borderId="8" xfId="0" applyFont="1" applyFill="1" applyBorder="1" applyAlignment="1">
      <alignment horizontal="right" wrapText="1"/>
    </xf>
    <xf numFmtId="0" fontId="2" fillId="2" borderId="9" xfId="0" applyFont="1" applyFill="1" applyBorder="1" applyAlignment="1">
      <alignment wrapText="1"/>
    </xf>
    <xf numFmtId="20" fontId="1" fillId="2" borderId="9" xfId="0" applyNumberFormat="1" applyFont="1" applyFill="1" applyBorder="1" applyAlignment="1">
      <alignment wrapText="1"/>
    </xf>
    <xf numFmtId="20" fontId="0" fillId="2" borderId="9" xfId="0" applyNumberFormat="1" applyFill="1" applyBorder="1" applyAlignment="1">
      <alignment wrapText="1"/>
    </xf>
    <xf numFmtId="20" fontId="0" fillId="0" borderId="9" xfId="0" applyNumberFormat="1" applyFill="1" applyBorder="1" applyAlignment="1">
      <alignment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1"/>
  <sheetViews>
    <sheetView tabSelected="1" workbookViewId="0">
      <pane ySplit="2" topLeftCell="A3" activePane="bottomLeft" state="frozen"/>
      <selection activeCell="B162" sqref="B162"/>
      <selection pane="bottomLeft" activeCell="G17" sqref="G17"/>
    </sheetView>
  </sheetViews>
  <sheetFormatPr defaultColWidth="9.140625" defaultRowHeight="30" customHeight="1" x14ac:dyDescent="0.25"/>
  <cols>
    <col min="1" max="1" width="7.28515625" style="19" customWidth="1"/>
    <col min="2" max="2" width="7.28515625" style="28" customWidth="1"/>
    <col min="3" max="3" width="7" style="11" customWidth="1"/>
    <col min="4" max="4" width="16.7109375" style="10" customWidth="1"/>
    <col min="5" max="5" width="8" style="9" customWidth="1"/>
    <col min="6" max="6" width="7.42578125" style="6" customWidth="1"/>
    <col min="7" max="7" width="7.140625" style="6" customWidth="1"/>
    <col min="8" max="8" width="10.85546875" style="6" customWidth="1"/>
    <col min="9" max="9" width="10.140625" style="6" customWidth="1"/>
    <col min="10" max="10" width="12.85546875" style="1" customWidth="1"/>
    <col min="11" max="11" width="16.7109375" style="1" customWidth="1"/>
    <col min="12" max="16384" width="9.140625" style="1"/>
  </cols>
  <sheetData>
    <row r="1" spans="1:20" ht="30" customHeight="1" thickBot="1" x14ac:dyDescent="0.3">
      <c r="A1" s="42" t="s">
        <v>12</v>
      </c>
      <c r="B1" s="41" t="s">
        <v>14</v>
      </c>
      <c r="C1" s="44" t="s">
        <v>2</v>
      </c>
      <c r="D1" s="43" t="s">
        <v>0</v>
      </c>
      <c r="E1" s="45" t="s">
        <v>9</v>
      </c>
      <c r="F1" s="24" t="s">
        <v>3</v>
      </c>
      <c r="G1" s="25"/>
      <c r="H1" s="39" t="s">
        <v>4</v>
      </c>
      <c r="I1" s="40"/>
      <c r="J1" s="5" t="s">
        <v>5</v>
      </c>
      <c r="K1" s="5" t="s">
        <v>6</v>
      </c>
      <c r="L1" s="22"/>
      <c r="M1" s="23">
        <v>0.29166666666666669</v>
      </c>
      <c r="N1" s="6">
        <v>0.91666666666666663</v>
      </c>
      <c r="O1" s="6">
        <v>0.83333333333333337</v>
      </c>
      <c r="P1" s="6">
        <v>8.3333333333333329E-2</v>
      </c>
      <c r="Q1" s="54">
        <v>1</v>
      </c>
      <c r="T1" s="54">
        <f>Q1+P1</f>
        <v>1.0833333333333333</v>
      </c>
    </row>
    <row r="2" spans="1:20" ht="30" customHeight="1" x14ac:dyDescent="0.25">
      <c r="A2" s="55"/>
      <c r="B2" s="56"/>
      <c r="C2" s="57"/>
      <c r="D2" s="58"/>
      <c r="E2" s="59"/>
      <c r="F2" s="60" t="s">
        <v>7</v>
      </c>
      <c r="G2" s="60" t="s">
        <v>8</v>
      </c>
      <c r="H2" s="60" t="s">
        <v>7</v>
      </c>
      <c r="I2" s="60" t="s">
        <v>8</v>
      </c>
      <c r="J2" s="5"/>
      <c r="K2" s="5"/>
      <c r="M2" s="12"/>
    </row>
    <row r="3" spans="1:20" ht="26.25" customHeight="1" x14ac:dyDescent="0.25">
      <c r="A3" s="61">
        <v>44178</v>
      </c>
      <c r="B3" s="26"/>
      <c r="C3" s="62">
        <f>IFERROR(IF(SUM(E$2:E2)-SUM(G1:G$2)+SUM(F1:F$2)+F2&gt;1,C2,VLOOKUP(C2,IF({1,0},Лист1!$A$3:$A$17,Лист1!$A$4:$A$18),2,)),Лист1!A3)</f>
        <v>1881</v>
      </c>
      <c r="D3" s="63" t="str">
        <f>IFERROR(VLOOKUP(C3,Лист1!$A$1:$C$17,2,),"")</f>
        <v>тираж 1</v>
      </c>
      <c r="E3" s="64">
        <f>IF(OR(C3=C2,C3=0),"",VLOOKUP(C3,Лист1!$A$1:$C$17,3,))</f>
        <v>0.22916666666666666</v>
      </c>
      <c r="F3" s="65">
        <f>IF(OR(C3={"";0}),"",IF(AND(G2&lt;IF(P$1&lt;M$1,P$1+Q$1,P$1),G2&gt;0),G2,M$1))</f>
        <v>0.29166666666666669</v>
      </c>
      <c r="G3" s="65">
        <f>IF(OR(C3={"";0}),"",MIN(SUM(E$2:E3)-SUM(G$2:G2)+SUM(F$2:F2)+F3,IF(P$1&lt;M$1,P$1+Q$1,P$1)))</f>
        <v>0.52083333333333337</v>
      </c>
      <c r="H3" s="66"/>
      <c r="I3" s="66"/>
      <c r="J3" s="67" t="s">
        <v>29</v>
      </c>
      <c r="K3" s="66"/>
      <c r="M3" s="12"/>
      <c r="N3" s="12"/>
      <c r="O3" s="12"/>
      <c r="P3" s="12"/>
      <c r="Q3" s="12"/>
      <c r="R3" s="12">
        <v>1881</v>
      </c>
      <c r="S3" s="12"/>
    </row>
    <row r="4" spans="1:20" ht="15" x14ac:dyDescent="0.25">
      <c r="A4" s="29">
        <f t="shared" ref="A4:A16" si="0">IF(F4=TIME(7,0,0),A3+1,A3)</f>
        <v>44178</v>
      </c>
      <c r="B4" s="26"/>
      <c r="C4" s="37">
        <f>IFERROR(IF(SUM(E$2:E3)-SUM(G2:G$2)+SUM(F2:F$2)+F3&gt;1,C3,VLOOKUP(C3,IF({1,0},Лист1!$A$3:$A$17,Лист1!$A$4:$A$18),2,)),Лист1!A4)</f>
        <v>1817</v>
      </c>
      <c r="D4" s="36" t="str">
        <f>IFERROR(VLOOKUP(C4,Лист1!$A$1:$C$17,2,),"")</f>
        <v>тираж 2</v>
      </c>
      <c r="E4" s="35">
        <f>IF(OR(C4=C3,C4=0),"",VLOOKUP(C4,Лист1!$A$1:$C$17,3,))</f>
        <v>0.15625</v>
      </c>
      <c r="F4" s="65">
        <f>IF(OR(C4={"";0}),"",IF(AND(G3&lt;IF(P$1&lt;M$1,P$1+Q$1,P$1),G3&gt;0),G3,M$1))</f>
        <v>0.52083333333333337</v>
      </c>
      <c r="G4" s="65">
        <f>IF(OR(C4={"";0}),"",MIN(SUM(E$2:E4)-SUM(G$2:G3)+SUM(F$2:F3)+F4,IF(P$1&lt;M$1,P$1+Q$1,P$1)))</f>
        <v>0.67708333333333326</v>
      </c>
      <c r="H4" s="15"/>
      <c r="I4" s="15"/>
      <c r="J4" s="21" t="s">
        <v>29</v>
      </c>
      <c r="K4" s="15"/>
      <c r="M4" s="12"/>
      <c r="N4" s="12"/>
      <c r="O4" s="12"/>
      <c r="P4" s="12"/>
      <c r="Q4" s="12"/>
      <c r="R4" s="12">
        <v>1817</v>
      </c>
      <c r="S4" s="12"/>
    </row>
    <row r="5" spans="1:20" x14ac:dyDescent="0.25">
      <c r="A5" s="29">
        <f t="shared" si="0"/>
        <v>44178</v>
      </c>
      <c r="B5" s="27"/>
      <c r="C5" s="37" t="str">
        <f>IFERROR(IF(SUM(E$2:E4)-SUM(G$2:G3)+SUM(F$2:F3)+F4&gt;1,C4,VLOOKUP(C4,IF({1,0},Лист1!$A$3:$A$17,Лист1!$A$4:$A$18),2,)),Лист1!A5)</f>
        <v>1786, 1823</v>
      </c>
      <c r="D5" s="36" t="str">
        <f>IFERROR(VLOOKUP(C5,Лист1!$A$1:$C$17,2,),"")</f>
        <v>тираж 3</v>
      </c>
      <c r="E5" s="35">
        <f>IF(OR(C5=C4,C5=0),"",VLOOKUP(C5,Лист1!$A$1:$C$17,3,))</f>
        <v>0.19791666666666699</v>
      </c>
      <c r="F5" s="65">
        <f>IF(OR(C5={"";0}),"",IF(AND(G4&lt;IF(P$1&lt;M$1,P$1+Q$1,P$1),G4&gt;0),G4,M$1))</f>
        <v>0.67708333333333326</v>
      </c>
      <c r="G5" s="65">
        <f>IF(OR(C5={"";0}),"",MIN(SUM(E$2:E5)-SUM(G$2:G4)+SUM(F$2:F4)+F5,IF(P$1&lt;M$1,P$1+Q$1,P$1)))</f>
        <v>0.87500000000000033</v>
      </c>
      <c r="H5" s="15"/>
      <c r="I5" s="15"/>
      <c r="J5" s="21" t="s">
        <v>29</v>
      </c>
      <c r="K5" s="15"/>
      <c r="M5" s="12"/>
      <c r="N5" s="12"/>
      <c r="O5" s="12"/>
      <c r="P5" s="12"/>
      <c r="Q5" s="12"/>
      <c r="R5" s="12" t="s">
        <v>13</v>
      </c>
      <c r="S5" s="12"/>
    </row>
    <row r="6" spans="1:20" ht="15" x14ac:dyDescent="0.25">
      <c r="A6" s="29">
        <f t="shared" si="0"/>
        <v>44178</v>
      </c>
      <c r="B6" s="27"/>
      <c r="C6" s="37">
        <f>IFERROR(IF(SUM(E$2:E5)-SUM(G$2:G4)+SUM(F$2:F4)+F5&gt;1,C5,VLOOKUP(C5,IF({1,0},Лист1!$A$3:$A$17,Лист1!$A$4:$A$18),2,)),Лист1!A6)</f>
        <v>1796</v>
      </c>
      <c r="D6" s="36" t="str">
        <f>IFERROR(VLOOKUP(C6,Лист1!$A$1:$C$17,2,),"")</f>
        <v>тираж 4</v>
      </c>
      <c r="E6" s="35">
        <f>IF(OR(C6=C5,C6=0),"",VLOOKUP(C6,Лист1!$A$1:$C$17,3,))</f>
        <v>0.19791666666666666</v>
      </c>
      <c r="F6" s="65">
        <f>IF(OR(C6={"";0}),"",IF(AND(G5&lt;IF(P$1&lt;M$1,P$1+Q$1,P$1),G5&gt;0),G5,M$1))</f>
        <v>0.87500000000000033</v>
      </c>
      <c r="G6" s="65">
        <f>IF(OR(C6={"";0}),"",MIN(SUM(E$2:E6)-SUM(G$2:G5)+SUM(F$2:F5)+F6,IF(P$1&lt;M$1,P$1+Q$1,P$1)))</f>
        <v>1.072916666666667</v>
      </c>
      <c r="H6" s="15"/>
      <c r="I6" s="15"/>
      <c r="J6" s="21" t="s">
        <v>29</v>
      </c>
      <c r="K6" s="15"/>
      <c r="M6" s="12"/>
      <c r="N6" s="12"/>
      <c r="O6" s="12"/>
      <c r="P6" s="12"/>
      <c r="Q6" s="12"/>
      <c r="R6" s="12">
        <v>1796</v>
      </c>
      <c r="S6" s="12"/>
    </row>
    <row r="7" spans="1:20" x14ac:dyDescent="0.25">
      <c r="A7" s="29" t="e">
        <f>IF(F7=TIME(7,0,0),#REF!+1,#REF!)</f>
        <v>#REF!</v>
      </c>
      <c r="B7" s="27"/>
      <c r="C7" s="37">
        <f>IFERROR(IF(SUM(E$2:E6)-SUM(G$2:G6)+SUM(F$2:F6)+#REF!&gt;1,#REF!,VLOOKUP(#REF!,IF({1,0},Лист1!$A$3:$A$17,Лист1!$A$4:$A$18),2,)),Лист1!A8)</f>
        <v>1835</v>
      </c>
      <c r="D7" s="36" t="str">
        <f>IFERROR(VLOOKUP(C7,Лист1!$A$1:$C$17,2,),"")</f>
        <v>тираж 6</v>
      </c>
      <c r="E7" s="35">
        <v>8.3333333333333329E-2</v>
      </c>
      <c r="F7" s="65">
        <f>IF(OR(C7={"";0}),"",IF(AND(G6&lt;IF(P$1&lt;M$1,P$1+Q$1,P$1),G6&gt;0),G6,M$1))</f>
        <v>1.072916666666667</v>
      </c>
      <c r="G7" s="65">
        <f>IF(OR(C7={"";0}),"",MIN(SUM(E$2:E7)-SUM(G$2:G6)+SUM(F$2:F6)+F7,IF(P$1&lt;M$1,P$1+Q$1,P$1)))</f>
        <v>1.0833333333333333</v>
      </c>
      <c r="H7" s="15"/>
      <c r="I7" s="15"/>
      <c r="J7" s="21" t="s">
        <v>30</v>
      </c>
      <c r="K7" s="15"/>
      <c r="M7" s="12"/>
      <c r="N7" s="12"/>
      <c r="O7" s="12"/>
      <c r="P7" s="12"/>
      <c r="Q7" s="12"/>
      <c r="R7" s="12">
        <v>1833</v>
      </c>
      <c r="S7" s="12"/>
    </row>
    <row r="8" spans="1:20" x14ac:dyDescent="0.25">
      <c r="A8" s="29" t="e">
        <f t="shared" si="0"/>
        <v>#REF!</v>
      </c>
      <c r="B8" s="27"/>
      <c r="C8" s="37">
        <f>IFERROR(IF(SUM(E$2:E7)-SUM(G$2:G6)+SUM(F$2:F6)+F7&gt;1,C7,VLOOKUP(C7,IF({1,0},Лист1!$A$3:$A$17,Лист1!$A$4:$A$18),2,)),Лист1!A9)</f>
        <v>1835</v>
      </c>
      <c r="D8" s="36" t="str">
        <f>IFERROR(VLOOKUP(C8,Лист1!$A$1:$C$17,2,),"")</f>
        <v>тираж 6</v>
      </c>
      <c r="E8" s="35" t="str">
        <f>IF(OR(C8=C7,C8=0),"",VLOOKUP(C8,Лист1!$A$1:$C$17,3,))</f>
        <v/>
      </c>
      <c r="F8" s="65">
        <f>IF(OR(C8={"";0}),"",IF(AND(G7&lt;IF(P$1&lt;M$1,P$1+Q$1,P$1),G7&gt;0),G7,M$1))</f>
        <v>0.29166666666666669</v>
      </c>
      <c r="G8" s="65">
        <f>IF(OR(C8={"";0}),"",MIN(SUM(E$2:E8)-SUM(G$2:G7)+SUM(F$2:F7)+F8,IF(P$1&lt;M$1,P$1+Q$1,P$1)))</f>
        <v>0.36458333333333365</v>
      </c>
      <c r="H8" s="15"/>
      <c r="I8" s="15"/>
      <c r="J8" s="21" t="s">
        <v>30</v>
      </c>
      <c r="K8" s="15"/>
      <c r="M8" s="12"/>
      <c r="N8" s="12"/>
      <c r="O8" s="12"/>
      <c r="P8" s="12"/>
      <c r="Q8" s="12"/>
      <c r="R8" s="12">
        <v>1835</v>
      </c>
      <c r="S8" s="12"/>
    </row>
    <row r="9" spans="1:20" x14ac:dyDescent="0.25">
      <c r="A9" s="29" t="e">
        <f t="shared" si="0"/>
        <v>#REF!</v>
      </c>
      <c r="B9" s="27"/>
      <c r="C9" s="37">
        <f>IFERROR(IF(SUM(E$2:E8)-SUM(G$2:G7)+SUM(F$2:F7)+F8&gt;1,C8,VLOOKUP(C8,IF({1,0},Лист1!$A$3:$A$17,Лист1!$A$4:$A$18),2,)),Лист1!A10)</f>
        <v>1837</v>
      </c>
      <c r="D9" s="36" t="str">
        <f>IFERROR(VLOOKUP(C9,Лист1!$A$1:$C$17,2,),"")</f>
        <v>тираж 7</v>
      </c>
      <c r="E9" s="35">
        <f>IF(OR(C9=C8,C9=0),"",VLOOKUP(C9,Лист1!$A$1:$C$17,3,))</f>
        <v>0.17708333333333334</v>
      </c>
      <c r="F9" s="65">
        <f>IF(OR(C9={"";0}),"",IF(AND(G8&lt;IF(P$1&lt;M$1,P$1+Q$1,P$1),G8&gt;0),G8,M$1))</f>
        <v>0.36458333333333365</v>
      </c>
      <c r="G9" s="65">
        <f>IF(OR(C9={"";0}),"",MIN(SUM(E$2:E9)-SUM(G$2:G8)+SUM(F$2:F8)+F9,IF(P$1&lt;M$1,P$1+Q$1,P$1)))</f>
        <v>0.54166666666666674</v>
      </c>
      <c r="H9" s="15"/>
      <c r="I9" s="15"/>
      <c r="J9" s="21" t="s">
        <v>30</v>
      </c>
      <c r="K9" s="15"/>
      <c r="M9" s="12"/>
      <c r="N9" s="12"/>
      <c r="O9" s="12"/>
      <c r="P9" s="12"/>
      <c r="Q9" s="12"/>
      <c r="R9" s="12">
        <v>1837</v>
      </c>
      <c r="S9" s="12"/>
    </row>
    <row r="10" spans="1:20" x14ac:dyDescent="0.25">
      <c r="A10" s="29" t="e">
        <f t="shared" si="0"/>
        <v>#REF!</v>
      </c>
      <c r="B10" s="27"/>
      <c r="C10" s="37">
        <f>IFERROR(IF(SUM(E$2:E9)-SUM(G$2:G8)+SUM(F$2:F8)+F9&gt;1,C9,VLOOKUP(C9,IF({1,0},Лист1!$A$3:$A$17,Лист1!$A$4:$A$18),2,)),Лист1!A11)</f>
        <v>1812</v>
      </c>
      <c r="D10" s="36" t="str">
        <f>IFERROR(VLOOKUP(C10,Лист1!$A$1:$C$17,2,),"")</f>
        <v>тираж 8</v>
      </c>
      <c r="E10" s="35">
        <f>IF(OR(C10=C9,C10=0),"",VLOOKUP(C10,Лист1!$A$1:$C$17,3,))</f>
        <v>5.2083333333333336E-2</v>
      </c>
      <c r="F10" s="65">
        <f>IF(OR(C10={"";0}),"",IF(AND(G9&lt;IF(P$1&lt;M$1,P$1+Q$1,P$1),G9&gt;0),G9,M$1))</f>
        <v>0.54166666666666674</v>
      </c>
      <c r="G10" s="65">
        <f>IF(OR(C10={"";0}),"",MIN(SUM(E$2:E10)-SUM(G$2:G9)+SUM(F$2:F9)+F10,IF(P$1&lt;M$1,P$1+Q$1,P$1)))</f>
        <v>0.59374999999999978</v>
      </c>
      <c r="H10" s="15"/>
      <c r="I10" s="15"/>
      <c r="J10" s="21" t="s">
        <v>30</v>
      </c>
      <c r="K10" s="15"/>
      <c r="M10" s="12"/>
      <c r="N10" s="12"/>
      <c r="O10" s="12"/>
      <c r="P10" s="12"/>
      <c r="Q10" s="12"/>
      <c r="R10" s="12">
        <v>1812</v>
      </c>
      <c r="S10" s="12"/>
    </row>
    <row r="11" spans="1:20" x14ac:dyDescent="0.25">
      <c r="A11" s="29" t="e">
        <f t="shared" si="0"/>
        <v>#REF!</v>
      </c>
      <c r="B11" s="27"/>
      <c r="C11" s="37">
        <f>IFERROR(IF(SUM(E$2:E10)-SUM(G$2:G9)+SUM(F$2:F9)+F10&gt;1,C10,VLOOKUP(C10,IF({1,0},Лист1!$A$3:$A$17,Лист1!$A$4:$A$18),2,)),Лист1!A12)</f>
        <v>1808</v>
      </c>
      <c r="D11" s="36" t="str">
        <f>IFERROR(VLOOKUP(C11,Лист1!$A$1:$C$17,2,),"")</f>
        <v>тираж 9</v>
      </c>
      <c r="E11" s="35">
        <f>IF(OR(C11=C10,C11=0),"",VLOOKUP(C11,Лист1!$A$1:$C$17,3,))</f>
        <v>0.17708333333333334</v>
      </c>
      <c r="F11" s="65">
        <f>IF(OR(C11={"";0}),"",IF(AND(G10&lt;IF(P$1&lt;M$1,P$1+Q$1,P$1),G10&gt;0),G10,M$1))</f>
        <v>0.59374999999999978</v>
      </c>
      <c r="G11" s="65">
        <f>IF(OR(C11={"";0}),"",MIN(SUM(E$2:E11)-SUM(G$2:G10)+SUM(F$2:F10)+F11,IF(P$1&lt;M$1,P$1+Q$1,P$1)))</f>
        <v>0.7708333333333337</v>
      </c>
      <c r="H11" s="15"/>
      <c r="I11" s="15"/>
      <c r="J11" s="21" t="s">
        <v>30</v>
      </c>
      <c r="K11" s="15"/>
      <c r="M11" s="12"/>
      <c r="N11" s="12"/>
      <c r="O11" s="12"/>
      <c r="P11" s="12"/>
      <c r="Q11" s="12"/>
      <c r="R11" s="12">
        <v>1808</v>
      </c>
      <c r="S11" s="12"/>
    </row>
    <row r="12" spans="1:20" x14ac:dyDescent="0.25">
      <c r="A12" s="29" t="e">
        <f t="shared" si="0"/>
        <v>#REF!</v>
      </c>
      <c r="B12" s="27"/>
      <c r="C12" s="37">
        <f>IFERROR(IF(SUM(E$2:E11)-SUM(G$2:G10)+SUM(F$2:F10)+F11&gt;1,C11,VLOOKUP(C11,IF({1,0},Лист1!$A$3:$A$17,Лист1!$A$4:$A$18),2,)),Лист1!A13)</f>
        <v>1856</v>
      </c>
      <c r="D12" s="36" t="str">
        <f>IFERROR(VLOOKUP(C12,Лист1!$A$1:$C$17,2,),"")</f>
        <v>тираж 10</v>
      </c>
      <c r="E12" s="35">
        <f>IF(OR(C12=C11,C12=0),"",VLOOKUP(C12,Лист1!$A$1:$C$17,3,))</f>
        <v>0.1875</v>
      </c>
      <c r="F12" s="65">
        <f>IF(OR(C12={"";0}),"",IF(AND(G11&lt;IF(P$1&lt;M$1,P$1+Q$1,P$1),G11&gt;0),G11,M$1))</f>
        <v>0.7708333333333337</v>
      </c>
      <c r="G12" s="65">
        <f>IF(OR(C12={"";0}),"",MIN(SUM(E$2:E12)-SUM(G$2:G11)+SUM(F$2:F11)+F12,IF(P$1&lt;M$1,P$1+Q$1,P$1)))</f>
        <v>0.9583333333333337</v>
      </c>
      <c r="H12" s="15"/>
      <c r="I12" s="15"/>
      <c r="J12" s="21" t="s">
        <v>30</v>
      </c>
      <c r="K12" s="15"/>
      <c r="M12" s="12"/>
      <c r="N12" s="12"/>
      <c r="O12" s="12"/>
      <c r="P12" s="12"/>
      <c r="Q12" s="12"/>
      <c r="R12" s="12">
        <v>1856</v>
      </c>
      <c r="S12" s="12"/>
    </row>
    <row r="13" spans="1:20" ht="15" x14ac:dyDescent="0.25">
      <c r="A13" s="29" t="e">
        <f t="shared" si="0"/>
        <v>#REF!</v>
      </c>
      <c r="B13" s="27"/>
      <c r="C13" s="37">
        <f>IFERROR(IF(SUM(E$2:E12)-SUM(G$2:G11)+SUM(F$2:F11)+F12&gt;1,C12,VLOOKUP(C12,IF({1,0},Лист1!$A$3:$A$17,Лист1!$A$4:$A$18),2,)),Лист1!A14)</f>
        <v>1857</v>
      </c>
      <c r="D13" s="36" t="str">
        <f>IFERROR(VLOOKUP(C13,Лист1!$A$1:$C$17,2,),"")</f>
        <v>тираж 11</v>
      </c>
      <c r="E13" s="35">
        <f>IF(OR(C13=C12,C13=0),"",VLOOKUP(C13,Лист1!$A$1:$C$17,3,))</f>
        <v>5.2083333333333336E-2</v>
      </c>
      <c r="F13" s="65">
        <f>IF(OR(C13={"";0}),"",IF(AND(G12&lt;IF(P$1&lt;M$1,P$1+Q$1,P$1),G12&gt;0),G12,M$1))</f>
        <v>0.9583333333333337</v>
      </c>
      <c r="G13" s="65">
        <f>IF(OR(C13={"";0}),"",MIN(SUM(E$2:E13)-SUM(G$2:G12)+SUM(F$2:F12)+F13,IF(P$1&lt;M$1,P$1+Q$1,P$1)))</f>
        <v>1.0104166666666667</v>
      </c>
      <c r="H13" s="15"/>
      <c r="I13" s="15"/>
      <c r="J13" s="21" t="s">
        <v>29</v>
      </c>
      <c r="K13" s="15"/>
      <c r="M13" s="12"/>
      <c r="N13" s="12"/>
      <c r="O13" s="12"/>
      <c r="P13" s="12"/>
      <c r="Q13" s="12"/>
      <c r="R13" s="12">
        <v>1856</v>
      </c>
      <c r="S13" s="12"/>
    </row>
    <row r="14" spans="1:20" ht="15" x14ac:dyDescent="0.25">
      <c r="A14" s="29" t="e">
        <f>IF(F14=TIME(7,0,0),#REF!+1,#REF!)</f>
        <v>#REF!</v>
      </c>
      <c r="B14" s="27"/>
      <c r="C14" s="37">
        <f>IFERROR(IF(SUM(E$2:E13)-SUM(G$2:G13)+SUM(F$2:F13)+#REF!&gt;1,#REF!,VLOOKUP(#REF!,IF({1,0},Лист1!$A$3:$A$17,Лист1!$A$4:$A$18),2,)),Лист1!A16)</f>
        <v>1847</v>
      </c>
      <c r="D14" s="36" t="str">
        <f>IFERROR(VLOOKUP(C14,Лист1!$A$1:$C$17,2,),"")</f>
        <v>тираж 14</v>
      </c>
      <c r="E14" s="35">
        <v>0.30208333333333331</v>
      </c>
      <c r="F14" s="65">
        <f>IF(OR(C14={"";0}),"",IF(AND(G13&lt;IF(P$1&lt;M$1,P$1+Q$1,P$1),G13&gt;0),G13,M$1))</f>
        <v>1.0104166666666667</v>
      </c>
      <c r="G14" s="65">
        <f>IF(OR(C14={"";0}),"",MIN(SUM(E$2:E14)-SUM(G$2:G13)+SUM(F$2:F13)+F14,IF(P$1&lt;M$1,P$1+Q$1,P$1)))</f>
        <v>1.0833333333333333</v>
      </c>
      <c r="H14" s="15"/>
      <c r="I14" s="15"/>
      <c r="J14" s="21" t="s">
        <v>29</v>
      </c>
      <c r="K14" s="15"/>
      <c r="M14" s="12"/>
      <c r="N14" s="12"/>
      <c r="O14" s="12"/>
      <c r="P14" s="12"/>
      <c r="Q14" s="12"/>
      <c r="R14" s="12">
        <v>1865</v>
      </c>
      <c r="S14" s="12"/>
    </row>
    <row r="15" spans="1:20" ht="15" x14ac:dyDescent="0.25">
      <c r="A15" s="29" t="e">
        <f t="shared" si="0"/>
        <v>#REF!</v>
      </c>
      <c r="B15" s="27"/>
      <c r="C15" s="37">
        <f>IFERROR(IF(SUM(E$2:E14)-SUM(G$2:G13)+SUM(F$2:F13)+F14&gt;1,C14,VLOOKUP(C14,IF({1,0},Лист1!$A$3:$A$17,Лист1!$A$4:$A$18),2,)),Лист1!A17)</f>
        <v>1847</v>
      </c>
      <c r="D15" s="36" t="str">
        <f>IFERROR(VLOOKUP(C15,Лист1!$A$1:$C$17,2,),"")</f>
        <v>тираж 14</v>
      </c>
      <c r="E15" s="35" t="str">
        <f>IF(OR(C15=C14,C15=0),"",VLOOKUP(C15,Лист1!$A$1:$C$17,3,))</f>
        <v/>
      </c>
      <c r="F15" s="38">
        <f>IF(OR(C15={"";0}),"",IF(AND(G14&lt;N$1,G14&gt;0),G14,M$1))</f>
        <v>0.29166666666666669</v>
      </c>
      <c r="G15" s="38">
        <f>IF(OR(C15={"";0}),"",MIN(SUM(E$2:E15)-SUM(G$2:G14)+SUM(F$2:F14)+F15,N$1))</f>
        <v>0.5208333333333337</v>
      </c>
      <c r="H15" s="15"/>
      <c r="I15" s="15"/>
      <c r="J15" s="21" t="s">
        <v>29</v>
      </c>
      <c r="K15" s="15"/>
      <c r="M15" s="12"/>
      <c r="N15" s="12"/>
      <c r="O15" s="12"/>
      <c r="P15" s="12"/>
      <c r="Q15" s="12"/>
      <c r="R15" s="12">
        <v>1851</v>
      </c>
      <c r="S15" s="12"/>
    </row>
    <row r="16" spans="1:20" ht="15" x14ac:dyDescent="0.25">
      <c r="A16" s="29" t="e">
        <f t="shared" si="0"/>
        <v>#REF!</v>
      </c>
      <c r="B16" s="27"/>
      <c r="C16" s="37">
        <f>IFERROR(IF(SUM(E$2:E15)-SUM(G$2:G14)+SUM(F$2:F14)+F15&gt;1,C15,VLOOKUP(C15,IF({1,0},Лист1!$A$3:$A$17,Лист1!$A$4:$A$18),2,)),Лист1!A18)</f>
        <v>0</v>
      </c>
      <c r="D16" s="36" t="str">
        <f>IFERROR(VLOOKUP(C16,Лист1!$A$1:$C$17,2,),"")</f>
        <v/>
      </c>
      <c r="E16" s="35" t="str">
        <f>IF(OR(C16=C15,C16=0),"",VLOOKUP(C16,Лист1!$A$1:$C$17,3,))</f>
        <v/>
      </c>
      <c r="F16" s="38" t="str">
        <f>IF(OR(C16={"";0}),"",IF(AND(G15&lt;N$1,G15&gt;0),G15,M$1))</f>
        <v/>
      </c>
      <c r="G16" s="38" t="str">
        <f>IF(OR(C16={"";0}),"",MIN(SUM(E$2:E16)-SUM(G$2:G15)+SUM(F$2:F15)+F16,N$1))</f>
        <v/>
      </c>
      <c r="H16" s="15"/>
      <c r="I16" s="15"/>
      <c r="J16" s="21" t="s">
        <v>29</v>
      </c>
      <c r="K16" s="16"/>
      <c r="M16" s="12"/>
      <c r="N16" s="12"/>
      <c r="O16" s="12"/>
      <c r="P16" s="12"/>
      <c r="Q16" s="12"/>
      <c r="R16" s="12">
        <v>1847</v>
      </c>
      <c r="S16" s="12"/>
    </row>
    <row r="17" spans="1:19" ht="15" x14ac:dyDescent="0.25">
      <c r="A17" s="29" t="e">
        <f t="shared" ref="A17:A19" si="1">IF(F17=TIME(7,0,0),A16+1,A16)</f>
        <v>#REF!</v>
      </c>
      <c r="B17" s="27"/>
      <c r="C17" s="37">
        <f>IFERROR(IF(SUM(E$2:E16)-SUM(G$2:G15)+SUM(F$2:F15)+F16&gt;1,C16,VLOOKUP(C16,IF({1,0},Лист1!$A$3:$A$17,Лист1!$A$4:$A$18),2,)),Лист1!A19)</f>
        <v>0</v>
      </c>
      <c r="D17" s="36" t="str">
        <f>IFERROR(VLOOKUP(C17,Лист1!$A$1:$C$17,2,),"")</f>
        <v/>
      </c>
      <c r="E17" s="35" t="str">
        <f>IF(OR(C17=C16,C17=0),"",VLOOKUP(C17,Лист1!$A$1:$C$17,3,))</f>
        <v/>
      </c>
      <c r="F17" s="38" t="str">
        <f>IF(OR(C17={"";0}),"",IF(AND(G16&lt;N$1,G16&gt;0),G16,M$1))</f>
        <v/>
      </c>
      <c r="G17" s="38" t="str">
        <f>IF(OR(C17={"";0}),"",MIN(SUM(E$2:E17)-SUM(G$2:G16)+SUM(F$2:F16)+F17,N$1))</f>
        <v/>
      </c>
      <c r="H17" s="15"/>
      <c r="I17" s="15"/>
      <c r="J17" s="21"/>
      <c r="K17" s="16"/>
      <c r="M17" s="12"/>
      <c r="N17" s="12"/>
      <c r="O17" s="12"/>
      <c r="P17" s="12"/>
      <c r="Q17" s="12"/>
      <c r="R17" s="12">
        <v>1848</v>
      </c>
      <c r="S17" s="12"/>
    </row>
    <row r="18" spans="1:19" ht="15" x14ac:dyDescent="0.25">
      <c r="A18" s="29" t="e">
        <f t="shared" si="1"/>
        <v>#REF!</v>
      </c>
      <c r="B18" s="27"/>
      <c r="C18" s="37">
        <f>IFERROR(IF(SUM(E$2:E17)-SUM(G$2:G16)+SUM(F$2:F16)+F17&gt;1,C17,VLOOKUP(C17,IF({1,0},Лист1!$A$3:$A$17,Лист1!$A$4:$A$18),2,)),Лист1!A20)</f>
        <v>0</v>
      </c>
      <c r="D18" s="36" t="str">
        <f>IFERROR(VLOOKUP(C18,Лист1!$A$1:$C$17,2,),"")</f>
        <v/>
      </c>
      <c r="E18" s="35" t="str">
        <f>IF(OR(C18=C17,C18=0),"",VLOOKUP(C18,Лист1!$A$1:$C$17,3,))</f>
        <v/>
      </c>
      <c r="F18" s="38" t="str">
        <f>IF(OR(C18={"";0}),"",IF(AND(G17&lt;N$1,G17&gt;0),G17,M$1))</f>
        <v/>
      </c>
      <c r="G18" s="38" t="str">
        <f>IF(OR(C18={"";0}),"",MIN(SUM(E$2:E18)-SUM(G$2:G17)+SUM(F$2:F17)+F18,N$1))</f>
        <v/>
      </c>
      <c r="H18" s="15"/>
      <c r="I18" s="15"/>
      <c r="J18" s="21"/>
      <c r="K18" s="16"/>
      <c r="M18" s="12"/>
      <c r="N18" s="12"/>
      <c r="O18" s="12"/>
      <c r="P18" s="12"/>
      <c r="Q18" s="12"/>
      <c r="R18" s="12"/>
      <c r="S18" s="12"/>
    </row>
    <row r="19" spans="1:19" ht="15" x14ac:dyDescent="0.25">
      <c r="A19" s="29" t="e">
        <f t="shared" si="1"/>
        <v>#REF!</v>
      </c>
      <c r="B19" s="27"/>
      <c r="C19" s="37">
        <f>IFERROR(IF(SUM(E$2:E18)-SUM(G$2:G17)+SUM(F$2:F17)+F18&gt;1,C18,VLOOKUP(C18,IF({1,0},Лист1!$A$3:$A$17,Лист1!$A$4:$A$18),2,)),Лист1!A21)</f>
        <v>0</v>
      </c>
      <c r="D19" s="36" t="str">
        <f>IFERROR(VLOOKUP(C19,Лист1!$A$1:$C$17,2,),"")</f>
        <v/>
      </c>
      <c r="E19" s="35" t="str">
        <f>IF(OR(C19=C18,C19=0),"",VLOOKUP(C19,Лист1!$A$1:$C$17,3,))</f>
        <v/>
      </c>
      <c r="F19" s="38" t="str">
        <f>IF(OR(C19={"";0}),"",IF(AND(G18&lt;N$1,G18&gt;0),G18,M$1))</f>
        <v/>
      </c>
      <c r="G19" s="38" t="str">
        <f>IF(OR(C19={"";0}),"",MIN(SUM(E$2:E19)-SUM(G$2:G18)+SUM(F$2:F18)+F19,N$1))</f>
        <v/>
      </c>
      <c r="H19" s="15"/>
      <c r="I19" s="15"/>
      <c r="J19" s="21"/>
      <c r="K19" s="16"/>
      <c r="M19" s="12"/>
      <c r="N19" s="12"/>
      <c r="O19" s="12"/>
      <c r="P19" s="12"/>
      <c r="Q19" s="12"/>
      <c r="R19" s="12"/>
      <c r="S19" s="12"/>
    </row>
    <row r="20" spans="1:19" ht="15" x14ac:dyDescent="0.25">
      <c r="A20" s="29"/>
      <c r="B20" s="27"/>
      <c r="C20" s="20"/>
      <c r="D20" s="14"/>
      <c r="E20" s="13"/>
      <c r="F20" s="7"/>
      <c r="G20" s="7"/>
      <c r="H20" s="15"/>
      <c r="I20" s="15"/>
      <c r="J20" s="21"/>
      <c r="K20" s="16"/>
      <c r="M20" s="12"/>
      <c r="N20" s="12"/>
      <c r="O20" s="12"/>
      <c r="P20" s="12"/>
      <c r="Q20" s="12"/>
      <c r="R20" s="12"/>
      <c r="S20" s="12"/>
    </row>
    <row r="21" spans="1:19" ht="15" x14ac:dyDescent="0.25">
      <c r="A21" s="29"/>
      <c r="B21" s="27"/>
      <c r="C21" s="20"/>
      <c r="D21" s="14"/>
      <c r="E21" s="13"/>
      <c r="F21" s="7"/>
      <c r="G21" s="7"/>
      <c r="H21" s="15"/>
      <c r="I21" s="15"/>
      <c r="J21" s="21"/>
      <c r="K21" s="16"/>
      <c r="M21" s="12"/>
      <c r="N21" s="12"/>
      <c r="O21" s="12"/>
      <c r="P21" s="12"/>
      <c r="Q21" s="12"/>
      <c r="R21" s="12"/>
      <c r="S21" s="12"/>
    </row>
    <row r="22" spans="1:19" ht="15" x14ac:dyDescent="0.25">
      <c r="A22" s="29"/>
      <c r="B22" s="27"/>
      <c r="C22" s="17"/>
      <c r="D22" s="2"/>
      <c r="E22" s="13"/>
      <c r="F22" s="7"/>
      <c r="G22" s="7"/>
      <c r="H22" s="7"/>
      <c r="I22" s="7"/>
      <c r="J22" s="4"/>
      <c r="K22" s="4"/>
    </row>
    <row r="23" spans="1:19" ht="15" x14ac:dyDescent="0.25">
      <c r="A23" s="29"/>
      <c r="B23" s="27"/>
      <c r="C23" s="17"/>
      <c r="D23" s="2"/>
      <c r="E23" s="13"/>
      <c r="F23" s="7"/>
      <c r="G23" s="7"/>
      <c r="H23" s="7"/>
      <c r="I23" s="7"/>
      <c r="J23" s="4"/>
      <c r="K23" s="4"/>
    </row>
    <row r="24" spans="1:19" ht="15" x14ac:dyDescent="0.25">
      <c r="A24" s="29"/>
      <c r="B24" s="27"/>
      <c r="C24" s="17"/>
      <c r="D24" s="2"/>
      <c r="E24" s="13"/>
      <c r="F24" s="7"/>
      <c r="G24" s="7"/>
      <c r="H24" s="7"/>
      <c r="I24" s="7"/>
      <c r="J24" s="4"/>
      <c r="K24" s="4"/>
    </row>
    <row r="25" spans="1:19" ht="15" x14ac:dyDescent="0.25">
      <c r="A25" s="29"/>
      <c r="B25" s="27"/>
      <c r="C25" s="17"/>
      <c r="D25" s="2"/>
      <c r="E25" s="13"/>
      <c r="F25" s="7"/>
      <c r="G25" s="7"/>
      <c r="H25" s="7"/>
      <c r="I25" s="7"/>
      <c r="J25" s="4"/>
      <c r="K25" s="4"/>
    </row>
    <row r="26" spans="1:19" ht="15" x14ac:dyDescent="0.25">
      <c r="A26" s="29"/>
      <c r="B26" s="27"/>
      <c r="C26" s="17"/>
      <c r="D26" s="2"/>
      <c r="E26" s="13"/>
      <c r="F26" s="7"/>
      <c r="G26" s="7"/>
      <c r="H26" s="7"/>
      <c r="I26" s="7"/>
      <c r="J26" s="4"/>
      <c r="K26" s="4"/>
    </row>
    <row r="27" spans="1:19" ht="15" x14ac:dyDescent="0.25">
      <c r="A27" s="29"/>
      <c r="B27" s="27"/>
      <c r="C27" s="17"/>
      <c r="D27" s="2"/>
      <c r="E27" s="13"/>
      <c r="F27" s="7"/>
      <c r="G27" s="7"/>
      <c r="H27" s="7"/>
      <c r="I27" s="7"/>
      <c r="J27" s="4"/>
      <c r="K27" s="4"/>
    </row>
    <row r="28" spans="1:19" ht="15" x14ac:dyDescent="0.25">
      <c r="A28" s="29"/>
      <c r="B28" s="27"/>
      <c r="C28" s="17"/>
      <c r="D28" s="2"/>
      <c r="E28" s="13"/>
      <c r="F28" s="7"/>
      <c r="G28" s="7"/>
      <c r="H28" s="7"/>
      <c r="I28" s="7"/>
      <c r="J28" s="4"/>
      <c r="K28" s="4"/>
    </row>
    <row r="29" spans="1:19" ht="15" x14ac:dyDescent="0.25">
      <c r="A29" s="29"/>
      <c r="B29" s="27"/>
      <c r="C29" s="17"/>
      <c r="D29" s="2"/>
      <c r="E29" s="13"/>
      <c r="F29" s="7"/>
      <c r="G29" s="7"/>
      <c r="H29" s="7"/>
      <c r="I29" s="7"/>
      <c r="J29" s="4"/>
      <c r="K29" s="4"/>
    </row>
    <row r="30" spans="1:19" ht="15" x14ac:dyDescent="0.25">
      <c r="A30" s="29"/>
      <c r="B30" s="27"/>
      <c r="C30" s="17"/>
      <c r="D30" s="2"/>
      <c r="E30" s="13"/>
      <c r="F30" s="7"/>
      <c r="G30" s="7"/>
      <c r="H30" s="7"/>
      <c r="I30" s="7"/>
      <c r="J30" s="4"/>
      <c r="K30" s="4"/>
    </row>
    <row r="31" spans="1:19" ht="15" x14ac:dyDescent="0.25">
      <c r="A31" s="29"/>
      <c r="B31" s="27"/>
      <c r="C31" s="17"/>
      <c r="D31" s="2"/>
      <c r="E31" s="13"/>
      <c r="F31" s="7"/>
      <c r="G31" s="7"/>
      <c r="H31" s="7"/>
      <c r="I31" s="7"/>
      <c r="J31" s="4"/>
      <c r="K31" s="4"/>
    </row>
    <row r="32" spans="1:19" ht="15" x14ac:dyDescent="0.25">
      <c r="A32" s="29"/>
      <c r="B32" s="27"/>
      <c r="C32" s="17"/>
      <c r="D32" s="2"/>
      <c r="E32" s="13"/>
      <c r="F32" s="7"/>
      <c r="G32" s="7"/>
      <c r="H32" s="7"/>
      <c r="I32" s="7"/>
      <c r="J32" s="4"/>
      <c r="K32" s="4"/>
    </row>
    <row r="33" spans="1:11" ht="15" x14ac:dyDescent="0.25">
      <c r="A33" s="29"/>
      <c r="B33" s="27"/>
      <c r="C33" s="17"/>
      <c r="D33" s="2"/>
      <c r="E33" s="13"/>
      <c r="F33" s="7"/>
      <c r="G33" s="7"/>
      <c r="H33" s="7"/>
      <c r="I33" s="7"/>
      <c r="J33" s="4"/>
      <c r="K33" s="4"/>
    </row>
    <row r="34" spans="1:11" ht="15" x14ac:dyDescent="0.25">
      <c r="A34" s="29"/>
      <c r="B34" s="27"/>
      <c r="C34" s="17"/>
      <c r="D34" s="2"/>
      <c r="E34" s="13"/>
      <c r="F34" s="7"/>
      <c r="G34" s="7"/>
      <c r="H34" s="7"/>
      <c r="I34" s="7"/>
      <c r="J34" s="4"/>
      <c r="K34" s="4"/>
    </row>
    <row r="35" spans="1:11" ht="30" customHeight="1" x14ac:dyDescent="0.25">
      <c r="A35" s="29"/>
      <c r="B35" s="27"/>
      <c r="C35" s="17"/>
      <c r="D35" s="2"/>
      <c r="E35" s="8"/>
      <c r="F35" s="7"/>
      <c r="G35" s="7"/>
      <c r="H35" s="7"/>
      <c r="I35" s="7"/>
      <c r="J35" s="4"/>
      <c r="K35" s="4"/>
    </row>
    <row r="36" spans="1:11" ht="30" customHeight="1" x14ac:dyDescent="0.25">
      <c r="A36" s="29"/>
      <c r="B36" s="27"/>
      <c r="C36" s="17"/>
      <c r="D36" s="2"/>
      <c r="E36" s="8"/>
      <c r="F36" s="7"/>
      <c r="G36" s="7"/>
      <c r="H36" s="7"/>
      <c r="I36" s="7"/>
      <c r="J36" s="4"/>
      <c r="K36" s="4"/>
    </row>
    <row r="37" spans="1:11" ht="30" customHeight="1" x14ac:dyDescent="0.25">
      <c r="A37" s="29"/>
      <c r="B37" s="27"/>
      <c r="C37" s="17"/>
      <c r="D37" s="2"/>
      <c r="E37" s="8"/>
      <c r="F37" s="7"/>
      <c r="G37" s="7"/>
      <c r="H37" s="7"/>
      <c r="I37" s="7"/>
      <c r="J37" s="4"/>
      <c r="K37" s="4"/>
    </row>
    <row r="38" spans="1:11" ht="30" customHeight="1" x14ac:dyDescent="0.25">
      <c r="A38" s="29"/>
      <c r="B38" s="27"/>
      <c r="C38" s="17"/>
      <c r="D38" s="2"/>
      <c r="E38" s="8"/>
      <c r="F38" s="7"/>
      <c r="G38" s="7"/>
      <c r="H38" s="7"/>
      <c r="I38" s="7"/>
      <c r="J38" s="4"/>
      <c r="K38" s="4"/>
    </row>
    <row r="39" spans="1:11" ht="30" customHeight="1" x14ac:dyDescent="0.25">
      <c r="A39" s="29"/>
      <c r="B39" s="27"/>
      <c r="C39" s="17"/>
      <c r="D39" s="2"/>
      <c r="E39" s="8"/>
      <c r="F39" s="7" t="str">
        <f>IF(C39="","",IF(AND(G38&lt;N$1,G38&gt;0),G38,M$1))</f>
        <v/>
      </c>
      <c r="G39" s="7" t="str">
        <f>IF(C39="","",MIN(SUM(E$2:E39)-SUM(G$2:G38)+SUM(F$2:F38)+F39,N$1))</f>
        <v/>
      </c>
      <c r="H39" s="7"/>
      <c r="I39" s="7"/>
      <c r="J39" s="4"/>
      <c r="K39" s="4"/>
    </row>
    <row r="40" spans="1:11" ht="30" customHeight="1" x14ac:dyDescent="0.25">
      <c r="A40" s="29"/>
      <c r="B40" s="27"/>
      <c r="C40" s="17"/>
      <c r="D40" s="2"/>
      <c r="E40" s="8"/>
      <c r="F40" s="7" t="str">
        <f>IF(C40="","",IF(AND(G39&lt;N$1,G39&gt;0),G39,M$1))</f>
        <v/>
      </c>
      <c r="G40" s="7" t="str">
        <f>IF(C40="","",MIN(SUM(E$2:E40)-SUM(G$2:G39)+SUM(F$2:F39)+F40,N$1))</f>
        <v/>
      </c>
      <c r="H40" s="7"/>
      <c r="I40" s="7"/>
      <c r="J40" s="4"/>
      <c r="K40" s="4"/>
    </row>
    <row r="41" spans="1:11" ht="30" customHeight="1" x14ac:dyDescent="0.25">
      <c r="A41" s="29"/>
      <c r="B41" s="27"/>
      <c r="C41" s="17"/>
      <c r="D41" s="2"/>
      <c r="E41" s="8"/>
      <c r="F41" s="7"/>
      <c r="G41" s="7"/>
      <c r="H41" s="7"/>
      <c r="I41" s="7"/>
      <c r="J41" s="4"/>
      <c r="K41" s="4"/>
    </row>
    <row r="42" spans="1:11" ht="30" customHeight="1" x14ac:dyDescent="0.25">
      <c r="A42" s="29"/>
      <c r="B42" s="27"/>
      <c r="C42" s="17"/>
      <c r="D42" s="2"/>
      <c r="E42" s="8"/>
      <c r="F42" s="7"/>
      <c r="G42" s="7"/>
      <c r="H42" s="7"/>
      <c r="I42" s="7"/>
      <c r="J42" s="4"/>
      <c r="K42" s="4"/>
    </row>
    <row r="43" spans="1:11" ht="30" customHeight="1" x14ac:dyDescent="0.25">
      <c r="A43" s="29"/>
      <c r="B43" s="27"/>
      <c r="C43" s="17"/>
      <c r="D43" s="2"/>
      <c r="E43" s="8"/>
      <c r="F43" s="7"/>
      <c r="G43" s="7"/>
      <c r="H43" s="7"/>
      <c r="I43" s="7"/>
      <c r="J43" s="4"/>
      <c r="K43" s="4"/>
    </row>
    <row r="44" spans="1:11" ht="30" customHeight="1" x14ac:dyDescent="0.25">
      <c r="A44" s="29"/>
      <c r="B44" s="27"/>
      <c r="C44" s="17"/>
      <c r="D44" s="2"/>
      <c r="E44" s="8"/>
      <c r="F44" s="7"/>
      <c r="G44" s="7"/>
      <c r="H44" s="7"/>
      <c r="I44" s="7"/>
      <c r="J44" s="4"/>
      <c r="K44" s="4"/>
    </row>
    <row r="45" spans="1:11" ht="30" customHeight="1" x14ac:dyDescent="0.25">
      <c r="A45" s="29"/>
      <c r="B45" s="27"/>
      <c r="C45" s="17"/>
      <c r="D45" s="2"/>
      <c r="E45" s="8"/>
      <c r="F45" s="7"/>
      <c r="G45" s="7"/>
      <c r="H45" s="7"/>
      <c r="I45" s="7"/>
      <c r="J45" s="4"/>
      <c r="K45" s="4"/>
    </row>
    <row r="46" spans="1:11" ht="30" customHeight="1" x14ac:dyDescent="0.25">
      <c r="A46" s="29"/>
      <c r="B46" s="27"/>
      <c r="C46" s="17"/>
      <c r="D46" s="2"/>
      <c r="E46" s="8"/>
      <c r="F46" s="7"/>
      <c r="G46" s="7"/>
      <c r="H46" s="7"/>
      <c r="I46" s="7"/>
      <c r="J46" s="4"/>
      <c r="K46" s="4"/>
    </row>
    <row r="47" spans="1:11" ht="30" customHeight="1" x14ac:dyDescent="0.25">
      <c r="A47" s="29"/>
      <c r="B47" s="27"/>
      <c r="C47" s="17"/>
      <c r="D47" s="2"/>
      <c r="E47" s="8"/>
      <c r="F47" s="7"/>
      <c r="G47" s="7"/>
      <c r="H47" s="7"/>
      <c r="I47" s="7"/>
      <c r="J47" s="4"/>
      <c r="K47" s="4"/>
    </row>
    <row r="48" spans="1:11" ht="30" customHeight="1" x14ac:dyDescent="0.25">
      <c r="A48" s="29"/>
      <c r="B48" s="27"/>
      <c r="C48" s="17"/>
      <c r="D48" s="2"/>
      <c r="E48" s="8"/>
      <c r="F48" s="7"/>
      <c r="G48" s="7"/>
      <c r="H48" s="7"/>
      <c r="I48" s="7"/>
      <c r="J48" s="4"/>
      <c r="K48" s="4"/>
    </row>
    <row r="49" spans="1:11" ht="30" customHeight="1" x14ac:dyDescent="0.25">
      <c r="A49" s="29"/>
      <c r="B49" s="27"/>
      <c r="C49" s="17"/>
      <c r="D49" s="2"/>
      <c r="E49" s="8"/>
      <c r="F49" s="7"/>
      <c r="G49" s="7"/>
      <c r="H49" s="7"/>
      <c r="I49" s="7"/>
      <c r="J49" s="4"/>
      <c r="K49" s="4"/>
    </row>
    <row r="50" spans="1:11" ht="30" customHeight="1" x14ac:dyDescent="0.25">
      <c r="A50" s="29"/>
      <c r="B50" s="27"/>
      <c r="C50" s="17"/>
      <c r="D50" s="2"/>
      <c r="E50" s="8"/>
      <c r="F50" s="7"/>
      <c r="G50" s="7"/>
      <c r="H50" s="7"/>
      <c r="I50" s="7"/>
      <c r="J50" s="4"/>
      <c r="K50" s="4"/>
    </row>
    <row r="51" spans="1:11" ht="30" customHeight="1" x14ac:dyDescent="0.25">
      <c r="A51" s="29"/>
      <c r="B51" s="27"/>
      <c r="C51" s="17"/>
      <c r="D51" s="2"/>
      <c r="E51" s="8"/>
      <c r="F51" s="7"/>
      <c r="G51" s="7"/>
      <c r="H51" s="7"/>
      <c r="I51" s="7"/>
      <c r="J51" s="4"/>
      <c r="K51" s="4"/>
    </row>
    <row r="52" spans="1:11" ht="30" customHeight="1" x14ac:dyDescent="0.25">
      <c r="A52" s="29"/>
      <c r="B52" s="27"/>
      <c r="C52" s="17"/>
      <c r="D52" s="2"/>
      <c r="E52" s="8"/>
      <c r="F52" s="7"/>
      <c r="G52" s="7"/>
      <c r="H52" s="7"/>
      <c r="I52" s="7"/>
      <c r="J52" s="4"/>
      <c r="K52" s="4"/>
    </row>
    <row r="53" spans="1:11" ht="30" customHeight="1" x14ac:dyDescent="0.25">
      <c r="A53" s="18"/>
      <c r="B53" s="27"/>
      <c r="C53" s="17"/>
      <c r="D53" s="2"/>
      <c r="E53" s="8"/>
      <c r="F53" s="7"/>
      <c r="G53" s="7"/>
      <c r="H53" s="7"/>
      <c r="I53" s="7"/>
      <c r="J53" s="4"/>
      <c r="K53" s="4"/>
    </row>
    <row r="54" spans="1:11" ht="30" customHeight="1" x14ac:dyDescent="0.25">
      <c r="A54" s="18"/>
      <c r="B54" s="27"/>
      <c r="C54" s="17"/>
      <c r="D54" s="2"/>
      <c r="E54" s="8"/>
      <c r="F54" s="7"/>
      <c r="G54" s="7"/>
      <c r="H54" s="7"/>
      <c r="I54" s="7"/>
      <c r="J54" s="4"/>
      <c r="K54" s="4"/>
    </row>
    <row r="55" spans="1:11" ht="30" customHeight="1" x14ac:dyDescent="0.25">
      <c r="A55" s="18"/>
      <c r="B55" s="27"/>
      <c r="C55" s="17"/>
      <c r="D55" s="2"/>
      <c r="E55" s="8"/>
      <c r="F55" s="7"/>
      <c r="G55" s="7"/>
      <c r="H55" s="7"/>
      <c r="I55" s="7"/>
      <c r="J55" s="4"/>
      <c r="K55" s="4"/>
    </row>
    <row r="56" spans="1:11" ht="30" customHeight="1" x14ac:dyDescent="0.25">
      <c r="A56" s="18"/>
      <c r="B56" s="27"/>
      <c r="C56" s="17"/>
      <c r="D56" s="2"/>
      <c r="E56" s="8"/>
      <c r="F56" s="7"/>
      <c r="G56" s="7"/>
      <c r="H56" s="7"/>
      <c r="I56" s="7"/>
      <c r="J56" s="4"/>
      <c r="K56" s="4"/>
    </row>
    <row r="57" spans="1:11" ht="30" customHeight="1" x14ac:dyDescent="0.25">
      <c r="A57" s="18"/>
      <c r="B57" s="27"/>
      <c r="C57" s="17"/>
      <c r="D57" s="2"/>
      <c r="E57" s="8"/>
      <c r="F57" s="7"/>
      <c r="G57" s="7"/>
      <c r="H57" s="7"/>
      <c r="I57" s="7"/>
      <c r="J57" s="4"/>
      <c r="K57" s="4"/>
    </row>
    <row r="58" spans="1:11" ht="30" customHeight="1" x14ac:dyDescent="0.25">
      <c r="A58" s="18"/>
      <c r="B58" s="27"/>
      <c r="C58" s="17"/>
      <c r="D58" s="2"/>
      <c r="E58" s="8"/>
      <c r="F58" s="7"/>
      <c r="G58" s="7"/>
      <c r="H58" s="7"/>
      <c r="I58" s="7"/>
      <c r="J58" s="4"/>
      <c r="K58" s="4"/>
    </row>
    <row r="59" spans="1:11" ht="30" customHeight="1" x14ac:dyDescent="0.25">
      <c r="A59" s="18"/>
      <c r="B59" s="27"/>
      <c r="C59" s="17"/>
      <c r="D59" s="2"/>
      <c r="E59" s="8"/>
      <c r="F59" s="7"/>
      <c r="G59" s="7"/>
      <c r="H59" s="7"/>
      <c r="I59" s="7"/>
      <c r="J59" s="4"/>
      <c r="K59" s="4"/>
    </row>
    <row r="60" spans="1:11" ht="30" customHeight="1" x14ac:dyDescent="0.25">
      <c r="A60" s="18"/>
      <c r="B60" s="27"/>
      <c r="C60" s="17"/>
      <c r="D60" s="2"/>
      <c r="E60" s="8"/>
      <c r="F60" s="7"/>
      <c r="G60" s="7"/>
      <c r="H60" s="7"/>
      <c r="I60" s="7"/>
      <c r="J60" s="4"/>
      <c r="K60" s="4"/>
    </row>
    <row r="61" spans="1:11" ht="30" customHeight="1" x14ac:dyDescent="0.25">
      <c r="A61" s="18"/>
      <c r="B61" s="27"/>
      <c r="C61" s="17"/>
      <c r="D61" s="2"/>
      <c r="E61" s="8"/>
      <c r="F61" s="7"/>
      <c r="G61" s="7"/>
      <c r="H61" s="7"/>
      <c r="I61" s="7"/>
      <c r="J61" s="4"/>
      <c r="K61" s="4"/>
    </row>
    <row r="62" spans="1:11" ht="30" customHeight="1" x14ac:dyDescent="0.25">
      <c r="A62" s="18"/>
      <c r="B62" s="27"/>
      <c r="C62" s="17"/>
      <c r="D62" s="2"/>
      <c r="E62" s="8"/>
      <c r="F62" s="7"/>
      <c r="G62" s="7"/>
      <c r="H62" s="7"/>
      <c r="I62" s="7"/>
      <c r="J62" s="4"/>
      <c r="K62" s="4"/>
    </row>
    <row r="63" spans="1:11" ht="30" customHeight="1" x14ac:dyDescent="0.25">
      <c r="A63" s="18"/>
      <c r="B63" s="27"/>
      <c r="C63" s="17"/>
      <c r="D63" s="2"/>
      <c r="E63" s="8"/>
      <c r="F63" s="7"/>
      <c r="G63" s="7"/>
      <c r="H63" s="7"/>
      <c r="I63" s="7"/>
      <c r="J63" s="4"/>
      <c r="K63" s="4"/>
    </row>
    <row r="64" spans="1:11" ht="30" customHeight="1" x14ac:dyDescent="0.25">
      <c r="A64" s="18"/>
      <c r="B64" s="27"/>
      <c r="C64" s="17"/>
      <c r="D64" s="2"/>
      <c r="E64" s="8"/>
      <c r="F64" s="7"/>
      <c r="G64" s="7"/>
      <c r="H64" s="7"/>
      <c r="I64" s="7"/>
      <c r="J64" s="4"/>
      <c r="K64" s="4"/>
    </row>
    <row r="65" spans="1:11" ht="30" customHeight="1" x14ac:dyDescent="0.25">
      <c r="A65" s="18"/>
      <c r="B65" s="27"/>
      <c r="C65" s="17"/>
      <c r="D65" s="2"/>
      <c r="E65" s="8"/>
      <c r="F65" s="7"/>
      <c r="G65" s="7"/>
      <c r="H65" s="7"/>
      <c r="I65" s="7"/>
      <c r="J65" s="4"/>
      <c r="K65" s="4"/>
    </row>
    <row r="66" spans="1:11" ht="30" customHeight="1" x14ac:dyDescent="0.25">
      <c r="A66" s="18"/>
      <c r="B66" s="27"/>
      <c r="C66" s="17"/>
      <c r="D66" s="2"/>
      <c r="E66" s="8"/>
      <c r="F66" s="7"/>
      <c r="G66" s="7"/>
      <c r="H66" s="7"/>
      <c r="I66" s="7"/>
      <c r="J66" s="4"/>
      <c r="K66" s="4"/>
    </row>
    <row r="67" spans="1:11" ht="30" customHeight="1" x14ac:dyDescent="0.25">
      <c r="A67" s="18"/>
      <c r="B67" s="27"/>
      <c r="C67" s="17"/>
      <c r="D67" s="2"/>
      <c r="E67" s="8"/>
      <c r="F67" s="7"/>
      <c r="G67" s="7"/>
      <c r="H67" s="7"/>
      <c r="I67" s="7"/>
      <c r="J67" s="4"/>
      <c r="K67" s="4"/>
    </row>
    <row r="68" spans="1:11" ht="30" customHeight="1" x14ac:dyDescent="0.25">
      <c r="A68" s="18"/>
      <c r="B68" s="27"/>
      <c r="C68" s="17"/>
      <c r="D68" s="2"/>
      <c r="E68" s="8"/>
      <c r="F68" s="7"/>
      <c r="G68" s="7"/>
      <c r="H68" s="7"/>
      <c r="I68" s="7"/>
      <c r="J68" s="4"/>
      <c r="K68" s="4"/>
    </row>
    <row r="69" spans="1:11" ht="30" customHeight="1" x14ac:dyDescent="0.25">
      <c r="A69" s="18"/>
      <c r="B69" s="27"/>
      <c r="C69" s="17"/>
      <c r="D69" s="2"/>
      <c r="E69" s="8"/>
      <c r="F69" s="7"/>
      <c r="G69" s="7"/>
      <c r="H69" s="7"/>
      <c r="I69" s="7"/>
      <c r="J69" s="4"/>
      <c r="K69" s="4"/>
    </row>
    <row r="70" spans="1:11" ht="30" customHeight="1" x14ac:dyDescent="0.25">
      <c r="A70" s="18"/>
      <c r="B70" s="27"/>
      <c r="C70" s="17"/>
      <c r="D70" s="2"/>
      <c r="E70" s="8"/>
      <c r="F70" s="7"/>
      <c r="G70" s="7"/>
      <c r="H70" s="7"/>
      <c r="I70" s="7"/>
      <c r="J70" s="4"/>
      <c r="K70" s="4"/>
    </row>
    <row r="71" spans="1:11" ht="30" customHeight="1" x14ac:dyDescent="0.25">
      <c r="A71" s="18"/>
      <c r="B71" s="27"/>
      <c r="C71" s="17"/>
      <c r="D71" s="2"/>
      <c r="E71" s="8"/>
      <c r="F71" s="7"/>
      <c r="G71" s="7"/>
      <c r="H71" s="7"/>
      <c r="I71" s="7"/>
      <c r="J71" s="4"/>
      <c r="K71" s="4"/>
    </row>
    <row r="72" spans="1:11" ht="30" customHeight="1" x14ac:dyDescent="0.25">
      <c r="A72" s="18"/>
      <c r="B72" s="27"/>
      <c r="C72" s="17"/>
      <c r="D72" s="2"/>
      <c r="E72" s="8"/>
      <c r="F72" s="7"/>
      <c r="G72" s="7"/>
      <c r="H72" s="7"/>
      <c r="I72" s="7"/>
      <c r="J72" s="4"/>
      <c r="K72" s="4"/>
    </row>
    <row r="73" spans="1:11" ht="30" customHeight="1" x14ac:dyDescent="0.25">
      <c r="A73" s="18"/>
      <c r="B73" s="27"/>
      <c r="C73" s="17"/>
      <c r="D73" s="2"/>
      <c r="E73" s="8"/>
      <c r="F73" s="7"/>
      <c r="G73" s="7"/>
      <c r="H73" s="7"/>
      <c r="I73" s="7"/>
      <c r="J73" s="4"/>
      <c r="K73" s="4"/>
    </row>
    <row r="74" spans="1:11" ht="30" customHeight="1" x14ac:dyDescent="0.25">
      <c r="A74" s="18"/>
      <c r="B74" s="27"/>
      <c r="C74" s="17"/>
      <c r="D74" s="2"/>
      <c r="E74" s="8"/>
      <c r="F74" s="7"/>
      <c r="G74" s="7"/>
      <c r="H74" s="7"/>
      <c r="I74" s="7"/>
      <c r="J74" s="4"/>
      <c r="K74" s="4"/>
    </row>
    <row r="75" spans="1:11" ht="30" customHeight="1" x14ac:dyDescent="0.25">
      <c r="A75" s="18"/>
      <c r="B75" s="27"/>
      <c r="C75" s="17"/>
      <c r="D75" s="2"/>
      <c r="E75" s="8"/>
      <c r="F75" s="7"/>
      <c r="G75" s="7"/>
      <c r="H75" s="7"/>
      <c r="I75" s="7"/>
      <c r="J75" s="4"/>
      <c r="K75" s="4"/>
    </row>
    <row r="76" spans="1:11" ht="30" customHeight="1" x14ac:dyDescent="0.25">
      <c r="A76" s="18"/>
      <c r="B76" s="27"/>
      <c r="C76" s="17"/>
      <c r="D76" s="2"/>
      <c r="E76" s="8"/>
      <c r="F76" s="7"/>
      <c r="G76" s="7"/>
      <c r="H76" s="7"/>
      <c r="I76" s="7"/>
      <c r="J76" s="4"/>
      <c r="K76" s="4"/>
    </row>
    <row r="77" spans="1:11" ht="30" customHeight="1" x14ac:dyDescent="0.25">
      <c r="A77" s="18"/>
      <c r="B77" s="27"/>
      <c r="C77" s="17"/>
      <c r="D77" s="2"/>
      <c r="E77" s="8"/>
      <c r="F77" s="7"/>
      <c r="G77" s="7"/>
      <c r="H77" s="7"/>
      <c r="I77" s="7"/>
      <c r="J77" s="4"/>
      <c r="K77" s="4"/>
    </row>
    <row r="78" spans="1:11" ht="30" customHeight="1" x14ac:dyDescent="0.25">
      <c r="A78" s="18"/>
      <c r="B78" s="27"/>
      <c r="C78" s="17"/>
      <c r="D78" s="2"/>
      <c r="E78" s="8"/>
      <c r="F78" s="7"/>
      <c r="G78" s="7"/>
      <c r="H78" s="7"/>
      <c r="I78" s="7"/>
      <c r="J78" s="4"/>
      <c r="K78" s="4"/>
    </row>
    <row r="79" spans="1:11" ht="30" customHeight="1" x14ac:dyDescent="0.25">
      <c r="A79" s="18"/>
      <c r="B79" s="27"/>
      <c r="C79" s="17"/>
      <c r="D79" s="2"/>
      <c r="E79" s="8"/>
      <c r="F79" s="7"/>
      <c r="G79" s="7"/>
      <c r="H79" s="7"/>
      <c r="I79" s="7"/>
      <c r="J79" s="4"/>
      <c r="K79" s="4"/>
    </row>
    <row r="80" spans="1:11" ht="30" customHeight="1" x14ac:dyDescent="0.25">
      <c r="A80" s="18"/>
      <c r="B80" s="27"/>
      <c r="C80" s="17"/>
      <c r="D80" s="2"/>
      <c r="E80" s="8"/>
      <c r="F80" s="7"/>
      <c r="G80" s="7"/>
      <c r="H80" s="7"/>
      <c r="I80" s="7"/>
      <c r="J80" s="4"/>
      <c r="K80" s="4"/>
    </row>
    <row r="81" spans="1:11" ht="30" customHeight="1" x14ac:dyDescent="0.25">
      <c r="A81" s="18"/>
      <c r="B81" s="27"/>
      <c r="C81" s="17"/>
      <c r="D81" s="2"/>
      <c r="E81" s="8"/>
      <c r="F81" s="7"/>
      <c r="G81" s="7"/>
      <c r="H81" s="7"/>
      <c r="I81" s="7"/>
      <c r="J81" s="4"/>
      <c r="K81" s="4"/>
    </row>
    <row r="82" spans="1:11" ht="30" customHeight="1" x14ac:dyDescent="0.25">
      <c r="A82" s="18"/>
      <c r="B82" s="27"/>
      <c r="C82" s="17"/>
      <c r="D82" s="2"/>
      <c r="E82" s="8"/>
      <c r="F82" s="7"/>
      <c r="G82" s="7"/>
      <c r="H82" s="7"/>
      <c r="I82" s="7"/>
      <c r="J82" s="4"/>
      <c r="K82" s="4"/>
    </row>
    <row r="83" spans="1:11" ht="30" customHeight="1" x14ac:dyDescent="0.25">
      <c r="A83" s="18"/>
      <c r="B83" s="27"/>
      <c r="C83" s="17"/>
      <c r="D83" s="2"/>
      <c r="E83" s="8"/>
      <c r="F83" s="7"/>
      <c r="G83" s="7"/>
      <c r="H83" s="7"/>
      <c r="I83" s="7"/>
      <c r="J83" s="4"/>
      <c r="K83" s="4"/>
    </row>
    <row r="84" spans="1:11" ht="30" customHeight="1" x14ac:dyDescent="0.25">
      <c r="A84" s="18"/>
      <c r="B84" s="27"/>
      <c r="C84" s="17"/>
      <c r="D84" s="2"/>
      <c r="E84" s="8"/>
      <c r="F84" s="7"/>
      <c r="G84" s="7"/>
      <c r="H84" s="7"/>
      <c r="I84" s="7"/>
      <c r="J84" s="4"/>
      <c r="K84" s="4"/>
    </row>
    <row r="85" spans="1:11" ht="30" customHeight="1" x14ac:dyDescent="0.25">
      <c r="A85" s="18"/>
      <c r="B85" s="27"/>
      <c r="C85" s="17"/>
      <c r="D85" s="2"/>
      <c r="E85" s="8"/>
      <c r="F85" s="7"/>
      <c r="G85" s="7"/>
      <c r="H85" s="7"/>
      <c r="I85" s="7"/>
      <c r="J85" s="4"/>
      <c r="K85" s="4"/>
    </row>
    <row r="86" spans="1:11" ht="30" customHeight="1" x14ac:dyDescent="0.25">
      <c r="A86" s="18"/>
      <c r="B86" s="27"/>
      <c r="C86" s="17"/>
      <c r="D86" s="2"/>
      <c r="E86" s="8"/>
      <c r="F86" s="7"/>
      <c r="G86" s="7"/>
      <c r="H86" s="7"/>
      <c r="I86" s="7"/>
      <c r="J86" s="4"/>
      <c r="K86" s="4"/>
    </row>
    <row r="87" spans="1:11" ht="30" customHeight="1" x14ac:dyDescent="0.25">
      <c r="A87" s="18"/>
      <c r="B87" s="27"/>
      <c r="C87" s="17"/>
      <c r="D87" s="2"/>
      <c r="E87" s="8"/>
      <c r="F87" s="7"/>
      <c r="G87" s="7"/>
      <c r="H87" s="7"/>
      <c r="I87" s="7"/>
      <c r="J87" s="4"/>
      <c r="K87" s="4"/>
    </row>
    <row r="88" spans="1:11" ht="30" customHeight="1" x14ac:dyDescent="0.25">
      <c r="A88" s="18"/>
      <c r="B88" s="27"/>
      <c r="C88" s="17"/>
      <c r="D88" s="2"/>
      <c r="E88" s="8"/>
      <c r="F88" s="7"/>
      <c r="G88" s="7"/>
      <c r="H88" s="7"/>
      <c r="I88" s="7"/>
      <c r="J88" s="4"/>
      <c r="K88" s="4"/>
    </row>
    <row r="89" spans="1:11" ht="30" customHeight="1" x14ac:dyDescent="0.25">
      <c r="A89" s="18"/>
      <c r="B89" s="27"/>
      <c r="C89" s="17"/>
      <c r="D89" s="2"/>
      <c r="E89" s="8"/>
      <c r="F89" s="7"/>
      <c r="G89" s="7"/>
      <c r="H89" s="7"/>
      <c r="I89" s="7"/>
      <c r="J89" s="4"/>
      <c r="K89" s="4"/>
    </row>
    <row r="90" spans="1:11" ht="30" customHeight="1" x14ac:dyDescent="0.25">
      <c r="A90" s="18"/>
      <c r="B90" s="27"/>
      <c r="C90" s="17"/>
      <c r="D90" s="2"/>
      <c r="E90" s="8"/>
      <c r="F90" s="7"/>
      <c r="G90" s="7"/>
      <c r="H90" s="7"/>
      <c r="I90" s="7"/>
      <c r="J90" s="4"/>
      <c r="K90" s="4"/>
    </row>
    <row r="91" spans="1:11" ht="30" customHeight="1" x14ac:dyDescent="0.25">
      <c r="A91" s="18"/>
      <c r="B91" s="27"/>
      <c r="C91" s="17"/>
      <c r="D91" s="2"/>
      <c r="E91" s="8"/>
      <c r="F91" s="7"/>
      <c r="G91" s="7"/>
      <c r="H91" s="7"/>
      <c r="I91" s="7"/>
      <c r="J91" s="4"/>
      <c r="K91" s="4"/>
    </row>
    <row r="92" spans="1:11" ht="30" customHeight="1" x14ac:dyDescent="0.25">
      <c r="A92" s="18"/>
      <c r="B92" s="27"/>
      <c r="C92" s="17"/>
      <c r="D92" s="2"/>
      <c r="E92" s="8"/>
      <c r="F92" s="7"/>
      <c r="G92" s="7"/>
      <c r="H92" s="7"/>
      <c r="I92" s="7"/>
      <c r="J92" s="4"/>
      <c r="K92" s="4"/>
    </row>
    <row r="93" spans="1:11" ht="30" customHeight="1" x14ac:dyDescent="0.25">
      <c r="A93" s="18"/>
      <c r="B93" s="27"/>
      <c r="C93" s="17"/>
      <c r="D93" s="2"/>
      <c r="E93" s="8"/>
      <c r="F93" s="7"/>
      <c r="G93" s="7"/>
      <c r="H93" s="7"/>
      <c r="I93" s="7"/>
      <c r="J93" s="4"/>
      <c r="K93" s="4"/>
    </row>
    <row r="94" spans="1:11" ht="30" customHeight="1" x14ac:dyDescent="0.25">
      <c r="A94" s="18"/>
      <c r="B94" s="27"/>
      <c r="C94" s="17"/>
      <c r="D94" s="2"/>
      <c r="E94" s="8"/>
      <c r="F94" s="7"/>
      <c r="G94" s="7"/>
      <c r="H94" s="7"/>
      <c r="I94" s="7"/>
      <c r="J94" s="4"/>
      <c r="K94" s="4"/>
    </row>
    <row r="95" spans="1:11" ht="30" customHeight="1" x14ac:dyDescent="0.25">
      <c r="A95" s="18"/>
      <c r="B95" s="27"/>
      <c r="C95" s="17"/>
      <c r="D95" s="2"/>
      <c r="E95" s="8"/>
      <c r="F95" s="7"/>
      <c r="G95" s="7"/>
      <c r="H95" s="7"/>
      <c r="I95" s="7"/>
      <c r="J95" s="4"/>
      <c r="K95" s="4"/>
    </row>
    <row r="96" spans="1:11" ht="30" customHeight="1" x14ac:dyDescent="0.25">
      <c r="A96" s="18"/>
      <c r="B96" s="27"/>
      <c r="C96" s="17"/>
      <c r="D96" s="2"/>
      <c r="E96" s="8"/>
      <c r="F96" s="7"/>
      <c r="G96" s="7"/>
      <c r="H96" s="7"/>
      <c r="I96" s="7"/>
      <c r="J96" s="4"/>
      <c r="K96" s="4"/>
    </row>
    <row r="97" spans="1:11" ht="30" customHeight="1" x14ac:dyDescent="0.25">
      <c r="A97" s="18"/>
      <c r="B97" s="27"/>
      <c r="C97" s="17"/>
      <c r="D97" s="2"/>
      <c r="E97" s="8"/>
      <c r="F97" s="7"/>
      <c r="G97" s="7"/>
      <c r="H97" s="7"/>
      <c r="I97" s="7"/>
      <c r="J97" s="4"/>
      <c r="K97" s="4"/>
    </row>
    <row r="98" spans="1:11" ht="30" customHeight="1" x14ac:dyDescent="0.25">
      <c r="A98" s="18"/>
      <c r="B98" s="27"/>
      <c r="C98" s="17"/>
      <c r="D98" s="2"/>
      <c r="E98" s="8"/>
      <c r="F98" s="7"/>
      <c r="G98" s="7"/>
      <c r="H98" s="7"/>
      <c r="I98" s="7"/>
      <c r="J98" s="4"/>
      <c r="K98" s="4"/>
    </row>
    <row r="99" spans="1:11" ht="30" customHeight="1" x14ac:dyDescent="0.25">
      <c r="A99" s="18"/>
      <c r="B99" s="27"/>
      <c r="C99" s="17"/>
      <c r="D99" s="2"/>
      <c r="E99" s="8"/>
      <c r="F99" s="7"/>
      <c r="G99" s="7"/>
      <c r="H99" s="7"/>
      <c r="I99" s="7"/>
      <c r="J99" s="4"/>
      <c r="K99" s="4"/>
    </row>
    <row r="100" spans="1:11" ht="30" customHeight="1" x14ac:dyDescent="0.25">
      <c r="A100" s="18"/>
      <c r="B100" s="27"/>
      <c r="C100" s="17"/>
      <c r="D100" s="2"/>
      <c r="E100" s="8"/>
      <c r="F100" s="7"/>
      <c r="G100" s="7"/>
      <c r="H100" s="7"/>
      <c r="I100" s="7"/>
      <c r="J100" s="4"/>
      <c r="K100" s="4"/>
    </row>
    <row r="101" spans="1:11" ht="30" customHeight="1" x14ac:dyDescent="0.25">
      <c r="A101" s="18"/>
      <c r="B101" s="27"/>
      <c r="C101" s="17"/>
      <c r="D101" s="2"/>
      <c r="E101" s="8"/>
      <c r="F101" s="7"/>
      <c r="G101" s="7"/>
      <c r="H101" s="7"/>
      <c r="I101" s="7"/>
      <c r="J101" s="4"/>
      <c r="K101" s="4"/>
    </row>
    <row r="102" spans="1:11" ht="30" customHeight="1" x14ac:dyDescent="0.25">
      <c r="A102" s="18"/>
      <c r="B102" s="27"/>
      <c r="C102" s="17"/>
      <c r="D102" s="2"/>
      <c r="E102" s="8"/>
      <c r="F102" s="7"/>
      <c r="G102" s="7"/>
      <c r="H102" s="7"/>
      <c r="I102" s="7"/>
      <c r="J102" s="4"/>
      <c r="K102" s="4"/>
    </row>
    <row r="103" spans="1:11" ht="30" customHeight="1" x14ac:dyDescent="0.25">
      <c r="A103" s="18"/>
      <c r="B103" s="27"/>
      <c r="C103" s="17"/>
      <c r="D103" s="2"/>
      <c r="E103" s="8"/>
      <c r="F103" s="7"/>
      <c r="G103" s="7"/>
      <c r="H103" s="7"/>
      <c r="I103" s="7"/>
      <c r="J103" s="4"/>
      <c r="K103" s="4"/>
    </row>
    <row r="104" spans="1:11" ht="30" customHeight="1" x14ac:dyDescent="0.25">
      <c r="A104" s="18"/>
      <c r="B104" s="27"/>
      <c r="C104" s="17"/>
      <c r="D104" s="2"/>
      <c r="E104" s="8"/>
      <c r="F104" s="7"/>
      <c r="G104" s="7"/>
      <c r="H104" s="7"/>
      <c r="I104" s="7"/>
      <c r="J104" s="4"/>
      <c r="K104" s="4"/>
    </row>
    <row r="105" spans="1:11" ht="30" customHeight="1" x14ac:dyDescent="0.25">
      <c r="A105" s="18"/>
      <c r="B105" s="27"/>
      <c r="C105" s="17"/>
      <c r="D105" s="2"/>
      <c r="E105" s="8"/>
      <c r="F105" s="7"/>
      <c r="G105" s="7"/>
      <c r="H105" s="7"/>
      <c r="I105" s="7"/>
      <c r="J105" s="4"/>
      <c r="K105" s="4"/>
    </row>
    <row r="106" spans="1:11" ht="30" customHeight="1" x14ac:dyDescent="0.25">
      <c r="A106" s="18"/>
      <c r="B106" s="27"/>
      <c r="C106" s="17"/>
      <c r="D106" s="2"/>
      <c r="E106" s="8"/>
      <c r="F106" s="7"/>
      <c r="G106" s="7"/>
      <c r="H106" s="7"/>
      <c r="I106" s="7"/>
      <c r="J106" s="4"/>
      <c r="K106" s="4"/>
    </row>
    <row r="107" spans="1:11" ht="30" customHeight="1" x14ac:dyDescent="0.25">
      <c r="A107" s="18"/>
      <c r="B107" s="27"/>
      <c r="C107" s="17"/>
      <c r="D107" s="2"/>
      <c r="E107" s="8"/>
      <c r="F107" s="7"/>
      <c r="G107" s="7"/>
      <c r="H107" s="7"/>
      <c r="I107" s="7"/>
      <c r="J107" s="4"/>
      <c r="K107" s="4"/>
    </row>
    <row r="108" spans="1:11" ht="30" customHeight="1" x14ac:dyDescent="0.25">
      <c r="A108" s="18"/>
      <c r="B108" s="27"/>
      <c r="C108" s="17"/>
      <c r="D108" s="2"/>
      <c r="E108" s="8"/>
      <c r="F108" s="7"/>
      <c r="G108" s="7"/>
      <c r="H108" s="7"/>
      <c r="I108" s="7"/>
      <c r="J108" s="4"/>
      <c r="K108" s="4"/>
    </row>
    <row r="109" spans="1:11" ht="30" customHeight="1" x14ac:dyDescent="0.25">
      <c r="A109" s="18"/>
      <c r="B109" s="27"/>
      <c r="C109" s="17"/>
      <c r="D109" s="2"/>
      <c r="E109" s="8"/>
      <c r="F109" s="7"/>
      <c r="G109" s="7"/>
      <c r="H109" s="7"/>
      <c r="I109" s="7"/>
      <c r="J109" s="4"/>
      <c r="K109" s="4"/>
    </row>
    <row r="110" spans="1:11" ht="30" customHeight="1" x14ac:dyDescent="0.25">
      <c r="A110" s="18"/>
      <c r="B110" s="27"/>
      <c r="C110" s="17"/>
      <c r="D110" s="2"/>
      <c r="E110" s="8"/>
      <c r="F110" s="7"/>
      <c r="G110" s="7"/>
      <c r="H110" s="7"/>
      <c r="I110" s="7"/>
      <c r="J110" s="4"/>
      <c r="K110" s="4"/>
    </row>
    <row r="111" spans="1:11" ht="30" customHeight="1" x14ac:dyDescent="0.25">
      <c r="A111" s="18"/>
      <c r="B111" s="27"/>
      <c r="C111" s="17"/>
      <c r="D111" s="2"/>
      <c r="E111" s="8"/>
      <c r="F111" s="7"/>
      <c r="G111" s="7"/>
      <c r="H111" s="7"/>
      <c r="I111" s="7"/>
      <c r="J111" s="4"/>
      <c r="K111" s="4"/>
    </row>
    <row r="112" spans="1:11" ht="30" customHeight="1" x14ac:dyDescent="0.25">
      <c r="A112" s="18"/>
      <c r="B112" s="27"/>
      <c r="C112" s="17"/>
      <c r="D112" s="2"/>
      <c r="E112" s="8"/>
      <c r="F112" s="7"/>
      <c r="G112" s="7"/>
      <c r="H112" s="7"/>
      <c r="I112" s="7"/>
      <c r="J112" s="4"/>
      <c r="K112" s="4"/>
    </row>
    <row r="113" spans="1:11" ht="30" customHeight="1" x14ac:dyDescent="0.25">
      <c r="A113" s="18"/>
      <c r="B113" s="27"/>
      <c r="C113" s="17"/>
      <c r="D113" s="2"/>
      <c r="E113" s="8"/>
      <c r="F113" s="7"/>
      <c r="G113" s="7"/>
      <c r="H113" s="7"/>
      <c r="I113" s="7"/>
      <c r="J113" s="4"/>
      <c r="K113" s="4"/>
    </row>
    <row r="114" spans="1:11" ht="30" customHeight="1" x14ac:dyDescent="0.25">
      <c r="A114" s="18"/>
      <c r="B114" s="27"/>
      <c r="C114" s="17"/>
      <c r="D114" s="2"/>
      <c r="E114" s="8"/>
      <c r="F114" s="7"/>
      <c r="G114" s="7"/>
      <c r="H114" s="7"/>
      <c r="I114" s="7"/>
      <c r="J114" s="4"/>
      <c r="K114" s="4"/>
    </row>
    <row r="115" spans="1:11" ht="30" customHeight="1" x14ac:dyDescent="0.25">
      <c r="A115" s="18"/>
      <c r="B115" s="27"/>
      <c r="C115" s="17"/>
      <c r="D115" s="2"/>
      <c r="E115" s="8"/>
      <c r="F115" s="7"/>
      <c r="G115" s="7"/>
      <c r="H115" s="7"/>
      <c r="I115" s="7"/>
      <c r="J115" s="4"/>
      <c r="K115" s="4"/>
    </row>
    <row r="116" spans="1:11" ht="30" customHeight="1" x14ac:dyDescent="0.25">
      <c r="A116" s="18"/>
      <c r="B116" s="27"/>
      <c r="C116" s="17"/>
      <c r="D116" s="2"/>
      <c r="E116" s="8"/>
      <c r="F116" s="7"/>
      <c r="G116" s="7"/>
      <c r="H116" s="7"/>
      <c r="I116" s="7"/>
      <c r="J116" s="4"/>
      <c r="K116" s="4"/>
    </row>
    <row r="117" spans="1:11" ht="30" customHeight="1" x14ac:dyDescent="0.25">
      <c r="A117" s="18"/>
      <c r="B117" s="27"/>
      <c r="C117" s="17"/>
      <c r="D117" s="2"/>
      <c r="E117" s="8"/>
      <c r="F117" s="7"/>
      <c r="G117" s="7"/>
      <c r="H117" s="7"/>
      <c r="I117" s="7"/>
      <c r="J117" s="4"/>
      <c r="K117" s="4"/>
    </row>
    <row r="118" spans="1:11" ht="30" customHeight="1" x14ac:dyDescent="0.25">
      <c r="A118" s="18"/>
      <c r="B118" s="27"/>
      <c r="C118" s="17"/>
      <c r="D118" s="2"/>
      <c r="E118" s="8"/>
      <c r="F118" s="7"/>
      <c r="G118" s="7"/>
      <c r="H118" s="7"/>
      <c r="I118" s="7"/>
      <c r="J118" s="4"/>
      <c r="K118" s="4"/>
    </row>
    <row r="119" spans="1:11" ht="30" customHeight="1" x14ac:dyDescent="0.25">
      <c r="A119" s="18"/>
      <c r="B119" s="27"/>
      <c r="C119" s="17"/>
      <c r="D119" s="2"/>
      <c r="E119" s="8"/>
      <c r="F119" s="7"/>
      <c r="G119" s="7"/>
      <c r="H119" s="7"/>
      <c r="I119" s="7"/>
      <c r="J119" s="4"/>
      <c r="K119" s="4"/>
    </row>
    <row r="120" spans="1:11" ht="30" customHeight="1" x14ac:dyDescent="0.25">
      <c r="A120" s="18"/>
      <c r="B120" s="27"/>
      <c r="C120" s="17"/>
      <c r="D120" s="2"/>
      <c r="E120" s="8"/>
      <c r="F120" s="7"/>
      <c r="G120" s="7"/>
      <c r="H120" s="7"/>
      <c r="I120" s="7"/>
      <c r="J120" s="4"/>
      <c r="K120" s="4"/>
    </row>
    <row r="121" spans="1:11" ht="30" customHeight="1" x14ac:dyDescent="0.25">
      <c r="A121" s="18"/>
      <c r="B121" s="27"/>
      <c r="C121" s="17"/>
      <c r="D121" s="2"/>
      <c r="E121" s="8"/>
      <c r="F121" s="7"/>
      <c r="G121" s="7"/>
      <c r="H121" s="7"/>
      <c r="I121" s="7"/>
      <c r="J121" s="4"/>
      <c r="K121" s="4"/>
    </row>
    <row r="122" spans="1:11" ht="30" customHeight="1" x14ac:dyDescent="0.25">
      <c r="A122" s="18"/>
      <c r="B122" s="27"/>
      <c r="C122" s="17"/>
      <c r="D122" s="2"/>
      <c r="E122" s="8"/>
      <c r="F122" s="7"/>
      <c r="G122" s="7"/>
      <c r="H122" s="7"/>
      <c r="I122" s="7"/>
      <c r="J122" s="4"/>
      <c r="K122" s="4"/>
    </row>
    <row r="123" spans="1:11" ht="30" customHeight="1" x14ac:dyDescent="0.25">
      <c r="A123" s="18"/>
      <c r="B123" s="27"/>
      <c r="C123" s="17"/>
      <c r="D123" s="2"/>
      <c r="E123" s="8"/>
      <c r="F123" s="7"/>
      <c r="G123" s="7"/>
      <c r="H123" s="7"/>
      <c r="I123" s="7"/>
      <c r="J123" s="4"/>
      <c r="K123" s="4"/>
    </row>
    <row r="124" spans="1:11" ht="30" customHeight="1" x14ac:dyDescent="0.25">
      <c r="A124" s="18"/>
      <c r="B124" s="27"/>
      <c r="C124" s="17"/>
      <c r="D124" s="2"/>
      <c r="E124" s="8"/>
      <c r="F124" s="7"/>
      <c r="G124" s="7"/>
      <c r="H124" s="7"/>
      <c r="I124" s="7"/>
      <c r="J124" s="4"/>
      <c r="K124" s="4"/>
    </row>
    <row r="125" spans="1:11" ht="30" customHeight="1" x14ac:dyDescent="0.25">
      <c r="A125" s="18"/>
      <c r="B125" s="27"/>
      <c r="C125" s="17"/>
      <c r="D125" s="2"/>
      <c r="E125" s="8"/>
      <c r="F125" s="7"/>
      <c r="G125" s="7"/>
      <c r="H125" s="7"/>
      <c r="I125" s="7"/>
      <c r="J125" s="4"/>
      <c r="K125" s="4"/>
    </row>
    <row r="126" spans="1:11" ht="30" customHeight="1" x14ac:dyDescent="0.25">
      <c r="A126" s="18"/>
      <c r="B126" s="27"/>
      <c r="C126" s="17"/>
      <c r="D126" s="2"/>
      <c r="E126" s="8"/>
      <c r="F126" s="7"/>
      <c r="G126" s="7"/>
      <c r="H126" s="7"/>
      <c r="I126" s="7"/>
      <c r="J126" s="4"/>
      <c r="K126" s="4"/>
    </row>
    <row r="127" spans="1:11" ht="30" customHeight="1" x14ac:dyDescent="0.25">
      <c r="A127" s="18"/>
      <c r="B127" s="27"/>
      <c r="C127" s="17"/>
      <c r="D127" s="2"/>
      <c r="E127" s="8"/>
      <c r="F127" s="7"/>
      <c r="G127" s="7"/>
      <c r="H127" s="7"/>
      <c r="I127" s="7"/>
      <c r="J127" s="4"/>
      <c r="K127" s="4"/>
    </row>
    <row r="128" spans="1:11" ht="30" customHeight="1" x14ac:dyDescent="0.25">
      <c r="A128" s="18"/>
      <c r="B128" s="27"/>
      <c r="C128" s="17"/>
      <c r="D128" s="2"/>
      <c r="E128" s="8"/>
      <c r="F128" s="7"/>
      <c r="G128" s="7"/>
      <c r="H128" s="7"/>
      <c r="I128" s="7"/>
      <c r="J128" s="4"/>
      <c r="K128" s="4"/>
    </row>
    <row r="129" spans="1:11" ht="30" customHeight="1" x14ac:dyDescent="0.25">
      <c r="A129" s="18"/>
      <c r="B129" s="27"/>
      <c r="C129" s="17"/>
      <c r="D129" s="2"/>
      <c r="E129" s="8"/>
      <c r="F129" s="7"/>
      <c r="G129" s="7"/>
      <c r="H129" s="7"/>
      <c r="I129" s="7"/>
      <c r="J129" s="4"/>
      <c r="K129" s="4"/>
    </row>
    <row r="130" spans="1:11" ht="30" customHeight="1" x14ac:dyDescent="0.25">
      <c r="A130" s="18"/>
      <c r="B130" s="27"/>
      <c r="C130" s="17"/>
      <c r="D130" s="2"/>
      <c r="E130" s="8"/>
      <c r="F130" s="7"/>
      <c r="G130" s="7"/>
      <c r="H130" s="7"/>
      <c r="I130" s="7"/>
      <c r="J130" s="4"/>
      <c r="K130" s="4"/>
    </row>
    <row r="131" spans="1:11" ht="30" customHeight="1" x14ac:dyDescent="0.25">
      <c r="A131" s="18"/>
      <c r="B131" s="27"/>
      <c r="C131" s="17"/>
      <c r="D131" s="2"/>
      <c r="E131" s="8"/>
      <c r="F131" s="7"/>
      <c r="G131" s="7"/>
      <c r="H131" s="7"/>
      <c r="I131" s="7"/>
      <c r="J131" s="4"/>
      <c r="K131" s="4"/>
    </row>
    <row r="132" spans="1:11" ht="30" customHeight="1" x14ac:dyDescent="0.25">
      <c r="A132" s="18"/>
      <c r="B132" s="27"/>
      <c r="C132" s="17"/>
      <c r="D132" s="2"/>
      <c r="E132" s="8"/>
      <c r="F132" s="7"/>
      <c r="G132" s="7"/>
      <c r="H132" s="7"/>
      <c r="I132" s="7"/>
      <c r="J132" s="4"/>
      <c r="K132" s="4"/>
    </row>
    <row r="133" spans="1:11" ht="30" customHeight="1" x14ac:dyDescent="0.25">
      <c r="A133" s="18"/>
      <c r="B133" s="27"/>
      <c r="C133" s="17"/>
      <c r="D133" s="2"/>
      <c r="E133" s="8"/>
      <c r="F133" s="7"/>
      <c r="G133" s="7"/>
      <c r="H133" s="7"/>
      <c r="I133" s="7"/>
      <c r="J133" s="4"/>
      <c r="K133" s="4"/>
    </row>
    <row r="134" spans="1:11" ht="30" customHeight="1" x14ac:dyDescent="0.25">
      <c r="A134" s="18"/>
      <c r="B134" s="27"/>
      <c r="C134" s="17"/>
      <c r="D134" s="2"/>
      <c r="E134" s="8"/>
      <c r="F134" s="7"/>
      <c r="G134" s="7"/>
      <c r="H134" s="7"/>
      <c r="I134" s="7"/>
      <c r="J134" s="4"/>
      <c r="K134" s="4"/>
    </row>
    <row r="135" spans="1:11" ht="30" customHeight="1" x14ac:dyDescent="0.25">
      <c r="A135" s="18"/>
      <c r="B135" s="27"/>
      <c r="C135" s="17"/>
      <c r="D135" s="2"/>
      <c r="E135" s="8"/>
      <c r="F135" s="7"/>
      <c r="G135" s="7"/>
      <c r="H135" s="7"/>
      <c r="I135" s="7"/>
      <c r="J135" s="4"/>
      <c r="K135" s="4"/>
    </row>
    <row r="136" spans="1:11" ht="30" customHeight="1" x14ac:dyDescent="0.25">
      <c r="A136" s="18"/>
      <c r="B136" s="27"/>
      <c r="C136" s="17"/>
      <c r="D136" s="2"/>
      <c r="E136" s="8"/>
      <c r="F136" s="7"/>
      <c r="G136" s="7"/>
      <c r="H136" s="7"/>
      <c r="I136" s="7"/>
      <c r="J136" s="4"/>
      <c r="K136" s="4"/>
    </row>
    <row r="137" spans="1:11" ht="30" customHeight="1" x14ac:dyDescent="0.25">
      <c r="A137" s="18"/>
      <c r="B137" s="27"/>
      <c r="C137" s="17"/>
      <c r="D137" s="2"/>
      <c r="E137" s="8"/>
      <c r="F137" s="7"/>
      <c r="G137" s="7"/>
      <c r="H137" s="7"/>
      <c r="I137" s="7"/>
      <c r="J137" s="4"/>
      <c r="K137" s="4"/>
    </row>
    <row r="138" spans="1:11" ht="30" customHeight="1" x14ac:dyDescent="0.25">
      <c r="A138" s="18"/>
      <c r="B138" s="27"/>
      <c r="C138" s="17"/>
      <c r="D138" s="2"/>
      <c r="E138" s="8"/>
      <c r="F138" s="7"/>
      <c r="G138" s="7"/>
      <c r="H138" s="7"/>
      <c r="I138" s="7"/>
      <c r="J138" s="4"/>
      <c r="K138" s="4"/>
    </row>
    <row r="139" spans="1:11" ht="30" customHeight="1" x14ac:dyDescent="0.25">
      <c r="B139" s="27"/>
    </row>
    <row r="140" spans="1:11" ht="30" customHeight="1" x14ac:dyDescent="0.25">
      <c r="B140" s="27"/>
    </row>
    <row r="159" spans="1:13" ht="30" customHeight="1" x14ac:dyDescent="0.25">
      <c r="A159" s="19">
        <v>1819</v>
      </c>
      <c r="D159" s="10">
        <v>4</v>
      </c>
      <c r="E159" s="9">
        <v>1</v>
      </c>
      <c r="F159" s="6">
        <v>3500</v>
      </c>
      <c r="G159" s="6">
        <v>5</v>
      </c>
      <c r="K159" s="1" t="s">
        <v>11</v>
      </c>
      <c r="L159" s="1" t="s">
        <v>10</v>
      </c>
      <c r="M159" s="1">
        <v>203</v>
      </c>
    </row>
    <row r="160" spans="1:13" ht="30" customHeight="1" x14ac:dyDescent="0.25">
      <c r="D160" s="10">
        <v>1</v>
      </c>
      <c r="E160" s="9">
        <v>1</v>
      </c>
      <c r="F160" s="6">
        <v>250</v>
      </c>
      <c r="G160" s="6">
        <v>6</v>
      </c>
      <c r="K160" s="1" t="s">
        <v>1</v>
      </c>
      <c r="L160" s="1" t="s">
        <v>10</v>
      </c>
      <c r="M160" s="1">
        <v>170</v>
      </c>
    </row>
    <row r="161" spans="1:1" ht="30" customHeight="1" x14ac:dyDescent="0.25">
      <c r="A161" s="19">
        <v>1820</v>
      </c>
    </row>
  </sheetData>
  <mergeCells count="6">
    <mergeCell ref="H1:I1"/>
    <mergeCell ref="B1:B2"/>
    <mergeCell ref="A1:A2"/>
    <mergeCell ref="D1:D2"/>
    <mergeCell ref="C1:C2"/>
    <mergeCell ref="E1:E2"/>
  </mergeCells>
  <conditionalFormatting sqref="C10 C15:C1048576 C1:C4 C7 C12:C13">
    <cfRule type="expression" dxfId="4" priority="1">
      <formula>E3+F3&gt;$N$1</formula>
    </cfRule>
  </conditionalFormatting>
  <conditionalFormatting sqref="C9 C14 C6">
    <cfRule type="expression" dxfId="3" priority="5">
      <formula>E7+F7&gt;$N$1</formula>
    </cfRule>
  </conditionalFormatting>
  <conditionalFormatting sqref="C8">
    <cfRule type="expression" dxfId="2" priority="6">
      <formula>#REF!+#REF!&gt;$N$1</formula>
    </cfRule>
  </conditionalFormatting>
  <conditionalFormatting sqref="C5">
    <cfRule type="expression" dxfId="1" priority="10">
      <formula>#REF!+#REF!&gt;$N$1</formula>
    </cfRule>
  </conditionalFormatting>
  <conditionalFormatting sqref="C11">
    <cfRule type="expression" dxfId="0" priority="11">
      <formula>#REF!+#REF!&gt;$N$1</formula>
    </cfRule>
  </conditionalFormatting>
  <pageMargins left="0.39370078740157483" right="0.19685039370078741" top="0.19685039370078741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E22" sqref="E22"/>
    </sheetView>
  </sheetViews>
  <sheetFormatPr defaultRowHeight="15" x14ac:dyDescent="0.25"/>
  <cols>
    <col min="1" max="1" width="9.85546875" bestFit="1" customWidth="1"/>
    <col min="2" max="2" width="14.28515625" bestFit="1" customWidth="1"/>
    <col min="3" max="3" width="12" bestFit="1" customWidth="1"/>
  </cols>
  <sheetData>
    <row r="1" spans="1:3" ht="15.75" thickBot="1" x14ac:dyDescent="0.3">
      <c r="A1" s="33" t="s">
        <v>2</v>
      </c>
      <c r="B1" s="33" t="s">
        <v>0</v>
      </c>
      <c r="C1" s="33" t="s">
        <v>9</v>
      </c>
    </row>
    <row r="2" spans="1:3" x14ac:dyDescent="0.25">
      <c r="A2" s="32"/>
      <c r="B2" s="32"/>
      <c r="C2" s="32"/>
    </row>
    <row r="3" spans="1:3" x14ac:dyDescent="0.25">
      <c r="A3" s="30">
        <v>1881</v>
      </c>
      <c r="B3" s="30" t="s">
        <v>15</v>
      </c>
      <c r="C3" s="31">
        <v>0.22916666666666666</v>
      </c>
    </row>
    <row r="4" spans="1:3" x14ac:dyDescent="0.25">
      <c r="A4" s="30">
        <v>1817</v>
      </c>
      <c r="B4" s="30" t="s">
        <v>16</v>
      </c>
      <c r="C4" s="31">
        <v>0.15625</v>
      </c>
    </row>
    <row r="5" spans="1:3" x14ac:dyDescent="0.25">
      <c r="A5" s="30" t="s">
        <v>13</v>
      </c>
      <c r="B5" s="30" t="s">
        <v>17</v>
      </c>
      <c r="C5" s="31">
        <v>0.19791666666666699</v>
      </c>
    </row>
    <row r="6" spans="1:3" x14ac:dyDescent="0.25">
      <c r="A6" s="30">
        <v>1796</v>
      </c>
      <c r="B6" s="30" t="s">
        <v>18</v>
      </c>
      <c r="C6" s="31">
        <v>0.19791666666666666</v>
      </c>
    </row>
    <row r="7" spans="1:3" x14ac:dyDescent="0.25">
      <c r="A7" s="30">
        <v>1833</v>
      </c>
      <c r="B7" s="30" t="s">
        <v>19</v>
      </c>
      <c r="C7" s="31">
        <v>0.21875</v>
      </c>
    </row>
    <row r="8" spans="1:3" x14ac:dyDescent="0.25">
      <c r="A8" s="30">
        <v>1835</v>
      </c>
      <c r="B8" s="30" t="s">
        <v>20</v>
      </c>
      <c r="C8" s="31">
        <v>8.3333333333333329E-2</v>
      </c>
    </row>
    <row r="9" spans="1:3" x14ac:dyDescent="0.25">
      <c r="A9" s="30">
        <v>1837</v>
      </c>
      <c r="B9" s="30" t="s">
        <v>21</v>
      </c>
      <c r="C9" s="31">
        <v>0.17708333333333334</v>
      </c>
    </row>
    <row r="10" spans="1:3" x14ac:dyDescent="0.25">
      <c r="A10" s="30">
        <v>1812</v>
      </c>
      <c r="B10" s="30" t="s">
        <v>22</v>
      </c>
      <c r="C10" s="31">
        <v>5.2083333333333336E-2</v>
      </c>
    </row>
    <row r="11" spans="1:3" x14ac:dyDescent="0.25">
      <c r="A11" s="30">
        <v>1808</v>
      </c>
      <c r="B11" s="30" t="s">
        <v>23</v>
      </c>
      <c r="C11" s="31">
        <v>0.17708333333333334</v>
      </c>
    </row>
    <row r="12" spans="1:3" x14ac:dyDescent="0.25">
      <c r="A12" s="30">
        <v>1856</v>
      </c>
      <c r="B12" s="30" t="s">
        <v>24</v>
      </c>
      <c r="C12" s="31">
        <v>0.1875</v>
      </c>
    </row>
    <row r="13" spans="1:3" x14ac:dyDescent="0.25">
      <c r="A13" s="30">
        <v>1857</v>
      </c>
      <c r="B13" s="30" t="s">
        <v>25</v>
      </c>
      <c r="C13" s="31">
        <v>5.2083333333333336E-2</v>
      </c>
    </row>
    <row r="14" spans="1:3" x14ac:dyDescent="0.25">
      <c r="A14" s="30">
        <v>1865</v>
      </c>
      <c r="B14" s="30" t="s">
        <v>26</v>
      </c>
      <c r="C14" s="31">
        <v>0.23958333333333334</v>
      </c>
    </row>
    <row r="15" spans="1:3" x14ac:dyDescent="0.25">
      <c r="A15" s="30">
        <v>1851</v>
      </c>
      <c r="B15" s="30" t="s">
        <v>27</v>
      </c>
      <c r="C15" s="31">
        <v>0.1875</v>
      </c>
    </row>
    <row r="16" spans="1:3" x14ac:dyDescent="0.25">
      <c r="A16" s="30">
        <v>1847</v>
      </c>
      <c r="B16" s="30" t="s">
        <v>28</v>
      </c>
      <c r="C16" s="31">
        <v>9.375E-2</v>
      </c>
    </row>
    <row r="17" spans="1:3" x14ac:dyDescent="0.25">
      <c r="A17" s="30"/>
      <c r="B17" s="30"/>
      <c r="C17" s="31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workbookViewId="0">
      <selection activeCell="T8" sqref="T8"/>
    </sheetView>
  </sheetViews>
  <sheetFormatPr defaultRowHeight="15" x14ac:dyDescent="0.25"/>
  <cols>
    <col min="1" max="1" width="8.5703125" customWidth="1"/>
    <col min="2" max="2" width="8.42578125" customWidth="1"/>
    <col min="3" max="3" width="15.7109375" customWidth="1"/>
    <col min="4" max="4" width="13.28515625" customWidth="1"/>
    <col min="5" max="5" width="10.5703125" customWidth="1"/>
    <col min="6" max="6" width="10.5703125" bestFit="1" customWidth="1"/>
    <col min="7" max="7" width="8.140625" customWidth="1"/>
    <col min="8" max="8" width="11.7109375" bestFit="1" customWidth="1"/>
    <col min="9" max="9" width="8.5703125" customWidth="1"/>
    <col min="10" max="10" width="9.28515625" bestFit="1" customWidth="1"/>
    <col min="11" max="11" width="10.28515625" bestFit="1" customWidth="1"/>
    <col min="12" max="12" width="11.28515625" customWidth="1"/>
    <col min="13" max="13" width="8.85546875" customWidth="1"/>
    <col min="14" max="14" width="8.7109375" customWidth="1"/>
    <col min="15" max="15" width="8" customWidth="1"/>
    <col min="16" max="16" width="6.85546875" customWidth="1"/>
    <col min="17" max="17" width="10.28515625" customWidth="1"/>
    <col min="18" max="18" width="7.28515625" customWidth="1"/>
    <col min="19" max="19" width="9" customWidth="1"/>
  </cols>
  <sheetData>
    <row r="1" spans="1:20" ht="30" customHeight="1" thickBot="1" x14ac:dyDescent="0.3">
      <c r="A1" s="52" t="s">
        <v>31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0"/>
      <c r="S1" s="50"/>
      <c r="T1" s="51"/>
    </row>
    <row r="2" spans="1:20" ht="30" customHeight="1" thickBot="1" x14ac:dyDescent="0.3">
      <c r="A2" s="46" t="s">
        <v>32</v>
      </c>
      <c r="B2" s="47"/>
      <c r="C2" s="47"/>
      <c r="D2" s="47"/>
      <c r="E2" s="47"/>
      <c r="F2" s="47"/>
      <c r="G2" s="47"/>
      <c r="H2" s="47"/>
      <c r="I2" s="47"/>
      <c r="J2" s="48"/>
      <c r="K2" s="46" t="s">
        <v>33</v>
      </c>
      <c r="L2" s="47"/>
      <c r="M2" s="47"/>
      <c r="N2" s="47"/>
      <c r="O2" s="47"/>
      <c r="P2" s="47"/>
      <c r="Q2" s="48"/>
      <c r="R2" s="49" t="s">
        <v>34</v>
      </c>
      <c r="S2" s="50"/>
      <c r="T2" s="51"/>
    </row>
    <row r="3" spans="1:20" ht="61.9" customHeight="1" thickBot="1" x14ac:dyDescent="0.3">
      <c r="A3" s="3" t="s">
        <v>14</v>
      </c>
      <c r="B3" s="3" t="s">
        <v>35</v>
      </c>
      <c r="C3" s="3" t="s">
        <v>0</v>
      </c>
      <c r="D3" s="3" t="s">
        <v>36</v>
      </c>
      <c r="E3" s="3" t="s">
        <v>37</v>
      </c>
      <c r="F3" s="3" t="s">
        <v>38</v>
      </c>
      <c r="G3" s="3" t="s">
        <v>39</v>
      </c>
      <c r="H3" s="3" t="s">
        <v>40</v>
      </c>
      <c r="I3" s="3" t="s">
        <v>41</v>
      </c>
      <c r="J3" s="3" t="s">
        <v>42</v>
      </c>
      <c r="K3" s="3" t="s">
        <v>43</v>
      </c>
      <c r="L3" s="3" t="s">
        <v>44</v>
      </c>
      <c r="M3" s="3" t="s">
        <v>45</v>
      </c>
      <c r="N3" s="3" t="s">
        <v>46</v>
      </c>
      <c r="O3" s="3" t="s">
        <v>47</v>
      </c>
      <c r="P3" s="3" t="s">
        <v>48</v>
      </c>
      <c r="Q3" s="3" t="s">
        <v>49</v>
      </c>
      <c r="R3" s="3" t="s">
        <v>50</v>
      </c>
      <c r="S3" s="3" t="s">
        <v>51</v>
      </c>
      <c r="T3" s="3"/>
    </row>
    <row r="4" spans="1:20" ht="30" customHeight="1" x14ac:dyDescent="0.25">
      <c r="A4" s="32"/>
      <c r="B4" s="32">
        <v>11</v>
      </c>
      <c r="C4" s="32" t="s">
        <v>53</v>
      </c>
      <c r="D4" s="32">
        <v>10</v>
      </c>
      <c r="E4" s="32"/>
      <c r="F4" s="32">
        <v>3500</v>
      </c>
      <c r="G4" s="32">
        <v>5</v>
      </c>
      <c r="H4" s="32">
        <v>4</v>
      </c>
      <c r="I4" s="32">
        <v>1</v>
      </c>
      <c r="J4" s="32">
        <f>20+I4*15+(ROUNDUP(F4,-3)/1000-1)*5+G4*7+(D4-1)*(G4-H4)*7</f>
        <v>148</v>
      </c>
      <c r="K4" s="32" t="s">
        <v>52</v>
      </c>
      <c r="L4" s="32"/>
      <c r="M4" s="32">
        <v>250</v>
      </c>
      <c r="N4" s="32">
        <v>1</v>
      </c>
      <c r="O4" s="32">
        <v>1</v>
      </c>
      <c r="P4" s="32">
        <v>1</v>
      </c>
      <c r="Q4" s="34">
        <f>F4/(100*M4/1000*N4*O4*P4)</f>
        <v>140</v>
      </c>
      <c r="R4" s="34">
        <f>(Q4+J4)</f>
        <v>288</v>
      </c>
      <c r="S4" s="34">
        <f>R4/1440</f>
        <v>0.2</v>
      </c>
      <c r="T4" s="34">
        <f>ROUNDUP(S4*24/0.25,0)/(24/0.25)</f>
        <v>0.20833333333333334</v>
      </c>
    </row>
    <row r="5" spans="1:20" ht="30" customHeight="1" x14ac:dyDescent="0.25">
      <c r="A5" s="30"/>
      <c r="B5" s="30">
        <v>22</v>
      </c>
      <c r="C5" s="30" t="s">
        <v>54</v>
      </c>
      <c r="D5" s="30">
        <v>2</v>
      </c>
      <c r="E5" s="30"/>
      <c r="F5" s="30">
        <v>500</v>
      </c>
      <c r="G5" s="30">
        <v>5</v>
      </c>
      <c r="H5" s="30"/>
      <c r="I5" s="30">
        <v>1</v>
      </c>
      <c r="J5" s="30">
        <f t="shared" ref="J5:J8" si="0">20+I5*15+(ROUNDUP(F5,-3)/1000-1)*5+G5*7+(D5-1)*(G5-H5)*7</f>
        <v>105</v>
      </c>
      <c r="K5" s="30" t="s">
        <v>52</v>
      </c>
      <c r="L5" s="30"/>
      <c r="M5" s="30">
        <v>258</v>
      </c>
      <c r="N5" s="30">
        <v>1</v>
      </c>
      <c r="O5" s="30">
        <v>0.8</v>
      </c>
      <c r="P5" s="30">
        <v>1</v>
      </c>
      <c r="Q5" s="31">
        <f>F5/(100*M5/1000*N5*O5*P5)</f>
        <v>24.224806201550386</v>
      </c>
      <c r="R5" s="31">
        <f>(Q5+J5)</f>
        <v>129.22480620155039</v>
      </c>
      <c r="S5" s="31">
        <f t="shared" ref="S5:S8" si="1">R5/1440</f>
        <v>8.9739448751076659E-2</v>
      </c>
      <c r="T5" s="31">
        <f t="shared" ref="T5:T8" si="2">ROUNDUP(S5*24/0.25,0)/(24/0.25)</f>
        <v>9.375E-2</v>
      </c>
    </row>
    <row r="6" spans="1:20" ht="30" customHeight="1" x14ac:dyDescent="0.25">
      <c r="A6" s="30"/>
      <c r="B6" s="30">
        <v>33</v>
      </c>
      <c r="C6" s="30" t="s">
        <v>55</v>
      </c>
      <c r="D6" s="30">
        <v>4</v>
      </c>
      <c r="E6" s="30"/>
      <c r="F6" s="30">
        <v>2300</v>
      </c>
      <c r="G6" s="30">
        <v>6</v>
      </c>
      <c r="H6" s="30"/>
      <c r="I6" s="30">
        <v>3</v>
      </c>
      <c r="J6" s="30">
        <f t="shared" si="0"/>
        <v>243</v>
      </c>
      <c r="K6" s="30" t="s">
        <v>58</v>
      </c>
      <c r="L6" s="30"/>
      <c r="M6" s="30">
        <v>188</v>
      </c>
      <c r="N6" s="30">
        <v>1</v>
      </c>
      <c r="O6" s="30">
        <v>1</v>
      </c>
      <c r="P6" s="30">
        <v>1</v>
      </c>
      <c r="Q6" s="31">
        <f>F6/(100*M6/1000*N6*O6*P6)</f>
        <v>122.34042553191489</v>
      </c>
      <c r="R6" s="31">
        <f>(Q6+J6)/24</f>
        <v>15.222517730496454</v>
      </c>
      <c r="S6" s="31">
        <f t="shared" si="1"/>
        <v>1.0571192868400315E-2</v>
      </c>
      <c r="T6" s="31">
        <f t="shared" si="2"/>
        <v>2.0833333333333332E-2</v>
      </c>
    </row>
    <row r="7" spans="1:20" ht="30" customHeight="1" x14ac:dyDescent="0.25">
      <c r="A7" s="30"/>
      <c r="B7" s="30">
        <v>44</v>
      </c>
      <c r="C7" s="30" t="s">
        <v>56</v>
      </c>
      <c r="D7" s="30">
        <v>3</v>
      </c>
      <c r="E7" s="30"/>
      <c r="F7" s="30">
        <v>1200</v>
      </c>
      <c r="G7" s="30">
        <v>3</v>
      </c>
      <c r="H7" s="30"/>
      <c r="I7" s="30">
        <v>1</v>
      </c>
      <c r="J7" s="30">
        <f t="shared" si="0"/>
        <v>103</v>
      </c>
      <c r="K7" s="30" t="s">
        <v>59</v>
      </c>
      <c r="L7" s="30"/>
      <c r="M7" s="30">
        <v>265</v>
      </c>
      <c r="N7" s="30">
        <v>1</v>
      </c>
      <c r="O7" s="30">
        <v>0.8</v>
      </c>
      <c r="P7" s="30">
        <v>1</v>
      </c>
      <c r="Q7" s="31">
        <f>F7/(100*M7/1000*N7*O7*P7)</f>
        <v>56.603773584905653</v>
      </c>
      <c r="R7" s="31">
        <f>(Q7+J7)</f>
        <v>159.60377358490564</v>
      </c>
      <c r="S7" s="31">
        <f t="shared" si="1"/>
        <v>0.1108359538784067</v>
      </c>
      <c r="T7" s="31">
        <f t="shared" si="2"/>
        <v>0.11458333333333333</v>
      </c>
    </row>
    <row r="8" spans="1:20" ht="30" customHeight="1" x14ac:dyDescent="0.25">
      <c r="A8" s="30"/>
      <c r="B8" s="30">
        <v>55</v>
      </c>
      <c r="C8" s="30" t="s">
        <v>57</v>
      </c>
      <c r="D8" s="30">
        <v>1</v>
      </c>
      <c r="E8" s="30"/>
      <c r="F8" s="30">
        <v>750</v>
      </c>
      <c r="G8" s="30">
        <v>5</v>
      </c>
      <c r="H8" s="30"/>
      <c r="I8" s="30">
        <v>3</v>
      </c>
      <c r="J8" s="30">
        <f t="shared" si="0"/>
        <v>100</v>
      </c>
      <c r="K8" s="30" t="s">
        <v>59</v>
      </c>
      <c r="L8" s="30"/>
      <c r="M8" s="30">
        <v>204</v>
      </c>
      <c r="N8" s="30">
        <v>1</v>
      </c>
      <c r="O8" s="30">
        <v>1</v>
      </c>
      <c r="P8" s="30">
        <v>1</v>
      </c>
      <c r="Q8" s="31">
        <f>F8/(100*M8/1000*N8*O8*P8)</f>
        <v>36.764705882352942</v>
      </c>
      <c r="R8" s="31">
        <f>(Q8+J8)</f>
        <v>136.76470588235293</v>
      </c>
      <c r="S8" s="31">
        <f t="shared" si="1"/>
        <v>9.4975490196078427E-2</v>
      </c>
      <c r="T8" s="31">
        <f t="shared" si="2"/>
        <v>0.10416666666666667</v>
      </c>
    </row>
  </sheetData>
  <mergeCells count="4">
    <mergeCell ref="A2:J2"/>
    <mergeCell ref="K2:Q2"/>
    <mergeCell ref="R2:T2"/>
    <mergeCell ref="A1:T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Лист1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</dc:creator>
  <cp:lastModifiedBy>User</cp:lastModifiedBy>
  <cp:lastPrinted>2020-12-18T10:51:24Z</cp:lastPrinted>
  <dcterms:created xsi:type="dcterms:W3CDTF">2020-11-05T08:19:47Z</dcterms:created>
  <dcterms:modified xsi:type="dcterms:W3CDTF">2021-02-10T07:18:59Z</dcterms:modified>
</cp:coreProperties>
</file>