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1580" activeTab="1"/>
  </bookViews>
  <sheets>
    <sheet name="Сезонность" sheetId="1" r:id="rId1"/>
    <sheet name="Итоговый" sheetId="2" r:id="rId2"/>
  </sheets>
  <definedNames>
    <definedName name="_xlnm._FilterDatabase" localSheetId="1" hidden="1">Итоговый!$A$1:$AI$11</definedName>
    <definedName name="_xlnm._FilterDatabase" localSheetId="0" hidden="1">Сезонность!$A$2:$DH$2</definedName>
  </definedNames>
  <calcPr calcId="125725"/>
</workbook>
</file>

<file path=xl/calcChain.xml><?xml version="1.0" encoding="utf-8"?>
<calcChain xmlns="http://schemas.openxmlformats.org/spreadsheetml/2006/main">
  <c r="F2" i="2"/>
  <c r="G2"/>
  <c r="H2" s="1"/>
  <c r="AC2"/>
  <c r="AD2" s="1"/>
  <c r="F3"/>
  <c r="G3"/>
  <c r="H3" s="1"/>
  <c r="AC3"/>
  <c r="AD3" s="1"/>
  <c r="F4"/>
  <c r="G4"/>
  <c r="H4" s="1"/>
  <c r="AC4"/>
  <c r="AD4" s="1"/>
  <c r="F5"/>
  <c r="G5"/>
  <c r="H5"/>
  <c r="AC5"/>
  <c r="AD5" s="1"/>
  <c r="F6"/>
  <c r="G6"/>
  <c r="H6" s="1"/>
  <c r="AC6"/>
  <c r="AD6" s="1"/>
  <c r="F7"/>
  <c r="G7"/>
  <c r="H7" s="1"/>
  <c r="AC7"/>
  <c r="AD7" s="1"/>
  <c r="F8"/>
  <c r="G8"/>
  <c r="H8" s="1"/>
  <c r="AC8"/>
  <c r="AD8"/>
  <c r="F9"/>
  <c r="G9"/>
  <c r="H9" s="1"/>
  <c r="AC9"/>
  <c r="AD9" s="1"/>
  <c r="F10"/>
  <c r="G10"/>
  <c r="H10" s="1"/>
  <c r="AC10"/>
  <c r="AD10" s="1"/>
  <c r="F11"/>
  <c r="G11"/>
  <c r="H11" s="1"/>
  <c r="AC11"/>
  <c r="AD11" s="1"/>
  <c r="Y3" i="1"/>
  <c r="Z3"/>
  <c r="AT3" s="1"/>
  <c r="AA3"/>
  <c r="AB3"/>
  <c r="AC3"/>
  <c r="AD3"/>
  <c r="AE3"/>
  <c r="AF3"/>
  <c r="AG3"/>
  <c r="AH3"/>
  <c r="AI3"/>
  <c r="AJ3"/>
  <c r="AK3"/>
  <c r="AL3"/>
  <c r="Y4"/>
  <c r="Z4"/>
  <c r="AA4"/>
  <c r="AB4"/>
  <c r="AC4"/>
  <c r="AD4"/>
  <c r="AE4"/>
  <c r="AF4"/>
  <c r="AG4"/>
  <c r="AH4"/>
  <c r="AI4"/>
  <c r="AJ4"/>
  <c r="AK4"/>
  <c r="AL4"/>
  <c r="AO4"/>
  <c r="BA4" s="1"/>
  <c r="AP4"/>
  <c r="AQ4"/>
  <c r="AR4"/>
  <c r="AS4"/>
  <c r="AT4"/>
  <c r="AU4"/>
  <c r="AV4"/>
  <c r="AW4"/>
  <c r="AX4"/>
  <c r="AY4"/>
  <c r="AZ4"/>
  <c r="Y5"/>
  <c r="Z5"/>
  <c r="AR5" s="1"/>
  <c r="AA5"/>
  <c r="AB5"/>
  <c r="AC5"/>
  <c r="AD5"/>
  <c r="AE5"/>
  <c r="AF5"/>
  <c r="AG5"/>
  <c r="AH5"/>
  <c r="AI5"/>
  <c r="AJ5"/>
  <c r="AK5"/>
  <c r="AL5"/>
  <c r="AS5"/>
  <c r="AT5"/>
  <c r="AU5"/>
  <c r="AV5"/>
  <c r="AW5"/>
  <c r="AX5"/>
  <c r="AY5"/>
  <c r="AZ5"/>
  <c r="Y6"/>
  <c r="Z6"/>
  <c r="AU6" s="1"/>
  <c r="AA6"/>
  <c r="AB6"/>
  <c r="AC6"/>
  <c r="AD6"/>
  <c r="AE6"/>
  <c r="AF6"/>
  <c r="AG6"/>
  <c r="AH6"/>
  <c r="AI6"/>
  <c r="AJ6"/>
  <c r="AK6"/>
  <c r="AL6"/>
  <c r="Y7"/>
  <c r="Z7"/>
  <c r="AA7"/>
  <c r="AB7"/>
  <c r="AC7"/>
  <c r="AD7"/>
  <c r="AE7"/>
  <c r="AF7"/>
  <c r="AG7"/>
  <c r="AH7"/>
  <c r="AI7"/>
  <c r="AJ7"/>
  <c r="AK7"/>
  <c r="AL7"/>
  <c r="AO7"/>
  <c r="BA7" s="1"/>
  <c r="AP7"/>
  <c r="AQ7"/>
  <c r="AR7"/>
  <c r="AS7"/>
  <c r="AT7"/>
  <c r="AU7"/>
  <c r="AV7"/>
  <c r="AW7"/>
  <c r="AX7"/>
  <c r="AY7"/>
  <c r="AZ7"/>
  <c r="Y8"/>
  <c r="Z8"/>
  <c r="AP8" s="1"/>
  <c r="AA8"/>
  <c r="AN8" s="1"/>
  <c r="AB8"/>
  <c r="AC8"/>
  <c r="AD8"/>
  <c r="AE8"/>
  <c r="AF8"/>
  <c r="AG8"/>
  <c r="AH8"/>
  <c r="AI8"/>
  <c r="AJ8"/>
  <c r="AK8"/>
  <c r="AL8"/>
  <c r="AQ8"/>
  <c r="AR8"/>
  <c r="AS8"/>
  <c r="AT8"/>
  <c r="AU8"/>
  <c r="AV8"/>
  <c r="AW8"/>
  <c r="AX8"/>
  <c r="AY8"/>
  <c r="AZ8"/>
  <c r="Y9"/>
  <c r="Z9"/>
  <c r="AZ9" s="1"/>
  <c r="AA9"/>
  <c r="AN9" s="1"/>
  <c r="AB9"/>
  <c r="AC9"/>
  <c r="AD9"/>
  <c r="AE9"/>
  <c r="AF9"/>
  <c r="AG9"/>
  <c r="AH9"/>
  <c r="AI9"/>
  <c r="AJ9"/>
  <c r="AK9"/>
  <c r="AL9"/>
  <c r="Y10"/>
  <c r="Z10"/>
  <c r="AA10"/>
  <c r="AB10"/>
  <c r="AC10"/>
  <c r="AD10"/>
  <c r="AE10"/>
  <c r="AF10"/>
  <c r="AG10"/>
  <c r="AH10"/>
  <c r="AI10"/>
  <c r="AJ10"/>
  <c r="AK10"/>
  <c r="AL10"/>
  <c r="AO10"/>
  <c r="BA10" s="1"/>
  <c r="AP10"/>
  <c r="AQ10"/>
  <c r="AR10"/>
  <c r="AS10"/>
  <c r="AT10"/>
  <c r="AU10"/>
  <c r="AV10"/>
  <c r="AW10"/>
  <c r="AX10"/>
  <c r="AY10"/>
  <c r="AZ10"/>
  <c r="Y11"/>
  <c r="Z11"/>
  <c r="AA11"/>
  <c r="AN11" s="1"/>
  <c r="AB11"/>
  <c r="AC11"/>
  <c r="AD11"/>
  <c r="AE11"/>
  <c r="AF11"/>
  <c r="AG11"/>
  <c r="AH11"/>
  <c r="AI11"/>
  <c r="AJ11"/>
  <c r="AK11"/>
  <c r="AL11"/>
  <c r="AO11"/>
  <c r="BA11" s="1"/>
  <c r="AP11"/>
  <c r="AQ11"/>
  <c r="AR11"/>
  <c r="AS11"/>
  <c r="AT11"/>
  <c r="AU11"/>
  <c r="AV11"/>
  <c r="AW11"/>
  <c r="AX11"/>
  <c r="AY11"/>
  <c r="AZ11"/>
  <c r="Y12"/>
  <c r="Z12"/>
  <c r="AX12" s="1"/>
  <c r="AA12"/>
  <c r="AM12" s="1"/>
  <c r="AB12"/>
  <c r="AC12"/>
  <c r="AD12"/>
  <c r="AE12"/>
  <c r="AF12"/>
  <c r="AG12"/>
  <c r="AH12"/>
  <c r="AI12"/>
  <c r="AJ12"/>
  <c r="AK12"/>
  <c r="AL12"/>
  <c r="AY12"/>
  <c r="AZ12"/>
  <c r="AN5" l="1"/>
  <c r="BF5" s="1"/>
  <c r="BS5" s="1"/>
  <c r="AY4" i="2" s="1"/>
  <c r="AN7" i="1"/>
  <c r="BE7" s="1"/>
  <c r="BR7" s="1"/>
  <c r="AX6" i="2" s="1"/>
  <c r="BC3" i="1"/>
  <c r="BP8"/>
  <c r="AV7" i="2" s="1"/>
  <c r="BB3" i="1"/>
  <c r="BN3" s="1"/>
  <c r="BD3"/>
  <c r="BR8"/>
  <c r="AX7" i="2" s="1"/>
  <c r="BL8" i="1"/>
  <c r="BY8" s="1"/>
  <c r="BI8"/>
  <c r="BV8" s="1"/>
  <c r="BG8"/>
  <c r="BT8" s="1"/>
  <c r="BF8"/>
  <c r="BS8" s="1"/>
  <c r="AY7" i="2" s="1"/>
  <c r="BD8" i="1"/>
  <c r="BQ8" s="1"/>
  <c r="AW7" i="2" s="1"/>
  <c r="BK8" i="1"/>
  <c r="BX8" s="1"/>
  <c r="BJ8"/>
  <c r="BW8" s="1"/>
  <c r="BC8"/>
  <c r="BM8"/>
  <c r="BZ8" s="1"/>
  <c r="BH8"/>
  <c r="BU8" s="1"/>
  <c r="BE8"/>
  <c r="BB8"/>
  <c r="BN8" s="1"/>
  <c r="BB6"/>
  <c r="BN6" s="1"/>
  <c r="BJ11"/>
  <c r="BW11" s="1"/>
  <c r="BE11"/>
  <c r="BR11" s="1"/>
  <c r="AX10" i="2" s="1"/>
  <c r="BD11" i="1"/>
  <c r="BQ11" s="1"/>
  <c r="AW10" i="2" s="1"/>
  <c r="BM11" i="1"/>
  <c r="BZ11" s="1"/>
  <c r="BI11"/>
  <c r="BV11" s="1"/>
  <c r="BH11"/>
  <c r="BU11" s="1"/>
  <c r="BC11"/>
  <c r="BP11" s="1"/>
  <c r="AV10" i="2" s="1"/>
  <c r="BL11" i="1"/>
  <c r="BY11" s="1"/>
  <c r="BK11"/>
  <c r="BX11" s="1"/>
  <c r="BG11"/>
  <c r="BT11" s="1"/>
  <c r="BF11"/>
  <c r="BS11" s="1"/>
  <c r="AY10" i="2" s="1"/>
  <c r="BB11" i="1"/>
  <c r="BN11" s="1"/>
  <c r="BL9"/>
  <c r="BF9"/>
  <c r="BJ9"/>
  <c r="BM9"/>
  <c r="BZ9" s="1"/>
  <c r="BK9"/>
  <c r="BH9"/>
  <c r="BE9"/>
  <c r="BG9"/>
  <c r="BI9"/>
  <c r="BC9"/>
  <c r="BD9"/>
  <c r="BB9"/>
  <c r="BN9" s="1"/>
  <c r="AN10"/>
  <c r="AN4"/>
  <c r="BM4" s="1"/>
  <c r="BZ4" s="1"/>
  <c r="AS3"/>
  <c r="AU3"/>
  <c r="AV3"/>
  <c r="AM4"/>
  <c r="AO3"/>
  <c r="AP6"/>
  <c r="AN12"/>
  <c r="AQ12"/>
  <c r="AW3"/>
  <c r="AP3"/>
  <c r="AM9"/>
  <c r="AO6"/>
  <c r="AO9"/>
  <c r="AQ6"/>
  <c r="AT6"/>
  <c r="AV6"/>
  <c r="AS12"/>
  <c r="AU9"/>
  <c r="AW6"/>
  <c r="AM5"/>
  <c r="AY3"/>
  <c r="AM10"/>
  <c r="AQ3"/>
  <c r="AQ9"/>
  <c r="AX3"/>
  <c r="AT12"/>
  <c r="AV9"/>
  <c r="AX6"/>
  <c r="AZ3"/>
  <c r="AR3"/>
  <c r="AP9"/>
  <c r="AO12"/>
  <c r="AS6"/>
  <c r="AU12"/>
  <c r="AW9"/>
  <c r="AM8"/>
  <c r="AY6"/>
  <c r="AO5"/>
  <c r="AM3"/>
  <c r="AN3"/>
  <c r="AN6"/>
  <c r="AR6"/>
  <c r="AR12"/>
  <c r="AT9"/>
  <c r="AV12"/>
  <c r="AX9"/>
  <c r="AZ6"/>
  <c r="AP5"/>
  <c r="AM6"/>
  <c r="AW12"/>
  <c r="AM11"/>
  <c r="AY9"/>
  <c r="AO8"/>
  <c r="AQ5"/>
  <c r="AM7"/>
  <c r="AP12"/>
  <c r="AR9"/>
  <c r="AS9"/>
  <c r="BL5" l="1"/>
  <c r="BY5" s="1"/>
  <c r="BK5"/>
  <c r="BX5" s="1"/>
  <c r="BH5"/>
  <c r="BU5" s="1"/>
  <c r="BG5"/>
  <c r="BT5" s="1"/>
  <c r="BE5"/>
  <c r="BR5" s="1"/>
  <c r="AX4" i="2" s="1"/>
  <c r="BD5" i="1"/>
  <c r="BQ5" s="1"/>
  <c r="AW4" i="2" s="1"/>
  <c r="BC5" i="1"/>
  <c r="BP5" s="1"/>
  <c r="AV4" i="2" s="1"/>
  <c r="BI5" i="1"/>
  <c r="BV5" s="1"/>
  <c r="BM5"/>
  <c r="BZ5" s="1"/>
  <c r="BJ5"/>
  <c r="BW5" s="1"/>
  <c r="BB5"/>
  <c r="BN5" s="1"/>
  <c r="BD7"/>
  <c r="BQ7" s="1"/>
  <c r="AW6" i="2" s="1"/>
  <c r="BB7" i="1"/>
  <c r="BN7" s="1"/>
  <c r="BG7"/>
  <c r="BT7" s="1"/>
  <c r="BI7"/>
  <c r="BV7" s="1"/>
  <c r="BH7"/>
  <c r="BU7" s="1"/>
  <c r="BO11"/>
  <c r="AU10" i="2" s="1"/>
  <c r="BM7" i="1"/>
  <c r="BZ7" s="1"/>
  <c r="BP9"/>
  <c r="AV8" i="2" s="1"/>
  <c r="BJ7" i="1"/>
  <c r="BW7" s="1"/>
  <c r="BC7"/>
  <c r="BP7" s="1"/>
  <c r="AV6" i="2" s="1"/>
  <c r="BF7" i="1"/>
  <c r="BS7" s="1"/>
  <c r="AY6" i="2" s="1"/>
  <c r="BL7" i="1"/>
  <c r="BY7" s="1"/>
  <c r="BK7"/>
  <c r="BX7" s="1"/>
  <c r="BM10"/>
  <c r="BZ10" s="1"/>
  <c r="BC10"/>
  <c r="BP10" s="1"/>
  <c r="AV9" i="2" s="1"/>
  <c r="BB10" i="1"/>
  <c r="BE10"/>
  <c r="BR10" s="1"/>
  <c r="AX9" i="2" s="1"/>
  <c r="BD10" i="1"/>
  <c r="BQ10" s="1"/>
  <c r="AW9" i="2" s="1"/>
  <c r="BL10" i="1"/>
  <c r="BY10" s="1"/>
  <c r="BK10"/>
  <c r="BX10" s="1"/>
  <c r="BB4"/>
  <c r="BH4"/>
  <c r="BU4" s="1"/>
  <c r="BF4"/>
  <c r="BS4" s="1"/>
  <c r="AY3" i="2" s="1"/>
  <c r="BC4" i="1"/>
  <c r="BP4" s="1"/>
  <c r="AV3" i="2" s="1"/>
  <c r="BG4" i="1"/>
  <c r="BT4" s="1"/>
  <c r="BE4"/>
  <c r="BR4" s="1"/>
  <c r="AX3" i="2" s="1"/>
  <c r="BD4" i="1"/>
  <c r="BQ4" s="1"/>
  <c r="AW3" i="2" s="1"/>
  <c r="BI4" i="1"/>
  <c r="BV4" s="1"/>
  <c r="BW9"/>
  <c r="BG12"/>
  <c r="BT12" s="1"/>
  <c r="BC12"/>
  <c r="BP12" s="1"/>
  <c r="AV11" i="2" s="1"/>
  <c r="BF12" i="1"/>
  <c r="BS12" s="1"/>
  <c r="AY11" i="2" s="1"/>
  <c r="BE12" i="1"/>
  <c r="BR12" s="1"/>
  <c r="AX11" i="2" s="1"/>
  <c r="BM12" i="1"/>
  <c r="BZ12" s="1"/>
  <c r="BL12"/>
  <c r="BY12" s="1"/>
  <c r="BH12"/>
  <c r="BK12"/>
  <c r="BX12" s="1"/>
  <c r="BI12"/>
  <c r="BV12" s="1"/>
  <c r="BJ12"/>
  <c r="BW12" s="1"/>
  <c r="BD12"/>
  <c r="BQ12" s="1"/>
  <c r="AW11" i="2" s="1"/>
  <c r="BB12" i="1"/>
  <c r="BN12" s="1"/>
  <c r="BA6"/>
  <c r="BO6"/>
  <c r="AU5" i="2" s="1"/>
  <c r="BP3" i="1"/>
  <c r="AV2" i="2" s="1"/>
  <c r="BQ6" i="1"/>
  <c r="AW5" i="2" s="1"/>
  <c r="BJ10" i="1"/>
  <c r="BW10" s="1"/>
  <c r="BA3"/>
  <c r="BO3"/>
  <c r="AU2" i="2" s="1"/>
  <c r="BA5" i="1"/>
  <c r="BL3"/>
  <c r="BY3" s="1"/>
  <c r="BH3"/>
  <c r="BU3" s="1"/>
  <c r="BF3"/>
  <c r="BS3" s="1"/>
  <c r="AY2" i="2" s="1"/>
  <c r="BE3" i="1"/>
  <c r="BR3" s="1"/>
  <c r="AX2" i="2" s="1"/>
  <c r="BK3" i="1"/>
  <c r="BX3" s="1"/>
  <c r="BG3"/>
  <c r="BT3" s="1"/>
  <c r="BM3"/>
  <c r="BZ3" s="1"/>
  <c r="BJ3"/>
  <c r="BW3" s="1"/>
  <c r="BI3"/>
  <c r="BV3" s="1"/>
  <c r="BU12"/>
  <c r="BG10"/>
  <c r="BT10" s="1"/>
  <c r="BH10"/>
  <c r="BU10" s="1"/>
  <c r="BT9"/>
  <c r="BX9"/>
  <c r="BQ3"/>
  <c r="AW2" i="2" s="1"/>
  <c r="BQ9" i="1"/>
  <c r="AW8" i="2" s="1"/>
  <c r="BK4" i="1"/>
  <c r="BX4" s="1"/>
  <c r="BL4"/>
  <c r="BY4" s="1"/>
  <c r="BA12"/>
  <c r="BL6"/>
  <c r="BY6" s="1"/>
  <c r="BG6"/>
  <c r="BM6"/>
  <c r="BH6"/>
  <c r="BU6" s="1"/>
  <c r="BK6"/>
  <c r="BX6" s="1"/>
  <c r="BI6"/>
  <c r="BF6"/>
  <c r="BC6"/>
  <c r="BP6" s="1"/>
  <c r="AV5" i="2" s="1"/>
  <c r="BE6" i="1"/>
  <c r="BD6"/>
  <c r="BJ6"/>
  <c r="BW6" s="1"/>
  <c r="BO9"/>
  <c r="AU8" i="2" s="1"/>
  <c r="BA9" i="1"/>
  <c r="BY9"/>
  <c r="BJ4"/>
  <c r="BW4" s="1"/>
  <c r="BS9"/>
  <c r="AY8" i="2" s="1"/>
  <c r="BV9" i="1"/>
  <c r="BO8"/>
  <c r="AU7" i="2" s="1"/>
  <c r="BA8" i="1"/>
  <c r="BS6"/>
  <c r="AY5" i="2" s="1"/>
  <c r="BR6" i="1"/>
  <c r="AX5" i="2" s="1"/>
  <c r="BT6" i="1"/>
  <c r="BV6"/>
  <c r="BZ6"/>
  <c r="BU9"/>
  <c r="BF10"/>
  <c r="BS10" s="1"/>
  <c r="AY9" i="2" s="1"/>
  <c r="BI10" i="1"/>
  <c r="BV10" s="1"/>
  <c r="BR9"/>
  <c r="AX8" i="2" s="1"/>
  <c r="BO5" i="1" l="1"/>
  <c r="AU4" i="2" s="1"/>
  <c r="BO7" i="1"/>
  <c r="AU6" i="2" s="1"/>
  <c r="BO12" i="1"/>
  <c r="AU11" i="2" s="1"/>
  <c r="BN10" i="1"/>
  <c r="BO10"/>
  <c r="AU9" i="2" s="1"/>
  <c r="BN4" i="1"/>
  <c r="BO4"/>
  <c r="AU3" i="2" s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>
      <text>
        <r>
          <rPr>
            <b/>
            <sz val="8"/>
            <color indexed="81"/>
            <rFont val="Tahoma"/>
            <family val="2"/>
            <charset val="204"/>
          </rPr>
          <t>Количество выписанных фактур
при группировке теряет смысл</t>
        </r>
      </text>
    </comment>
    <comment ref="F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Клиент </t>
        </r>
      </text>
    </comment>
    <comment ref="G2" authorId="0">
      <text>
        <r>
          <rPr>
            <b/>
            <sz val="8"/>
            <color indexed="81"/>
            <rFont val="Tahoma"/>
            <family val="2"/>
            <charset val="204"/>
          </rPr>
          <t>% отгрузки основного клиента от общей отгрузки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J2" authorId="0">
      <text>
        <r>
          <rPr>
            <b/>
            <sz val="8"/>
            <color indexed="81"/>
            <rFont val="Tahoma"/>
            <family val="2"/>
            <charset val="204"/>
          </rPr>
          <t>у ТСУ типа доставка и услуга ПрихЦена=0</t>
        </r>
      </text>
    </comment>
    <comment ref="K2" authorId="0">
      <text>
        <r>
          <rPr>
            <b/>
            <sz val="8"/>
            <color indexed="81"/>
            <rFont val="Tahoma"/>
            <family val="2"/>
            <charset val="204"/>
          </rPr>
          <t>Маржа=СуммаПрод -СуммаПрих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76.775 ФГУП "РНИИРС" [200.000 кг из 260.500]_x000D_
19.194 АО "Российские космические системы" [50.000 кг из 260.500]_x000D_
4.031 ПАО "НПО "АЛМАЗ" [10.500 кг из 260.500]_x000D_
</t>
        </r>
      </text>
    </commen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1:№2138с от 120719 200.000кг_x000D_
2:№2352с от 300719 10.500кг_x000D_
3:№2598с от 210819 50.000кг_x000D_
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27 ФГУП "РНИИРС" _x000D_
1000008418 ПАО "НПО "АЛМАЗ"_x000D_
70 АО "Российские космические системы"_x000D_
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100.000 АО "НПЦ "Полюс" [1215.000 кг из 1215.000]_x000D_
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1:№КУФ2035/3 от 221118 911.000кг_x000D_
2:№КУФ360/3 от 260319 304.000кг_x000D_
</t>
        </r>
      </text>
    </commen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1000006863 АО "НПЦ "Полюс"_x000D_
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100.000 СП "ТермоБрест" ООО [310.000 кг из 310.000]_x000D_
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1:№3106с от 291118 310.000кг_x000D_
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1000008746 СП "ТермоБрест" ООО_x000D_
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100.000 ООО "СИБАЛЮКС РЕСУРС" [5398.000 кг из 5398.000]_x000D_
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1:№2367с от 310719 2.704т_x000D_
2:№2583с от 200819 2.694т_x000D_
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1000011781 ООО "СИБАЛЮКС РЕСУРС"_x000D_
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64.990 АО "ВМП "АВИТЕК" [2968.200 кг из 4567.200]_x000D_
26.143 ОАО "КАМЕНСК-УРАЛЬСКИЙ МЕТАЛЛУРГИЧЕСКИЙ ЗАВОД" [1194.000 кг из 4567.200]_x000D_
26.143 ОАО "КАМЕНСК-УРАЛЬСКИЙ МЕТАЛЛУРГИЧЕСКИЙ ЗАВОД" [1194.000 кг из 4567.200]_x000D_
26.143 ОАО "КАМЕНСК-УРАЛЬСКИЙ МЕТАЛЛУРГИЧЕСКИЙ ЗАВОД" [1194.000 кг из 4567.200]_x000D_
26.143 ОАО "КАМЕНСК-УРАЛЬСКИЙ МЕТАЛЛУРГИЧЕСКИЙ ЗАВОД" [1194.000 кг из 4567.200]_x000D_
26.143 ОАО "КАМЕНСК-УРАЛЬСКИЙ МЕТАЛЛУРГИЧЕСКИЙ ЗАВОД" [1194.000 кг из 4567.200]_x000D_
+1_x000D_
+1_x000D_
+1_x000D_
+1_x000D_
+1_x000D_
+1_x000D_
+1_x000D_
+1_x000D_
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1:№КУФ2135/3 от 131218 10.000шт_x000D_
2:№КУФ2186.3/3 от 251218 2.000шт_x000D_
2:№КУФ2186.3/3 от 251218 6.000шт_x000D_
3:№205с/2 от 290119 80.000кг_x000D_
3:№205с/2 от 290119 197.000кг_x000D_
3:№205с/2 от 290119 2.800кг_x000D_
4:№КУФ225/3 от 260219 2.000шт_x000D_
5:№КУФ226/3 от 260219 10.000шт_x000D_
6:№КУФ403/3 от 010419 252.000кг_x000D_
7:№1809с/2 от 130619 392.000кг_x000D_
7:№1809с/2 от 130619 260.200кг_x000D_
8:№1902с/2 от 240619 34.000кг_x000D_
8:№1902с/2 от 240619 25.000кг_x000D_
8:№1902с/2 от 240619 3.000кг_x000D_
8:№1902с/2 от 240619 18.000кг_x000D_
9:№КУФ951/3 от 160719 73.000кг_x000D_
10:№КУФ1238/3 от 190919 6.000шт_x000D_
11:№3071с/2 от 300919 190.000кг_x000D_
11:№3071с/2 от 300919 72.000кг_x000D_
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1000000908 АО "ВМП "АВИТЕК"_x000D_
1000003458 ОАО "КАМЕНСК-УРАЛЬСКИЙ МЕТАЛЛУРГИЧЕСКИЙ ЗАВОД"_x000D_
1200002081 ООО "Алкам плюс"_x000D_
1200001159   ООО "УРАЛПРОМСЫРЬЕ"_x000D_
1000006863 АО "НПЦ "Полюс"_x000D_
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60.224 АО ОМПО "РАДИОЗАВОД ИМ. А.С. ПОПОВА" (РЕЛЕРО) [3543.000 кг из 5883.000]_x000D_
39.776 АО "ГКНПЦ ИМ. М.В.ХРУНИЧЕВА" [2340.000 кг из 5883.000]_x000D_
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1:№КУФ2145/3 от 141218 2340.000кг_x000D_
2:№2435с/2 от 060819 3543.000кг_x000D_
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1200001246  АО "ГКНПЦ ИМ. М.В.ХРУНИЧЕВА"_x000D_
1000004446 АО ОМПО "РАДИОЗАВОД ИМ. А.С. ПОПОВА" (РЕЛЕРО)_x000D_
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35.913 ООО ПКФ "АЛЬТАИР" [389.000 кг из 1083.160]_x000D_
29.451 ФГУП "ОКБ "ФАКЕЛ" [319.000 кг из 1083.160]_x000D_
23.188 АО "МЭЗ  "УРАЛЭЛЕКТРО" [251.160 кг из 1083.160]_x000D_
11.079 ОАО "КАМЕНСК-УРАЛЬСКИЙ МЕТАЛЛУРГИЧЕСКИЙ ЗАВОД" [120.000 кг из 1083.160]_x000D_
11.079 ОАО "КАМЕНСК-УРАЛЬСКИЙ МЕТАЛЛУРГИЧЕСКИЙ ЗАВОД" [120.000 кг из 1083.160]_x000D_
11.079 ОАО "КАМЕНСК-УРАЛЬСКИЙ МЕТАЛЛУРГИЧЕСКИЙ ЗАВОД" [120.000 кг из 1083.160]_x000D_
+1_x000D_
+1_x000D_
+1_x000D_
</t>
        </r>
      </text>
    </commen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1:№КУФ537/3 от 180419 80.000шт_x000D_
1:№КУФ537/3 от 180419 104.000шт_x000D_
1:№КУФ537/3 от 180419 2.000шт_x000D_
2:№1803с/2 от 130619 110.000кг_x000D_
2:№1803с/2 от 130619 5.000кг_x000D_
2:№1803с/2 от 130619 4.000кг_x000D_
3:№1902с/2 от 240619 2.000кг_x000D_
3:№1902с/2 от 240619 2.000кг_x000D_
4:№КУФ1087/3 от 140819 24.000шт_x000D_
4:№КУФ1087/3 от 140819 12.000шт_x000D_
5:№3071с/2 от 300919 1.000кг_x000D_
6:№88 от 180419 319.000кг_x000D_
7:№2297с от 250719 389.000кг_x000D_
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1200001129 АО "МЭЗ  "УРАЛЭЛЕКТРО"_x000D_
1000003458 ОАО "КАМЕНСК-УРАЛЬСКИЙ МЕТАЛЛУРГИЧЕСКИЙ ЗАВОД"_x000D_
1200001159   ООО "УРАЛПРОМСЫРЬЕ"_x000D_
553 ФГУП "ОКБ "ФАКЕЛ"_x000D_
1000013220 ООО ПКФ "АЛЬТАИР"_x000D_
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96.463 АО "ГКНПЦ им. М.В. Хруничева" ("УКВЗ им. С.М. Кирова") [300.000 кг из 311.000]_x000D_
3.537 АО "УАПО" [11.000 кг из 311.000]_x000D_
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1:№КУФ262/3 от 050319 300.000кг_x000D_
2:№КУФ290/3 от 110319 11.000кг_x000D_
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1200002335 АО "ГКНПЦ им. М.В. Хруничева" ("УКВЗ им. С.М. Кирова")_x000D_
1200001796 АО "УАПО"_x000D_
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100.000 АО «УЭТМ» [195.400 кг из 195.400]_x000D_
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1:№КУФ778/3 от 130619 49.000кг_x000D_
2:№КУФ817/3 от 240619 47.600кг_x000D_
3:№КУФ1203/3 от 130919 98.800кг_x000D_
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1200001109 АО «УЭТМ»_x000D_
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100.000 ООО НТО "ИРЭ-ПОЛЮС" [435.000 кг из 435.000]_x000D_
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1:№120с от 230119 435.000кг_x000D_
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2602 ООО НТО "ИРЭ-ПОЛЮС"_x000D_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I1" authorId="0">
      <text>
        <r>
          <rPr>
            <b/>
            <sz val="8"/>
            <color indexed="81"/>
            <rFont val="Tahoma"/>
            <family val="2"/>
            <charset val="204"/>
          </rPr>
          <t>Количество выписанных фактур
при группировке теряет смысл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Клиент </t>
        </r>
      </text>
    </comment>
    <comment ref="L1" authorId="0">
      <text>
        <r>
          <rPr>
            <b/>
            <sz val="8"/>
            <color indexed="81"/>
            <rFont val="Tahoma"/>
            <family val="2"/>
            <charset val="204"/>
          </rPr>
          <t>% отгрузки основного клиента от общей отгрузки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O1" authorId="0">
      <text>
        <r>
          <rPr>
            <b/>
            <sz val="8"/>
            <color indexed="81"/>
            <rFont val="Tahoma"/>
            <family val="2"/>
            <charset val="204"/>
          </rPr>
          <t>у ТСУ типа доставка и услуга ПрихЦена=0</t>
        </r>
      </text>
    </comment>
    <comment ref="P1" authorId="0">
      <text>
        <r>
          <rPr>
            <b/>
            <sz val="8"/>
            <color indexed="81"/>
            <rFont val="Tahoma"/>
            <family val="2"/>
            <charset val="204"/>
          </rPr>
          <t>Маржа=СуммаПрод -СуммаПрих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 xml:space="preserve">86.716 ООО "ВИТА-Индастри" [23.500 кг из 27.100]_x000D_
13.284 ПАО "СЭЗ им.Серго Орджоникидзе" [3.600 кг из 27.100]_x000D_
</t>
        </r>
      </text>
    </comment>
    <comment ref="I2" authorId="0">
      <text>
        <r>
          <rPr>
            <b/>
            <sz val="9"/>
            <color indexed="81"/>
            <rFont val="Tahoma"/>
            <charset val="1"/>
          </rPr>
          <t xml:space="preserve">1:№3836с/5 от 271119 23.500кг_x000D_
2:№1808с/5 от 200520 3.600кг_x000D_
</t>
        </r>
      </text>
    </comment>
    <comment ref="J2" authorId="0">
      <text>
        <r>
          <rPr>
            <b/>
            <sz val="9"/>
            <color indexed="81"/>
            <rFont val="Tahoma"/>
            <charset val="1"/>
          </rPr>
          <t xml:space="preserve">1000010487 ООО "ВИТА-Индастри"_x000D_
1000002685 ПАО "СЭЗ им.Серго Орджоникидзе"_x000D_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 xml:space="preserve">95.833 СибГУ им. М.Ф. Решетнева [46.000 кг из 48.000]_x000D_
4.167 ООО "УРАЛПРОМСЫР  [2.000 кг из 48.000]_x000D_
</t>
        </r>
      </text>
    </comment>
    <comment ref="I3" authorId="0">
      <text>
        <r>
          <rPr>
            <b/>
            <sz val="9"/>
            <color indexed="81"/>
            <rFont val="Tahoma"/>
            <charset val="1"/>
          </rPr>
          <t xml:space="preserve">1:№323 от 031219 1.000шт_x000D_
2:№3655c/2 от 121119 2.000кг_x000D_
</t>
        </r>
      </text>
    </comment>
    <comment ref="J3" authorId="0">
      <text>
        <r>
          <rPr>
            <b/>
            <sz val="9"/>
            <color indexed="81"/>
            <rFont val="Tahoma"/>
            <charset val="1"/>
          </rPr>
          <t xml:space="preserve">1000010024 СибГУ им. М.Ф. Решетнева_x000D_
1200001159   ООО "УРАЛПРОМСЫРЬЕ"_x000D_
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 xml:space="preserve">100.000 СП "ТермоБрест" ООО [271.000 кг из 271.000]_x000D_
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 xml:space="preserve">1:№3673с/5 от 131119 271.000кг_x000D_
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 xml:space="preserve">1000008746 СП "ТермоБрест" ООО_x000D_
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 xml:space="preserve">82.885 ООО "Алкотек" [13105.000 кг из 15811.000]_x000D_
82.885 ООО "Алкотек" [13105.000 кг из 15811.000]_x000D_
17.077 ООО "КомпозитПром" [2700.000 кг из 15811.000]_x000D_
0.038 ООО "КОМПАНИЯ "ГРАВИС" [6.000 кг из 15811.000]_x000D_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 xml:space="preserve">1:№740с от 030320 6.000кг_x000D_
2:№2487с от 300620 2.700т_x000D_
3:№4562с от 201020 2.589т_x000D_
3:№4562с от 201020 10.516т_x000D_
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 xml:space="preserve">1000012629 ООО "КОМПАНИЯ "ГРАВИС"_x000D_
1000010615 ООО "КомпозитПром"_x000D_
1200002022 ООО "Алкотек"_x000D_
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 xml:space="preserve">70.130 АО "ВМП "АВИТЕК" [5416.600 кг из 7723.600]_x000D_
26.581 ОАО "КАМЕНСК-УРАЛЬСКИЙ МЕТАЛЛУРГИЧЕСКИЙ ЗАВОД" [2053.000 кг из 7723.600]_x000D_
26.581 ОАО "КАМЕНСК-УРАЛЬСКИЙ МЕТАЛЛУРГИЧЕСКИЙ ЗАВОД" [2053.000 кг из 7723.600]_x000D_
26.581 ОАО "КАМЕНСК-УРАЛЬСКИЙ МЕТАЛЛУРГИЧЕСКИЙ ЗАВОД" [2053.000 кг из 7723.600]_x000D_
26.581 ОАО "КАМЕНСК-УРАЛЬСКИЙ МЕТАЛЛУРГИЧЕСКИЙ ЗАВОД" [2053.000 кг из 7723.600]_x000D_
3.004 ООО "УРАЛПРОМСЫР  [232.000 кг из 7723.600]_x000D_
+1_x000D_
+1_x000D_
+1_x000D_
+1_x000D_
+1_x000D_
+1_x000D_
+1_x000D_
</t>
        </r>
      </text>
    </comment>
    <comment ref="I6" authorId="0">
      <text>
        <r>
          <rPr>
            <b/>
            <sz val="9"/>
            <color indexed="81"/>
            <rFont val="Tahoma"/>
            <charset val="1"/>
          </rPr>
          <t xml:space="preserve">1:№КУФ93/3 от 030220 18.000шт_x000D_
1:№КУФ93/3 от 030220 18.000шт_x000D_
2:№2174с/5 от 100620 22.000кг_x000D_
3:№4735с/2 от 281020 33.000кг_x000D_
4:№3655c/2 от 121119 7.000кг_x000D_
4:№3655c/2 от 121119 3.000кг_x000D_
5:№КУФ64/3 от 290120 12.000шт_x000D_
5:№КУФ64/3 от 290120 11.000шт_x000D_
5:№КУФ93/3 от 030220 7.000шт_x000D_
6:№522с/2 от 180220 52.000кг_x000D_
6:№522с/2 от 180220 32.000кг_x000D_
6:№522с/2 от 180220 55.000кг_x000D_
6:№522с/2 от 180220 50.000кг_x000D_
7:№1477c/2 от 270420 544.000кг_x000D_
7:№1477c/2 от 270420 549.000кг_x000D_
7:№1477c/2 от 270420 552.000кг_x000D_
7:№1477c/2 от 270420 408.000кг_x000D_
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 xml:space="preserve">1000000908 АО "ВМП "АВИТЕК"_x000D_
1000013600 ООО "КОМЕТА"_x000D_
1200001159   ООО "УРАЛПРОМСЫРЬЕ"_x000D_
1000003458 ОАО "КАМЕНСК-УРАЛЬСКИЙ МЕТАЛЛУРГИЧЕСКИЙ ЗАВОД"_x000D_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 xml:space="preserve">58.056 ОАО "КАМЕНСК-УРАЛЬСКИЙ МЕТАЛЛУРГИЧЕСКИЙ ЗАВОД" [2051.000 кг из 3532.800]_x000D_
58.056 ОАО "КАМЕНСК-УРАЛЬСКИЙ МЕТАЛЛУРГИЧЕСКИЙ ЗАВОД" [2051.000 кг из 3532.800]_x000D_
30.293 ООО "УРАЛПРОМСЫР  [1070.200 кг из 3532.800]_x000D_
30.293 ООО "УРАЛПРОМСЫР  [1070.200 кг из 3532.800]_x000D_
30.293 ООО "УРАЛПРОМСЫР  [1070.200 кг из 3532.800]_x000D_
11.651 ЗАО " РЦЛТ" [411.600 кг из 3532.800]_x000D_
</t>
        </r>
      </text>
    </comment>
    <comment ref="I7" authorId="0">
      <text>
        <r>
          <rPr>
            <b/>
            <sz val="9"/>
            <color indexed="81"/>
            <rFont val="Tahoma"/>
            <charset val="1"/>
          </rPr>
          <t xml:space="preserve">1:№133с/2 от 220120 4.000шт_x000D_
1:№133с/2 от 220120 4.000шт_x000D_
2:№204с/2 от 280120 4.000шт_x000D_
3:№КУФ133/3 от 130220 2.000шт_x000D_
4:№КУФ168/3 от 270220 2.000шт_x000D_
4:№КУФ168/3 от 270220 2.000шт_x000D_
4:№КУФ168/3 от 270220 2.000шт_x000D_
4:№КУФ168/3 от 270220 2.000шт_x000D_
5:№КУФ180/3 от 280220 4.000шт_x000D_
5:№КУФ180/3 от 280220 4.000шт_x000D_
6:№522с/2 от 180220 379.200кг_x000D_
6:№522с/2 от 180220 663.800кг_x000D_
7:№1440с/2 от 240420 27.200кг_x000D_
8:№1477c/2 от 270420 532.000кг_x000D_
8:№1477c/2 от 270420 1519.000кг_x000D_
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 xml:space="preserve">1200003270 ЗАО " РЦЛТ"_x000D_
1200001159   ООО "УРАЛПРОМСЫРЬЕ"_x000D_
1000003458 ОАО "КАМЕНСК-УРАЛЬСКИЙ МЕТАЛЛУРГИЧЕСКИЙ ЗАВОД"_x000D_
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 xml:space="preserve">71.910 АО "МЭЗ  "УРАЛЭЛЕКТРО" [17.920 кг из 24.920]_x000D_
16.051 ООО "УРАЛПРОМСЫР  [4.000 кг из 24.920]_x000D_
12.038 ОАО "КАМЕНСК-УРАЛЬСКИЙ МЕТАЛЛУРГИЧЕСКИЙ ЗАВОД" [3.000 кг из 24.920]_x000D_
</t>
        </r>
      </text>
    </comment>
    <comment ref="I8" authorId="0">
      <text>
        <r>
          <rPr>
            <b/>
            <sz val="9"/>
            <color indexed="81"/>
            <rFont val="Tahoma"/>
            <charset val="1"/>
          </rPr>
          <t xml:space="preserve">1:№3655c/2 от 121119 2.000кг_x000D_
2:№КУФ1551/3 от 031219 16.000шт_x000D_
3:№522с/2 от 180220 2.000кг_x000D_
4:№1477c/2 от 270420 3.000кг_x000D_
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 xml:space="preserve">1200001159   ООО "УРАЛПРОМСЫРЬЕ"_x000D_
1200001129 АО "МЭЗ  "УРАЛЭЛЕКТРО"_x000D_
1000003458 ОАО "КАМЕНСК-УРАЛЬСКИЙ МЕТАЛЛУРГИЧЕСКИЙ ЗАВОД"_x000D_
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 xml:space="preserve">94.231 АО "РТ-ТЕХПРИЕМКА" [98.000 кг из 104.000]_x000D_
5.769 АО ПКО "Теплообменник" [6.000 кг из 104.000]_x000D_
</t>
        </r>
      </text>
    </comment>
    <comment ref="I9" authorId="0">
      <text>
        <r>
          <rPr>
            <b/>
            <sz val="9"/>
            <color indexed="81"/>
            <rFont val="Tahoma"/>
            <charset val="1"/>
          </rPr>
          <t xml:space="preserve">1:№4366с/2 от 061020 6.000кг_x000D_
2:№130 от 140520 98.000кг_x000D_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996 АО ПКО "Теплообменник" _x000D_
1000004153 АО "РТ-ТЕХПРИЕМКА"_x000D_
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 xml:space="preserve">78.475 АО «УЭТМ» [401.400 кг из 511.500]_x000D_
78.475 АО «УЭТМ» [401.400 кг из 511.500]_x000D_
21.525 ООО "ПТС" [110.100 кг из 511.500]_x000D_
</t>
        </r>
      </text>
    </comment>
    <comment ref="I10" authorId="0">
      <text>
        <r>
          <rPr>
            <b/>
            <sz val="9"/>
            <color indexed="81"/>
            <rFont val="Tahoma"/>
            <charset val="1"/>
          </rPr>
          <t xml:space="preserve">1:№КУФ37/3 от 230120 110.100кг_x000D_
2:№КУФ1638/3 от 201219 297.200кг_x000D_
3:№КУФ1678/3 от 251219 104.200кг_x000D_
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1200003534 ООО "ПТС"_x000D_
1200001109 АО «УЭТМ»_x000D_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 xml:space="preserve">87.146 ООО "СП АВТОМАТИКА" [339.000 кг из 389.000]_x000D_
12.854 ООО "УРАЛПРОМСЫР  [50.000 кг из 389.000]_x000D_
12.854 ООО "УРАЛПРОМСЫР  [50.000 кг из 389.000]_x000D_
12.854 ООО "УРАЛПРОМСЫР  [50.000 кг из 389.000]_x000D_
12.854 ООО "УРАЛПРОМСЫР  [50.000 кг из 389.000]_x000D_
</t>
        </r>
      </text>
    </comment>
    <comment ref="I11" authorId="0">
      <text>
        <r>
          <rPr>
            <b/>
            <sz val="9"/>
            <color indexed="81"/>
            <rFont val="Tahoma"/>
            <charset val="1"/>
          </rPr>
          <t xml:space="preserve">1:№657с/5 от 270220 255.000кг_x000D_
1:№657с/5 от 270220 8.000кг_x000D_
2:№658с/5 от 270220 76.000кг_x000D_
3:№522с/2 от 180220 4.000кг_x000D_
3:№522с/2 от 180220 6.000кг_x000D_
4:№3768с/2 от 030920 8.000кг_x000D_
4:№3768с/2 от 030920 32.000кг_x000D_
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 xml:space="preserve">1000006682 ООО "СП АВТОМАТИКА"_x000D_
1200001159   ООО "УРАЛПРОМСЫРЬЕ"_x000D_
</t>
        </r>
      </text>
    </comment>
  </commentList>
</comments>
</file>

<file path=xl/sharedStrings.xml><?xml version="1.0" encoding="utf-8"?>
<sst xmlns="http://schemas.openxmlformats.org/spreadsheetml/2006/main" count="81" uniqueCount="50">
  <si>
    <t>Плита Д16АТ 16x1200x2500</t>
  </si>
  <si>
    <t>Проволока В.СвАМг6Н Ф5xБТ</t>
  </si>
  <si>
    <t>Пруток АК6Т1 Ф30x3000 РТ-Техприемка</t>
  </si>
  <si>
    <t>Плита АМг6 60x1290x2590</t>
  </si>
  <si>
    <t>Плита АМг6 100x1290x3230</t>
  </si>
  <si>
    <t>Плита АМг6Б 160x1530x3050 РТ-Техприемка</t>
  </si>
  <si>
    <t xml:space="preserve">Лента 3003Н24 0,45x1520 </t>
  </si>
  <si>
    <t>Труба Д16Т 65x6x3000</t>
  </si>
  <si>
    <t>Пруток АМг6 Ф270x2000 РТ-Техприемка</t>
  </si>
  <si>
    <t>Пруток ЛС59-1 ДКРПП Ф6xНД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</si>
  <si>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</si>
  <si>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</si>
  <si>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</si>
  <si>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</si>
  <si>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</si>
  <si>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</si>
  <si>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</si>
  <si>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</si>
  <si>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</si>
  <si>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</si>
  <si>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</si>
  <si>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</si>
  <si>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Проверка 2019/2020</t>
  </si>
  <si>
    <t>Проверка 2018/2019</t>
  </si>
  <si>
    <t>Среднегодовые продажи 2019-2020</t>
  </si>
  <si>
    <t>Итого 2019-2020</t>
  </si>
  <si>
    <t>Среднегодовые продажи 2018-2019</t>
  </si>
  <si>
    <t>Итого 2018-2019</t>
  </si>
  <si>
    <t>СКО</t>
  </si>
  <si>
    <t>Маржа, без НДС</t>
  </si>
  <si>
    <t>СуммаПрих, без НДС</t>
  </si>
  <si>
    <t>СуммаПрод, без НДС</t>
  </si>
  <si>
    <t>Клиент&gt;90%</t>
  </si>
  <si>
    <t>% осн.клиента</t>
  </si>
  <si>
    <t>Клиент основной</t>
  </si>
  <si>
    <t>Клиентов</t>
  </si>
  <si>
    <t>Отгрузок</t>
  </si>
  <si>
    <t>Отгружено, кг</t>
  </si>
  <si>
    <t>Наименование</t>
  </si>
  <si>
    <t>ID номенклатуры</t>
  </si>
  <si>
    <t>Средний коэффициент сезонности</t>
  </si>
  <si>
    <t>Коэффициент сезонности 2018-2019</t>
  </si>
  <si>
    <t>Продажи (кг) 2019-2020</t>
  </si>
  <si>
    <t>Продажи (кг) 2018-2019</t>
  </si>
  <si>
    <t/>
  </si>
  <si>
    <t>{СПЕЦ}</t>
  </si>
  <si>
    <t>Категория</t>
  </si>
  <si>
    <t>Коэффициент стандартного отклонения</t>
  </si>
  <si>
    <t>Вариация</t>
  </si>
  <si>
    <t>Среднемесячные продажы (кг)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</si>
</sst>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[$-419]mmmm;@"/>
    <numFmt numFmtId="167" formatCode="[$-419]mmmm\ yyyy;@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2" fontId="0" fillId="0" borderId="0" xfId="0" applyNumberFormat="1" applyAlignment="1"/>
    <xf numFmtId="2" fontId="1" fillId="0" borderId="0" xfId="0" applyNumberFormat="1" applyFont="1" applyAlignment="1"/>
    <xf numFmtId="0" fontId="1" fillId="0" borderId="0" xfId="0" applyFont="1" applyAlignment="1"/>
    <xf numFmtId="3" fontId="0" fillId="0" borderId="0" xfId="0" applyNumberFormat="1" applyAlignment="1"/>
    <xf numFmtId="0" fontId="1" fillId="0" borderId="0" xfId="0" applyFont="1" applyFill="1" applyAlignment="1"/>
    <xf numFmtId="1" fontId="0" fillId="0" borderId="0" xfId="0" applyNumberFormat="1" applyAlignment="1"/>
    <xf numFmtId="2" fontId="0" fillId="0" borderId="1" xfId="0" applyNumberFormat="1" applyBorder="1" applyAlignment="1"/>
    <xf numFmtId="2" fontId="1" fillId="0" borderId="1" xfId="0" applyNumberFormat="1" applyFont="1" applyBorder="1" applyAlignment="1"/>
    <xf numFmtId="3" fontId="1" fillId="0" borderId="1" xfId="0" applyNumberFormat="1" applyFont="1" applyBorder="1" applyAlignment="1"/>
    <xf numFmtId="0" fontId="0" fillId="0" borderId="1" xfId="0" applyBorder="1" applyAlignment="1"/>
    <xf numFmtId="3" fontId="0" fillId="0" borderId="1" xfId="0" applyNumberFormat="1" applyBorder="1" applyAlignment="1"/>
    <xf numFmtId="3" fontId="1" fillId="0" borderId="1" xfId="0" applyNumberFormat="1" applyFont="1" applyFill="1" applyBorder="1" applyAlignment="1"/>
    <xf numFmtId="0" fontId="0" fillId="2" borderId="1" xfId="0" applyFill="1" applyBorder="1" applyAlignment="1"/>
    <xf numFmtId="0" fontId="0" fillId="3" borderId="1" xfId="0" applyFill="1" applyBorder="1" applyAlignment="1"/>
    <xf numFmtId="0" fontId="2" fillId="3" borderId="1" xfId="0" applyFont="1" applyFill="1" applyBorder="1" applyAlignment="1"/>
    <xf numFmtId="4" fontId="0" fillId="0" borderId="1" xfId="0" applyNumberFormat="1" applyBorder="1" applyAlignment="1"/>
    <xf numFmtId="0" fontId="3" fillId="0" borderId="1" xfId="0" applyFont="1" applyBorder="1" applyAlignment="1"/>
    <xf numFmtId="164" fontId="3" fillId="0" borderId="1" xfId="0" applyNumberFormat="1" applyFont="1" applyBorder="1" applyAlignment="1"/>
    <xf numFmtId="49" fontId="3" fillId="0" borderId="1" xfId="0" applyNumberFormat="1" applyFont="1" applyBorder="1" applyAlignment="1"/>
    <xf numFmtId="165" fontId="0" fillId="0" borderId="1" xfId="0" applyNumberFormat="1" applyBorder="1" applyAlignment="1"/>
    <xf numFmtId="49" fontId="0" fillId="0" borderId="1" xfId="0" applyNumberFormat="1" applyBorder="1" applyAlignment="1"/>
    <xf numFmtId="1" fontId="0" fillId="0" borderId="1" xfId="0" applyNumberFormat="1" applyBorder="1" applyAlignment="1"/>
    <xf numFmtId="2" fontId="4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0" xfId="0" applyNumberFormat="1"/>
    <xf numFmtId="0" fontId="0" fillId="5" borderId="0" xfId="0" applyFill="1"/>
    <xf numFmtId="1" fontId="0" fillId="0" borderId="0" xfId="0" applyNumberFormat="1"/>
    <xf numFmtId="9" fontId="0" fillId="0" borderId="1" xfId="0" applyNumberFormat="1" applyBorder="1" applyAlignment="1"/>
    <xf numFmtId="3" fontId="0" fillId="3" borderId="6" xfId="0" applyNumberFormat="1" applyFill="1" applyBorder="1" applyAlignment="1"/>
    <xf numFmtId="3" fontId="0" fillId="2" borderId="7" xfId="0" applyNumberFormat="1" applyFill="1" applyBorder="1" applyAlignment="1"/>
    <xf numFmtId="3" fontId="0" fillId="3" borderId="7" xfId="0" applyNumberFormat="1" applyFill="1" applyBorder="1" applyAlignment="1"/>
    <xf numFmtId="3" fontId="0" fillId="2" borderId="8" xfId="0" applyNumberFormat="1" applyFill="1" applyBorder="1" applyAlignment="1"/>
    <xf numFmtId="4" fontId="0" fillId="0" borderId="6" xfId="0" applyNumberFormat="1" applyBorder="1" applyAlignment="1"/>
    <xf numFmtId="4" fontId="0" fillId="0" borderId="7" xfId="0" applyNumberFormat="1" applyBorder="1" applyAlignment="1"/>
    <xf numFmtId="0" fontId="3" fillId="0" borderId="7" xfId="0" applyFont="1" applyBorder="1" applyAlignment="1"/>
    <xf numFmtId="164" fontId="3" fillId="0" borderId="7" xfId="0" applyNumberFormat="1" applyFont="1" applyBorder="1" applyAlignment="1"/>
    <xf numFmtId="49" fontId="3" fillId="0" borderId="7" xfId="0" applyNumberFormat="1" applyFont="1" applyBorder="1" applyAlignment="1"/>
    <xf numFmtId="9" fontId="0" fillId="6" borderId="7" xfId="0" applyNumberFormat="1" applyFill="1" applyBorder="1" applyAlignment="1"/>
    <xf numFmtId="4" fontId="0" fillId="6" borderId="7" xfId="0" applyNumberFormat="1" applyFill="1" applyBorder="1" applyAlignment="1"/>
    <xf numFmtId="165" fontId="0" fillId="5" borderId="7" xfId="0" applyNumberFormat="1" applyFill="1" applyBorder="1" applyAlignment="1"/>
    <xf numFmtId="165" fontId="0" fillId="0" borderId="7" xfId="0" applyNumberFormat="1" applyBorder="1" applyAlignment="1"/>
    <xf numFmtId="49" fontId="0" fillId="0" borderId="7" xfId="0" applyNumberFormat="1" applyBorder="1" applyAlignment="1"/>
    <xf numFmtId="1" fontId="0" fillId="0" borderId="7" xfId="0" applyNumberFormat="1" applyBorder="1" applyAlignment="1"/>
    <xf numFmtId="9" fontId="0" fillId="5" borderId="7" xfId="0" applyNumberFormat="1" applyFill="1" applyBorder="1" applyAlignment="1"/>
    <xf numFmtId="167" fontId="4" fillId="2" borderId="1" xfId="0" applyNumberFormat="1" applyFont="1" applyFill="1" applyBorder="1" applyAlignment="1">
      <alignment horizontal="center" vertical="center" wrapText="1"/>
    </xf>
    <xf numFmtId="167" fontId="4" fillId="2" borderId="9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1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8" sqref="I28"/>
    </sheetView>
  </sheetViews>
  <sheetFormatPr defaultColWidth="3" defaultRowHeight="15" outlineLevelCol="1"/>
  <cols>
    <col min="1" max="1" width="11" style="7" customWidth="1"/>
    <col min="2" max="3" width="26.42578125" style="1" customWidth="1"/>
    <col min="4" max="5" width="9.5703125" style="1" customWidth="1" outlineLevel="1"/>
    <col min="6" max="6" width="13.42578125" style="1" customWidth="1" outlineLevel="1"/>
    <col min="7" max="7" width="8.42578125" style="1" customWidth="1" outlineLevel="1"/>
    <col min="8" max="8" width="5.7109375" style="1" customWidth="1" outlineLevel="1"/>
    <col min="9" max="9" width="17.140625" style="1" customWidth="1" outlineLevel="1"/>
    <col min="10" max="10" width="20.7109375" style="1" customWidth="1" outlineLevel="1"/>
    <col min="11" max="12" width="13" style="2" customWidth="1"/>
    <col min="13" max="13" width="9.7109375" style="1" customWidth="1"/>
    <col min="14" max="14" width="10.28515625" style="1" customWidth="1"/>
    <col min="15" max="15" width="10.7109375" style="1" customWidth="1"/>
    <col min="16" max="16" width="19.42578125" style="1" customWidth="1"/>
    <col min="17" max="17" width="7.28515625" style="1" customWidth="1"/>
    <col min="18" max="18" width="11.5703125" style="1" customWidth="1"/>
    <col min="19" max="19" width="13.28515625" style="1" customWidth="1"/>
    <col min="20" max="24" width="12.28515625" style="1" customWidth="1"/>
    <col min="25" max="26" width="12.28515625" style="6" customWidth="1"/>
    <col min="27" max="27" width="12.28515625" style="5" customWidth="1"/>
    <col min="28" max="28" width="11.28515625" style="1" customWidth="1"/>
    <col min="29" max="29" width="10.5703125" style="1" customWidth="1" outlineLevel="1"/>
    <col min="30" max="30" width="11.42578125" style="1" customWidth="1" outlineLevel="1"/>
    <col min="31" max="31" width="9.42578125" style="1" customWidth="1" outlineLevel="1"/>
    <col min="32" max="32" width="9.85546875" style="1" customWidth="1" outlineLevel="1"/>
    <col min="33" max="33" width="8.42578125" style="1" customWidth="1" outlineLevel="1"/>
    <col min="34" max="34" width="9.42578125" style="1" customWidth="1" outlineLevel="1"/>
    <col min="35" max="36" width="8.42578125" style="1" customWidth="1" outlineLevel="1"/>
    <col min="37" max="37" width="11" style="1" customWidth="1" outlineLevel="1"/>
    <col min="38" max="38" width="10.42578125" style="1" customWidth="1" outlineLevel="1"/>
    <col min="39" max="39" width="12.28515625" style="4" customWidth="1" outlineLevel="1"/>
    <col min="40" max="40" width="10.140625" style="4" customWidth="1" outlineLevel="1"/>
    <col min="41" max="52" width="10.140625" style="2" customWidth="1"/>
    <col min="53" max="53" width="10.5703125" style="3" customWidth="1"/>
    <col min="54" max="65" width="10.5703125" style="2" customWidth="1"/>
    <col min="66" max="66" width="10.42578125" style="3" customWidth="1"/>
    <col min="67" max="78" width="10.42578125" style="2" customWidth="1"/>
    <col min="79" max="16384" width="3" style="1"/>
  </cols>
  <sheetData>
    <row r="1" spans="1:78">
      <c r="M1" s="35" t="s">
        <v>43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 t="s">
        <v>42</v>
      </c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4" t="s">
        <v>41</v>
      </c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 t="s">
        <v>41</v>
      </c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 t="s">
        <v>40</v>
      </c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</row>
    <row r="2" spans="1:78" ht="38.25">
      <c r="A2" s="33" t="s">
        <v>39</v>
      </c>
      <c r="B2" s="31" t="s">
        <v>38</v>
      </c>
      <c r="C2" s="32" t="s">
        <v>37</v>
      </c>
      <c r="D2" s="31" t="s">
        <v>36</v>
      </c>
      <c r="E2" s="31" t="s">
        <v>35</v>
      </c>
      <c r="F2" s="31" t="s">
        <v>34</v>
      </c>
      <c r="G2" s="31" t="s">
        <v>33</v>
      </c>
      <c r="H2" s="31" t="s">
        <v>32</v>
      </c>
      <c r="I2" s="31" t="s">
        <v>31</v>
      </c>
      <c r="J2" s="31" t="s">
        <v>30</v>
      </c>
      <c r="K2" s="30" t="s">
        <v>29</v>
      </c>
      <c r="L2" s="29" t="s">
        <v>28</v>
      </c>
      <c r="M2" s="26">
        <v>43405</v>
      </c>
      <c r="N2" s="26">
        <v>43435</v>
      </c>
      <c r="O2" s="26">
        <v>43466</v>
      </c>
      <c r="P2" s="26">
        <v>43497</v>
      </c>
      <c r="Q2" s="26">
        <v>43525</v>
      </c>
      <c r="R2" s="26">
        <v>43556</v>
      </c>
      <c r="S2" s="26">
        <v>43586</v>
      </c>
      <c r="T2" s="26">
        <v>43617</v>
      </c>
      <c r="U2" s="26">
        <v>43647</v>
      </c>
      <c r="V2" s="26">
        <v>43678</v>
      </c>
      <c r="W2" s="26">
        <v>43709</v>
      </c>
      <c r="X2" s="26">
        <v>43739</v>
      </c>
      <c r="Y2" s="28" t="s">
        <v>27</v>
      </c>
      <c r="Z2" s="28" t="s">
        <v>26</v>
      </c>
      <c r="AA2" s="26">
        <v>43770</v>
      </c>
      <c r="AB2" s="26">
        <v>43800</v>
      </c>
      <c r="AC2" s="26">
        <v>43831</v>
      </c>
      <c r="AD2" s="26">
        <v>43862</v>
      </c>
      <c r="AE2" s="26">
        <v>43891</v>
      </c>
      <c r="AF2" s="26">
        <v>43922</v>
      </c>
      <c r="AG2" s="26">
        <v>43952</v>
      </c>
      <c r="AH2" s="26">
        <v>43983</v>
      </c>
      <c r="AI2" s="26">
        <v>44013</v>
      </c>
      <c r="AJ2" s="26">
        <v>44044</v>
      </c>
      <c r="AK2" s="26">
        <v>44075</v>
      </c>
      <c r="AL2" s="26">
        <v>44105</v>
      </c>
      <c r="AM2" s="28" t="s">
        <v>25</v>
      </c>
      <c r="AN2" s="28" t="s">
        <v>24</v>
      </c>
      <c r="AO2" s="26">
        <v>43405</v>
      </c>
      <c r="AP2" s="26">
        <v>43435</v>
      </c>
      <c r="AQ2" s="26">
        <v>43466</v>
      </c>
      <c r="AR2" s="26">
        <v>43497</v>
      </c>
      <c r="AS2" s="26">
        <v>43525</v>
      </c>
      <c r="AT2" s="26">
        <v>43556</v>
      </c>
      <c r="AU2" s="26">
        <v>43586</v>
      </c>
      <c r="AV2" s="26">
        <v>43617</v>
      </c>
      <c r="AW2" s="26">
        <v>43647</v>
      </c>
      <c r="AX2" s="26">
        <v>43678</v>
      </c>
      <c r="AY2" s="26">
        <v>43709</v>
      </c>
      <c r="AZ2" s="26">
        <v>43739</v>
      </c>
      <c r="BA2" s="27" t="s">
        <v>23</v>
      </c>
      <c r="BB2" s="26">
        <v>43770</v>
      </c>
      <c r="BC2" s="26">
        <v>43800</v>
      </c>
      <c r="BD2" s="26">
        <v>43831</v>
      </c>
      <c r="BE2" s="26">
        <v>43862</v>
      </c>
      <c r="BF2" s="26">
        <v>43891</v>
      </c>
      <c r="BG2" s="26">
        <v>43922</v>
      </c>
      <c r="BH2" s="26">
        <v>43952</v>
      </c>
      <c r="BI2" s="26">
        <v>43983</v>
      </c>
      <c r="BJ2" s="26">
        <v>44013</v>
      </c>
      <c r="BK2" s="26">
        <v>44044</v>
      </c>
      <c r="BL2" s="26">
        <v>44075</v>
      </c>
      <c r="BM2" s="26">
        <v>44105</v>
      </c>
      <c r="BN2" s="25" t="s">
        <v>22</v>
      </c>
      <c r="BO2" s="24" t="s">
        <v>21</v>
      </c>
      <c r="BP2" s="24" t="s">
        <v>20</v>
      </c>
      <c r="BQ2" s="24" t="s">
        <v>19</v>
      </c>
      <c r="BR2" s="24" t="s">
        <v>18</v>
      </c>
      <c r="BS2" s="24" t="s">
        <v>17</v>
      </c>
      <c r="BT2" s="24" t="s">
        <v>16</v>
      </c>
      <c r="BU2" s="24" t="s">
        <v>15</v>
      </c>
      <c r="BV2" s="24" t="s">
        <v>14</v>
      </c>
      <c r="BW2" s="24" t="s">
        <v>13</v>
      </c>
      <c r="BX2" s="24" t="s">
        <v>12</v>
      </c>
      <c r="BY2" s="24" t="s">
        <v>11</v>
      </c>
      <c r="BZ2" s="24" t="s">
        <v>10</v>
      </c>
    </row>
    <row r="3" spans="1:78">
      <c r="A3" s="23">
        <v>1200036603</v>
      </c>
      <c r="B3" s="22" t="s">
        <v>9</v>
      </c>
      <c r="C3" s="21">
        <v>260.5</v>
      </c>
      <c r="D3" s="18"/>
      <c r="E3" s="18"/>
      <c r="F3" s="20"/>
      <c r="G3" s="19"/>
      <c r="H3" s="18"/>
      <c r="I3" s="17">
        <v>122827.5</v>
      </c>
      <c r="J3" s="17">
        <v>83759.065000000002</v>
      </c>
      <c r="K3" s="17">
        <v>39068.434999999998</v>
      </c>
      <c r="L3" s="17"/>
      <c r="M3" s="14">
        <v>0</v>
      </c>
      <c r="N3" s="15">
        <v>0</v>
      </c>
      <c r="O3" s="14">
        <v>0</v>
      </c>
      <c r="P3" s="15">
        <v>0</v>
      </c>
      <c r="Q3" s="14">
        <v>0</v>
      </c>
      <c r="R3" s="15">
        <v>0</v>
      </c>
      <c r="S3" s="14">
        <v>0</v>
      </c>
      <c r="T3" s="15">
        <v>0</v>
      </c>
      <c r="U3" s="16">
        <v>0</v>
      </c>
      <c r="V3" s="14">
        <v>210.5</v>
      </c>
      <c r="W3" s="15">
        <v>50</v>
      </c>
      <c r="X3" s="14">
        <v>0</v>
      </c>
      <c r="Y3" s="13">
        <f>SUM(M3:X3)</f>
        <v>260.5</v>
      </c>
      <c r="Z3" s="13">
        <f>AVERAGE(M3:X3)</f>
        <v>21.708333333333332</v>
      </c>
      <c r="AA3" s="12">
        <f>VLOOKUP($A3,Итоговый!$B:$AB,17,FALSE)</f>
        <v>0</v>
      </c>
      <c r="AB3" s="12">
        <f>VLOOKUP($A3,Итоговый!$B:$AB,18,FALSE)</f>
        <v>0</v>
      </c>
      <c r="AC3" s="11">
        <f>VLOOKUP($A3,Итоговый!$B:$AB,19,FALSE)</f>
        <v>0</v>
      </c>
      <c r="AD3" s="11">
        <f>VLOOKUP($A3,Итоговый!$B:$AB,20,FALSE)</f>
        <v>0</v>
      </c>
      <c r="AE3" s="11">
        <f>VLOOKUP($A3,Итоговый!$B:$AB,21,FALSE)</f>
        <v>0</v>
      </c>
      <c r="AF3" s="11">
        <f>VLOOKUP($A3,Итоговый!$B:$AB,22,FALSE)</f>
        <v>3.6</v>
      </c>
      <c r="AG3" s="11">
        <f>VLOOKUP($A3,Итоговый!$B:$AB,23,FALSE)</f>
        <v>0</v>
      </c>
      <c r="AH3" s="11">
        <f>VLOOKUP($A3,Итоговый!$B:$AB,24,FALSE)</f>
        <v>0</v>
      </c>
      <c r="AI3" s="11">
        <f>VLOOKUP($A3,Итоговый!$B:$AB,25,FALSE)</f>
        <v>0</v>
      </c>
      <c r="AJ3" s="11">
        <f>VLOOKUP($A3,Итоговый!$B:$AB,26,FALSE)</f>
        <v>0</v>
      </c>
      <c r="AK3" s="11">
        <f>VLOOKUP($A3,Итоговый!$B:$AB,27,FALSE)</f>
        <v>0</v>
      </c>
      <c r="AL3" s="11" t="e">
        <f>VLOOKUP($A3,Итоговый!$B:$AB,28,FALSE)</f>
        <v>#REF!</v>
      </c>
      <c r="AM3" s="10" t="e">
        <f>SUM(AA3:AL3)</f>
        <v>#REF!</v>
      </c>
      <c r="AN3" s="10" t="e">
        <f>AVERAGE(AA3:AL3)</f>
        <v>#REF!</v>
      </c>
      <c r="AO3" s="8">
        <f>M3/$Z3</f>
        <v>0</v>
      </c>
      <c r="AP3" s="8">
        <f>N3/$Z3</f>
        <v>0</v>
      </c>
      <c r="AQ3" s="8">
        <f>O3/$Z3</f>
        <v>0</v>
      </c>
      <c r="AR3" s="8">
        <f>P3/$Z3</f>
        <v>0</v>
      </c>
      <c r="AS3" s="8">
        <f>Q3/$Z3</f>
        <v>0</v>
      </c>
      <c r="AT3" s="8">
        <f>R3/$Z3</f>
        <v>0</v>
      </c>
      <c r="AU3" s="8">
        <f>S3/$Z3</f>
        <v>0</v>
      </c>
      <c r="AV3" s="8">
        <f>T3/$Z3</f>
        <v>0</v>
      </c>
      <c r="AW3" s="8">
        <f>U3/$Z3</f>
        <v>0</v>
      </c>
      <c r="AX3" s="8">
        <f>V3/$Z3</f>
        <v>9.6967370441458733</v>
      </c>
      <c r="AY3" s="8">
        <f>W3/$Z3</f>
        <v>2.3032629558541267</v>
      </c>
      <c r="AZ3" s="8">
        <f>X3/$Z3</f>
        <v>0</v>
      </c>
      <c r="BA3" s="9">
        <f>SUM(AO3:AZ3)</f>
        <v>12</v>
      </c>
      <c r="BB3" s="8" t="e">
        <f>AA3/$AN3</f>
        <v>#REF!</v>
      </c>
      <c r="BC3" s="8" t="e">
        <f>AB3/$AN3</f>
        <v>#REF!</v>
      </c>
      <c r="BD3" s="8" t="e">
        <f>AC3/$AN3</f>
        <v>#REF!</v>
      </c>
      <c r="BE3" s="8" t="e">
        <f>AD3/$AN3</f>
        <v>#REF!</v>
      </c>
      <c r="BF3" s="8" t="e">
        <f>AE3/$AN3</f>
        <v>#REF!</v>
      </c>
      <c r="BG3" s="8" t="e">
        <f>AF3/$AN3</f>
        <v>#REF!</v>
      </c>
      <c r="BH3" s="8" t="e">
        <f>AG3/$AN3</f>
        <v>#REF!</v>
      </c>
      <c r="BI3" s="8" t="e">
        <f>AH3/$AN3</f>
        <v>#REF!</v>
      </c>
      <c r="BJ3" s="8" t="e">
        <f>AI3/$AN3</f>
        <v>#REF!</v>
      </c>
      <c r="BK3" s="8" t="e">
        <f>AJ3/$AN3</f>
        <v>#REF!</v>
      </c>
      <c r="BL3" s="8" t="e">
        <f>AK3/$AN3</f>
        <v>#REF!</v>
      </c>
      <c r="BM3" s="8" t="e">
        <f>AL3/$AN3</f>
        <v>#REF!</v>
      </c>
      <c r="BN3" s="9" t="e">
        <f>SUM(BB3:BM3)</f>
        <v>#REF!</v>
      </c>
      <c r="BO3" s="8" t="e">
        <f>AVERAGE(AO3,BB3)</f>
        <v>#REF!</v>
      </c>
      <c r="BP3" s="8" t="e">
        <f>AVERAGE(AP3,BC3)</f>
        <v>#REF!</v>
      </c>
      <c r="BQ3" s="8" t="e">
        <f>AVERAGE(AQ3,BD3)</f>
        <v>#REF!</v>
      </c>
      <c r="BR3" s="8" t="e">
        <f>AVERAGE(AR3,BE3)</f>
        <v>#REF!</v>
      </c>
      <c r="BS3" s="8" t="e">
        <f>AVERAGE(AS3,BF3)</f>
        <v>#REF!</v>
      </c>
      <c r="BT3" s="8" t="e">
        <f>AVERAGE(AT3,BG3)</f>
        <v>#REF!</v>
      </c>
      <c r="BU3" s="8" t="e">
        <f>AVERAGE(AU3,BH3)</f>
        <v>#REF!</v>
      </c>
      <c r="BV3" s="8" t="e">
        <f>AVERAGE(AV3,BI3)</f>
        <v>#REF!</v>
      </c>
      <c r="BW3" s="8" t="e">
        <f>AVERAGE(AW3,BJ3)</f>
        <v>#REF!</v>
      </c>
      <c r="BX3" s="8" t="e">
        <f>AVERAGE(AX3,BK3)</f>
        <v>#REF!</v>
      </c>
      <c r="BY3" s="8" t="e">
        <f>AVERAGE(AY3,BL3)</f>
        <v>#REF!</v>
      </c>
      <c r="BZ3" s="8" t="e">
        <f>AVERAGE(AZ3,BM3)</f>
        <v>#REF!</v>
      </c>
    </row>
    <row r="4" spans="1:78">
      <c r="A4" s="23">
        <v>1200035633</v>
      </c>
      <c r="B4" s="22" t="s">
        <v>8</v>
      </c>
      <c r="C4" s="21">
        <v>1215</v>
      </c>
      <c r="D4" s="18"/>
      <c r="E4" s="18"/>
      <c r="F4" s="20"/>
      <c r="G4" s="19"/>
      <c r="H4" s="18"/>
      <c r="I4" s="17">
        <v>428158.45</v>
      </c>
      <c r="J4" s="17">
        <v>356266.18800000002</v>
      </c>
      <c r="K4" s="17">
        <v>71892.262000000002</v>
      </c>
      <c r="L4" s="17"/>
      <c r="M4" s="14">
        <v>911</v>
      </c>
      <c r="N4" s="15">
        <v>0</v>
      </c>
      <c r="O4" s="14">
        <v>0</v>
      </c>
      <c r="P4" s="15">
        <v>0</v>
      </c>
      <c r="Q4" s="14">
        <v>304</v>
      </c>
      <c r="R4" s="15">
        <v>0</v>
      </c>
      <c r="S4" s="14">
        <v>0</v>
      </c>
      <c r="T4" s="15">
        <v>0</v>
      </c>
      <c r="U4" s="16">
        <v>0</v>
      </c>
      <c r="V4" s="14">
        <v>0</v>
      </c>
      <c r="W4" s="15">
        <v>0</v>
      </c>
      <c r="X4" s="14">
        <v>0</v>
      </c>
      <c r="Y4" s="13">
        <f>SUM(M4:X4)</f>
        <v>1215</v>
      </c>
      <c r="Z4" s="13">
        <f>AVERAGE(M4:X4)</f>
        <v>101.25</v>
      </c>
      <c r="AA4" s="12">
        <f>VLOOKUP($A4,Итоговый!$B:$AB,17,FALSE)</f>
        <v>46</v>
      </c>
      <c r="AB4" s="12">
        <f>VLOOKUP($A4,Итоговый!$B:$AB,18,FALSE)</f>
        <v>0</v>
      </c>
      <c r="AC4" s="11">
        <f>VLOOKUP($A4,Итоговый!$B:$AB,19,FALSE)</f>
        <v>0</v>
      </c>
      <c r="AD4" s="11">
        <f>VLOOKUP($A4,Итоговый!$B:$AB,20,FALSE)</f>
        <v>0</v>
      </c>
      <c r="AE4" s="11">
        <f>VLOOKUP($A4,Итоговый!$B:$AB,21,FALSE)</f>
        <v>0</v>
      </c>
      <c r="AF4" s="11">
        <f>VLOOKUP($A4,Итоговый!$B:$AB,22,FALSE)</f>
        <v>0</v>
      </c>
      <c r="AG4" s="11">
        <f>VLOOKUP($A4,Итоговый!$B:$AB,23,FALSE)</f>
        <v>0</v>
      </c>
      <c r="AH4" s="11">
        <f>VLOOKUP($A4,Итоговый!$B:$AB,24,FALSE)</f>
        <v>0</v>
      </c>
      <c r="AI4" s="11">
        <f>VLOOKUP($A4,Итоговый!$B:$AB,25,FALSE)</f>
        <v>0</v>
      </c>
      <c r="AJ4" s="11">
        <f>VLOOKUP($A4,Итоговый!$B:$AB,26,FALSE)</f>
        <v>0</v>
      </c>
      <c r="AK4" s="11">
        <f>VLOOKUP($A4,Итоговый!$B:$AB,27,FALSE)</f>
        <v>0</v>
      </c>
      <c r="AL4" s="11" t="e">
        <f>VLOOKUP($A4,Итоговый!$B:$AB,28,FALSE)</f>
        <v>#REF!</v>
      </c>
      <c r="AM4" s="10" t="e">
        <f>SUM(AA4:AL4)</f>
        <v>#REF!</v>
      </c>
      <c r="AN4" s="10" t="e">
        <f>AVERAGE(AA4:AL4)</f>
        <v>#REF!</v>
      </c>
      <c r="AO4" s="8">
        <f>M4/$Z4</f>
        <v>8.9975308641975307</v>
      </c>
      <c r="AP4" s="8">
        <f>N4/$Z4</f>
        <v>0</v>
      </c>
      <c r="AQ4" s="8">
        <f>O4/$Z4</f>
        <v>0</v>
      </c>
      <c r="AR4" s="8">
        <f>P4/$Z4</f>
        <v>0</v>
      </c>
      <c r="AS4" s="8">
        <f>Q4/$Z4</f>
        <v>3.0024691358024693</v>
      </c>
      <c r="AT4" s="8">
        <f>R4/$Z4</f>
        <v>0</v>
      </c>
      <c r="AU4" s="8">
        <f>S4/$Z4</f>
        <v>0</v>
      </c>
      <c r="AV4" s="8">
        <f>T4/$Z4</f>
        <v>0</v>
      </c>
      <c r="AW4" s="8">
        <f>U4/$Z4</f>
        <v>0</v>
      </c>
      <c r="AX4" s="8">
        <f>V4/$Z4</f>
        <v>0</v>
      </c>
      <c r="AY4" s="8">
        <f>W4/$Z4</f>
        <v>0</v>
      </c>
      <c r="AZ4" s="8">
        <f>X4/$Z4</f>
        <v>0</v>
      </c>
      <c r="BA4" s="9">
        <f>SUM(AO4:AZ4)</f>
        <v>12</v>
      </c>
      <c r="BB4" s="8" t="e">
        <f>AA4/$AN4</f>
        <v>#REF!</v>
      </c>
      <c r="BC4" s="8" t="e">
        <f>AB4/$AN4</f>
        <v>#REF!</v>
      </c>
      <c r="BD4" s="8" t="e">
        <f>AC4/$AN4</f>
        <v>#REF!</v>
      </c>
      <c r="BE4" s="8" t="e">
        <f>AD4/$AN4</f>
        <v>#REF!</v>
      </c>
      <c r="BF4" s="8" t="e">
        <f>AE4/$AN4</f>
        <v>#REF!</v>
      </c>
      <c r="BG4" s="8" t="e">
        <f>AF4/$AN4</f>
        <v>#REF!</v>
      </c>
      <c r="BH4" s="8" t="e">
        <f>AG4/$AN4</f>
        <v>#REF!</v>
      </c>
      <c r="BI4" s="8" t="e">
        <f>AH4/$AN4</f>
        <v>#REF!</v>
      </c>
      <c r="BJ4" s="8" t="e">
        <f>AI4/$AN4</f>
        <v>#REF!</v>
      </c>
      <c r="BK4" s="8" t="e">
        <f>AJ4/$AN4</f>
        <v>#REF!</v>
      </c>
      <c r="BL4" s="8" t="e">
        <f>AK4/$AN4</f>
        <v>#REF!</v>
      </c>
      <c r="BM4" s="8" t="e">
        <f>AL4/$AN4</f>
        <v>#REF!</v>
      </c>
      <c r="BN4" s="9" t="e">
        <f>SUM(BB4:BM4)</f>
        <v>#REF!</v>
      </c>
      <c r="BO4" s="8" t="e">
        <f>AVERAGE(AO4,BB4)</f>
        <v>#REF!</v>
      </c>
      <c r="BP4" s="8" t="e">
        <f>AVERAGE(AP4,BC4)</f>
        <v>#REF!</v>
      </c>
      <c r="BQ4" s="8" t="e">
        <f>AVERAGE(AQ4,BD4)</f>
        <v>#REF!</v>
      </c>
      <c r="BR4" s="8" t="e">
        <f>AVERAGE(AR4,BE4)</f>
        <v>#REF!</v>
      </c>
      <c r="BS4" s="8" t="e">
        <f>AVERAGE(AS4,BF4)</f>
        <v>#REF!</v>
      </c>
      <c r="BT4" s="8" t="e">
        <f>AVERAGE(AT4,BG4)</f>
        <v>#REF!</v>
      </c>
      <c r="BU4" s="8" t="e">
        <f>AVERAGE(AU4,BH4)</f>
        <v>#REF!</v>
      </c>
      <c r="BV4" s="8" t="e">
        <f>AVERAGE(AV4,BI4)</f>
        <v>#REF!</v>
      </c>
      <c r="BW4" s="8" t="e">
        <f>AVERAGE(AW4,BJ4)</f>
        <v>#REF!</v>
      </c>
      <c r="BX4" s="8" t="e">
        <f>AVERAGE(AX4,BK4)</f>
        <v>#REF!</v>
      </c>
      <c r="BY4" s="8" t="e">
        <f>AVERAGE(AY4,BL4)</f>
        <v>#REF!</v>
      </c>
      <c r="BZ4" s="8" t="e">
        <f>AVERAGE(AZ4,BM4)</f>
        <v>#REF!</v>
      </c>
    </row>
    <row r="5" spans="1:78">
      <c r="A5" s="23">
        <v>1200035530</v>
      </c>
      <c r="B5" s="22" t="s">
        <v>7</v>
      </c>
      <c r="C5" s="21">
        <v>310</v>
      </c>
      <c r="D5" s="18"/>
      <c r="E5" s="18"/>
      <c r="F5" s="20"/>
      <c r="G5" s="19"/>
      <c r="H5" s="18"/>
      <c r="I5" s="17">
        <v>152365</v>
      </c>
      <c r="J5" s="17">
        <v>112754.75</v>
      </c>
      <c r="K5" s="17">
        <v>39610.25</v>
      </c>
      <c r="L5" s="17"/>
      <c r="M5" s="14">
        <v>310</v>
      </c>
      <c r="N5" s="15">
        <v>0</v>
      </c>
      <c r="O5" s="14">
        <v>0</v>
      </c>
      <c r="P5" s="15">
        <v>0</v>
      </c>
      <c r="Q5" s="14">
        <v>0</v>
      </c>
      <c r="R5" s="15">
        <v>0</v>
      </c>
      <c r="S5" s="14">
        <v>0</v>
      </c>
      <c r="T5" s="15">
        <v>0</v>
      </c>
      <c r="U5" s="16">
        <v>0</v>
      </c>
      <c r="V5" s="14">
        <v>0</v>
      </c>
      <c r="W5" s="15">
        <v>0</v>
      </c>
      <c r="X5" s="14">
        <v>0</v>
      </c>
      <c r="Y5" s="13">
        <f>SUM(M5:X5)</f>
        <v>310</v>
      </c>
      <c r="Z5" s="13">
        <f>AVERAGE(M5:X5)</f>
        <v>25.833333333333332</v>
      </c>
      <c r="AA5" s="12">
        <f>VLOOKUP($A5,Итоговый!$B:$AB,17,FALSE)</f>
        <v>0</v>
      </c>
      <c r="AB5" s="12">
        <f>VLOOKUP($A5,Итоговый!$B:$AB,18,FALSE)</f>
        <v>0</v>
      </c>
      <c r="AC5" s="11">
        <f>VLOOKUP($A5,Итоговый!$B:$AB,19,FALSE)</f>
        <v>0</v>
      </c>
      <c r="AD5" s="11">
        <f>VLOOKUP($A5,Итоговый!$B:$AB,20,FALSE)</f>
        <v>0</v>
      </c>
      <c r="AE5" s="11">
        <f>VLOOKUP($A5,Итоговый!$B:$AB,21,FALSE)</f>
        <v>0</v>
      </c>
      <c r="AF5" s="11">
        <f>VLOOKUP($A5,Итоговый!$B:$AB,22,FALSE)</f>
        <v>0</v>
      </c>
      <c r="AG5" s="11">
        <f>VLOOKUP($A5,Итоговый!$B:$AB,23,FALSE)</f>
        <v>0</v>
      </c>
      <c r="AH5" s="11">
        <f>VLOOKUP($A5,Итоговый!$B:$AB,24,FALSE)</f>
        <v>0</v>
      </c>
      <c r="AI5" s="11">
        <f>VLOOKUP($A5,Итоговый!$B:$AB,25,FALSE)</f>
        <v>0</v>
      </c>
      <c r="AJ5" s="11">
        <f>VLOOKUP($A5,Итоговый!$B:$AB,26,FALSE)</f>
        <v>0</v>
      </c>
      <c r="AK5" s="11">
        <f>VLOOKUP($A5,Итоговый!$B:$AB,27,FALSE)</f>
        <v>0</v>
      </c>
      <c r="AL5" s="11" t="e">
        <f>VLOOKUP($A5,Итоговый!$B:$AB,28,FALSE)</f>
        <v>#REF!</v>
      </c>
      <c r="AM5" s="10" t="e">
        <f>SUM(AA5:AL5)</f>
        <v>#REF!</v>
      </c>
      <c r="AN5" s="10" t="e">
        <f>AVERAGE(AA5:AL5)</f>
        <v>#REF!</v>
      </c>
      <c r="AO5" s="8">
        <f>M5/$Z5</f>
        <v>12</v>
      </c>
      <c r="AP5" s="8">
        <f>N5/$Z5</f>
        <v>0</v>
      </c>
      <c r="AQ5" s="8">
        <f>O5/$Z5</f>
        <v>0</v>
      </c>
      <c r="AR5" s="8">
        <f>P5/$Z5</f>
        <v>0</v>
      </c>
      <c r="AS5" s="8">
        <f>Q5/$Z5</f>
        <v>0</v>
      </c>
      <c r="AT5" s="8">
        <f>R5/$Z5</f>
        <v>0</v>
      </c>
      <c r="AU5" s="8">
        <f>S5/$Z5</f>
        <v>0</v>
      </c>
      <c r="AV5" s="8">
        <f>T5/$Z5</f>
        <v>0</v>
      </c>
      <c r="AW5" s="8">
        <f>U5/$Z5</f>
        <v>0</v>
      </c>
      <c r="AX5" s="8">
        <f>V5/$Z5</f>
        <v>0</v>
      </c>
      <c r="AY5" s="8">
        <f>W5/$Z5</f>
        <v>0</v>
      </c>
      <c r="AZ5" s="8">
        <f>X5/$Z5</f>
        <v>0</v>
      </c>
      <c r="BA5" s="9">
        <f>SUM(AO5:AZ5)</f>
        <v>12</v>
      </c>
      <c r="BB5" s="8" t="e">
        <f>AA5/$AN5</f>
        <v>#REF!</v>
      </c>
      <c r="BC5" s="8" t="e">
        <f>AB5/$AN5</f>
        <v>#REF!</v>
      </c>
      <c r="BD5" s="8" t="e">
        <f>AC5/$AN5</f>
        <v>#REF!</v>
      </c>
      <c r="BE5" s="8" t="e">
        <f>AD5/$AN5</f>
        <v>#REF!</v>
      </c>
      <c r="BF5" s="8" t="e">
        <f>AE5/$AN5</f>
        <v>#REF!</v>
      </c>
      <c r="BG5" s="8" t="e">
        <f>AF5/$AN5</f>
        <v>#REF!</v>
      </c>
      <c r="BH5" s="8" t="e">
        <f>AG5/$AN5</f>
        <v>#REF!</v>
      </c>
      <c r="BI5" s="8" t="e">
        <f>AH5/$AN5</f>
        <v>#REF!</v>
      </c>
      <c r="BJ5" s="8" t="e">
        <f>AI5/$AN5</f>
        <v>#REF!</v>
      </c>
      <c r="BK5" s="8" t="e">
        <f>AJ5/$AN5</f>
        <v>#REF!</v>
      </c>
      <c r="BL5" s="8" t="e">
        <f>AK5/$AN5</f>
        <v>#REF!</v>
      </c>
      <c r="BM5" s="8" t="e">
        <f>AL5/$AN5</f>
        <v>#REF!</v>
      </c>
      <c r="BN5" s="9" t="e">
        <f>SUM(BB5:BM5)</f>
        <v>#REF!</v>
      </c>
      <c r="BO5" s="8" t="e">
        <f>AVERAGE(AO5,BB5)</f>
        <v>#REF!</v>
      </c>
      <c r="BP5" s="8" t="e">
        <f>AVERAGE(AP5,BC5)</f>
        <v>#REF!</v>
      </c>
      <c r="BQ5" s="8" t="e">
        <f>AVERAGE(AQ5,BD5)</f>
        <v>#REF!</v>
      </c>
      <c r="BR5" s="8" t="e">
        <f>AVERAGE(AR5,BE5)</f>
        <v>#REF!</v>
      </c>
      <c r="BS5" s="8" t="e">
        <f>AVERAGE(AS5,BF5)</f>
        <v>#REF!</v>
      </c>
      <c r="BT5" s="8" t="e">
        <f>AVERAGE(AT5,BG5)</f>
        <v>#REF!</v>
      </c>
      <c r="BU5" s="8" t="e">
        <f>AVERAGE(AU5,BH5)</f>
        <v>#REF!</v>
      </c>
      <c r="BV5" s="8" t="e">
        <f>AVERAGE(AV5,BI5)</f>
        <v>#REF!</v>
      </c>
      <c r="BW5" s="8" t="e">
        <f>AVERAGE(AW5,BJ5)</f>
        <v>#REF!</v>
      </c>
      <c r="BX5" s="8" t="e">
        <f>AVERAGE(AX5,BK5)</f>
        <v>#REF!</v>
      </c>
      <c r="BY5" s="8" t="e">
        <f>AVERAGE(AY5,BL5)</f>
        <v>#REF!</v>
      </c>
      <c r="BZ5" s="8" t="e">
        <f>AVERAGE(AZ5,BM5)</f>
        <v>#REF!</v>
      </c>
    </row>
    <row r="6" spans="1:78">
      <c r="A6" s="23">
        <v>1200035487</v>
      </c>
      <c r="B6" s="22" t="s">
        <v>6</v>
      </c>
      <c r="C6" s="21">
        <v>5398</v>
      </c>
      <c r="D6" s="18"/>
      <c r="E6" s="18"/>
      <c r="F6" s="20"/>
      <c r="G6" s="19"/>
      <c r="H6" s="18"/>
      <c r="I6" s="17">
        <v>1017810.251</v>
      </c>
      <c r="J6" s="17">
        <v>412190.08199999999</v>
      </c>
      <c r="K6" s="17">
        <v>605620.16899999999</v>
      </c>
      <c r="L6" s="17"/>
      <c r="M6" s="14">
        <v>0</v>
      </c>
      <c r="N6" s="15">
        <v>0</v>
      </c>
      <c r="O6" s="14">
        <v>0</v>
      </c>
      <c r="P6" s="15">
        <v>0</v>
      </c>
      <c r="Q6" s="14">
        <v>0</v>
      </c>
      <c r="R6" s="15">
        <v>0</v>
      </c>
      <c r="S6" s="14">
        <v>0</v>
      </c>
      <c r="T6" s="15">
        <v>0</v>
      </c>
      <c r="U6" s="16">
        <v>0</v>
      </c>
      <c r="V6" s="14">
        <v>2704</v>
      </c>
      <c r="W6" s="15">
        <v>2694</v>
      </c>
      <c r="X6" s="14">
        <v>0</v>
      </c>
      <c r="Y6" s="13">
        <f>SUM(M6:X6)</f>
        <v>5398</v>
      </c>
      <c r="Z6" s="13">
        <f>AVERAGE(M6:X6)</f>
        <v>449.83333333333331</v>
      </c>
      <c r="AA6" s="12">
        <f>VLOOKUP($A6,Итоговый!$B:$AB,17,FALSE)</f>
        <v>0</v>
      </c>
      <c r="AB6" s="12">
        <f>VLOOKUP($A6,Итоговый!$B:$AB,18,FALSE)</f>
        <v>0</v>
      </c>
      <c r="AC6" s="11">
        <f>VLOOKUP($A6,Итоговый!$B:$AB,19,FALSE)</f>
        <v>0</v>
      </c>
      <c r="AD6" s="11">
        <f>VLOOKUP($A6,Итоговый!$B:$AB,20,FALSE)</f>
        <v>6</v>
      </c>
      <c r="AE6" s="11">
        <f>VLOOKUP($A6,Итоговый!$B:$AB,21,FALSE)</f>
        <v>0</v>
      </c>
      <c r="AF6" s="11">
        <f>VLOOKUP($A6,Итоговый!$B:$AB,22,FALSE)</f>
        <v>0</v>
      </c>
      <c r="AG6" s="11">
        <f>VLOOKUP($A6,Итоговый!$B:$AB,23,FALSE)</f>
        <v>2700</v>
      </c>
      <c r="AH6" s="11">
        <f>VLOOKUP($A6,Итоговый!$B:$AB,24,FALSE)</f>
        <v>0</v>
      </c>
      <c r="AI6" s="11">
        <f>VLOOKUP($A6,Итоговый!$B:$AB,25,FALSE)</f>
        <v>0</v>
      </c>
      <c r="AJ6" s="11">
        <f>VLOOKUP($A6,Итоговый!$B:$AB,26,FALSE)</f>
        <v>0</v>
      </c>
      <c r="AK6" s="11">
        <f>VLOOKUP($A6,Итоговый!$B:$AB,27,FALSE)</f>
        <v>13105</v>
      </c>
      <c r="AL6" s="11" t="e">
        <f>VLOOKUP($A6,Итоговый!$B:$AB,28,FALSE)</f>
        <v>#REF!</v>
      </c>
      <c r="AM6" s="10" t="e">
        <f>SUM(AA6:AL6)</f>
        <v>#REF!</v>
      </c>
      <c r="AN6" s="10" t="e">
        <f>AVERAGE(AA6:AL6)</f>
        <v>#REF!</v>
      </c>
      <c r="AO6" s="8">
        <f>M6/$Z6</f>
        <v>0</v>
      </c>
      <c r="AP6" s="8">
        <f>N6/$Z6</f>
        <v>0</v>
      </c>
      <c r="AQ6" s="8">
        <f>O6/$Z6</f>
        <v>0</v>
      </c>
      <c r="AR6" s="8">
        <f>P6/$Z6</f>
        <v>0</v>
      </c>
      <c r="AS6" s="8">
        <f>Q6/$Z6</f>
        <v>0</v>
      </c>
      <c r="AT6" s="8">
        <f>R6/$Z6</f>
        <v>0</v>
      </c>
      <c r="AU6" s="8">
        <f>S6/$Z6</f>
        <v>0</v>
      </c>
      <c r="AV6" s="8">
        <f>T6/$Z6</f>
        <v>0</v>
      </c>
      <c r="AW6" s="8">
        <f>U6/$Z6</f>
        <v>0</v>
      </c>
      <c r="AX6" s="8">
        <f>V6/$Z6</f>
        <v>6.0111152278621711</v>
      </c>
      <c r="AY6" s="8">
        <f>W6/$Z6</f>
        <v>5.9888847721378289</v>
      </c>
      <c r="AZ6" s="8">
        <f>X6/$Z6</f>
        <v>0</v>
      </c>
      <c r="BA6" s="9">
        <f>SUM(AO6:AZ6)</f>
        <v>12</v>
      </c>
      <c r="BB6" s="8" t="e">
        <f>AA6/$AN6</f>
        <v>#REF!</v>
      </c>
      <c r="BC6" s="8" t="e">
        <f>AB6/$AN6</f>
        <v>#REF!</v>
      </c>
      <c r="BD6" s="8" t="e">
        <f>AC6/$AN6</f>
        <v>#REF!</v>
      </c>
      <c r="BE6" s="8" t="e">
        <f>AD6/$AN6</f>
        <v>#REF!</v>
      </c>
      <c r="BF6" s="8" t="e">
        <f>AE6/$AN6</f>
        <v>#REF!</v>
      </c>
      <c r="BG6" s="8" t="e">
        <f>AF6/$AN6</f>
        <v>#REF!</v>
      </c>
      <c r="BH6" s="8" t="e">
        <f>AG6/$AN6</f>
        <v>#REF!</v>
      </c>
      <c r="BI6" s="8" t="e">
        <f>AH6/$AN6</f>
        <v>#REF!</v>
      </c>
      <c r="BJ6" s="8" t="e">
        <f>AI6/$AN6</f>
        <v>#REF!</v>
      </c>
      <c r="BK6" s="8" t="e">
        <f>AJ6/$AN6</f>
        <v>#REF!</v>
      </c>
      <c r="BL6" s="8" t="e">
        <f>AK6/$AN6</f>
        <v>#REF!</v>
      </c>
      <c r="BM6" s="8" t="e">
        <f>AL6/$AN6</f>
        <v>#REF!</v>
      </c>
      <c r="BN6" s="9" t="e">
        <f>SUM(BB6:BM6)</f>
        <v>#REF!</v>
      </c>
      <c r="BO6" s="8" t="e">
        <f>AVERAGE(AO6,BB6)</f>
        <v>#REF!</v>
      </c>
      <c r="BP6" s="8" t="e">
        <f>AVERAGE(AP6,BC6)</f>
        <v>#REF!</v>
      </c>
      <c r="BQ6" s="8" t="e">
        <f>AVERAGE(AQ6,BD6)</f>
        <v>#REF!</v>
      </c>
      <c r="BR6" s="8" t="e">
        <f>AVERAGE(AR6,BE6)</f>
        <v>#REF!</v>
      </c>
      <c r="BS6" s="8" t="e">
        <f>AVERAGE(AS6,BF6)</f>
        <v>#REF!</v>
      </c>
      <c r="BT6" s="8" t="e">
        <f>AVERAGE(AT6,BG6)</f>
        <v>#REF!</v>
      </c>
      <c r="BU6" s="8" t="e">
        <f>AVERAGE(AU6,BH6)</f>
        <v>#REF!</v>
      </c>
      <c r="BV6" s="8" t="e">
        <f>AVERAGE(AV6,BI6)</f>
        <v>#REF!</v>
      </c>
      <c r="BW6" s="8" t="e">
        <f>AVERAGE(AW6,BJ6)</f>
        <v>#REF!</v>
      </c>
      <c r="BX6" s="8" t="e">
        <f>AVERAGE(AX6,BK6)</f>
        <v>#REF!</v>
      </c>
      <c r="BY6" s="8" t="e">
        <f>AVERAGE(AY6,BL6)</f>
        <v>#REF!</v>
      </c>
      <c r="BZ6" s="8" t="e">
        <f>AVERAGE(AZ6,BM6)</f>
        <v>#REF!</v>
      </c>
    </row>
    <row r="7" spans="1:78">
      <c r="A7" s="23">
        <v>1200035445</v>
      </c>
      <c r="B7" s="22" t="s">
        <v>5</v>
      </c>
      <c r="C7" s="21">
        <v>4567.2</v>
      </c>
      <c r="D7" s="18"/>
      <c r="E7" s="18"/>
      <c r="F7" s="20"/>
      <c r="G7" s="19"/>
      <c r="H7" s="18"/>
      <c r="I7" s="17">
        <v>1690412.6510000001</v>
      </c>
      <c r="J7" s="17">
        <v>1063909.1869999999</v>
      </c>
      <c r="K7" s="17">
        <v>626503.46400000004</v>
      </c>
      <c r="L7" s="17"/>
      <c r="M7" s="14">
        <v>0</v>
      </c>
      <c r="N7" s="15">
        <v>1485</v>
      </c>
      <c r="O7" s="14">
        <v>279.8</v>
      </c>
      <c r="P7" s="15">
        <v>990</v>
      </c>
      <c r="Q7" s="14">
        <v>0</v>
      </c>
      <c r="R7" s="15">
        <v>252</v>
      </c>
      <c r="S7" s="14">
        <v>0</v>
      </c>
      <c r="T7" s="15">
        <v>732.2</v>
      </c>
      <c r="U7" s="16">
        <v>0</v>
      </c>
      <c r="V7" s="14">
        <v>73</v>
      </c>
      <c r="W7" s="15">
        <v>0</v>
      </c>
      <c r="X7" s="14">
        <v>755.2</v>
      </c>
      <c r="Y7" s="13">
        <f>SUM(M7:X7)</f>
        <v>4567.2</v>
      </c>
      <c r="Z7" s="13">
        <f>AVERAGE(M7:X7)</f>
        <v>380.59999999999997</v>
      </c>
      <c r="AA7" s="12">
        <f>VLOOKUP($A7,Итоговый!$B:$AB,17,FALSE)</f>
        <v>0</v>
      </c>
      <c r="AB7" s="12">
        <f>VLOOKUP($A7,Итоговый!$B:$AB,18,FALSE)</f>
        <v>1890.6</v>
      </c>
      <c r="AC7" s="11">
        <f>VLOOKUP($A7,Итоговый!$B:$AB,19,FALSE)</f>
        <v>3715</v>
      </c>
      <c r="AD7" s="11">
        <f>VLOOKUP($A7,Итоговый!$B:$AB,20,FALSE)</f>
        <v>0</v>
      </c>
      <c r="AE7" s="11">
        <f>VLOOKUP($A7,Итоговый!$B:$AB,21,FALSE)</f>
        <v>2053</v>
      </c>
      <c r="AF7" s="11">
        <f>VLOOKUP($A7,Итоговый!$B:$AB,22,FALSE)</f>
        <v>0</v>
      </c>
      <c r="AG7" s="11">
        <f>VLOOKUP($A7,Итоговый!$B:$AB,23,FALSE)</f>
        <v>22</v>
      </c>
      <c r="AH7" s="11">
        <f>VLOOKUP($A7,Итоговый!$B:$AB,24,FALSE)</f>
        <v>0</v>
      </c>
      <c r="AI7" s="11">
        <f>VLOOKUP($A7,Итоговый!$B:$AB,25,FALSE)</f>
        <v>0</v>
      </c>
      <c r="AJ7" s="11">
        <f>VLOOKUP($A7,Итоговый!$B:$AB,26,FALSE)</f>
        <v>0</v>
      </c>
      <c r="AK7" s="11">
        <f>VLOOKUP($A7,Итоговый!$B:$AB,27,FALSE)</f>
        <v>33</v>
      </c>
      <c r="AL7" s="11" t="e">
        <f>VLOOKUP($A7,Итоговый!$B:$AB,28,FALSE)</f>
        <v>#REF!</v>
      </c>
      <c r="AM7" s="10" t="e">
        <f>SUM(AA7:AL7)</f>
        <v>#REF!</v>
      </c>
      <c r="AN7" s="10" t="e">
        <f>AVERAGE(AA7:AL7)</f>
        <v>#REF!</v>
      </c>
      <c r="AO7" s="8">
        <f>M7/$Z7</f>
        <v>0</v>
      </c>
      <c r="AP7" s="8">
        <f>N7/$Z7</f>
        <v>3.901734104046243</v>
      </c>
      <c r="AQ7" s="8">
        <f>O7/$Z7</f>
        <v>0.73515501839201269</v>
      </c>
      <c r="AR7" s="8">
        <f>P7/$Z7</f>
        <v>2.601156069364162</v>
      </c>
      <c r="AS7" s="8">
        <f>Q7/$Z7</f>
        <v>0</v>
      </c>
      <c r="AT7" s="8">
        <f>R7/$Z7</f>
        <v>0.66211245401996854</v>
      </c>
      <c r="AU7" s="8">
        <f>S7/$Z7</f>
        <v>0</v>
      </c>
      <c r="AV7" s="8">
        <f>T7/$Z7</f>
        <v>1.923804519180242</v>
      </c>
      <c r="AW7" s="8">
        <f>U7/$Z7</f>
        <v>0</v>
      </c>
      <c r="AX7" s="8">
        <f>V7/$Z7</f>
        <v>0.19180241723594327</v>
      </c>
      <c r="AY7" s="8">
        <f>W7/$Z7</f>
        <v>0</v>
      </c>
      <c r="AZ7" s="8">
        <f>X7/$Z7</f>
        <v>1.9842354177614296</v>
      </c>
      <c r="BA7" s="9">
        <f>SUM(AO7:AZ7)</f>
        <v>12</v>
      </c>
      <c r="BB7" s="8" t="e">
        <f>AA7/$AN7</f>
        <v>#REF!</v>
      </c>
      <c r="BC7" s="8" t="e">
        <f>AB7/$AN7</f>
        <v>#REF!</v>
      </c>
      <c r="BD7" s="8" t="e">
        <f>AC7/$AN7</f>
        <v>#REF!</v>
      </c>
      <c r="BE7" s="8" t="e">
        <f>AD7/$AN7</f>
        <v>#REF!</v>
      </c>
      <c r="BF7" s="8" t="e">
        <f>AE7/$AN7</f>
        <v>#REF!</v>
      </c>
      <c r="BG7" s="8" t="e">
        <f>AF7/$AN7</f>
        <v>#REF!</v>
      </c>
      <c r="BH7" s="8" t="e">
        <f>AG7/$AN7</f>
        <v>#REF!</v>
      </c>
      <c r="BI7" s="8" t="e">
        <f>AH7/$AN7</f>
        <v>#REF!</v>
      </c>
      <c r="BJ7" s="8" t="e">
        <f>AI7/$AN7</f>
        <v>#REF!</v>
      </c>
      <c r="BK7" s="8" t="e">
        <f>AJ7/$AN7</f>
        <v>#REF!</v>
      </c>
      <c r="BL7" s="8" t="e">
        <f>AK7/$AN7</f>
        <v>#REF!</v>
      </c>
      <c r="BM7" s="8" t="e">
        <f>AL7/$AN7</f>
        <v>#REF!</v>
      </c>
      <c r="BN7" s="9" t="e">
        <f>SUM(BB7:BM7)</f>
        <v>#REF!</v>
      </c>
      <c r="BO7" s="8" t="e">
        <f>AVERAGE(AO7,BB7)</f>
        <v>#REF!</v>
      </c>
      <c r="BP7" s="8" t="e">
        <f>AVERAGE(AP7,BC7)</f>
        <v>#REF!</v>
      </c>
      <c r="BQ7" s="8" t="e">
        <f>AVERAGE(AQ7,BD7)</f>
        <v>#REF!</v>
      </c>
      <c r="BR7" s="8" t="e">
        <f>AVERAGE(AR7,BE7)</f>
        <v>#REF!</v>
      </c>
      <c r="BS7" s="8" t="e">
        <f>AVERAGE(AS7,BF7)</f>
        <v>#REF!</v>
      </c>
      <c r="BT7" s="8" t="e">
        <f>AVERAGE(AT7,BG7)</f>
        <v>#REF!</v>
      </c>
      <c r="BU7" s="8" t="e">
        <f>AVERAGE(AU7,BH7)</f>
        <v>#REF!</v>
      </c>
      <c r="BV7" s="8" t="e">
        <f>AVERAGE(AV7,BI7)</f>
        <v>#REF!</v>
      </c>
      <c r="BW7" s="8" t="e">
        <f>AVERAGE(AW7,BJ7)</f>
        <v>#REF!</v>
      </c>
      <c r="BX7" s="8" t="e">
        <f>AVERAGE(AX7,BK7)</f>
        <v>#REF!</v>
      </c>
      <c r="BY7" s="8" t="e">
        <f>AVERAGE(AY7,BL7)</f>
        <v>#REF!</v>
      </c>
      <c r="BZ7" s="8" t="e">
        <f>AVERAGE(AZ7,BM7)</f>
        <v>#REF!</v>
      </c>
    </row>
    <row r="8" spans="1:78">
      <c r="A8" s="23">
        <v>1200035289</v>
      </c>
      <c r="B8" s="22" t="s">
        <v>4</v>
      </c>
      <c r="C8" s="21">
        <v>5883</v>
      </c>
      <c r="D8" s="18"/>
      <c r="E8" s="18"/>
      <c r="F8" s="20"/>
      <c r="G8" s="19"/>
      <c r="H8" s="18"/>
      <c r="I8" s="17">
        <v>1730490</v>
      </c>
      <c r="J8" s="17">
        <v>1400577.5759999999</v>
      </c>
      <c r="K8" s="17">
        <v>329912.424</v>
      </c>
      <c r="L8" s="17"/>
      <c r="M8" s="14">
        <v>0</v>
      </c>
      <c r="N8" s="15">
        <v>2340</v>
      </c>
      <c r="O8" s="14">
        <v>0</v>
      </c>
      <c r="P8" s="15">
        <v>0</v>
      </c>
      <c r="Q8" s="14">
        <v>0</v>
      </c>
      <c r="R8" s="15">
        <v>0</v>
      </c>
      <c r="S8" s="14">
        <v>0</v>
      </c>
      <c r="T8" s="15">
        <v>0</v>
      </c>
      <c r="U8" s="16">
        <v>0</v>
      </c>
      <c r="V8" s="14">
        <v>0</v>
      </c>
      <c r="W8" s="15">
        <v>3543</v>
      </c>
      <c r="X8" s="14">
        <v>0</v>
      </c>
      <c r="Y8" s="13">
        <f>SUM(M8:X8)</f>
        <v>5883</v>
      </c>
      <c r="Z8" s="13">
        <f>AVERAGE(M8:X8)</f>
        <v>490.25</v>
      </c>
      <c r="AA8" s="12">
        <f>VLOOKUP($A8,Итоговый!$B:$AB,17,FALSE)</f>
        <v>0</v>
      </c>
      <c r="AB8" s="12">
        <f>VLOOKUP($A8,Итоговый!$B:$AB,18,FALSE)</f>
        <v>164</v>
      </c>
      <c r="AC8" s="11">
        <f>VLOOKUP($A8,Итоговый!$B:$AB,19,FALSE)</f>
        <v>1290.5999999999999</v>
      </c>
      <c r="AD8" s="11">
        <f>VLOOKUP($A8,Итоговый!$B:$AB,20,FALSE)</f>
        <v>0</v>
      </c>
      <c r="AE8" s="11">
        <f>VLOOKUP($A8,Итоговый!$B:$AB,21,FALSE)</f>
        <v>2078.1999999999998</v>
      </c>
      <c r="AF8" s="11">
        <f>VLOOKUP($A8,Итоговый!$B:$AB,22,FALSE)</f>
        <v>0</v>
      </c>
      <c r="AG8" s="11">
        <f>VLOOKUP($A8,Итоговый!$B:$AB,23,FALSE)</f>
        <v>0</v>
      </c>
      <c r="AH8" s="11">
        <f>VLOOKUP($A8,Итоговый!$B:$AB,24,FALSE)</f>
        <v>0</v>
      </c>
      <c r="AI8" s="11">
        <f>VLOOKUP($A8,Итоговый!$B:$AB,25,FALSE)</f>
        <v>0</v>
      </c>
      <c r="AJ8" s="11">
        <f>VLOOKUP($A8,Итоговый!$B:$AB,26,FALSE)</f>
        <v>0</v>
      </c>
      <c r="AK8" s="11">
        <f>VLOOKUP($A8,Итоговый!$B:$AB,27,FALSE)</f>
        <v>0</v>
      </c>
      <c r="AL8" s="11" t="e">
        <f>VLOOKUP($A8,Итоговый!$B:$AB,28,FALSE)</f>
        <v>#REF!</v>
      </c>
      <c r="AM8" s="10" t="e">
        <f>SUM(AA8:AL8)</f>
        <v>#REF!</v>
      </c>
      <c r="AN8" s="10" t="e">
        <f>AVERAGE(AA8:AL8)</f>
        <v>#REF!</v>
      </c>
      <c r="AO8" s="8">
        <f>M8/$Z8</f>
        <v>0</v>
      </c>
      <c r="AP8" s="8">
        <f>N8/$Z8</f>
        <v>4.7730749617542072</v>
      </c>
      <c r="AQ8" s="8">
        <f>O8/$Z8</f>
        <v>0</v>
      </c>
      <c r="AR8" s="8">
        <f>P8/$Z8</f>
        <v>0</v>
      </c>
      <c r="AS8" s="8">
        <f>Q8/$Z8</f>
        <v>0</v>
      </c>
      <c r="AT8" s="8">
        <f>R8/$Z8</f>
        <v>0</v>
      </c>
      <c r="AU8" s="8">
        <f>S8/$Z8</f>
        <v>0</v>
      </c>
      <c r="AV8" s="8">
        <f>T8/$Z8</f>
        <v>0</v>
      </c>
      <c r="AW8" s="8">
        <f>U8/$Z8</f>
        <v>0</v>
      </c>
      <c r="AX8" s="8">
        <f>V8/$Z8</f>
        <v>0</v>
      </c>
      <c r="AY8" s="8">
        <f>W8/$Z8</f>
        <v>7.2269250382457928</v>
      </c>
      <c r="AZ8" s="8">
        <f>X8/$Z8</f>
        <v>0</v>
      </c>
      <c r="BA8" s="9">
        <f>SUM(AO8:AZ8)</f>
        <v>12</v>
      </c>
      <c r="BB8" s="8" t="e">
        <f>AA8/$AN8</f>
        <v>#REF!</v>
      </c>
      <c r="BC8" s="8" t="e">
        <f>AB8/$AN8</f>
        <v>#REF!</v>
      </c>
      <c r="BD8" s="8" t="e">
        <f>AC8/$AN8</f>
        <v>#REF!</v>
      </c>
      <c r="BE8" s="8" t="e">
        <f>AD8/$AN8</f>
        <v>#REF!</v>
      </c>
      <c r="BF8" s="8" t="e">
        <f>AE8/$AN8</f>
        <v>#REF!</v>
      </c>
      <c r="BG8" s="8" t="e">
        <f>AF8/$AN8</f>
        <v>#REF!</v>
      </c>
      <c r="BH8" s="8" t="e">
        <f>AG8/$AN8</f>
        <v>#REF!</v>
      </c>
      <c r="BI8" s="8" t="e">
        <f>AH8/$AN8</f>
        <v>#REF!</v>
      </c>
      <c r="BJ8" s="8" t="e">
        <f>AI8/$AN8</f>
        <v>#REF!</v>
      </c>
      <c r="BK8" s="8" t="e">
        <f>AJ8/$AN8</f>
        <v>#REF!</v>
      </c>
      <c r="BL8" s="8" t="e">
        <f>AK8/$AN8</f>
        <v>#REF!</v>
      </c>
      <c r="BM8" s="8" t="e">
        <f>AL8/$AN8</f>
        <v>#REF!</v>
      </c>
      <c r="BN8" s="9" t="e">
        <f>SUM(BB8:BM8)</f>
        <v>#REF!</v>
      </c>
      <c r="BO8" s="8" t="e">
        <f>AVERAGE(AO8,BB8)</f>
        <v>#REF!</v>
      </c>
      <c r="BP8" s="8" t="e">
        <f>AVERAGE(AP8,BC8)</f>
        <v>#REF!</v>
      </c>
      <c r="BQ8" s="8" t="e">
        <f>AVERAGE(AQ8,BD8)</f>
        <v>#REF!</v>
      </c>
      <c r="BR8" s="8" t="e">
        <f>AVERAGE(AR8,BE8)</f>
        <v>#REF!</v>
      </c>
      <c r="BS8" s="8" t="e">
        <f>AVERAGE(AS8,BF8)</f>
        <v>#REF!</v>
      </c>
      <c r="BT8" s="8" t="e">
        <f>AVERAGE(AT8,BG8)</f>
        <v>#REF!</v>
      </c>
      <c r="BU8" s="8" t="e">
        <f>AVERAGE(AU8,BH8)</f>
        <v>#REF!</v>
      </c>
      <c r="BV8" s="8" t="e">
        <f>AVERAGE(AV8,BI8)</f>
        <v>#REF!</v>
      </c>
      <c r="BW8" s="8" t="e">
        <f>AVERAGE(AW8,BJ8)</f>
        <v>#REF!</v>
      </c>
      <c r="BX8" s="8" t="e">
        <f>AVERAGE(AX8,BK8)</f>
        <v>#REF!</v>
      </c>
      <c r="BY8" s="8" t="e">
        <f>AVERAGE(AY8,BL8)</f>
        <v>#REF!</v>
      </c>
      <c r="BZ8" s="8" t="e">
        <f>AVERAGE(AZ8,BM8)</f>
        <v>#REF!</v>
      </c>
    </row>
    <row r="9" spans="1:78">
      <c r="A9" s="23">
        <v>1200035288</v>
      </c>
      <c r="B9" s="22" t="s">
        <v>3</v>
      </c>
      <c r="C9" s="21">
        <v>1083.1600000000001</v>
      </c>
      <c r="D9" s="18"/>
      <c r="E9" s="18"/>
      <c r="F9" s="20"/>
      <c r="G9" s="19"/>
      <c r="H9" s="18"/>
      <c r="I9" s="17">
        <v>377785.51</v>
      </c>
      <c r="J9" s="17">
        <v>265397.45500000002</v>
      </c>
      <c r="K9" s="17">
        <v>112388.05499999999</v>
      </c>
      <c r="L9" s="17"/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5">
        <v>527.67999999999995</v>
      </c>
      <c r="S9" s="14">
        <v>0</v>
      </c>
      <c r="T9" s="15">
        <v>123</v>
      </c>
      <c r="U9" s="16">
        <v>0</v>
      </c>
      <c r="V9" s="14">
        <v>389</v>
      </c>
      <c r="W9" s="15">
        <v>42.48</v>
      </c>
      <c r="X9" s="14">
        <v>1</v>
      </c>
      <c r="Y9" s="13">
        <f>SUM(M9:X9)</f>
        <v>1083.1599999999999</v>
      </c>
      <c r="Z9" s="13">
        <f>AVERAGE(M9:X9)</f>
        <v>90.263333333333321</v>
      </c>
      <c r="AA9" s="12">
        <f>VLOOKUP($A9,Итоговый!$B:$AB,17,FALSE)</f>
        <v>17.920000000000002</v>
      </c>
      <c r="AB9" s="12">
        <f>VLOOKUP($A9,Итоговый!$B:$AB,18,FALSE)</f>
        <v>0</v>
      </c>
      <c r="AC9" s="11">
        <f>VLOOKUP($A9,Итоговый!$B:$AB,19,FALSE)</f>
        <v>2</v>
      </c>
      <c r="AD9" s="11">
        <f>VLOOKUP($A9,Итоговый!$B:$AB,20,FALSE)</f>
        <v>0</v>
      </c>
      <c r="AE9" s="11">
        <f>VLOOKUP($A9,Итоговый!$B:$AB,21,FALSE)</f>
        <v>3</v>
      </c>
      <c r="AF9" s="11">
        <f>VLOOKUP($A9,Итоговый!$B:$AB,22,FALSE)</f>
        <v>0</v>
      </c>
      <c r="AG9" s="11">
        <f>VLOOKUP($A9,Итоговый!$B:$AB,23,FALSE)</f>
        <v>0</v>
      </c>
      <c r="AH9" s="11">
        <f>VLOOKUP($A9,Итоговый!$B:$AB,24,FALSE)</f>
        <v>0</v>
      </c>
      <c r="AI9" s="11">
        <f>VLOOKUP($A9,Итоговый!$B:$AB,25,FALSE)</f>
        <v>0</v>
      </c>
      <c r="AJ9" s="11">
        <f>VLOOKUP($A9,Итоговый!$B:$AB,26,FALSE)</f>
        <v>0</v>
      </c>
      <c r="AK9" s="11">
        <f>VLOOKUP($A9,Итоговый!$B:$AB,27,FALSE)</f>
        <v>0</v>
      </c>
      <c r="AL9" s="11" t="e">
        <f>VLOOKUP($A9,Итоговый!$B:$AB,28,FALSE)</f>
        <v>#REF!</v>
      </c>
      <c r="AM9" s="10" t="e">
        <f>SUM(AA9:AL9)</f>
        <v>#REF!</v>
      </c>
      <c r="AN9" s="10" t="e">
        <f>AVERAGE(AA9:AL9)</f>
        <v>#REF!</v>
      </c>
      <c r="AO9" s="8">
        <f>M9/$Z9</f>
        <v>0</v>
      </c>
      <c r="AP9" s="8">
        <f>N9/$Z9</f>
        <v>0</v>
      </c>
      <c r="AQ9" s="8">
        <f>O9/$Z9</f>
        <v>0</v>
      </c>
      <c r="AR9" s="8">
        <f>P9/$Z9</f>
        <v>0</v>
      </c>
      <c r="AS9" s="8">
        <f>Q9/$Z9</f>
        <v>0</v>
      </c>
      <c r="AT9" s="8">
        <f>R9/$Z9</f>
        <v>5.8460061302116033</v>
      </c>
      <c r="AU9" s="8">
        <f>S9/$Z9</f>
        <v>0</v>
      </c>
      <c r="AV9" s="8">
        <f>T9/$Z9</f>
        <v>1.3626795671922893</v>
      </c>
      <c r="AW9" s="8">
        <f>U9/$Z9</f>
        <v>0</v>
      </c>
      <c r="AX9" s="8">
        <f>V9/$Z9</f>
        <v>4.309612614941468</v>
      </c>
      <c r="AY9" s="8">
        <f>W9/$Z9</f>
        <v>0.47062299198641017</v>
      </c>
      <c r="AZ9" s="8">
        <f>X9/$Z9</f>
        <v>1.1078695668229995E-2</v>
      </c>
      <c r="BA9" s="9">
        <f>SUM(AO9:AZ9)</f>
        <v>12.000000000000002</v>
      </c>
      <c r="BB9" s="8" t="e">
        <f>AA9/$AN9</f>
        <v>#REF!</v>
      </c>
      <c r="BC9" s="8" t="e">
        <f>AB9/$AN9</f>
        <v>#REF!</v>
      </c>
      <c r="BD9" s="8" t="e">
        <f>AC9/$AN9</f>
        <v>#REF!</v>
      </c>
      <c r="BE9" s="8" t="e">
        <f>AD9/$AN9</f>
        <v>#REF!</v>
      </c>
      <c r="BF9" s="8" t="e">
        <f>AE9/$AN9</f>
        <v>#REF!</v>
      </c>
      <c r="BG9" s="8" t="e">
        <f>AF9/$AN9</f>
        <v>#REF!</v>
      </c>
      <c r="BH9" s="8" t="e">
        <f>AG9/$AN9</f>
        <v>#REF!</v>
      </c>
      <c r="BI9" s="8" t="e">
        <f>AH9/$AN9</f>
        <v>#REF!</v>
      </c>
      <c r="BJ9" s="8" t="e">
        <f>AI9/$AN9</f>
        <v>#REF!</v>
      </c>
      <c r="BK9" s="8" t="e">
        <f>AJ9/$AN9</f>
        <v>#REF!</v>
      </c>
      <c r="BL9" s="8" t="e">
        <f>AK9/$AN9</f>
        <v>#REF!</v>
      </c>
      <c r="BM9" s="8" t="e">
        <f>AL9/$AN9</f>
        <v>#REF!</v>
      </c>
      <c r="BN9" s="9" t="e">
        <f>SUM(BB9:BM9)</f>
        <v>#REF!</v>
      </c>
      <c r="BO9" s="8" t="e">
        <f>AVERAGE(AO9,BB9)</f>
        <v>#REF!</v>
      </c>
      <c r="BP9" s="8" t="e">
        <f>AVERAGE(AP9,BC9)</f>
        <v>#REF!</v>
      </c>
      <c r="BQ9" s="8" t="e">
        <f>AVERAGE(AQ9,BD9)</f>
        <v>#REF!</v>
      </c>
      <c r="BR9" s="8" t="e">
        <f>AVERAGE(AR9,BE9)</f>
        <v>#REF!</v>
      </c>
      <c r="BS9" s="8" t="e">
        <f>AVERAGE(AS9,BF9)</f>
        <v>#REF!</v>
      </c>
      <c r="BT9" s="8" t="e">
        <f>AVERAGE(AT9,BG9)</f>
        <v>#REF!</v>
      </c>
      <c r="BU9" s="8" t="e">
        <f>AVERAGE(AU9,BH9)</f>
        <v>#REF!</v>
      </c>
      <c r="BV9" s="8" t="e">
        <f>AVERAGE(AV9,BI9)</f>
        <v>#REF!</v>
      </c>
      <c r="BW9" s="8" t="e">
        <f>AVERAGE(AW9,BJ9)</f>
        <v>#REF!</v>
      </c>
      <c r="BX9" s="8" t="e">
        <f>AVERAGE(AX9,BK9)</f>
        <v>#REF!</v>
      </c>
      <c r="BY9" s="8" t="e">
        <f>AVERAGE(AY9,BL9)</f>
        <v>#REF!</v>
      </c>
      <c r="BZ9" s="8" t="e">
        <f>AVERAGE(AZ9,BM9)</f>
        <v>#REF!</v>
      </c>
    </row>
    <row r="10" spans="1:78">
      <c r="A10" s="23">
        <v>1200035025</v>
      </c>
      <c r="B10" s="22" t="s">
        <v>2</v>
      </c>
      <c r="C10" s="21">
        <v>311</v>
      </c>
      <c r="D10" s="18"/>
      <c r="E10" s="18"/>
      <c r="F10" s="20"/>
      <c r="G10" s="19"/>
      <c r="H10" s="18"/>
      <c r="I10" s="17">
        <v>105150</v>
      </c>
      <c r="J10" s="17">
        <v>73457.45</v>
      </c>
      <c r="K10" s="17">
        <v>31692.55</v>
      </c>
      <c r="L10" s="17"/>
      <c r="M10" s="14">
        <v>0</v>
      </c>
      <c r="N10" s="15">
        <v>0</v>
      </c>
      <c r="O10" s="14">
        <v>0</v>
      </c>
      <c r="P10" s="15">
        <v>0</v>
      </c>
      <c r="Q10" s="14">
        <v>311</v>
      </c>
      <c r="R10" s="15">
        <v>0</v>
      </c>
      <c r="S10" s="14">
        <v>0</v>
      </c>
      <c r="T10" s="15">
        <v>0</v>
      </c>
      <c r="U10" s="16">
        <v>0</v>
      </c>
      <c r="V10" s="14">
        <v>0</v>
      </c>
      <c r="W10" s="15">
        <v>0</v>
      </c>
      <c r="X10" s="14">
        <v>0</v>
      </c>
      <c r="Y10" s="13">
        <f>SUM(M10:X10)</f>
        <v>311</v>
      </c>
      <c r="Z10" s="13">
        <f>AVERAGE(M10:X10)</f>
        <v>25.916666666666668</v>
      </c>
      <c r="AA10" s="12">
        <f>VLOOKUP($A10,Итоговый!$B:$AB,17,FALSE)</f>
        <v>0</v>
      </c>
      <c r="AB10" s="12">
        <f>VLOOKUP($A10,Итоговый!$B:$AB,18,FALSE)</f>
        <v>0</v>
      </c>
      <c r="AC10" s="11">
        <f>VLOOKUP($A10,Итоговый!$B:$AB,19,FALSE)</f>
        <v>0</v>
      </c>
      <c r="AD10" s="11">
        <f>VLOOKUP($A10,Итоговый!$B:$AB,20,FALSE)</f>
        <v>0</v>
      </c>
      <c r="AE10" s="11">
        <f>VLOOKUP($A10,Итоговый!$B:$AB,21,FALSE)</f>
        <v>0</v>
      </c>
      <c r="AF10" s="11">
        <f>VLOOKUP($A10,Итоговый!$B:$AB,22,FALSE)</f>
        <v>98</v>
      </c>
      <c r="AG10" s="11">
        <f>VLOOKUP($A10,Итоговый!$B:$AB,23,FALSE)</f>
        <v>0</v>
      </c>
      <c r="AH10" s="11">
        <f>VLOOKUP($A10,Итоговый!$B:$AB,24,FALSE)</f>
        <v>0</v>
      </c>
      <c r="AI10" s="11">
        <f>VLOOKUP($A10,Итоговый!$B:$AB,25,FALSE)</f>
        <v>0</v>
      </c>
      <c r="AJ10" s="11">
        <f>VLOOKUP($A10,Итоговый!$B:$AB,26,FALSE)</f>
        <v>0</v>
      </c>
      <c r="AK10" s="11">
        <f>VLOOKUP($A10,Итоговый!$B:$AB,27,FALSE)</f>
        <v>6</v>
      </c>
      <c r="AL10" s="11" t="e">
        <f>VLOOKUP($A10,Итоговый!$B:$AB,28,FALSE)</f>
        <v>#REF!</v>
      </c>
      <c r="AM10" s="10" t="e">
        <f>SUM(AA10:AL10)</f>
        <v>#REF!</v>
      </c>
      <c r="AN10" s="10" t="e">
        <f>AVERAGE(AA10:AL10)</f>
        <v>#REF!</v>
      </c>
      <c r="AO10" s="8">
        <f>M10/$Z10</f>
        <v>0</v>
      </c>
      <c r="AP10" s="8">
        <f>N10/$Z10</f>
        <v>0</v>
      </c>
      <c r="AQ10" s="8">
        <f>O10/$Z10</f>
        <v>0</v>
      </c>
      <c r="AR10" s="8">
        <f>P10/$Z10</f>
        <v>0</v>
      </c>
      <c r="AS10" s="8">
        <f>Q10/$Z10</f>
        <v>12</v>
      </c>
      <c r="AT10" s="8">
        <f>R10/$Z10</f>
        <v>0</v>
      </c>
      <c r="AU10" s="8">
        <f>S10/$Z10</f>
        <v>0</v>
      </c>
      <c r="AV10" s="8">
        <f>T10/$Z10</f>
        <v>0</v>
      </c>
      <c r="AW10" s="8">
        <f>U10/$Z10</f>
        <v>0</v>
      </c>
      <c r="AX10" s="8">
        <f>V10/$Z10</f>
        <v>0</v>
      </c>
      <c r="AY10" s="8">
        <f>W10/$Z10</f>
        <v>0</v>
      </c>
      <c r="AZ10" s="8">
        <f>X10/$Z10</f>
        <v>0</v>
      </c>
      <c r="BA10" s="9">
        <f>SUM(AO10:AZ10)</f>
        <v>12</v>
      </c>
      <c r="BB10" s="8" t="e">
        <f>AA10/$AN10</f>
        <v>#REF!</v>
      </c>
      <c r="BC10" s="8" t="e">
        <f>AB10/$AN10</f>
        <v>#REF!</v>
      </c>
      <c r="BD10" s="8" t="e">
        <f>AC10/$AN10</f>
        <v>#REF!</v>
      </c>
      <c r="BE10" s="8" t="e">
        <f>AD10/$AN10</f>
        <v>#REF!</v>
      </c>
      <c r="BF10" s="8" t="e">
        <f>AE10/$AN10</f>
        <v>#REF!</v>
      </c>
      <c r="BG10" s="8" t="e">
        <f>AF10/$AN10</f>
        <v>#REF!</v>
      </c>
      <c r="BH10" s="8" t="e">
        <f>AG10/$AN10</f>
        <v>#REF!</v>
      </c>
      <c r="BI10" s="8" t="e">
        <f>AH10/$AN10</f>
        <v>#REF!</v>
      </c>
      <c r="BJ10" s="8" t="e">
        <f>AI10/$AN10</f>
        <v>#REF!</v>
      </c>
      <c r="BK10" s="8" t="e">
        <f>AJ10/$AN10</f>
        <v>#REF!</v>
      </c>
      <c r="BL10" s="8" t="e">
        <f>AK10/$AN10</f>
        <v>#REF!</v>
      </c>
      <c r="BM10" s="8" t="e">
        <f>AL10/$AN10</f>
        <v>#REF!</v>
      </c>
      <c r="BN10" s="9" t="e">
        <f>SUM(BB10:BM10)</f>
        <v>#REF!</v>
      </c>
      <c r="BO10" s="8" t="e">
        <f>AVERAGE(AO10,BB10)</f>
        <v>#REF!</v>
      </c>
      <c r="BP10" s="8" t="e">
        <f>AVERAGE(AP10,BC10)</f>
        <v>#REF!</v>
      </c>
      <c r="BQ10" s="8" t="e">
        <f>AVERAGE(AQ10,BD10)</f>
        <v>#REF!</v>
      </c>
      <c r="BR10" s="8" t="e">
        <f>AVERAGE(AR10,BE10)</f>
        <v>#REF!</v>
      </c>
      <c r="BS10" s="8" t="e">
        <f>AVERAGE(AS10,BF10)</f>
        <v>#REF!</v>
      </c>
      <c r="BT10" s="8" t="e">
        <f>AVERAGE(AT10,BG10)</f>
        <v>#REF!</v>
      </c>
      <c r="BU10" s="8" t="e">
        <f>AVERAGE(AU10,BH10)</f>
        <v>#REF!</v>
      </c>
      <c r="BV10" s="8" t="e">
        <f>AVERAGE(AV10,BI10)</f>
        <v>#REF!</v>
      </c>
      <c r="BW10" s="8" t="e">
        <f>AVERAGE(AW10,BJ10)</f>
        <v>#REF!</v>
      </c>
      <c r="BX10" s="8" t="e">
        <f>AVERAGE(AX10,BK10)</f>
        <v>#REF!</v>
      </c>
      <c r="BY10" s="8" t="e">
        <f>AVERAGE(AY10,BL10)</f>
        <v>#REF!</v>
      </c>
      <c r="BZ10" s="8" t="e">
        <f>AVERAGE(AZ10,BM10)</f>
        <v>#REF!</v>
      </c>
    </row>
    <row r="11" spans="1:78">
      <c r="A11" s="23">
        <v>1200034899</v>
      </c>
      <c r="B11" s="22" t="s">
        <v>1</v>
      </c>
      <c r="C11" s="21">
        <v>195.4</v>
      </c>
      <c r="D11" s="18"/>
      <c r="E11" s="18"/>
      <c r="F11" s="20"/>
      <c r="G11" s="19"/>
      <c r="H11" s="18"/>
      <c r="I11" s="17">
        <v>95746</v>
      </c>
      <c r="J11" s="17">
        <v>85976</v>
      </c>
      <c r="K11" s="17">
        <v>9770</v>
      </c>
      <c r="L11" s="17"/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5">
        <v>0</v>
      </c>
      <c r="S11" s="14">
        <v>0</v>
      </c>
      <c r="T11" s="15">
        <v>96.6</v>
      </c>
      <c r="U11" s="16">
        <v>0</v>
      </c>
      <c r="V11" s="14">
        <v>0</v>
      </c>
      <c r="W11" s="15">
        <v>0</v>
      </c>
      <c r="X11" s="14">
        <v>98.8</v>
      </c>
      <c r="Y11" s="13">
        <f>SUM(M11:X11)</f>
        <v>195.39999999999998</v>
      </c>
      <c r="Z11" s="13">
        <f>AVERAGE(M11:X11)</f>
        <v>16.283333333333331</v>
      </c>
      <c r="AA11" s="12">
        <f>VLOOKUP($A11,Итоговый!$B:$AB,17,FALSE)</f>
        <v>401.4</v>
      </c>
      <c r="AB11" s="12">
        <f>VLOOKUP($A11,Итоговый!$B:$AB,18,FALSE)</f>
        <v>110.1</v>
      </c>
      <c r="AC11" s="11">
        <f>VLOOKUP($A11,Итоговый!$B:$AB,19,FALSE)</f>
        <v>0</v>
      </c>
      <c r="AD11" s="11">
        <f>VLOOKUP($A11,Итоговый!$B:$AB,20,FALSE)</f>
        <v>0</v>
      </c>
      <c r="AE11" s="11">
        <f>VLOOKUP($A11,Итоговый!$B:$AB,21,FALSE)</f>
        <v>0</v>
      </c>
      <c r="AF11" s="11">
        <f>VLOOKUP($A11,Итоговый!$B:$AB,22,FALSE)</f>
        <v>0</v>
      </c>
      <c r="AG11" s="11">
        <f>VLOOKUP($A11,Итоговый!$B:$AB,23,FALSE)</f>
        <v>0</v>
      </c>
      <c r="AH11" s="11">
        <f>VLOOKUP($A11,Итоговый!$B:$AB,24,FALSE)</f>
        <v>0</v>
      </c>
      <c r="AI11" s="11">
        <f>VLOOKUP($A11,Итоговый!$B:$AB,25,FALSE)</f>
        <v>0</v>
      </c>
      <c r="AJ11" s="11">
        <f>VLOOKUP($A11,Итоговый!$B:$AB,26,FALSE)</f>
        <v>0</v>
      </c>
      <c r="AK11" s="11">
        <f>VLOOKUP($A11,Итоговый!$B:$AB,27,FALSE)</f>
        <v>0</v>
      </c>
      <c r="AL11" s="11" t="e">
        <f>VLOOKUP($A11,Итоговый!$B:$AB,28,FALSE)</f>
        <v>#REF!</v>
      </c>
      <c r="AM11" s="10" t="e">
        <f>SUM(AA11:AL11)</f>
        <v>#REF!</v>
      </c>
      <c r="AN11" s="10" t="e">
        <f>AVERAGE(AA11:AL11)</f>
        <v>#REF!</v>
      </c>
      <c r="AO11" s="8">
        <f>M11/$Z11</f>
        <v>0</v>
      </c>
      <c r="AP11" s="8">
        <f>N11/$Z11</f>
        <v>0</v>
      </c>
      <c r="AQ11" s="8">
        <f>O11/$Z11</f>
        <v>0</v>
      </c>
      <c r="AR11" s="8">
        <f>P11/$Z11</f>
        <v>0</v>
      </c>
      <c r="AS11" s="8">
        <f>Q11/$Z11</f>
        <v>0</v>
      </c>
      <c r="AT11" s="8">
        <f>R11/$Z11</f>
        <v>0</v>
      </c>
      <c r="AU11" s="8">
        <f>S11/$Z11</f>
        <v>0</v>
      </c>
      <c r="AV11" s="8">
        <f>T11/$Z11</f>
        <v>5.932446264073695</v>
      </c>
      <c r="AW11" s="8">
        <f>U11/$Z11</f>
        <v>0</v>
      </c>
      <c r="AX11" s="8">
        <f>V11/$Z11</f>
        <v>0</v>
      </c>
      <c r="AY11" s="8">
        <f>W11/$Z11</f>
        <v>0</v>
      </c>
      <c r="AZ11" s="8">
        <f>X11/$Z11</f>
        <v>6.0675537359263059</v>
      </c>
      <c r="BA11" s="9">
        <f>SUM(AO11:AZ11)</f>
        <v>12</v>
      </c>
      <c r="BB11" s="8" t="e">
        <f>AA11/$AN11</f>
        <v>#REF!</v>
      </c>
      <c r="BC11" s="8" t="e">
        <f>AB11/$AN11</f>
        <v>#REF!</v>
      </c>
      <c r="BD11" s="8" t="e">
        <f>AC11/$AN11</f>
        <v>#REF!</v>
      </c>
      <c r="BE11" s="8" t="e">
        <f>AD11/$AN11</f>
        <v>#REF!</v>
      </c>
      <c r="BF11" s="8" t="e">
        <f>AE11/$AN11</f>
        <v>#REF!</v>
      </c>
      <c r="BG11" s="8" t="e">
        <f>AF11/$AN11</f>
        <v>#REF!</v>
      </c>
      <c r="BH11" s="8" t="e">
        <f>AG11/$AN11</f>
        <v>#REF!</v>
      </c>
      <c r="BI11" s="8" t="e">
        <f>AH11/$AN11</f>
        <v>#REF!</v>
      </c>
      <c r="BJ11" s="8" t="e">
        <f>AI11/$AN11</f>
        <v>#REF!</v>
      </c>
      <c r="BK11" s="8" t="e">
        <f>AJ11/$AN11</f>
        <v>#REF!</v>
      </c>
      <c r="BL11" s="8" t="e">
        <f>AK11/$AN11</f>
        <v>#REF!</v>
      </c>
      <c r="BM11" s="8" t="e">
        <f>AL11/$AN11</f>
        <v>#REF!</v>
      </c>
      <c r="BN11" s="9" t="e">
        <f>SUM(BB11:BM11)</f>
        <v>#REF!</v>
      </c>
      <c r="BO11" s="8" t="e">
        <f>AVERAGE(AO11,BB11)</f>
        <v>#REF!</v>
      </c>
      <c r="BP11" s="8" t="e">
        <f>AVERAGE(AP11,BC11)</f>
        <v>#REF!</v>
      </c>
      <c r="BQ11" s="8" t="e">
        <f>AVERAGE(AQ11,BD11)</f>
        <v>#REF!</v>
      </c>
      <c r="BR11" s="8" t="e">
        <f>AVERAGE(AR11,BE11)</f>
        <v>#REF!</v>
      </c>
      <c r="BS11" s="8" t="e">
        <f>AVERAGE(AS11,BF11)</f>
        <v>#REF!</v>
      </c>
      <c r="BT11" s="8" t="e">
        <f>AVERAGE(AT11,BG11)</f>
        <v>#REF!</v>
      </c>
      <c r="BU11" s="8" t="e">
        <f>AVERAGE(AU11,BH11)</f>
        <v>#REF!</v>
      </c>
      <c r="BV11" s="8" t="e">
        <f>AVERAGE(AV11,BI11)</f>
        <v>#REF!</v>
      </c>
      <c r="BW11" s="8" t="e">
        <f>AVERAGE(AW11,BJ11)</f>
        <v>#REF!</v>
      </c>
      <c r="BX11" s="8" t="e">
        <f>AVERAGE(AX11,BK11)</f>
        <v>#REF!</v>
      </c>
      <c r="BY11" s="8" t="e">
        <f>AVERAGE(AY11,BL11)</f>
        <v>#REF!</v>
      </c>
      <c r="BZ11" s="8" t="e">
        <f>AVERAGE(AZ11,BM11)</f>
        <v>#REF!</v>
      </c>
    </row>
    <row r="12" spans="1:78">
      <c r="A12" s="23">
        <v>1200034730</v>
      </c>
      <c r="B12" s="22" t="s">
        <v>0</v>
      </c>
      <c r="C12" s="21">
        <v>435</v>
      </c>
      <c r="D12" s="18"/>
      <c r="E12" s="18"/>
      <c r="F12" s="20"/>
      <c r="G12" s="19"/>
      <c r="H12" s="18"/>
      <c r="I12" s="17">
        <v>180525</v>
      </c>
      <c r="J12" s="17">
        <v>125056.845</v>
      </c>
      <c r="K12" s="17">
        <v>55468.154999999999</v>
      </c>
      <c r="L12" s="17"/>
      <c r="M12" s="14">
        <v>0</v>
      </c>
      <c r="N12" s="15">
        <v>0</v>
      </c>
      <c r="O12" s="14">
        <v>435</v>
      </c>
      <c r="P12" s="15">
        <v>0</v>
      </c>
      <c r="Q12" s="14">
        <v>0</v>
      </c>
      <c r="R12" s="15">
        <v>0</v>
      </c>
      <c r="S12" s="14">
        <v>0</v>
      </c>
      <c r="T12" s="15">
        <v>0</v>
      </c>
      <c r="U12" s="16">
        <v>0</v>
      </c>
      <c r="V12" s="14">
        <v>0</v>
      </c>
      <c r="W12" s="15">
        <v>0</v>
      </c>
      <c r="X12" s="14">
        <v>0</v>
      </c>
      <c r="Y12" s="13">
        <f>SUM(M12:X12)</f>
        <v>435</v>
      </c>
      <c r="Z12" s="13">
        <f>AVERAGE(M12:X12)</f>
        <v>36.25</v>
      </c>
      <c r="AA12" s="12">
        <f>VLOOKUP($A12,Итоговый!$B:$AB,17,FALSE)</f>
        <v>0</v>
      </c>
      <c r="AB12" s="12">
        <f>VLOOKUP($A12,Итоговый!$B:$AB,18,FALSE)</f>
        <v>0</v>
      </c>
      <c r="AC12" s="11">
        <f>VLOOKUP($A12,Итоговый!$B:$AB,19,FALSE)</f>
        <v>349</v>
      </c>
      <c r="AD12" s="11">
        <f>VLOOKUP($A12,Итоговый!$B:$AB,20,FALSE)</f>
        <v>0</v>
      </c>
      <c r="AE12" s="11">
        <f>VLOOKUP($A12,Итоговый!$B:$AB,21,FALSE)</f>
        <v>0</v>
      </c>
      <c r="AF12" s="11">
        <f>VLOOKUP($A12,Итоговый!$B:$AB,22,FALSE)</f>
        <v>0</v>
      </c>
      <c r="AG12" s="11">
        <f>VLOOKUP($A12,Итоговый!$B:$AB,23,FALSE)</f>
        <v>0</v>
      </c>
      <c r="AH12" s="11">
        <f>VLOOKUP($A12,Итоговый!$B:$AB,24,FALSE)</f>
        <v>0</v>
      </c>
      <c r="AI12" s="11">
        <f>VLOOKUP($A12,Итоговый!$B:$AB,25,FALSE)</f>
        <v>0</v>
      </c>
      <c r="AJ12" s="11">
        <f>VLOOKUP($A12,Итоговый!$B:$AB,26,FALSE)</f>
        <v>40</v>
      </c>
      <c r="AK12" s="11">
        <f>VLOOKUP($A12,Итоговый!$B:$AB,27,FALSE)</f>
        <v>0</v>
      </c>
      <c r="AL12" s="11" t="e">
        <f>VLOOKUP($A12,Итоговый!$B:$AB,28,FALSE)</f>
        <v>#REF!</v>
      </c>
      <c r="AM12" s="10" t="e">
        <f>SUM(AA12:AL12)</f>
        <v>#REF!</v>
      </c>
      <c r="AN12" s="10" t="e">
        <f>AVERAGE(AA12:AL12)</f>
        <v>#REF!</v>
      </c>
      <c r="AO12" s="8">
        <f>M12/$Z12</f>
        <v>0</v>
      </c>
      <c r="AP12" s="8">
        <f>N12/$Z12</f>
        <v>0</v>
      </c>
      <c r="AQ12" s="8">
        <f>O12/$Z12</f>
        <v>12</v>
      </c>
      <c r="AR12" s="8">
        <f>P12/$Z12</f>
        <v>0</v>
      </c>
      <c r="AS12" s="8">
        <f>Q12/$Z12</f>
        <v>0</v>
      </c>
      <c r="AT12" s="8">
        <f>R12/$Z12</f>
        <v>0</v>
      </c>
      <c r="AU12" s="8">
        <f>S12/$Z12</f>
        <v>0</v>
      </c>
      <c r="AV12" s="8">
        <f>T12/$Z12</f>
        <v>0</v>
      </c>
      <c r="AW12" s="8">
        <f>U12/$Z12</f>
        <v>0</v>
      </c>
      <c r="AX12" s="8">
        <f>V12/$Z12</f>
        <v>0</v>
      </c>
      <c r="AY12" s="8">
        <f>W12/$Z12</f>
        <v>0</v>
      </c>
      <c r="AZ12" s="8">
        <f>X12/$Z12</f>
        <v>0</v>
      </c>
      <c r="BA12" s="9">
        <f>SUM(AO12:AZ12)</f>
        <v>12</v>
      </c>
      <c r="BB12" s="8" t="e">
        <f>AA12/$AN12</f>
        <v>#REF!</v>
      </c>
      <c r="BC12" s="8" t="e">
        <f>AB12/$AN12</f>
        <v>#REF!</v>
      </c>
      <c r="BD12" s="8" t="e">
        <f>AC12/$AN12</f>
        <v>#REF!</v>
      </c>
      <c r="BE12" s="8" t="e">
        <f>AD12/$AN12</f>
        <v>#REF!</v>
      </c>
      <c r="BF12" s="8" t="e">
        <f>AE12/$AN12</f>
        <v>#REF!</v>
      </c>
      <c r="BG12" s="8" t="e">
        <f>AF12/$AN12</f>
        <v>#REF!</v>
      </c>
      <c r="BH12" s="8" t="e">
        <f>AG12/$AN12</f>
        <v>#REF!</v>
      </c>
      <c r="BI12" s="8" t="e">
        <f>AH12/$AN12</f>
        <v>#REF!</v>
      </c>
      <c r="BJ12" s="8" t="e">
        <f>AI12/$AN12</f>
        <v>#REF!</v>
      </c>
      <c r="BK12" s="8" t="e">
        <f>AJ12/$AN12</f>
        <v>#REF!</v>
      </c>
      <c r="BL12" s="8" t="e">
        <f>AK12/$AN12</f>
        <v>#REF!</v>
      </c>
      <c r="BM12" s="8" t="e">
        <f>AL12/$AN12</f>
        <v>#REF!</v>
      </c>
      <c r="BN12" s="9" t="e">
        <f>SUM(BB12:BM12)</f>
        <v>#REF!</v>
      </c>
      <c r="BO12" s="8" t="e">
        <f>AVERAGE(AO12,BB12)</f>
        <v>#REF!</v>
      </c>
      <c r="BP12" s="8" t="e">
        <f>AVERAGE(AP12,BC12)</f>
        <v>#REF!</v>
      </c>
      <c r="BQ12" s="8" t="e">
        <f>AVERAGE(AQ12,BD12)</f>
        <v>#REF!</v>
      </c>
      <c r="BR12" s="8" t="e">
        <f>AVERAGE(AR12,BE12)</f>
        <v>#REF!</v>
      </c>
      <c r="BS12" s="8" t="e">
        <f>AVERAGE(AS12,BF12)</f>
        <v>#REF!</v>
      </c>
      <c r="BT12" s="8" t="e">
        <f>AVERAGE(AT12,BG12)</f>
        <v>#REF!</v>
      </c>
      <c r="BU12" s="8" t="e">
        <f>AVERAGE(AU12,BH12)</f>
        <v>#REF!</v>
      </c>
      <c r="BV12" s="8" t="e">
        <f>AVERAGE(AV12,BI12)</f>
        <v>#REF!</v>
      </c>
      <c r="BW12" s="8" t="e">
        <f>AVERAGE(AW12,BJ12)</f>
        <v>#REF!</v>
      </c>
      <c r="BX12" s="8" t="e">
        <f>AVERAGE(AX12,BK12)</f>
        <v>#REF!</v>
      </c>
      <c r="BY12" s="8" t="e">
        <f>AVERAGE(AY12,BL12)</f>
        <v>#REF!</v>
      </c>
      <c r="BZ12" s="8" t="e">
        <f>AVERAGE(AZ12,BM12)</f>
        <v>#REF!</v>
      </c>
    </row>
  </sheetData>
  <autoFilter ref="A2:DH2">
    <filterColumn colId="11"/>
    <sortState ref="A3:BZ1884">
      <sortCondition descending="1" ref="A2"/>
    </sortState>
  </autoFilter>
  <mergeCells count="5">
    <mergeCell ref="M1:Z1"/>
    <mergeCell ref="AA1:AN1"/>
    <mergeCell ref="AO1:BA1"/>
    <mergeCell ref="BB1:BN1"/>
    <mergeCell ref="BO1:BZ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1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6" sqref="C16"/>
    </sheetView>
  </sheetViews>
  <sheetFormatPr defaultRowHeight="15"/>
  <cols>
    <col min="2" max="2" width="12.85546875" style="38" customWidth="1"/>
    <col min="3" max="3" width="52.85546875" customWidth="1"/>
    <col min="4" max="4" width="15.85546875" customWidth="1"/>
    <col min="5" max="5" width="0" style="37" hidden="1" customWidth="1"/>
    <col min="6" max="7" width="9.140625" style="37"/>
    <col min="8" max="8" width="10.7109375" style="37" customWidth="1"/>
    <col min="10" max="21" width="13.42578125" customWidth="1"/>
    <col min="27" max="27" width="10.85546875" customWidth="1"/>
    <col min="28" max="28" width="13.7109375" customWidth="1"/>
    <col min="31" max="31" width="14" style="36" bestFit="1" customWidth="1"/>
    <col min="32" max="32" width="14.7109375" style="36" bestFit="1" customWidth="1"/>
    <col min="33" max="33" width="13.85546875" style="36" bestFit="1" customWidth="1"/>
    <col min="34" max="34" width="12.5703125" style="36" customWidth="1"/>
    <col min="35" max="35" width="12" style="36" bestFit="1" customWidth="1"/>
    <col min="47" max="47" width="11" bestFit="1" customWidth="1"/>
    <col min="48" max="48" width="10.140625" bestFit="1" customWidth="1"/>
    <col min="50" max="50" width="10.42578125" customWidth="1"/>
  </cols>
  <sheetData>
    <row r="1" spans="1:51" s="1" customFormat="1" ht="24" customHeight="1">
      <c r="A1" s="31"/>
      <c r="B1" s="33" t="s">
        <v>39</v>
      </c>
      <c r="C1" s="31" t="s">
        <v>38</v>
      </c>
      <c r="D1" s="32" t="s">
        <v>37</v>
      </c>
      <c r="E1" s="60"/>
      <c r="F1" s="60" t="s">
        <v>49</v>
      </c>
      <c r="G1" s="60" t="s">
        <v>28</v>
      </c>
      <c r="H1" s="60" t="s">
        <v>48</v>
      </c>
      <c r="I1" s="31" t="s">
        <v>36</v>
      </c>
      <c r="J1" s="31" t="s">
        <v>35</v>
      </c>
      <c r="K1" s="31" t="s">
        <v>34</v>
      </c>
      <c r="L1" s="31" t="s">
        <v>33</v>
      </c>
      <c r="M1" s="31" t="s">
        <v>32</v>
      </c>
      <c r="N1" s="31" t="s">
        <v>31</v>
      </c>
      <c r="O1" s="31" t="s">
        <v>30</v>
      </c>
      <c r="P1" s="30" t="s">
        <v>29</v>
      </c>
      <c r="Q1" s="57">
        <v>43770</v>
      </c>
      <c r="R1" s="57">
        <v>43800</v>
      </c>
      <c r="S1" s="57">
        <v>43831</v>
      </c>
      <c r="T1" s="57">
        <v>43862</v>
      </c>
      <c r="U1" s="57">
        <v>43891</v>
      </c>
      <c r="V1" s="57">
        <v>43922</v>
      </c>
      <c r="W1" s="57">
        <v>43952</v>
      </c>
      <c r="X1" s="57">
        <v>43983</v>
      </c>
      <c r="Y1" s="57">
        <v>44013</v>
      </c>
      <c r="Z1" s="57">
        <v>44044</v>
      </c>
      <c r="AA1" s="57">
        <v>44075</v>
      </c>
      <c r="AB1" s="56">
        <v>44105</v>
      </c>
      <c r="AC1" s="59" t="s">
        <v>47</v>
      </c>
      <c r="AD1" s="58" t="s">
        <v>46</v>
      </c>
      <c r="AE1" s="57">
        <v>44136</v>
      </c>
      <c r="AF1" s="57">
        <v>44166</v>
      </c>
      <c r="AG1" s="57">
        <v>44197</v>
      </c>
      <c r="AH1" s="57">
        <v>44228</v>
      </c>
      <c r="AI1" s="57">
        <v>44256</v>
      </c>
      <c r="AU1" s="56">
        <v>44136</v>
      </c>
      <c r="AV1" s="56">
        <v>44166</v>
      </c>
      <c r="AW1" s="56">
        <v>44197</v>
      </c>
      <c r="AX1" s="56">
        <v>44228</v>
      </c>
      <c r="AY1" s="56">
        <v>44256</v>
      </c>
    </row>
    <row r="2" spans="1:51" s="1" customFormat="1" ht="12.75" customHeight="1">
      <c r="A2" s="53" t="s">
        <v>44</v>
      </c>
      <c r="B2" s="54">
        <v>1200036603</v>
      </c>
      <c r="C2" s="53" t="s">
        <v>9</v>
      </c>
      <c r="D2" s="52">
        <v>27.1</v>
      </c>
      <c r="E2" s="51"/>
      <c r="F2" s="50">
        <f>AVERAGE(Q2:AB2)</f>
        <v>2.2583333333333333</v>
      </c>
      <c r="G2" s="50">
        <f>STDEVP(Q2:AB2)</f>
        <v>6.4807996334471634</v>
      </c>
      <c r="H2" s="49">
        <f>G2/F2</f>
        <v>2.8697267749581536</v>
      </c>
      <c r="I2" s="46"/>
      <c r="J2" s="46"/>
      <c r="K2" s="48"/>
      <c r="L2" s="47"/>
      <c r="M2" s="46"/>
      <c r="N2" s="45">
        <v>12244</v>
      </c>
      <c r="O2" s="45">
        <v>8249.8029999999999</v>
      </c>
      <c r="P2" s="44">
        <v>3994.1970000000001</v>
      </c>
      <c r="Q2" s="43">
        <v>23.5</v>
      </c>
      <c r="R2" s="42">
        <v>0</v>
      </c>
      <c r="S2" s="41">
        <v>0</v>
      </c>
      <c r="T2" s="42">
        <v>0</v>
      </c>
      <c r="U2" s="41">
        <v>0</v>
      </c>
      <c r="V2" s="42">
        <v>0</v>
      </c>
      <c r="W2" s="41">
        <v>3.6</v>
      </c>
      <c r="X2" s="42">
        <v>0</v>
      </c>
      <c r="Y2" s="41">
        <v>0</v>
      </c>
      <c r="Z2" s="42">
        <v>0</v>
      </c>
      <c r="AA2" s="41">
        <v>0</v>
      </c>
      <c r="AB2" s="40">
        <v>0</v>
      </c>
      <c r="AC2" s="39">
        <f>STDEV(Q2:AB2)/AVERAGE(Q2:AB2)</f>
        <v>2.9973318613081186</v>
      </c>
      <c r="AD2" s="11" t="str">
        <f>IF(AC2&lt;=10%,"X",IF(AC2&lt;=25%,"Y","Z"))</f>
        <v>Z</v>
      </c>
      <c r="AE2" s="5"/>
      <c r="AF2" s="5"/>
      <c r="AG2" s="5"/>
      <c r="AH2" s="5"/>
      <c r="AI2" s="5"/>
      <c r="AU2" s="5" t="e">
        <f>(FORECAST($AU$1,$Q2:$AB2,$Q$1:$AB$1))*(VLOOKUP($B2,Сезонность!$A:$BZ,67,FALSE))</f>
        <v>#REF!</v>
      </c>
      <c r="AV2" s="5" t="e">
        <f>(FORECAST($AV$1,$Q2:$AB2,$Q$1:$AB$1))*(VLOOKUP($B2,Сезонность!$A:$BZ,68,FALSE))</f>
        <v>#REF!</v>
      </c>
      <c r="AW2" s="5" t="e">
        <f>(FORECAST($AW$1,$Q2:$AB2,$Q$1:$AB$1))*(VLOOKUP($B2,Сезонность!$A:$BZ,69,FALSE))</f>
        <v>#REF!</v>
      </c>
      <c r="AX2" s="5" t="e">
        <f>(FORECAST($AX$1,$Q2:$AB2,$Q$1:$AB$1))*(VLOOKUP($B2,Сезонность!$A:$BZ,70,FALSE))</f>
        <v>#REF!</v>
      </c>
      <c r="AY2" s="5" t="e">
        <f>(FORECAST($AY$1,$Q2:$AB2,$Q$1:$AB$1))*(VLOOKUP($B2,Сезонность!$A:$BZ,71,FALSE))</f>
        <v>#REF!</v>
      </c>
    </row>
    <row r="3" spans="1:51" s="1" customFormat="1" ht="12.75" customHeight="1">
      <c r="A3" s="53" t="s">
        <v>44</v>
      </c>
      <c r="B3" s="54">
        <v>1200035633</v>
      </c>
      <c r="C3" s="53" t="s">
        <v>8</v>
      </c>
      <c r="D3" s="52">
        <v>48</v>
      </c>
      <c r="E3" s="51"/>
      <c r="F3" s="50">
        <f>AVERAGE(Q3:AB3)</f>
        <v>4</v>
      </c>
      <c r="G3" s="50">
        <f>STDEVP(Q3:AB3)</f>
        <v>12.675435561221029</v>
      </c>
      <c r="H3" s="49">
        <f>G3/F3</f>
        <v>3.1688588903052572</v>
      </c>
      <c r="I3" s="46"/>
      <c r="J3" s="46"/>
      <c r="K3" s="48"/>
      <c r="L3" s="47"/>
      <c r="M3" s="46"/>
      <c r="N3" s="45">
        <v>19100</v>
      </c>
      <c r="O3" s="45">
        <v>12265.433999999999</v>
      </c>
      <c r="P3" s="44">
        <v>6834.5659999999998</v>
      </c>
      <c r="Q3" s="43">
        <v>2</v>
      </c>
      <c r="R3" s="42">
        <v>46</v>
      </c>
      <c r="S3" s="41">
        <v>0</v>
      </c>
      <c r="T3" s="42">
        <v>0</v>
      </c>
      <c r="U3" s="41">
        <v>0</v>
      </c>
      <c r="V3" s="42">
        <v>0</v>
      </c>
      <c r="W3" s="41">
        <v>0</v>
      </c>
      <c r="X3" s="42">
        <v>0</v>
      </c>
      <c r="Y3" s="41">
        <v>0</v>
      </c>
      <c r="Z3" s="42">
        <v>0</v>
      </c>
      <c r="AA3" s="41">
        <v>0</v>
      </c>
      <c r="AB3" s="40">
        <v>0</v>
      </c>
      <c r="AC3" s="39">
        <f>STDEV(Q3:AB3)/AVERAGE(Q3:AB3)</f>
        <v>3.3097651660722782</v>
      </c>
      <c r="AD3" s="11" t="str">
        <f>IF(AC3&lt;=10%,"X",IF(AC3&lt;=25%,"Y","Z"))</f>
        <v>Z</v>
      </c>
      <c r="AE3" s="5"/>
      <c r="AF3" s="5"/>
      <c r="AG3" s="5"/>
      <c r="AH3" s="5"/>
      <c r="AI3" s="5"/>
      <c r="AU3" s="5" t="e">
        <f>(FORECAST($AU$1,$Q3:$AB3,$Q$1:$AB$1))*(VLOOKUP($B3,Сезонность!$A:$BZ,67,FALSE))</f>
        <v>#REF!</v>
      </c>
      <c r="AV3" s="5" t="e">
        <f>(FORECAST($AV$1,$Q3:$AB3,$Q$1:$AB$1))*(VLOOKUP($B3,Сезонность!$A:$BZ,68,FALSE))</f>
        <v>#REF!</v>
      </c>
      <c r="AW3" s="5" t="e">
        <f>(FORECAST($AW$1,$Q3:$AB3,$Q$1:$AB$1))*(VLOOKUP($B3,Сезонность!$A:$BZ,69,FALSE))</f>
        <v>#REF!</v>
      </c>
      <c r="AX3" s="5" t="e">
        <f>(FORECAST($AX$1,$Q3:$AB3,$Q$1:$AB$1))*(VLOOKUP($B3,Сезонность!$A:$BZ,70,FALSE))</f>
        <v>#REF!</v>
      </c>
      <c r="AY3" s="5" t="e">
        <f>(FORECAST($AY$1,$Q3:$AB3,$Q$1:$AB$1))*(VLOOKUP($B3,Сезонность!$A:$BZ,71,FALSE))</f>
        <v>#REF!</v>
      </c>
    </row>
    <row r="4" spans="1:51" s="1" customFormat="1" ht="12.75" customHeight="1">
      <c r="A4" s="53" t="s">
        <v>45</v>
      </c>
      <c r="B4" s="54">
        <v>1200035530</v>
      </c>
      <c r="C4" s="53" t="s">
        <v>7</v>
      </c>
      <c r="D4" s="52">
        <v>271</v>
      </c>
      <c r="E4" s="51"/>
      <c r="F4" s="50">
        <f>AVERAGE(Q4:AB4)</f>
        <v>22.583333333333332</v>
      </c>
      <c r="G4" s="50">
        <f>STDEVP(Q4:AB4)</f>
        <v>74.900443182192774</v>
      </c>
      <c r="H4" s="49">
        <f>G4/F4</f>
        <v>3.3166247903553998</v>
      </c>
      <c r="I4" s="46"/>
      <c r="J4" s="46"/>
      <c r="K4" s="48"/>
      <c r="L4" s="47"/>
      <c r="M4" s="46"/>
      <c r="N4" s="45">
        <v>139646.29999999999</v>
      </c>
      <c r="O4" s="45">
        <v>98569.203999999998</v>
      </c>
      <c r="P4" s="44">
        <v>41077.095999999998</v>
      </c>
      <c r="Q4" s="43">
        <v>271</v>
      </c>
      <c r="R4" s="42">
        <v>0</v>
      </c>
      <c r="S4" s="41">
        <v>0</v>
      </c>
      <c r="T4" s="42">
        <v>0</v>
      </c>
      <c r="U4" s="41">
        <v>0</v>
      </c>
      <c r="V4" s="42">
        <v>0</v>
      </c>
      <c r="W4" s="41">
        <v>0</v>
      </c>
      <c r="X4" s="42">
        <v>0</v>
      </c>
      <c r="Y4" s="41">
        <v>0</v>
      </c>
      <c r="Z4" s="42">
        <v>0</v>
      </c>
      <c r="AA4" s="41">
        <v>0</v>
      </c>
      <c r="AB4" s="40">
        <v>0</v>
      </c>
      <c r="AC4" s="39">
        <f>STDEV(Q4:AB4)/AVERAGE(Q4:AB4)</f>
        <v>3.4641016151377548</v>
      </c>
      <c r="AD4" s="11" t="str">
        <f>IF(AC4&lt;=10%,"X",IF(AC4&lt;=25%,"Y","Z"))</f>
        <v>Z</v>
      </c>
      <c r="AE4" s="5"/>
      <c r="AF4" s="5"/>
      <c r="AG4" s="5"/>
      <c r="AH4" s="5"/>
      <c r="AI4" s="5"/>
      <c r="AU4" s="5" t="e">
        <f>(FORECAST($AU$1,$Q4:$AB4,$Q$1:$AB$1))*(VLOOKUP($B4,Сезонность!$A:$BZ,67,FALSE))</f>
        <v>#REF!</v>
      </c>
      <c r="AV4" s="5" t="e">
        <f>(FORECAST($AV$1,$Q4:$AB4,$Q$1:$AB$1))*(VLOOKUP($B4,Сезонность!$A:$BZ,68,FALSE))</f>
        <v>#REF!</v>
      </c>
      <c r="AW4" s="5" t="e">
        <f>(FORECAST($AW$1,$Q4:$AB4,$Q$1:$AB$1))*(VLOOKUP($B4,Сезонность!$A:$BZ,69,FALSE))</f>
        <v>#REF!</v>
      </c>
      <c r="AX4" s="5" t="e">
        <f>(FORECAST($AX$1,$Q4:$AB4,$Q$1:$AB$1))*(VLOOKUP($B4,Сезонность!$A:$BZ,70,FALSE))</f>
        <v>#REF!</v>
      </c>
      <c r="AY4" s="5" t="e">
        <f>(FORECAST($AY$1,$Q4:$AB4,$Q$1:$AB$1))*(VLOOKUP($B4,Сезонность!$A:$BZ,71,FALSE))</f>
        <v>#REF!</v>
      </c>
    </row>
    <row r="5" spans="1:51" s="1" customFormat="1" ht="12.75" customHeight="1">
      <c r="A5" s="53" t="s">
        <v>44</v>
      </c>
      <c r="B5" s="54">
        <v>1200035487</v>
      </c>
      <c r="C5" s="53" t="s">
        <v>6</v>
      </c>
      <c r="D5" s="52">
        <v>15811</v>
      </c>
      <c r="E5" s="55"/>
      <c r="F5" s="50">
        <f>AVERAGE(Q5:AB5)</f>
        <v>1317.5833333333333</v>
      </c>
      <c r="G5" s="50">
        <f>STDEVP(Q5:AB5)</f>
        <v>3630.8716919020362</v>
      </c>
      <c r="H5" s="49">
        <f>G5/F5</f>
        <v>2.7557055406251623</v>
      </c>
      <c r="I5" s="46"/>
      <c r="J5" s="46"/>
      <c r="K5" s="48"/>
      <c r="L5" s="47"/>
      <c r="M5" s="46"/>
      <c r="N5" s="45">
        <v>3309196.8670000001</v>
      </c>
      <c r="O5" s="45">
        <v>2415754.7119999998</v>
      </c>
      <c r="P5" s="44">
        <v>893442.15500000003</v>
      </c>
      <c r="Q5" s="43">
        <v>0</v>
      </c>
      <c r="R5" s="42">
        <v>0</v>
      </c>
      <c r="S5" s="41">
        <v>0</v>
      </c>
      <c r="T5" s="42">
        <v>0</v>
      </c>
      <c r="U5" s="41">
        <v>6</v>
      </c>
      <c r="V5" s="42">
        <v>0</v>
      </c>
      <c r="W5" s="41">
        <v>0</v>
      </c>
      <c r="X5" s="42">
        <v>2700</v>
      </c>
      <c r="Y5" s="41">
        <v>0</v>
      </c>
      <c r="Z5" s="42">
        <v>0</v>
      </c>
      <c r="AA5" s="41">
        <v>0</v>
      </c>
      <c r="AB5" s="40">
        <v>13105</v>
      </c>
      <c r="AC5" s="39">
        <f>STDEV(Q5:AB5)/AVERAGE(Q5:AB5)</f>
        <v>2.8782405660969435</v>
      </c>
      <c r="AD5" s="11" t="str">
        <f>IF(AC5&lt;=10%,"X",IF(AC5&lt;=25%,"Y","Z"))</f>
        <v>Z</v>
      </c>
      <c r="AE5" s="5"/>
      <c r="AF5" s="5"/>
      <c r="AG5" s="5"/>
      <c r="AH5" s="5"/>
      <c r="AI5" s="5"/>
      <c r="AU5" s="5" t="e">
        <f>(FORECAST($AU$1,$Q5:$AB5,$Q$1:$AB$1))*(VLOOKUP($B5,Сезонность!$A:$BZ,67,FALSE))</f>
        <v>#REF!</v>
      </c>
      <c r="AV5" s="5" t="e">
        <f>(FORECAST($AV$1,$Q5:$AB5,$Q$1:$AB$1))*(VLOOKUP($B5,Сезонность!$A:$BZ,68,FALSE))</f>
        <v>#REF!</v>
      </c>
      <c r="AW5" s="5" t="e">
        <f>(FORECAST($AW$1,$Q5:$AB5,$Q$1:$AB$1))*(VLOOKUP($B5,Сезонность!$A:$BZ,69,FALSE))</f>
        <v>#REF!</v>
      </c>
      <c r="AX5" s="5" t="e">
        <f>(FORECAST($AX$1,$Q5:$AB5,$Q$1:$AB$1))*(VLOOKUP($B5,Сезонность!$A:$BZ,70,FALSE))</f>
        <v>#REF!</v>
      </c>
      <c r="AY5" s="5" t="e">
        <f>(FORECAST($AY$1,$Q5:$AB5,$Q$1:$AB$1))*(VLOOKUP($B5,Сезонность!$A:$BZ,71,FALSE))</f>
        <v>#REF!</v>
      </c>
    </row>
    <row r="6" spans="1:51" s="1" customFormat="1" ht="12.75" customHeight="1">
      <c r="A6" s="53" t="s">
        <v>44</v>
      </c>
      <c r="B6" s="54">
        <v>1200035445</v>
      </c>
      <c r="C6" s="53" t="s">
        <v>5</v>
      </c>
      <c r="D6" s="52">
        <v>7723.6</v>
      </c>
      <c r="E6" s="51"/>
      <c r="F6" s="50">
        <f>AVERAGE(Q6:AB6)</f>
        <v>643.63333333333333</v>
      </c>
      <c r="G6" s="50">
        <f>STDEVP(Q6:AB6)</f>
        <v>1176.8924103568497</v>
      </c>
      <c r="H6" s="49">
        <f>G6/F6</f>
        <v>1.8285137661559632</v>
      </c>
      <c r="I6" s="46"/>
      <c r="J6" s="46"/>
      <c r="K6" s="48"/>
      <c r="L6" s="47"/>
      <c r="M6" s="46"/>
      <c r="N6" s="45">
        <v>2901912.6490000002</v>
      </c>
      <c r="O6" s="45">
        <v>1649279.189</v>
      </c>
      <c r="P6" s="44">
        <v>1252633.46</v>
      </c>
      <c r="Q6" s="43">
        <v>10</v>
      </c>
      <c r="R6" s="42">
        <v>0</v>
      </c>
      <c r="S6" s="41">
        <v>1890.6</v>
      </c>
      <c r="T6" s="42">
        <v>3715</v>
      </c>
      <c r="U6" s="41">
        <v>0</v>
      </c>
      <c r="V6" s="42">
        <v>2053</v>
      </c>
      <c r="W6" s="41">
        <v>0</v>
      </c>
      <c r="X6" s="42">
        <v>22</v>
      </c>
      <c r="Y6" s="41">
        <v>0</v>
      </c>
      <c r="Z6" s="42">
        <v>0</v>
      </c>
      <c r="AA6" s="41">
        <v>0</v>
      </c>
      <c r="AB6" s="40">
        <v>33</v>
      </c>
      <c r="AC6" s="39">
        <f>STDEV(Q6:AB6)/AVERAGE(Q6:AB6)</f>
        <v>1.9098203417709303</v>
      </c>
      <c r="AD6" s="11" t="str">
        <f>IF(AC6&lt;=10%,"X",IF(AC6&lt;=25%,"Y","Z"))</f>
        <v>Z</v>
      </c>
      <c r="AE6" s="5"/>
      <c r="AF6" s="5"/>
      <c r="AG6" s="5"/>
      <c r="AH6" s="5"/>
      <c r="AI6" s="5"/>
      <c r="AU6" s="5" t="e">
        <f>(FORECAST($AU$1,$Q6:$AB6,$Q$1:$AB$1))*(VLOOKUP($B6,Сезонность!$A:$BZ,67,FALSE))</f>
        <v>#REF!</v>
      </c>
      <c r="AV6" s="5" t="e">
        <f>(FORECAST($AV$1,$Q6:$AB6,$Q$1:$AB$1))*(VLOOKUP($B6,Сезонность!$A:$BZ,68,FALSE))</f>
        <v>#REF!</v>
      </c>
      <c r="AW6" s="5" t="e">
        <f>(FORECAST($AW$1,$Q6:$AB6,$Q$1:$AB$1))*(VLOOKUP($B6,Сезонность!$A:$BZ,69,FALSE))</f>
        <v>#REF!</v>
      </c>
      <c r="AX6" s="5" t="e">
        <f>(FORECAST($AX$1,$Q6:$AB6,$Q$1:$AB$1))*(VLOOKUP($B6,Сезонность!$A:$BZ,70,FALSE))</f>
        <v>#REF!</v>
      </c>
      <c r="AY6" s="5" t="e">
        <f>(FORECAST($AY$1,$Q6:$AB6,$Q$1:$AB$1))*(VLOOKUP($B6,Сезонность!$A:$BZ,71,FALSE))</f>
        <v>#REF!</v>
      </c>
    </row>
    <row r="7" spans="1:51" s="1" customFormat="1" ht="12.75" customHeight="1">
      <c r="A7" s="53" t="s">
        <v>44</v>
      </c>
      <c r="B7" s="54">
        <v>1200035289</v>
      </c>
      <c r="C7" s="53" t="s">
        <v>4</v>
      </c>
      <c r="D7" s="52">
        <v>3532.8</v>
      </c>
      <c r="E7" s="51"/>
      <c r="F7" s="50">
        <f>AVERAGE(Q7:AB7)</f>
        <v>294.39999999999998</v>
      </c>
      <c r="G7" s="50">
        <f>STDEVP(Q7:AB7)</f>
        <v>643.64866710548438</v>
      </c>
      <c r="H7" s="49">
        <f>G7/F7</f>
        <v>2.1863066138093901</v>
      </c>
      <c r="I7" s="46"/>
      <c r="J7" s="46"/>
      <c r="K7" s="48"/>
      <c r="L7" s="47"/>
      <c r="M7" s="46"/>
      <c r="N7" s="45">
        <v>1339835.223</v>
      </c>
      <c r="O7" s="45">
        <v>841060.72400000005</v>
      </c>
      <c r="P7" s="44">
        <v>498774.49900000001</v>
      </c>
      <c r="Q7" s="43">
        <v>0</v>
      </c>
      <c r="R7" s="42">
        <v>0</v>
      </c>
      <c r="S7" s="41">
        <v>164</v>
      </c>
      <c r="T7" s="42">
        <v>1290.5999999999999</v>
      </c>
      <c r="U7" s="41">
        <v>0</v>
      </c>
      <c r="V7" s="42">
        <v>2078.1999999999998</v>
      </c>
      <c r="W7" s="41">
        <v>0</v>
      </c>
      <c r="X7" s="42">
        <v>0</v>
      </c>
      <c r="Y7" s="41">
        <v>0</v>
      </c>
      <c r="Z7" s="42">
        <v>0</v>
      </c>
      <c r="AA7" s="41">
        <v>0</v>
      </c>
      <c r="AB7" s="40">
        <v>0</v>
      </c>
      <c r="AC7" s="39">
        <f>STDEV(Q7:AB7)/AVERAGE(Q7:AB7)</f>
        <v>2.2835227831942664</v>
      </c>
      <c r="AD7" s="11" t="str">
        <f>IF(AC7&lt;=10%,"X",IF(AC7&lt;=25%,"Y","Z"))</f>
        <v>Z</v>
      </c>
      <c r="AE7" s="5"/>
      <c r="AF7" s="5"/>
      <c r="AG7" s="5"/>
      <c r="AH7" s="5"/>
      <c r="AI7" s="5"/>
      <c r="AU7" s="5" t="e">
        <f>(FORECAST($AU$1,$Q7:$AB7,$Q$1:$AB$1))*(VLOOKUP($B7,Сезонность!$A:$BZ,67,FALSE))</f>
        <v>#REF!</v>
      </c>
      <c r="AV7" s="5" t="e">
        <f>(FORECAST($AV$1,$Q7:$AB7,$Q$1:$AB$1))*(VLOOKUP($B7,Сезонность!$A:$BZ,68,FALSE))</f>
        <v>#REF!</v>
      </c>
      <c r="AW7" s="5" t="e">
        <f>(FORECAST($AW$1,$Q7:$AB7,$Q$1:$AB$1))*(VLOOKUP($B7,Сезонность!$A:$BZ,69,FALSE))</f>
        <v>#REF!</v>
      </c>
      <c r="AX7" s="5" t="e">
        <f>(FORECAST($AX$1,$Q7:$AB7,$Q$1:$AB$1))*(VLOOKUP($B7,Сезонность!$A:$BZ,70,FALSE))</f>
        <v>#REF!</v>
      </c>
      <c r="AY7" s="5" t="e">
        <f>(FORECAST($AY$1,$Q7:$AB7,$Q$1:$AB$1))*(VLOOKUP($B7,Сезонность!$A:$BZ,71,FALSE))</f>
        <v>#REF!</v>
      </c>
    </row>
    <row r="8" spans="1:51" s="1" customFormat="1" ht="12.75" customHeight="1">
      <c r="A8" s="53" t="s">
        <v>44</v>
      </c>
      <c r="B8" s="54">
        <v>1200035288</v>
      </c>
      <c r="C8" s="53" t="s">
        <v>3</v>
      </c>
      <c r="D8" s="52">
        <v>24.92</v>
      </c>
      <c r="E8" s="51"/>
      <c r="F8" s="50">
        <f>AVERAGE(Q8:AB8)</f>
        <v>2.0766666666666667</v>
      </c>
      <c r="G8" s="50">
        <f>STDEVP(Q8:AB8)</f>
        <v>4.88514642109687</v>
      </c>
      <c r="H8" s="49">
        <f>G8/F8</f>
        <v>2.3523979555843675</v>
      </c>
      <c r="I8" s="46"/>
      <c r="J8" s="46"/>
      <c r="K8" s="48"/>
      <c r="L8" s="47"/>
      <c r="M8" s="46"/>
      <c r="N8" s="45">
        <v>8978.1190000000006</v>
      </c>
      <c r="O8" s="45">
        <v>2196.9940000000001</v>
      </c>
      <c r="P8" s="44">
        <v>6781.125</v>
      </c>
      <c r="Q8" s="43">
        <v>2</v>
      </c>
      <c r="R8" s="42">
        <v>17.920000000000002</v>
      </c>
      <c r="S8" s="41">
        <v>0</v>
      </c>
      <c r="T8" s="42">
        <v>2</v>
      </c>
      <c r="U8" s="41">
        <v>0</v>
      </c>
      <c r="V8" s="42">
        <v>3</v>
      </c>
      <c r="W8" s="41">
        <v>0</v>
      </c>
      <c r="X8" s="42">
        <v>0</v>
      </c>
      <c r="Y8" s="41">
        <v>0</v>
      </c>
      <c r="Z8" s="42">
        <v>0</v>
      </c>
      <c r="AA8" s="41">
        <v>0</v>
      </c>
      <c r="AB8" s="40">
        <v>0</v>
      </c>
      <c r="AC8" s="39">
        <f>STDEV(Q8:AB8)/AVERAGE(Q8:AB8)</f>
        <v>2.4569995318986151</v>
      </c>
      <c r="AD8" s="11" t="str">
        <f>IF(AC8&lt;=10%,"X",IF(AC8&lt;=25%,"Y","Z"))</f>
        <v>Z</v>
      </c>
      <c r="AE8" s="5"/>
      <c r="AF8" s="5"/>
      <c r="AG8" s="5"/>
      <c r="AH8" s="5"/>
      <c r="AI8" s="5"/>
      <c r="AU8" s="5" t="e">
        <f>(FORECAST($AU$1,$Q8:$AB8,$Q$1:$AB$1))*(VLOOKUP($B8,Сезонность!$A:$BZ,67,FALSE))</f>
        <v>#REF!</v>
      </c>
      <c r="AV8" s="5" t="e">
        <f>(FORECAST($AV$1,$Q8:$AB8,$Q$1:$AB$1))*(VLOOKUP($B8,Сезонность!$A:$BZ,68,FALSE))</f>
        <v>#REF!</v>
      </c>
      <c r="AW8" s="5" t="e">
        <f>(FORECAST($AW$1,$Q8:$AB8,$Q$1:$AB$1))*(VLOOKUP($B8,Сезонность!$A:$BZ,69,FALSE))</f>
        <v>#REF!</v>
      </c>
      <c r="AX8" s="5" t="e">
        <f>(FORECAST($AX$1,$Q8:$AB8,$Q$1:$AB$1))*(VLOOKUP($B8,Сезонность!$A:$BZ,70,FALSE))</f>
        <v>#REF!</v>
      </c>
      <c r="AY8" s="5" t="e">
        <f>(FORECAST($AY$1,$Q8:$AB8,$Q$1:$AB$1))*(VLOOKUP($B8,Сезонность!$A:$BZ,71,FALSE))</f>
        <v>#REF!</v>
      </c>
    </row>
    <row r="9" spans="1:51" s="1" customFormat="1" ht="12.75" customHeight="1">
      <c r="A9" s="53" t="s">
        <v>44</v>
      </c>
      <c r="B9" s="54">
        <v>1200035025</v>
      </c>
      <c r="C9" s="53" t="s">
        <v>2</v>
      </c>
      <c r="D9" s="52">
        <v>104</v>
      </c>
      <c r="E9" s="51"/>
      <c r="F9" s="50">
        <f>AVERAGE(Q9:AB9)</f>
        <v>8.6666666666666661</v>
      </c>
      <c r="G9" s="50">
        <f>STDEVP(Q9:AB9)</f>
        <v>26.985592864012126</v>
      </c>
      <c r="H9" s="49">
        <f>G9/F9</f>
        <v>3.1137222535398608</v>
      </c>
      <c r="I9" s="46"/>
      <c r="J9" s="46"/>
      <c r="K9" s="48"/>
      <c r="L9" s="47"/>
      <c r="M9" s="46"/>
      <c r="N9" s="45">
        <v>22590.5</v>
      </c>
      <c r="O9" s="45">
        <v>24564.548999999999</v>
      </c>
      <c r="P9" s="44">
        <v>-1974.049</v>
      </c>
      <c r="Q9" s="43">
        <v>0</v>
      </c>
      <c r="R9" s="42">
        <v>0</v>
      </c>
      <c r="S9" s="41">
        <v>0</v>
      </c>
      <c r="T9" s="42">
        <v>0</v>
      </c>
      <c r="U9" s="41">
        <v>0</v>
      </c>
      <c r="V9" s="42">
        <v>0</v>
      </c>
      <c r="W9" s="41">
        <v>98</v>
      </c>
      <c r="X9" s="42">
        <v>0</v>
      </c>
      <c r="Y9" s="41">
        <v>0</v>
      </c>
      <c r="Z9" s="42">
        <v>0</v>
      </c>
      <c r="AA9" s="41">
        <v>0</v>
      </c>
      <c r="AB9" s="40">
        <v>6</v>
      </c>
      <c r="AC9" s="39">
        <f>STDEV(Q9:AB9)/AVERAGE(Q9:AB9)</f>
        <v>3.2521768271598726</v>
      </c>
      <c r="AD9" s="11" t="str">
        <f>IF(AC9&lt;=10%,"X",IF(AC9&lt;=25%,"Y","Z"))</f>
        <v>Z</v>
      </c>
      <c r="AE9" s="5"/>
      <c r="AF9" s="5"/>
      <c r="AG9" s="5"/>
      <c r="AH9" s="5"/>
      <c r="AI9" s="5"/>
      <c r="AU9" s="5" t="e">
        <f>(FORECAST($AU$1,$Q9:$AB9,$Q$1:$AB$1))*(VLOOKUP($B9,Сезонность!$A:$BZ,67,FALSE))</f>
        <v>#REF!</v>
      </c>
      <c r="AV9" s="5" t="e">
        <f>(FORECAST($AV$1,$Q9:$AB9,$Q$1:$AB$1))*(VLOOKUP($B9,Сезонность!$A:$BZ,68,FALSE))</f>
        <v>#REF!</v>
      </c>
      <c r="AW9" s="5" t="e">
        <f>(FORECAST($AW$1,$Q9:$AB9,$Q$1:$AB$1))*(VLOOKUP($B9,Сезонность!$A:$BZ,69,FALSE))</f>
        <v>#REF!</v>
      </c>
      <c r="AX9" s="5" t="e">
        <f>(FORECAST($AX$1,$Q9:$AB9,$Q$1:$AB$1))*(VLOOKUP($B9,Сезонность!$A:$BZ,70,FALSE))</f>
        <v>#REF!</v>
      </c>
      <c r="AY9" s="5" t="e">
        <f>(FORECAST($AY$1,$Q9:$AB9,$Q$1:$AB$1))*(VLOOKUP($B9,Сезонность!$A:$BZ,71,FALSE))</f>
        <v>#REF!</v>
      </c>
    </row>
    <row r="10" spans="1:51" s="1" customFormat="1" ht="12.75" customHeight="1">
      <c r="A10" s="53" t="s">
        <v>44</v>
      </c>
      <c r="B10" s="54">
        <v>1200034899</v>
      </c>
      <c r="C10" s="53" t="s">
        <v>1</v>
      </c>
      <c r="D10" s="52">
        <v>511.5</v>
      </c>
      <c r="E10" s="51"/>
      <c r="F10" s="50">
        <f>AVERAGE(Q10:AB10)</f>
        <v>42.625</v>
      </c>
      <c r="G10" s="50">
        <f>STDEVP(Q10:AB10)</f>
        <v>112.33924904057353</v>
      </c>
      <c r="H10" s="49">
        <f>G10/F10</f>
        <v>2.6355249041776783</v>
      </c>
      <c r="I10" s="46"/>
      <c r="J10" s="46"/>
      <c r="K10" s="48"/>
      <c r="L10" s="47"/>
      <c r="M10" s="46"/>
      <c r="N10" s="45">
        <v>246077.96100000001</v>
      </c>
      <c r="O10" s="45">
        <v>225060</v>
      </c>
      <c r="P10" s="44">
        <v>21017.960999999999</v>
      </c>
      <c r="Q10" s="43">
        <v>0</v>
      </c>
      <c r="R10" s="42">
        <v>401.4</v>
      </c>
      <c r="S10" s="41">
        <v>110.1</v>
      </c>
      <c r="T10" s="42">
        <v>0</v>
      </c>
      <c r="U10" s="41">
        <v>0</v>
      </c>
      <c r="V10" s="42">
        <v>0</v>
      </c>
      <c r="W10" s="41">
        <v>0</v>
      </c>
      <c r="X10" s="42">
        <v>0</v>
      </c>
      <c r="Y10" s="41">
        <v>0</v>
      </c>
      <c r="Z10" s="42">
        <v>0</v>
      </c>
      <c r="AA10" s="41">
        <v>0</v>
      </c>
      <c r="AB10" s="40">
        <v>0</v>
      </c>
      <c r="AC10" s="39">
        <f>STDEV(Q10:AB10)/AVERAGE(Q10:AB10)</f>
        <v>2.7527159851926921</v>
      </c>
      <c r="AD10" s="11" t="str">
        <f>IF(AC10&lt;=10%,"X",IF(AC10&lt;=25%,"Y","Z"))</f>
        <v>Z</v>
      </c>
      <c r="AE10" s="5"/>
      <c r="AF10" s="5"/>
      <c r="AG10" s="5"/>
      <c r="AH10" s="5"/>
      <c r="AI10" s="5"/>
      <c r="AU10" s="5" t="e">
        <f>(FORECAST($AU$1,$Q10:$AB10,$Q$1:$AB$1))*(VLOOKUP($B10,Сезонность!$A:$BZ,67,FALSE))</f>
        <v>#REF!</v>
      </c>
      <c r="AV10" s="5" t="e">
        <f>(FORECAST($AV$1,$Q10:$AB10,$Q$1:$AB$1))*(VLOOKUP($B10,Сезонность!$A:$BZ,68,FALSE))</f>
        <v>#REF!</v>
      </c>
      <c r="AW10" s="5" t="e">
        <f>(FORECAST($AW$1,$Q10:$AB10,$Q$1:$AB$1))*(VLOOKUP($B10,Сезонность!$A:$BZ,69,FALSE))</f>
        <v>#REF!</v>
      </c>
      <c r="AX10" s="5" t="e">
        <f>(FORECAST($AX$1,$Q10:$AB10,$Q$1:$AB$1))*(VLOOKUP($B10,Сезонность!$A:$BZ,70,FALSE))</f>
        <v>#REF!</v>
      </c>
      <c r="AY10" s="5" t="e">
        <f>(FORECAST($AY$1,$Q10:$AB10,$Q$1:$AB$1))*(VLOOKUP($B10,Сезонность!$A:$BZ,71,FALSE))</f>
        <v>#REF!</v>
      </c>
    </row>
    <row r="11" spans="1:51" s="1" customFormat="1" ht="12.75" customHeight="1">
      <c r="A11" s="53" t="s">
        <v>44</v>
      </c>
      <c r="B11" s="54">
        <v>1200034730</v>
      </c>
      <c r="C11" s="53" t="s">
        <v>0</v>
      </c>
      <c r="D11" s="52">
        <v>389</v>
      </c>
      <c r="E11" s="51"/>
      <c r="F11" s="50">
        <f>AVERAGE(Q11:AB11)</f>
        <v>32.416666666666664</v>
      </c>
      <c r="G11" s="50">
        <f>STDEVP(Q11:AB11)</f>
        <v>96.08629657182594</v>
      </c>
      <c r="H11" s="49">
        <f>G11/F11</f>
        <v>2.9641016937324198</v>
      </c>
      <c r="I11" s="46"/>
      <c r="J11" s="46"/>
      <c r="K11" s="48"/>
      <c r="L11" s="47"/>
      <c r="M11" s="46"/>
      <c r="N11" s="45">
        <v>157756</v>
      </c>
      <c r="O11" s="45">
        <v>111832.451</v>
      </c>
      <c r="P11" s="44">
        <v>45923.548999999999</v>
      </c>
      <c r="Q11" s="43">
        <v>0</v>
      </c>
      <c r="R11" s="42">
        <v>0</v>
      </c>
      <c r="S11" s="41">
        <v>0</v>
      </c>
      <c r="T11" s="42">
        <v>349</v>
      </c>
      <c r="U11" s="41">
        <v>0</v>
      </c>
      <c r="V11" s="42">
        <v>0</v>
      </c>
      <c r="W11" s="41">
        <v>0</v>
      </c>
      <c r="X11" s="42">
        <v>0</v>
      </c>
      <c r="Y11" s="41">
        <v>0</v>
      </c>
      <c r="Z11" s="42">
        <v>0</v>
      </c>
      <c r="AA11" s="41">
        <v>40</v>
      </c>
      <c r="AB11" s="40">
        <v>0</v>
      </c>
      <c r="AC11" s="39">
        <f>STDEV(Q11:AB11)/AVERAGE(Q11:AB11)</f>
        <v>3.0959032491555205</v>
      </c>
      <c r="AD11" s="11" t="str">
        <f>IF(AC11&lt;=10%,"X",IF(AC11&lt;=25%,"Y","Z"))</f>
        <v>Z</v>
      </c>
      <c r="AE11" s="5"/>
      <c r="AF11" s="5"/>
      <c r="AG11" s="5"/>
      <c r="AH11" s="5"/>
      <c r="AI11" s="5"/>
      <c r="AU11" s="5" t="e">
        <f>(FORECAST($AU$1,$Q11:$AB11,$Q$1:$AB$1))*(VLOOKUP($B11,Сезонность!$A:$BZ,67,FALSE))</f>
        <v>#REF!</v>
      </c>
      <c r="AV11" s="5" t="e">
        <f>(FORECAST($AV$1,$Q11:$AB11,$Q$1:$AB$1))*(VLOOKUP($B11,Сезонность!$A:$BZ,68,FALSE))</f>
        <v>#REF!</v>
      </c>
      <c r="AW11" s="5" t="e">
        <f>(FORECAST($AW$1,$Q11:$AB11,$Q$1:$AB$1))*(VLOOKUP($B11,Сезонность!$A:$BZ,69,FALSE))</f>
        <v>#REF!</v>
      </c>
      <c r="AX11" s="5" t="e">
        <f>(FORECAST($AX$1,$Q11:$AB11,$Q$1:$AB$1))*(VLOOKUP($B11,Сезонность!$A:$BZ,70,FALSE))</f>
        <v>#REF!</v>
      </c>
      <c r="AY11" s="5" t="e">
        <f>(FORECAST($AY$1,$Q11:$AB11,$Q$1:$AB$1))*(VLOOKUP($B11,Сезонность!$A:$BZ,71,FALSE))</f>
        <v>#REF!</v>
      </c>
    </row>
  </sheetData>
  <autoFilter ref="A1:AI11">
    <filterColumn colId="5"/>
    <filterColumn colId="6"/>
    <filterColumn colId="7"/>
    <sortState ref="A2:AL1883">
      <sortCondition descending="1" ref="B1:B1883"/>
    </sortState>
  </autoFilter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Сезонность</vt:lpstr>
      <vt:lpstr>Итоговый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lsv</dc:creator>
  <cp:lastModifiedBy>lsv</cp:lastModifiedBy>
  <dcterms:created xsi:type="dcterms:W3CDTF">2020-12-24T04:20:07Z</dcterms:created>
  <dcterms:modified xsi:type="dcterms:W3CDTF">2020-12-24T04:21:51Z</dcterms:modified>
</cp:coreProperties>
</file>