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Override PartName="/xl/slicerCaches/slicerCache1.xml" ContentType="application/vnd.ms-excel.slicerCache+xml"/>
  <Override PartName="/xl/slicerCaches/slicerCache2.xml" ContentType="application/vnd.ms-excel.slicerCache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trlProps/ctrlProp15.xml" ContentType="application/vnd.ms-excel.controlproperties+xml"/>
  <Override PartName="/xl/ctrlProps/ctrlProp9.xml" ContentType="application/vnd.ms-excel.controlproperties+xml"/>
  <Default Extension="data" ContentType="application/vnd.openxmlformats-officedocument.model+data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nnections.xml" ContentType="application/vnd.openxmlformats-officedocument.spreadsheetml.connections+xml"/>
  <Override PartName="/xl/drawings/drawing1.xml" ContentType="application/vnd.openxmlformats-officedocument.drawing+xml"/>
  <Override PartName="/xl/pivotCache/pivotCacheDefinition2.xml" ContentType="application/vnd.openxmlformats-officedocument.spreadsheetml.pivotCacheDefinition+xml"/>
  <Override PartName="/xl/ctrlProps/ctrlProp8.xml" ContentType="application/vnd.ms-excel.controlproperties+xml"/>
  <Override PartName="/xl/ctrlProps/ctrlProp13.xml" ContentType="application/vnd.ms-excel.controlproperties+xml"/>
  <Override PartName="/xl/ctrlProps/ctrlProp7.xml" ContentType="application/vnd.ms-excel.controlproperties+xml"/>
  <Override PartName="/xl/ctrlProps/ctrlProp14.xml" ContentType="application/vnd.ms-excel.control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Default Extension="vml" ContentType="application/vnd.openxmlformats-officedocument.vmlDrawing"/>
  <Override PartName="/xl/calcChain.xml" ContentType="application/vnd.openxmlformats-officedocument.spreadsheetml.calcChain+xml"/>
  <Override PartName="/xl/ctrlProps/ctrlProp12.xml" ContentType="application/vnd.ms-excel.controlproperties+xml"/>
  <Override PartName="/xl/ctrlProps/ctrlProp6.xml" ContentType="application/vnd.ms-excel.controlproperties+xml"/>
  <Override PartName="/xl/ctrlProps/ctrlProp11.xml" ContentType="application/vnd.ms-excel.controlproperties+xml"/>
  <Override PartName="/xl/ctrlProps/ctrlProp5.xml" ContentType="application/vnd.ms-excel.controlproperties+xml"/>
  <Override PartName="/xl/sharedStrings.xml" ContentType="application/vnd.openxmlformats-officedocument.spreadsheetml.sharedStrings+xml"/>
  <Override PartName="/xl/ctrlProps/ctrlProp10.xml" ContentType="application/vnd.ms-excel.controlproperties+xml"/>
  <Override PartName="/xl/ctrlProps/ctrlProp4.xml" ContentType="application/vnd.ms-excel.controlproperties+xml"/>
  <Override PartName="/xl/ctrlProps/ctrlProp3.xml" ContentType="application/vnd.ms-excel.controlproperties+xml"/>
  <Override PartName="/xl/slicers/slicer1.xml" ContentType="application/vnd.ms-excel.slicer+xml"/>
  <Override PartName="/xl/ctrlProps/ctrlProp2.xml" ContentType="application/vnd.ms-excel.controlproperties+xml"/>
  <Override PartName="/xl/ctrlProps/ctrlProp1.xml" ContentType="application/vnd.ms-excel.controlproperties+xml"/>
  <Override PartName="/docProps/core.xml" ContentType="application/vnd.openxmlformats-package.core-properties+xml"/>
  <Default Extension="bin" ContentType="application/vnd.openxmlformats-officedocument.spreadsheetml.printerSettings"/>
  <Override PartName="/customXml/itemProps2.xml" ContentType="application/vnd.openxmlformats-officedocument.customXmlProperties+xml"/>
  <Override PartName="/xl/slicerCaches/slicerCache3.xml" ContentType="application/vnd.ms-excel.slicerCach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ЭтаКнига"/>
  <bookViews>
    <workbookView xWindow="-120" yWindow="-120" windowWidth="25440" windowHeight="15840" firstSheet="1" activeTab="3"/>
  </bookViews>
  <sheets>
    <sheet name="SBA" sheetId="1" state="hidden" r:id="rId1"/>
    <sheet name="Specs" sheetId="7" r:id="rId2"/>
    <sheet name="Balancing" sheetId="8" r:id="rId3"/>
    <sheet name="Response Rate" sheetId="12" r:id="rId4"/>
    <sheet name="Panel" sheetId="9" r:id="rId5"/>
    <sheet name="Shortfalls Output" sheetId="11" r:id="rId6"/>
    <sheet name="Examples" sheetId="14" r:id="rId7"/>
    <sheet name="Лист10" sheetId="24" r:id="rId8"/>
    <sheet name="ARF_OLD" sheetId="3" state="hidden" r:id="rId9"/>
    <sheet name="Sheet1" sheetId="5" state="hidden" r:id="rId10"/>
    <sheet name="Sheet4" sheetId="4" state="hidden" r:id="rId11"/>
    <sheet name="Sheet2" sheetId="2" state="hidden" r:id="rId12"/>
  </sheets>
  <definedNames>
    <definedName name="_xlnm._FilterDatabase" localSheetId="8">ARF_OLD!$D$1:$D$1</definedName>
    <definedName name="Adjustment">'Response Rate'!$D$1</definedName>
    <definedName name="CompletesRequired">Specs!$B$4</definedName>
    <definedName name="IR">Specs!$B$5</definedName>
    <definedName name="tbl_Age">Balancing!$A$11:$B$16</definedName>
    <definedName name="tbl_Gender">Balancing!$A$6:$B$7</definedName>
    <definedName name="tbl_Panel">Panel!$A$7:$D$78</definedName>
    <definedName name="tbl_Region">Balancing!$A$20:$B$25</definedName>
    <definedName name="tbl_RegionName">Balancing!$J$20:$K$25</definedName>
    <definedName name="tbl_ResponseRate">'Response Rate'!$A$7:$D$78</definedName>
    <definedName name="Срез_Age">#N/A</definedName>
    <definedName name="Срез_Gender">#N/A</definedName>
    <definedName name="Срез_Region">#N/A</definedName>
  </definedNames>
  <calcPr calcId="125725" refMode="R1C1"/>
  <pivotCaches>
    <pivotCache cacheId="0" r:id="rId13"/>
  </pivotCaches>
  <extLst xmlns:x15="http://schemas.microsoft.com/office/spreadsheetml/2010/11/main">
    <ext xmlns:x14="http://schemas.microsoft.com/office/spreadsheetml/2009/9/main" uri="{876F7934-8845-4945-9796-88D515C7AA90}">
      <x14:pivotCaches>
        <pivotCache cacheId="1" r:id="rId14"/>
      </x14:pivotCaches>
    </ext>
    <ext xmlns:x14="http://schemas.microsoft.com/office/spreadsheetml/2009/9/main" uri="{BBE1A952-AA13-448e-AADC-164F8A28A991}">
      <x14:slicerCaches>
        <x14:slicerCache r:id="rId15"/>
        <x14:slicerCache r:id="rId16"/>
        <x14:slicerCache r:id="rId17"/>
      </x14:slicerCaches>
    </ext>
    <ext xmlns:x14="http://schemas.microsoft.com/office/spreadsheetml/2009/9/main" uri="{79F54976-1DA5-4618-B147-4CDE4B953A38}">
      <x14:workbookPr/>
    </ext>
    <ext uri="{140A7094-0E35-4892-8432-C4D2E57EDEB5}">
      <x15:workbookPr chartTrackingRefBase="1"/>
    </ext>
    <ext uri="{FCE2AD5D-F65C-4FA6-A056-5C36A1767C68}">
      <x15:dataModel>
        <x15:modelTables>
          <x15:modelTable id="Examples_25f306ca-4c68-45a7-9f1f-617166073dec" name="Examples" connection="Запрос — Examples"/>
        </x15:modelTables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" i="12"/>
  <c r="F14" i="7"/>
  <c r="W7" i="14" l="1"/>
  <c r="G13" i="24"/>
  <c r="G15"/>
  <c r="G19"/>
  <c r="G24"/>
  <c r="G26"/>
  <c r="G29"/>
  <c r="G31"/>
  <c r="G34"/>
  <c r="G36"/>
  <c r="G38"/>
  <c r="G40"/>
  <c r="G42"/>
  <c r="G44"/>
  <c r="G46"/>
  <c r="G48"/>
  <c r="G50"/>
  <c r="G52"/>
  <c r="G54"/>
  <c r="G57"/>
  <c r="G59"/>
  <c r="G61"/>
  <c r="G63"/>
  <c r="G65"/>
  <c r="G67"/>
  <c r="G69"/>
  <c r="G71"/>
  <c r="G73"/>
  <c r="G75"/>
  <c r="G77"/>
  <c r="G79"/>
  <c r="G81"/>
  <c r="G83"/>
  <c r="G85"/>
  <c r="G87"/>
  <c r="G89"/>
  <c r="G91"/>
  <c r="G3"/>
  <c r="G5"/>
  <c r="G7"/>
  <c r="G11"/>
  <c r="G4"/>
  <c r="G6"/>
  <c r="G10"/>
  <c r="G12"/>
  <c r="G14"/>
  <c r="G18"/>
  <c r="G23"/>
  <c r="G25"/>
  <c r="G27"/>
  <c r="G30"/>
  <c r="G33"/>
  <c r="G35"/>
  <c r="G37"/>
  <c r="G39"/>
  <c r="G41"/>
  <c r="G43"/>
  <c r="G45"/>
  <c r="G47"/>
  <c r="G49"/>
  <c r="G51"/>
  <c r="G53"/>
  <c r="G55"/>
  <c r="G58"/>
  <c r="G60"/>
  <c r="G62"/>
  <c r="G64"/>
  <c r="G66"/>
  <c r="G68"/>
  <c r="G70"/>
  <c r="G72"/>
  <c r="G74"/>
  <c r="G76"/>
  <c r="G78"/>
  <c r="G80"/>
  <c r="G82"/>
  <c r="G84"/>
  <c r="G86"/>
  <c r="G88"/>
  <c r="G90"/>
  <c r="G2"/>
  <c r="G8"/>
  <c r="G21"/>
  <c r="H2"/>
  <c r="G9"/>
  <c r="I12"/>
  <c r="B12" i="9" l="1"/>
  <c r="B11"/>
  <c r="B10"/>
  <c r="B9"/>
  <c r="B8"/>
  <c r="A18" i="12"/>
  <c r="A17"/>
  <c r="A16"/>
  <c r="A15"/>
  <c r="A14"/>
  <c r="A13"/>
  <c r="A12"/>
  <c r="A11"/>
  <c r="A10"/>
  <c r="A9"/>
  <c r="A8"/>
  <c r="B12"/>
  <c r="B11"/>
  <c r="B10"/>
  <c r="B9"/>
  <c r="B8"/>
  <c r="I2" i="24"/>
  <c r="H8"/>
  <c r="H88"/>
  <c r="H84"/>
  <c r="H80"/>
  <c r="H76"/>
  <c r="H72"/>
  <c r="H68"/>
  <c r="H64"/>
  <c r="H60"/>
  <c r="H55"/>
  <c r="H51"/>
  <c r="H47"/>
  <c r="H43"/>
  <c r="H39"/>
  <c r="H35"/>
  <c r="H30"/>
  <c r="H25"/>
  <c r="H18"/>
  <c r="H12"/>
  <c r="H6"/>
  <c r="H11"/>
  <c r="H5"/>
  <c r="H91"/>
  <c r="H87"/>
  <c r="H83"/>
  <c r="H79"/>
  <c r="H75"/>
  <c r="H71"/>
  <c r="H67"/>
  <c r="H63"/>
  <c r="H59"/>
  <c r="H54"/>
  <c r="H50"/>
  <c r="H46"/>
  <c r="H42"/>
  <c r="H38"/>
  <c r="H34"/>
  <c r="H29"/>
  <c r="H24"/>
  <c r="H15"/>
  <c r="I8"/>
  <c r="I21"/>
  <c r="G16"/>
  <c r="H9"/>
  <c r="H21"/>
  <c r="H90"/>
  <c r="H86"/>
  <c r="H82"/>
  <c r="H78"/>
  <c r="H74"/>
  <c r="H70"/>
  <c r="H66"/>
  <c r="H62"/>
  <c r="H58"/>
  <c r="H53"/>
  <c r="H49"/>
  <c r="H45"/>
  <c r="H41"/>
  <c r="H37"/>
  <c r="H33"/>
  <c r="H27"/>
  <c r="H23"/>
  <c r="H14"/>
  <c r="H10"/>
  <c r="H4"/>
  <c r="H7"/>
  <c r="H3"/>
  <c r="H89"/>
  <c r="H85"/>
  <c r="H81"/>
  <c r="H77"/>
  <c r="H73"/>
  <c r="H69"/>
  <c r="H65"/>
  <c r="H61"/>
  <c r="H57"/>
  <c r="H52"/>
  <c r="H48"/>
  <c r="H44"/>
  <c r="H40"/>
  <c r="H36"/>
  <c r="H31"/>
  <c r="H26"/>
  <c r="H19"/>
  <c r="H13"/>
  <c r="B78" i="9" l="1"/>
  <c r="A78"/>
  <c r="B77"/>
  <c r="A77"/>
  <c r="B76"/>
  <c r="A76"/>
  <c r="B75"/>
  <c r="A75"/>
  <c r="B74"/>
  <c r="A74"/>
  <c r="A73"/>
  <c r="B72"/>
  <c r="A72"/>
  <c r="B71"/>
  <c r="A71"/>
  <c r="B70"/>
  <c r="A70"/>
  <c r="B69"/>
  <c r="A69"/>
  <c r="B68"/>
  <c r="A68"/>
  <c r="B66"/>
  <c r="A66"/>
  <c r="B65"/>
  <c r="A65"/>
  <c r="B64"/>
  <c r="A64"/>
  <c r="B63"/>
  <c r="A63"/>
  <c r="B62"/>
  <c r="A62"/>
  <c r="A61"/>
  <c r="B60"/>
  <c r="A60"/>
  <c r="B59"/>
  <c r="A59"/>
  <c r="B58"/>
  <c r="A58"/>
  <c r="B57"/>
  <c r="A57"/>
  <c r="B56"/>
  <c r="A56"/>
  <c r="B54"/>
  <c r="A54"/>
  <c r="B53"/>
  <c r="A53"/>
  <c r="B52"/>
  <c r="A52"/>
  <c r="B51"/>
  <c r="A51"/>
  <c r="B50"/>
  <c r="A50"/>
  <c r="A49"/>
  <c r="B48"/>
  <c r="A48"/>
  <c r="B47"/>
  <c r="A47"/>
  <c r="B46"/>
  <c r="A46"/>
  <c r="B45"/>
  <c r="A45"/>
  <c r="B44"/>
  <c r="A44"/>
  <c r="B42"/>
  <c r="A42"/>
  <c r="B41"/>
  <c r="A41"/>
  <c r="B40"/>
  <c r="A40"/>
  <c r="B39"/>
  <c r="A39"/>
  <c r="B38"/>
  <c r="A38"/>
  <c r="A37"/>
  <c r="B36"/>
  <c r="A36"/>
  <c r="B35"/>
  <c r="A35"/>
  <c r="B34"/>
  <c r="A34"/>
  <c r="B33"/>
  <c r="A33"/>
  <c r="B32"/>
  <c r="A32"/>
  <c r="B30"/>
  <c r="A30"/>
  <c r="B29"/>
  <c r="A29"/>
  <c r="B28"/>
  <c r="A28"/>
  <c r="B27"/>
  <c r="A27"/>
  <c r="B26"/>
  <c r="A26"/>
  <c r="A25"/>
  <c r="B24"/>
  <c r="A24"/>
  <c r="B23"/>
  <c r="A23"/>
  <c r="B22"/>
  <c r="A22"/>
  <c r="B21"/>
  <c r="A21"/>
  <c r="B20"/>
  <c r="A20"/>
  <c r="B18"/>
  <c r="A18"/>
  <c r="B17"/>
  <c r="A17"/>
  <c r="B16"/>
  <c r="A16"/>
  <c r="B15"/>
  <c r="A15"/>
  <c r="B14"/>
  <c r="A14"/>
  <c r="A13"/>
  <c r="A12"/>
  <c r="A11"/>
  <c r="A10"/>
  <c r="A9"/>
  <c r="A8"/>
  <c r="A78" i="12"/>
  <c r="A77"/>
  <c r="A76"/>
  <c r="A75"/>
  <c r="A74"/>
  <c r="A73"/>
  <c r="A72"/>
  <c r="A71"/>
  <c r="A70"/>
  <c r="A69"/>
  <c r="A68"/>
  <c r="A66"/>
  <c r="A65"/>
  <c r="A64"/>
  <c r="A63"/>
  <c r="A62"/>
  <c r="A61"/>
  <c r="A60"/>
  <c r="A59"/>
  <c r="A58"/>
  <c r="A57"/>
  <c r="A56"/>
  <c r="A54"/>
  <c r="A53"/>
  <c r="A52"/>
  <c r="A51"/>
  <c r="A50"/>
  <c r="A49"/>
  <c r="A48"/>
  <c r="A47"/>
  <c r="A46"/>
  <c r="A45"/>
  <c r="A44"/>
  <c r="A42"/>
  <c r="A41"/>
  <c r="A40"/>
  <c r="A39"/>
  <c r="A38"/>
  <c r="A37"/>
  <c r="A36"/>
  <c r="A35"/>
  <c r="A34"/>
  <c r="A33"/>
  <c r="A32"/>
  <c r="A30"/>
  <c r="A29"/>
  <c r="A28"/>
  <c r="A27"/>
  <c r="A26"/>
  <c r="A25"/>
  <c r="A24"/>
  <c r="A23"/>
  <c r="A22"/>
  <c r="A21"/>
  <c r="A20"/>
  <c r="B78"/>
  <c r="B77"/>
  <c r="B76"/>
  <c r="B75"/>
  <c r="B74"/>
  <c r="B72"/>
  <c r="B71"/>
  <c r="B70"/>
  <c r="B69"/>
  <c r="B68"/>
  <c r="B66"/>
  <c r="B65"/>
  <c r="B64"/>
  <c r="B63"/>
  <c r="B62"/>
  <c r="B60"/>
  <c r="B59"/>
  <c r="B58"/>
  <c r="B57"/>
  <c r="B56"/>
  <c r="B54"/>
  <c r="B53"/>
  <c r="B52"/>
  <c r="B51"/>
  <c r="B50"/>
  <c r="B48"/>
  <c r="B47"/>
  <c r="B46"/>
  <c r="B45"/>
  <c r="B44"/>
  <c r="B42"/>
  <c r="B41"/>
  <c r="B40"/>
  <c r="B39"/>
  <c r="B38"/>
  <c r="B36"/>
  <c r="B35"/>
  <c r="B34"/>
  <c r="B33"/>
  <c r="B32"/>
  <c r="B30"/>
  <c r="B29"/>
  <c r="B28"/>
  <c r="B27"/>
  <c r="B26"/>
  <c r="B24"/>
  <c r="B23"/>
  <c r="B22"/>
  <c r="B21"/>
  <c r="B20"/>
  <c r="B18"/>
  <c r="B17"/>
  <c r="B16"/>
  <c r="B15"/>
  <c r="B14"/>
  <c r="I19" i="24"/>
  <c r="I31"/>
  <c r="I40"/>
  <c r="I48"/>
  <c r="I57"/>
  <c r="I65"/>
  <c r="I73"/>
  <c r="I81"/>
  <c r="I89"/>
  <c r="I7"/>
  <c r="I10"/>
  <c r="I23"/>
  <c r="I33"/>
  <c r="I41"/>
  <c r="I49"/>
  <c r="I58"/>
  <c r="I66"/>
  <c r="I74"/>
  <c r="I82"/>
  <c r="I90"/>
  <c r="H16"/>
  <c r="I24"/>
  <c r="I34"/>
  <c r="I42"/>
  <c r="I50"/>
  <c r="I59"/>
  <c r="I67"/>
  <c r="I75"/>
  <c r="I83"/>
  <c r="I91"/>
  <c r="I11"/>
  <c r="I18"/>
  <c r="I30"/>
  <c r="I39"/>
  <c r="I47"/>
  <c r="I55"/>
  <c r="I64"/>
  <c r="I72"/>
  <c r="I80"/>
  <c r="I88"/>
  <c r="G20"/>
  <c r="I84"/>
  <c r="G28"/>
  <c r="I13"/>
  <c r="I26"/>
  <c r="I36"/>
  <c r="I44"/>
  <c r="I52"/>
  <c r="I61"/>
  <c r="I69"/>
  <c r="I77"/>
  <c r="I85"/>
  <c r="I3"/>
  <c r="I4"/>
  <c r="I14"/>
  <c r="I27"/>
  <c r="I37"/>
  <c r="I45"/>
  <c r="I53"/>
  <c r="I62"/>
  <c r="I70"/>
  <c r="I78"/>
  <c r="I86"/>
  <c r="I9"/>
  <c r="I15"/>
  <c r="I29"/>
  <c r="I38"/>
  <c r="I46"/>
  <c r="I54"/>
  <c r="I63"/>
  <c r="I71"/>
  <c r="I79"/>
  <c r="I87"/>
  <c r="I5"/>
  <c r="I6"/>
  <c r="I25"/>
  <c r="I35"/>
  <c r="I43"/>
  <c r="I51"/>
  <c r="I60"/>
  <c r="I68"/>
  <c r="I76"/>
  <c r="G17"/>
  <c r="E7" i="14" l="1"/>
  <c r="E8"/>
  <c r="E9"/>
  <c r="E10"/>
  <c r="E11"/>
  <c r="H28" i="24"/>
  <c r="I16"/>
  <c r="G32"/>
  <c r="G22"/>
  <c r="H17"/>
  <c r="H20"/>
  <c r="AG7" i="14" l="1"/>
  <c r="W25"/>
  <c r="X25"/>
  <c r="W26"/>
  <c r="X26"/>
  <c r="W27"/>
  <c r="X27"/>
  <c r="W28"/>
  <c r="X28"/>
  <c r="W29"/>
  <c r="X29"/>
  <c r="W30"/>
  <c r="X30"/>
  <c r="D7"/>
  <c r="D8"/>
  <c r="D9"/>
  <c r="D10"/>
  <c r="D11"/>
  <c r="D12"/>
  <c r="E12"/>
  <c r="D13"/>
  <c r="E13"/>
  <c r="D14"/>
  <c r="E14"/>
  <c r="D15"/>
  <c r="E15"/>
  <c r="D16"/>
  <c r="E16"/>
  <c r="D17"/>
  <c r="E17"/>
  <c r="D18"/>
  <c r="E18"/>
  <c r="D19"/>
  <c r="E19"/>
  <c r="D20"/>
  <c r="E20"/>
  <c r="D21"/>
  <c r="E21"/>
  <c r="D22"/>
  <c r="E22"/>
  <c r="D23"/>
  <c r="E23"/>
  <c r="D24"/>
  <c r="E24"/>
  <c r="D25"/>
  <c r="E25"/>
  <c r="D26"/>
  <c r="E26"/>
  <c r="D27"/>
  <c r="E27"/>
  <c r="D28"/>
  <c r="E28"/>
  <c r="D29"/>
  <c r="E29"/>
  <c r="D30"/>
  <c r="E30"/>
  <c r="D31"/>
  <c r="E31"/>
  <c r="D32"/>
  <c r="E32"/>
  <c r="D33"/>
  <c r="E33"/>
  <c r="D34"/>
  <c r="E34"/>
  <c r="D35"/>
  <c r="E35"/>
  <c r="D36"/>
  <c r="E36"/>
  <c r="D37"/>
  <c r="E37"/>
  <c r="D38"/>
  <c r="E38"/>
  <c r="D39"/>
  <c r="E39"/>
  <c r="D40"/>
  <c r="E40"/>
  <c r="D41"/>
  <c r="E41"/>
  <c r="D42"/>
  <c r="E42"/>
  <c r="D43"/>
  <c r="E43"/>
  <c r="D44"/>
  <c r="E44"/>
  <c r="D45"/>
  <c r="E45"/>
  <c r="D46"/>
  <c r="E46"/>
  <c r="D47"/>
  <c r="E47"/>
  <c r="D48"/>
  <c r="E48"/>
  <c r="D49"/>
  <c r="E49"/>
  <c r="D50"/>
  <c r="E50"/>
  <c r="D51"/>
  <c r="E51"/>
  <c r="D52"/>
  <c r="E52"/>
  <c r="D53"/>
  <c r="E53"/>
  <c r="D54"/>
  <c r="E54"/>
  <c r="D55"/>
  <c r="E55"/>
  <c r="D56"/>
  <c r="E56"/>
  <c r="D57"/>
  <c r="E57"/>
  <c r="D58"/>
  <c r="E58"/>
  <c r="D59"/>
  <c r="E59"/>
  <c r="D60"/>
  <c r="E60"/>
  <c r="D61"/>
  <c r="E61"/>
  <c r="D62"/>
  <c r="E62"/>
  <c r="D63"/>
  <c r="E63"/>
  <c r="D64"/>
  <c r="E64"/>
  <c r="D65"/>
  <c r="E65"/>
  <c r="D66"/>
  <c r="E66"/>
  <c r="D67"/>
  <c r="E67"/>
  <c r="D68"/>
  <c r="E68"/>
  <c r="D69"/>
  <c r="E69"/>
  <c r="D70"/>
  <c r="E70"/>
  <c r="D71"/>
  <c r="E71"/>
  <c r="D72"/>
  <c r="E72"/>
  <c r="D73"/>
  <c r="E73"/>
  <c r="D74"/>
  <c r="E74"/>
  <c r="D75"/>
  <c r="E75"/>
  <c r="D76"/>
  <c r="E76"/>
  <c r="D77"/>
  <c r="E77"/>
  <c r="D78"/>
  <c r="E78"/>
  <c r="M7"/>
  <c r="N7"/>
  <c r="M8"/>
  <c r="N8"/>
  <c r="M9"/>
  <c r="N9"/>
  <c r="M10"/>
  <c r="N10"/>
  <c r="M11"/>
  <c r="N11"/>
  <c r="M12"/>
  <c r="N12"/>
  <c r="W8"/>
  <c r="X8"/>
  <c r="W9"/>
  <c r="X9"/>
  <c r="W10"/>
  <c r="X10"/>
  <c r="W11"/>
  <c r="X11"/>
  <c r="W12"/>
  <c r="X12"/>
  <c r="W13"/>
  <c r="X13"/>
  <c r="W14"/>
  <c r="X14"/>
  <c r="W15"/>
  <c r="X15"/>
  <c r="W16"/>
  <c r="X16"/>
  <c r="W17"/>
  <c r="X17"/>
  <c r="W18"/>
  <c r="X18"/>
  <c r="W19"/>
  <c r="X19"/>
  <c r="W20"/>
  <c r="X20"/>
  <c r="W21"/>
  <c r="X21"/>
  <c r="W22"/>
  <c r="X22"/>
  <c r="W23"/>
  <c r="X23"/>
  <c r="W24"/>
  <c r="X24"/>
  <c r="X7"/>
  <c r="E13" i="12"/>
  <c r="F13" i="14" s="1"/>
  <c r="E12" i="12"/>
  <c r="F12" i="14" s="1"/>
  <c r="E8" i="12"/>
  <c r="F8" i="14" s="1"/>
  <c r="E7" i="12"/>
  <c r="E44"/>
  <c r="E50"/>
  <c r="Y22" i="14" s="1"/>
  <c r="E45" i="12"/>
  <c r="F45" i="14" s="1"/>
  <c r="E51" i="12"/>
  <c r="F51" i="14" s="1"/>
  <c r="E46" i="12"/>
  <c r="E52"/>
  <c r="F52" i="14" s="1"/>
  <c r="E47" i="12"/>
  <c r="E53"/>
  <c r="F53" i="14" s="1"/>
  <c r="E48" i="12"/>
  <c r="E54"/>
  <c r="F54" i="14" s="1"/>
  <c r="E43" i="12"/>
  <c r="E49"/>
  <c r="F49" i="14" s="1"/>
  <c r="E32" i="12"/>
  <c r="Y16" i="14" s="1"/>
  <c r="E33" i="12"/>
  <c r="F33" i="14" s="1"/>
  <c r="E34" i="12"/>
  <c r="F34" i="14" s="1"/>
  <c r="E31" i="12"/>
  <c r="E10"/>
  <c r="F10" i="14" s="1"/>
  <c r="E11" i="12"/>
  <c r="F11" i="14" s="1"/>
  <c r="E14" i="12"/>
  <c r="F14" i="14" s="1"/>
  <c r="E15" i="12"/>
  <c r="F15" i="14" s="1"/>
  <c r="E16" i="12"/>
  <c r="F16" i="14" s="1"/>
  <c r="E17" i="12"/>
  <c r="F17" i="14" s="1"/>
  <c r="E18" i="12"/>
  <c r="F18" i="14" s="1"/>
  <c r="E19" i="12"/>
  <c r="E20"/>
  <c r="Y12" i="14" s="1"/>
  <c r="E21" i="12"/>
  <c r="F21" i="14" s="1"/>
  <c r="E22" i="12"/>
  <c r="F22" i="14" s="1"/>
  <c r="E23" i="12"/>
  <c r="F23" i="14" s="1"/>
  <c r="E24" i="12"/>
  <c r="F24" i="14" s="1"/>
  <c r="E25" i="12"/>
  <c r="F25" i="14" s="1"/>
  <c r="E26" i="12"/>
  <c r="Y14" i="14" s="1"/>
  <c r="E27" i="12"/>
  <c r="F27" i="14" s="1"/>
  <c r="E28" i="12"/>
  <c r="F28" i="14" s="1"/>
  <c r="E29" i="12"/>
  <c r="F29" i="14" s="1"/>
  <c r="E30" i="12"/>
  <c r="F30" i="14" s="1"/>
  <c r="E35" i="12"/>
  <c r="F35" i="14" s="1"/>
  <c r="E36" i="12"/>
  <c r="F36" i="14" s="1"/>
  <c r="E37" i="12"/>
  <c r="F37" i="14" s="1"/>
  <c r="E38" i="12"/>
  <c r="Y18" i="14" s="1"/>
  <c r="E39" i="12"/>
  <c r="F39" i="14" s="1"/>
  <c r="E40" i="12"/>
  <c r="F40" i="14" s="1"/>
  <c r="E41" i="12"/>
  <c r="F41" i="14" s="1"/>
  <c r="E42" i="12"/>
  <c r="F42" i="14" s="1"/>
  <c r="D54" i="11"/>
  <c r="E54" s="1"/>
  <c r="F54" s="1"/>
  <c r="E55" i="12"/>
  <c r="Y23" i="14" s="1"/>
  <c r="E56" i="12"/>
  <c r="F56" i="14" s="1"/>
  <c r="E57" i="12"/>
  <c r="F57" i="14" s="1"/>
  <c r="E58" i="12"/>
  <c r="F58" i="14" s="1"/>
  <c r="E59" i="12"/>
  <c r="F59" i="14" s="1"/>
  <c r="E60" i="12"/>
  <c r="F60" i="14" s="1"/>
  <c r="E61" i="12"/>
  <c r="E62"/>
  <c r="Y26" i="14" s="1"/>
  <c r="E63" i="12"/>
  <c r="F63" i="14" s="1"/>
  <c r="E64" i="12"/>
  <c r="F64" i="14" s="1"/>
  <c r="E65" i="12"/>
  <c r="F65" i="14" s="1"/>
  <c r="E66" i="12"/>
  <c r="F66" i="14" s="1"/>
  <c r="E67" i="12"/>
  <c r="Y27" i="14" s="1"/>
  <c r="E68" i="12"/>
  <c r="E69"/>
  <c r="F69" i="14" s="1"/>
  <c r="E70" i="12"/>
  <c r="F70" i="14" s="1"/>
  <c r="E71" i="12"/>
  <c r="F71" i="14" s="1"/>
  <c r="E72" i="12"/>
  <c r="F72" i="14" s="1"/>
  <c r="E73" i="12"/>
  <c r="Y29" i="14" s="1"/>
  <c r="E74" i="12"/>
  <c r="Y30" i="14" s="1"/>
  <c r="E75" i="12"/>
  <c r="F75" i="14" s="1"/>
  <c r="E76" i="12"/>
  <c r="F76" i="14" s="1"/>
  <c r="E77" i="12"/>
  <c r="F77" i="14" s="1"/>
  <c r="E78" i="12"/>
  <c r="F78" i="14" s="1"/>
  <c r="E9" i="12"/>
  <c r="F9" i="14" s="1"/>
  <c r="C28" i="3"/>
  <c r="E79" i="12"/>
  <c r="D3" i="5"/>
  <c r="E3"/>
  <c r="F3"/>
  <c r="G3"/>
  <c r="H3"/>
  <c r="I3"/>
  <c r="J3"/>
  <c r="K3"/>
  <c r="L3"/>
  <c r="M3"/>
  <c r="N3"/>
  <c r="O3"/>
  <c r="P3"/>
  <c r="Q3"/>
  <c r="R3"/>
  <c r="S3"/>
  <c r="T3"/>
  <c r="U3"/>
  <c r="V3"/>
  <c r="D4"/>
  <c r="E4"/>
  <c r="F4"/>
  <c r="G4"/>
  <c r="H4"/>
  <c r="I4"/>
  <c r="J4"/>
  <c r="K4"/>
  <c r="L4"/>
  <c r="M4"/>
  <c r="N4"/>
  <c r="O4"/>
  <c r="P4"/>
  <c r="Q4"/>
  <c r="R4"/>
  <c r="S4"/>
  <c r="T4"/>
  <c r="U4"/>
  <c r="V4"/>
  <c r="D5"/>
  <c r="E5"/>
  <c r="F5"/>
  <c r="G5"/>
  <c r="H5"/>
  <c r="I5"/>
  <c r="J5"/>
  <c r="K5"/>
  <c r="L5"/>
  <c r="M5"/>
  <c r="N5"/>
  <c r="O5"/>
  <c r="P5"/>
  <c r="Q5"/>
  <c r="R5"/>
  <c r="S5"/>
  <c r="T5"/>
  <c r="U5"/>
  <c r="V5"/>
  <c r="D6"/>
  <c r="E6"/>
  <c r="F6"/>
  <c r="G6"/>
  <c r="H6"/>
  <c r="I6"/>
  <c r="J6"/>
  <c r="K6"/>
  <c r="L6"/>
  <c r="M6"/>
  <c r="N6"/>
  <c r="O6"/>
  <c r="P6"/>
  <c r="Q6"/>
  <c r="R6"/>
  <c r="S6"/>
  <c r="T6"/>
  <c r="U6"/>
  <c r="V6"/>
  <c r="D7"/>
  <c r="E7"/>
  <c r="F7"/>
  <c r="G7"/>
  <c r="H7"/>
  <c r="I7"/>
  <c r="J7"/>
  <c r="K7"/>
  <c r="L7"/>
  <c r="M7"/>
  <c r="N7"/>
  <c r="O7"/>
  <c r="P7"/>
  <c r="Q7"/>
  <c r="R7"/>
  <c r="S7"/>
  <c r="T7"/>
  <c r="U7"/>
  <c r="V7"/>
  <c r="D8"/>
  <c r="E8"/>
  <c r="F8"/>
  <c r="G8"/>
  <c r="H8"/>
  <c r="I8"/>
  <c r="J8"/>
  <c r="K8"/>
  <c r="L8"/>
  <c r="M8"/>
  <c r="N8"/>
  <c r="O8"/>
  <c r="P8"/>
  <c r="Q8"/>
  <c r="R8"/>
  <c r="S8"/>
  <c r="T8"/>
  <c r="U8"/>
  <c r="V8"/>
  <c r="D9"/>
  <c r="E9"/>
  <c r="F9"/>
  <c r="G9"/>
  <c r="H9"/>
  <c r="I9"/>
  <c r="J9"/>
  <c r="K9"/>
  <c r="L9"/>
  <c r="M9"/>
  <c r="N9"/>
  <c r="O9"/>
  <c r="P9"/>
  <c r="Q9"/>
  <c r="R9"/>
  <c r="S9"/>
  <c r="T9"/>
  <c r="U9"/>
  <c r="V9"/>
  <c r="D10"/>
  <c r="E10"/>
  <c r="F10"/>
  <c r="G10"/>
  <c r="H10"/>
  <c r="I10"/>
  <c r="J10"/>
  <c r="K10"/>
  <c r="L10"/>
  <c r="M10"/>
  <c r="N10"/>
  <c r="O10"/>
  <c r="P10"/>
  <c r="Q10"/>
  <c r="R10"/>
  <c r="S10"/>
  <c r="T10"/>
  <c r="U10"/>
  <c r="V10"/>
  <c r="D11"/>
  <c r="E11"/>
  <c r="F11"/>
  <c r="G11"/>
  <c r="H11"/>
  <c r="I11"/>
  <c r="J11"/>
  <c r="K11"/>
  <c r="L11"/>
  <c r="M11"/>
  <c r="N11"/>
  <c r="O11"/>
  <c r="P11"/>
  <c r="Q11"/>
  <c r="R11"/>
  <c r="S11"/>
  <c r="T11"/>
  <c r="U11"/>
  <c r="V11"/>
  <c r="D12"/>
  <c r="E12"/>
  <c r="F12"/>
  <c r="G12"/>
  <c r="H12"/>
  <c r="I12"/>
  <c r="J12"/>
  <c r="K12"/>
  <c r="L12"/>
  <c r="M12"/>
  <c r="N12"/>
  <c r="O12"/>
  <c r="P12"/>
  <c r="Q12"/>
  <c r="R12"/>
  <c r="S12"/>
  <c r="T12"/>
  <c r="U12"/>
  <c r="V12"/>
  <c r="D13"/>
  <c r="E13"/>
  <c r="F13"/>
  <c r="G13"/>
  <c r="H13"/>
  <c r="I13"/>
  <c r="J13"/>
  <c r="K13"/>
  <c r="L13"/>
  <c r="M13"/>
  <c r="N13"/>
  <c r="O13"/>
  <c r="P13"/>
  <c r="Q13"/>
  <c r="R13"/>
  <c r="S13"/>
  <c r="T13"/>
  <c r="U13"/>
  <c r="V13"/>
  <c r="D14"/>
  <c r="E14"/>
  <c r="F14"/>
  <c r="G14"/>
  <c r="H14"/>
  <c r="I14"/>
  <c r="J14"/>
  <c r="K14"/>
  <c r="L14"/>
  <c r="M14"/>
  <c r="N14"/>
  <c r="O14"/>
  <c r="P14"/>
  <c r="Q14"/>
  <c r="R14"/>
  <c r="S14"/>
  <c r="T14"/>
  <c r="U14"/>
  <c r="V14"/>
  <c r="D15"/>
  <c r="E15"/>
  <c r="F15"/>
  <c r="G15"/>
  <c r="H15"/>
  <c r="I15"/>
  <c r="J15"/>
  <c r="K15"/>
  <c r="L15"/>
  <c r="M15"/>
  <c r="N15"/>
  <c r="O15"/>
  <c r="P15"/>
  <c r="Q15"/>
  <c r="R15"/>
  <c r="S15"/>
  <c r="T15"/>
  <c r="U15"/>
  <c r="V15"/>
  <c r="D16"/>
  <c r="E16"/>
  <c r="F16"/>
  <c r="G16"/>
  <c r="H16"/>
  <c r="I16"/>
  <c r="J16"/>
  <c r="K16"/>
  <c r="L16"/>
  <c r="M16"/>
  <c r="N16"/>
  <c r="O16"/>
  <c r="P16"/>
  <c r="Q16"/>
  <c r="R16"/>
  <c r="S16"/>
  <c r="T16"/>
  <c r="U16"/>
  <c r="V16"/>
  <c r="W11" i="3"/>
  <c r="W12"/>
  <c r="W13"/>
  <c r="W14"/>
  <c r="W15"/>
  <c r="W16"/>
  <c r="W17"/>
  <c r="W18"/>
  <c r="W19"/>
  <c r="W20"/>
  <c r="W21"/>
  <c r="W22"/>
  <c r="W23"/>
  <c r="W10"/>
  <c r="D21" i="5"/>
  <c r="D77" s="1"/>
  <c r="E21"/>
  <c r="E77" s="1"/>
  <c r="E97" s="1"/>
  <c r="E115" s="1"/>
  <c r="F21"/>
  <c r="F77" s="1"/>
  <c r="F97" s="1"/>
  <c r="F115" s="1"/>
  <c r="G21"/>
  <c r="G77" s="1"/>
  <c r="G97" s="1"/>
  <c r="G115" s="1"/>
  <c r="H21"/>
  <c r="I21"/>
  <c r="I77" s="1"/>
  <c r="I97" s="1"/>
  <c r="I115" s="1"/>
  <c r="J21"/>
  <c r="J77" s="1"/>
  <c r="J97" s="1"/>
  <c r="J115" s="1"/>
  <c r="K21"/>
  <c r="K77" s="1"/>
  <c r="K97" s="1"/>
  <c r="K115" s="1"/>
  <c r="L21"/>
  <c r="M21"/>
  <c r="M77" s="1"/>
  <c r="M97" s="1"/>
  <c r="M115" s="1"/>
  <c r="N21"/>
  <c r="N77" s="1"/>
  <c r="N97" s="1"/>
  <c r="N115" s="1"/>
  <c r="O21"/>
  <c r="O77" s="1"/>
  <c r="O97" s="1"/>
  <c r="O115" s="1"/>
  <c r="P21"/>
  <c r="Q21"/>
  <c r="Q77" s="1"/>
  <c r="Q97" s="1"/>
  <c r="Q115" s="1"/>
  <c r="R21"/>
  <c r="R77" s="1"/>
  <c r="R97" s="1"/>
  <c r="R115" s="1"/>
  <c r="S21"/>
  <c r="S77" s="1"/>
  <c r="S97" s="1"/>
  <c r="S115" s="1"/>
  <c r="T21"/>
  <c r="U21"/>
  <c r="U77" s="1"/>
  <c r="U97" s="1"/>
  <c r="U115" s="1"/>
  <c r="V21"/>
  <c r="V77" s="1"/>
  <c r="V97" s="1"/>
  <c r="V115" s="1"/>
  <c r="D22"/>
  <c r="D78" s="1"/>
  <c r="D98" s="1"/>
  <c r="D116" s="1"/>
  <c r="E22"/>
  <c r="F22"/>
  <c r="F78" s="1"/>
  <c r="F98" s="1"/>
  <c r="F116" s="1"/>
  <c r="G22"/>
  <c r="G78" s="1"/>
  <c r="G98" s="1"/>
  <c r="G116" s="1"/>
  <c r="H22"/>
  <c r="H78" s="1"/>
  <c r="H98" s="1"/>
  <c r="H116" s="1"/>
  <c r="I22"/>
  <c r="J22"/>
  <c r="J78" s="1"/>
  <c r="J98" s="1"/>
  <c r="J116" s="1"/>
  <c r="K22"/>
  <c r="K78" s="1"/>
  <c r="K98" s="1"/>
  <c r="K116" s="1"/>
  <c r="L22"/>
  <c r="L78" s="1"/>
  <c r="L98" s="1"/>
  <c r="L116" s="1"/>
  <c r="M22"/>
  <c r="N22"/>
  <c r="N78" s="1"/>
  <c r="N98" s="1"/>
  <c r="N116" s="1"/>
  <c r="O22"/>
  <c r="O78" s="1"/>
  <c r="O98" s="1"/>
  <c r="O116" s="1"/>
  <c r="P22"/>
  <c r="P78" s="1"/>
  <c r="P98" s="1"/>
  <c r="P116" s="1"/>
  <c r="Q22"/>
  <c r="R22"/>
  <c r="R78" s="1"/>
  <c r="R98" s="1"/>
  <c r="R116" s="1"/>
  <c r="S22"/>
  <c r="S78" s="1"/>
  <c r="S98" s="1"/>
  <c r="S116" s="1"/>
  <c r="T22"/>
  <c r="T78" s="1"/>
  <c r="T98" s="1"/>
  <c r="T116" s="1"/>
  <c r="U22"/>
  <c r="V22"/>
  <c r="V78" s="1"/>
  <c r="V98" s="1"/>
  <c r="V116" s="1"/>
  <c r="D23"/>
  <c r="D79" s="1"/>
  <c r="D99" s="1"/>
  <c r="D117" s="1"/>
  <c r="E23"/>
  <c r="E79" s="1"/>
  <c r="E99" s="1"/>
  <c r="E117" s="1"/>
  <c r="F23"/>
  <c r="G23"/>
  <c r="G79" s="1"/>
  <c r="G99" s="1"/>
  <c r="G117" s="1"/>
  <c r="H23"/>
  <c r="H79" s="1"/>
  <c r="H99" s="1"/>
  <c r="H117" s="1"/>
  <c r="I23"/>
  <c r="I79" s="1"/>
  <c r="I99" s="1"/>
  <c r="I117" s="1"/>
  <c r="J23"/>
  <c r="K23"/>
  <c r="K79" s="1"/>
  <c r="K99" s="1"/>
  <c r="K117" s="1"/>
  <c r="L23"/>
  <c r="L79" s="1"/>
  <c r="L99" s="1"/>
  <c r="L117" s="1"/>
  <c r="M23"/>
  <c r="M79" s="1"/>
  <c r="M99" s="1"/>
  <c r="M117" s="1"/>
  <c r="N23"/>
  <c r="O23"/>
  <c r="O79" s="1"/>
  <c r="O99" s="1"/>
  <c r="O117" s="1"/>
  <c r="P23"/>
  <c r="P79" s="1"/>
  <c r="P99" s="1"/>
  <c r="P117" s="1"/>
  <c r="Q23"/>
  <c r="Q79" s="1"/>
  <c r="Q99" s="1"/>
  <c r="Q117" s="1"/>
  <c r="R23"/>
  <c r="S23"/>
  <c r="S79"/>
  <c r="S99" s="1"/>
  <c r="S117" s="1"/>
  <c r="T23"/>
  <c r="T79" s="1"/>
  <c r="T99" s="1"/>
  <c r="T117" s="1"/>
  <c r="U23"/>
  <c r="U79"/>
  <c r="U99" s="1"/>
  <c r="U117"/>
  <c r="V23"/>
  <c r="V79"/>
  <c r="V99" s="1"/>
  <c r="V117" s="1"/>
  <c r="D24"/>
  <c r="D80"/>
  <c r="D100" s="1"/>
  <c r="D118"/>
  <c r="E24"/>
  <c r="E80"/>
  <c r="E100" s="1"/>
  <c r="E118" s="1"/>
  <c r="F24"/>
  <c r="F80"/>
  <c r="F100" s="1"/>
  <c r="F118"/>
  <c r="G24"/>
  <c r="G80"/>
  <c r="G100" s="1"/>
  <c r="G118" s="1"/>
  <c r="H24"/>
  <c r="H80"/>
  <c r="H100" s="1"/>
  <c r="H118"/>
  <c r="I24"/>
  <c r="I80"/>
  <c r="I100" s="1"/>
  <c r="I118" s="1"/>
  <c r="J24"/>
  <c r="J80"/>
  <c r="J100" s="1"/>
  <c r="J118"/>
  <c r="K24"/>
  <c r="K80"/>
  <c r="K100" s="1"/>
  <c r="K118" s="1"/>
  <c r="L24"/>
  <c r="L80"/>
  <c r="L100" s="1"/>
  <c r="L118"/>
  <c r="M24"/>
  <c r="M80"/>
  <c r="M100" s="1"/>
  <c r="M118" s="1"/>
  <c r="N24"/>
  <c r="N80"/>
  <c r="N100" s="1"/>
  <c r="N118"/>
  <c r="O24"/>
  <c r="O80"/>
  <c r="O100" s="1"/>
  <c r="O118" s="1"/>
  <c r="P24"/>
  <c r="P80" s="1"/>
  <c r="P100" s="1"/>
  <c r="P118" s="1"/>
  <c r="Q24"/>
  <c r="Q80"/>
  <c r="Q100" s="1"/>
  <c r="Q118" s="1"/>
  <c r="R24"/>
  <c r="R80" s="1"/>
  <c r="R100" s="1"/>
  <c r="R118"/>
  <c r="S24"/>
  <c r="S80"/>
  <c r="S100" s="1"/>
  <c r="S118" s="1"/>
  <c r="T24"/>
  <c r="T80" s="1"/>
  <c r="T100" s="1"/>
  <c r="T118" s="1"/>
  <c r="U24"/>
  <c r="U80"/>
  <c r="U100" s="1"/>
  <c r="U118" s="1"/>
  <c r="V24"/>
  <c r="V80" s="1"/>
  <c r="V100" s="1"/>
  <c r="V118" s="1"/>
  <c r="D25"/>
  <c r="D81"/>
  <c r="D101" s="1"/>
  <c r="D119" s="1"/>
  <c r="E25"/>
  <c r="E81" s="1"/>
  <c r="E101" s="1"/>
  <c r="E119" s="1"/>
  <c r="F25"/>
  <c r="F81"/>
  <c r="F101" s="1"/>
  <c r="F119" s="1"/>
  <c r="G81"/>
  <c r="G101" s="1"/>
  <c r="G119" s="1"/>
  <c r="H25"/>
  <c r="H81" s="1"/>
  <c r="H101" s="1"/>
  <c r="H119" s="1"/>
  <c r="I25"/>
  <c r="I81"/>
  <c r="I101" s="1"/>
  <c r="I119" s="1"/>
  <c r="J25"/>
  <c r="J81" s="1"/>
  <c r="J101" s="1"/>
  <c r="J119" s="1"/>
  <c r="K25"/>
  <c r="K81"/>
  <c r="K101" s="1"/>
  <c r="K119" s="1"/>
  <c r="L25"/>
  <c r="L81" s="1"/>
  <c r="L101" s="1"/>
  <c r="L119" s="1"/>
  <c r="M25"/>
  <c r="M81"/>
  <c r="M101" s="1"/>
  <c r="M119" s="1"/>
  <c r="N25"/>
  <c r="N81" s="1"/>
  <c r="N101"/>
  <c r="N119" s="1"/>
  <c r="O25"/>
  <c r="O81"/>
  <c r="O101" s="1"/>
  <c r="O119" s="1"/>
  <c r="P25"/>
  <c r="P81" s="1"/>
  <c r="P101" s="1"/>
  <c r="P119" s="1"/>
  <c r="Q25"/>
  <c r="Q81"/>
  <c r="Q101" s="1"/>
  <c r="Q119" s="1"/>
  <c r="R25"/>
  <c r="R81" s="1"/>
  <c r="R101"/>
  <c r="R119" s="1"/>
  <c r="S25"/>
  <c r="S81"/>
  <c r="S101" s="1"/>
  <c r="S119" s="1"/>
  <c r="T25"/>
  <c r="T81" s="1"/>
  <c r="T101" s="1"/>
  <c r="T119" s="1"/>
  <c r="U25"/>
  <c r="U81"/>
  <c r="U101" s="1"/>
  <c r="U119" s="1"/>
  <c r="V25"/>
  <c r="V81" s="1"/>
  <c r="V101" s="1"/>
  <c r="V119" s="1"/>
  <c r="D26"/>
  <c r="D82"/>
  <c r="D102" s="1"/>
  <c r="D120" s="1"/>
  <c r="E26"/>
  <c r="E82" s="1"/>
  <c r="E102" s="1"/>
  <c r="E120" s="1"/>
  <c r="F26"/>
  <c r="F82"/>
  <c r="F102" s="1"/>
  <c r="F120" s="1"/>
  <c r="G26"/>
  <c r="G82" s="1"/>
  <c r="G102" s="1"/>
  <c r="G120" s="1"/>
  <c r="H26"/>
  <c r="H82"/>
  <c r="H102" s="1"/>
  <c r="H120" s="1"/>
  <c r="I26"/>
  <c r="I82" s="1"/>
  <c r="I102" s="1"/>
  <c r="I120" s="1"/>
  <c r="J26"/>
  <c r="J82"/>
  <c r="J102" s="1"/>
  <c r="J120" s="1"/>
  <c r="K26"/>
  <c r="K82" s="1"/>
  <c r="K102" s="1"/>
  <c r="K120" s="1"/>
  <c r="L26"/>
  <c r="L82"/>
  <c r="L102" s="1"/>
  <c r="L120" s="1"/>
  <c r="M26"/>
  <c r="M82" s="1"/>
  <c r="M102" s="1"/>
  <c r="M120" s="1"/>
  <c r="N26"/>
  <c r="N82"/>
  <c r="N102" s="1"/>
  <c r="N120" s="1"/>
  <c r="O26"/>
  <c r="O82" s="1"/>
  <c r="O102" s="1"/>
  <c r="O120" s="1"/>
  <c r="P26"/>
  <c r="P82"/>
  <c r="P102" s="1"/>
  <c r="P120" s="1"/>
  <c r="Q26"/>
  <c r="Q82" s="1"/>
  <c r="Q102" s="1"/>
  <c r="Q120" s="1"/>
  <c r="R26"/>
  <c r="R82"/>
  <c r="R102" s="1"/>
  <c r="R120" s="1"/>
  <c r="S26"/>
  <c r="S82" s="1"/>
  <c r="S102" s="1"/>
  <c r="T26"/>
  <c r="T82"/>
  <c r="T102" s="1"/>
  <c r="T120" s="1"/>
  <c r="U26"/>
  <c r="U82" s="1"/>
  <c r="U102" s="1"/>
  <c r="U120" s="1"/>
  <c r="V26"/>
  <c r="V82" s="1"/>
  <c r="V102"/>
  <c r="V120" s="1"/>
  <c r="D27"/>
  <c r="D83" s="1"/>
  <c r="D103" s="1"/>
  <c r="D121" s="1"/>
  <c r="E27"/>
  <c r="E83" s="1"/>
  <c r="E103"/>
  <c r="E121" s="1"/>
  <c r="F27"/>
  <c r="F83" s="1"/>
  <c r="F103" s="1"/>
  <c r="F121" s="1"/>
  <c r="G27"/>
  <c r="G83" s="1"/>
  <c r="G103"/>
  <c r="G121" s="1"/>
  <c r="H27"/>
  <c r="H83" s="1"/>
  <c r="H103" s="1"/>
  <c r="H121" s="1"/>
  <c r="I27"/>
  <c r="I83" s="1"/>
  <c r="I103"/>
  <c r="I121" s="1"/>
  <c r="J27"/>
  <c r="J83" s="1"/>
  <c r="J103" s="1"/>
  <c r="J121" s="1"/>
  <c r="K27"/>
  <c r="K83" s="1"/>
  <c r="K103"/>
  <c r="K121" s="1"/>
  <c r="L27"/>
  <c r="L83" s="1"/>
  <c r="L103" s="1"/>
  <c r="L121" s="1"/>
  <c r="M27"/>
  <c r="M83" s="1"/>
  <c r="M103"/>
  <c r="M121" s="1"/>
  <c r="N27"/>
  <c r="N83" s="1"/>
  <c r="N103" s="1"/>
  <c r="N121" s="1"/>
  <c r="O27"/>
  <c r="O83" s="1"/>
  <c r="O103"/>
  <c r="O121" s="1"/>
  <c r="P27"/>
  <c r="P83" s="1"/>
  <c r="P103" s="1"/>
  <c r="P121" s="1"/>
  <c r="Q27"/>
  <c r="Q83" s="1"/>
  <c r="Q103"/>
  <c r="Q121" s="1"/>
  <c r="R27"/>
  <c r="R83" s="1"/>
  <c r="R103" s="1"/>
  <c r="R121" s="1"/>
  <c r="S27"/>
  <c r="S83" s="1"/>
  <c r="S103"/>
  <c r="S121" s="1"/>
  <c r="T27"/>
  <c r="T83" s="1"/>
  <c r="T103" s="1"/>
  <c r="T121" s="1"/>
  <c r="U27"/>
  <c r="U83" s="1"/>
  <c r="U103"/>
  <c r="U121" s="1"/>
  <c r="V27"/>
  <c r="D28"/>
  <c r="D84" s="1"/>
  <c r="D104"/>
  <c r="D122" s="1"/>
  <c r="E28"/>
  <c r="E84" s="1"/>
  <c r="E104" s="1"/>
  <c r="E122" s="1"/>
  <c r="F28"/>
  <c r="F84" s="1"/>
  <c r="F104"/>
  <c r="F122" s="1"/>
  <c r="G28"/>
  <c r="G84" s="1"/>
  <c r="G104" s="1"/>
  <c r="G122" s="1"/>
  <c r="H28"/>
  <c r="H84" s="1"/>
  <c r="H104"/>
  <c r="H122" s="1"/>
  <c r="I28"/>
  <c r="I84" s="1"/>
  <c r="I104" s="1"/>
  <c r="I122" s="1"/>
  <c r="J28"/>
  <c r="J84" s="1"/>
  <c r="J104"/>
  <c r="J122" s="1"/>
  <c r="K28"/>
  <c r="L28"/>
  <c r="L84" s="1"/>
  <c r="L104"/>
  <c r="L122" s="1"/>
  <c r="M28"/>
  <c r="M84" s="1"/>
  <c r="M104" s="1"/>
  <c r="M122" s="1"/>
  <c r="N28"/>
  <c r="N84" s="1"/>
  <c r="N104"/>
  <c r="N122" s="1"/>
  <c r="O28"/>
  <c r="O84" s="1"/>
  <c r="O104" s="1"/>
  <c r="O122" s="1"/>
  <c r="P28"/>
  <c r="P84" s="1"/>
  <c r="P104"/>
  <c r="P122" s="1"/>
  <c r="Q28"/>
  <c r="Q84" s="1"/>
  <c r="Q104" s="1"/>
  <c r="Q122" s="1"/>
  <c r="R28"/>
  <c r="R84" s="1"/>
  <c r="R104"/>
  <c r="R122" s="1"/>
  <c r="S28"/>
  <c r="T28"/>
  <c r="T84" s="1"/>
  <c r="T104"/>
  <c r="T122" s="1"/>
  <c r="U28"/>
  <c r="U84" s="1"/>
  <c r="U104" s="1"/>
  <c r="U122" s="1"/>
  <c r="V28"/>
  <c r="V84" s="1"/>
  <c r="V104"/>
  <c r="V122" s="1"/>
  <c r="D29"/>
  <c r="D85" s="1"/>
  <c r="D105" s="1"/>
  <c r="D123" s="1"/>
  <c r="E29"/>
  <c r="E85" s="1"/>
  <c r="E105"/>
  <c r="E123" s="1"/>
  <c r="F29"/>
  <c r="F85" s="1"/>
  <c r="F105" s="1"/>
  <c r="F123" s="1"/>
  <c r="G29"/>
  <c r="G85" s="1"/>
  <c r="G105"/>
  <c r="G123" s="1"/>
  <c r="H29"/>
  <c r="H85" s="1"/>
  <c r="H105" s="1"/>
  <c r="H123" s="1"/>
  <c r="I29"/>
  <c r="I85"/>
  <c r="I105"/>
  <c r="I123" s="1"/>
  <c r="J29"/>
  <c r="J85"/>
  <c r="J105"/>
  <c r="J123" s="1"/>
  <c r="K29"/>
  <c r="K85" s="1"/>
  <c r="K105" s="1"/>
  <c r="K123" s="1"/>
  <c r="L29"/>
  <c r="L85"/>
  <c r="L105" s="1"/>
  <c r="L123" s="1"/>
  <c r="M29"/>
  <c r="M85"/>
  <c r="M105"/>
  <c r="M123" s="1"/>
  <c r="N29"/>
  <c r="N85"/>
  <c r="N105"/>
  <c r="N123" s="1"/>
  <c r="O29"/>
  <c r="O85" s="1"/>
  <c r="P29"/>
  <c r="P85"/>
  <c r="P105" s="1"/>
  <c r="P123" s="1"/>
  <c r="Q29"/>
  <c r="Q85"/>
  <c r="Q105"/>
  <c r="Q123" s="1"/>
  <c r="R29"/>
  <c r="R85"/>
  <c r="R105"/>
  <c r="R123" s="1"/>
  <c r="S29"/>
  <c r="S85" s="1"/>
  <c r="S105" s="1"/>
  <c r="S123" s="1"/>
  <c r="T29"/>
  <c r="T85"/>
  <c r="T105" s="1"/>
  <c r="T123" s="1"/>
  <c r="U29"/>
  <c r="U85"/>
  <c r="U105"/>
  <c r="U123" s="1"/>
  <c r="V29"/>
  <c r="V85"/>
  <c r="V105"/>
  <c r="V123" s="1"/>
  <c r="D30"/>
  <c r="D86" s="1"/>
  <c r="D106" s="1"/>
  <c r="D124" s="1"/>
  <c r="E30"/>
  <c r="E86"/>
  <c r="E106" s="1"/>
  <c r="E124" s="1"/>
  <c r="F30"/>
  <c r="F86"/>
  <c r="F106" s="1"/>
  <c r="F124" s="1"/>
  <c r="G30"/>
  <c r="G86"/>
  <c r="H30"/>
  <c r="H86"/>
  <c r="H106" s="1"/>
  <c r="H124" s="1"/>
  <c r="I30"/>
  <c r="I86"/>
  <c r="I106" s="1"/>
  <c r="I124" s="1"/>
  <c r="J30"/>
  <c r="J86"/>
  <c r="J106" s="1"/>
  <c r="J124" s="1"/>
  <c r="K30"/>
  <c r="K86"/>
  <c r="K106" s="1"/>
  <c r="K124" s="1"/>
  <c r="L30"/>
  <c r="L86"/>
  <c r="L106" s="1"/>
  <c r="L124" s="1"/>
  <c r="M30"/>
  <c r="M86"/>
  <c r="M106" s="1"/>
  <c r="M124" s="1"/>
  <c r="N30"/>
  <c r="N86"/>
  <c r="N106" s="1"/>
  <c r="N124" s="1"/>
  <c r="O30"/>
  <c r="O86"/>
  <c r="O106" s="1"/>
  <c r="O124" s="1"/>
  <c r="P30"/>
  <c r="P86"/>
  <c r="P106" s="1"/>
  <c r="P124" s="1"/>
  <c r="Q30"/>
  <c r="Q86"/>
  <c r="Q106" s="1"/>
  <c r="Q124" s="1"/>
  <c r="R30"/>
  <c r="R86"/>
  <c r="R106" s="1"/>
  <c r="R124" s="1"/>
  <c r="S30"/>
  <c r="S86"/>
  <c r="S106" s="1"/>
  <c r="S124" s="1"/>
  <c r="T30"/>
  <c r="T86"/>
  <c r="T106" s="1"/>
  <c r="T124" s="1"/>
  <c r="U30"/>
  <c r="U86"/>
  <c r="U106" s="1"/>
  <c r="U124" s="1"/>
  <c r="V30"/>
  <c r="V86"/>
  <c r="V106" s="1"/>
  <c r="V124" s="1"/>
  <c r="D31"/>
  <c r="D87"/>
  <c r="D107" s="1"/>
  <c r="D125" s="1"/>
  <c r="E31"/>
  <c r="E87"/>
  <c r="E107" s="1"/>
  <c r="E125" s="1"/>
  <c r="F31"/>
  <c r="F87"/>
  <c r="F107" s="1"/>
  <c r="F125" s="1"/>
  <c r="G31"/>
  <c r="G87"/>
  <c r="G107" s="1"/>
  <c r="G125" s="1"/>
  <c r="H31"/>
  <c r="H87"/>
  <c r="H107" s="1"/>
  <c r="H125" s="1"/>
  <c r="I31"/>
  <c r="I87"/>
  <c r="I107" s="1"/>
  <c r="I125" s="1"/>
  <c r="J31"/>
  <c r="J87"/>
  <c r="J107" s="1"/>
  <c r="J125" s="1"/>
  <c r="K31"/>
  <c r="K87"/>
  <c r="K107" s="1"/>
  <c r="K125" s="1"/>
  <c r="L31"/>
  <c r="L87"/>
  <c r="L107" s="1"/>
  <c r="L125" s="1"/>
  <c r="M31"/>
  <c r="M87"/>
  <c r="M107" s="1"/>
  <c r="M125" s="1"/>
  <c r="N31"/>
  <c r="N87"/>
  <c r="N107" s="1"/>
  <c r="N125" s="1"/>
  <c r="O31"/>
  <c r="O87"/>
  <c r="O107" s="1"/>
  <c r="O125" s="1"/>
  <c r="P31"/>
  <c r="P87"/>
  <c r="P107" s="1"/>
  <c r="P125" s="1"/>
  <c r="Q31"/>
  <c r="Q87"/>
  <c r="Q107" s="1"/>
  <c r="Q125" s="1"/>
  <c r="R31"/>
  <c r="R87"/>
  <c r="R107" s="1"/>
  <c r="R125" s="1"/>
  <c r="S31"/>
  <c r="S87"/>
  <c r="S107" s="1"/>
  <c r="S125" s="1"/>
  <c r="T31"/>
  <c r="T87"/>
  <c r="T107" s="1"/>
  <c r="T125" s="1"/>
  <c r="U31"/>
  <c r="U87"/>
  <c r="U107" s="1"/>
  <c r="U125" s="1"/>
  <c r="V31"/>
  <c r="V87"/>
  <c r="V107" s="1"/>
  <c r="V125" s="1"/>
  <c r="D32"/>
  <c r="D88"/>
  <c r="D108" s="1"/>
  <c r="D126" s="1"/>
  <c r="E32"/>
  <c r="E88"/>
  <c r="E108" s="1"/>
  <c r="E126" s="1"/>
  <c r="F32"/>
  <c r="F88"/>
  <c r="F108" s="1"/>
  <c r="F126" s="1"/>
  <c r="G32"/>
  <c r="G88"/>
  <c r="G108" s="1"/>
  <c r="G126" s="1"/>
  <c r="H32"/>
  <c r="H88"/>
  <c r="H108" s="1"/>
  <c r="H126" s="1"/>
  <c r="I32"/>
  <c r="I88"/>
  <c r="I108" s="1"/>
  <c r="I126" s="1"/>
  <c r="J32"/>
  <c r="J88"/>
  <c r="J108" s="1"/>
  <c r="J126" s="1"/>
  <c r="K32"/>
  <c r="K88"/>
  <c r="K108" s="1"/>
  <c r="K126" s="1"/>
  <c r="L32"/>
  <c r="L88"/>
  <c r="L108" s="1"/>
  <c r="L126" s="1"/>
  <c r="M32"/>
  <c r="M88"/>
  <c r="M108" s="1"/>
  <c r="M126" s="1"/>
  <c r="N32"/>
  <c r="N88"/>
  <c r="N108" s="1"/>
  <c r="N126" s="1"/>
  <c r="O32"/>
  <c r="O88"/>
  <c r="O108" s="1"/>
  <c r="O126" s="1"/>
  <c r="P32"/>
  <c r="P88"/>
  <c r="P108" s="1"/>
  <c r="P126" s="1"/>
  <c r="Q32"/>
  <c r="Q88"/>
  <c r="Q108" s="1"/>
  <c r="Q126" s="1"/>
  <c r="R32"/>
  <c r="R88"/>
  <c r="R108" s="1"/>
  <c r="R126" s="1"/>
  <c r="S32"/>
  <c r="S88"/>
  <c r="S108" s="1"/>
  <c r="S126" s="1"/>
  <c r="T32"/>
  <c r="T88"/>
  <c r="T108" s="1"/>
  <c r="T126" s="1"/>
  <c r="U32"/>
  <c r="U88"/>
  <c r="U108" s="1"/>
  <c r="U126" s="1"/>
  <c r="V32"/>
  <c r="V88"/>
  <c r="V108" s="1"/>
  <c r="V126" s="1"/>
  <c r="D33"/>
  <c r="D89"/>
  <c r="D109" s="1"/>
  <c r="D127" s="1"/>
  <c r="E33"/>
  <c r="E89"/>
  <c r="E109" s="1"/>
  <c r="E127" s="1"/>
  <c r="F33"/>
  <c r="F89"/>
  <c r="F109" s="1"/>
  <c r="F127" s="1"/>
  <c r="G33"/>
  <c r="G89"/>
  <c r="G109" s="1"/>
  <c r="G127" s="1"/>
  <c r="H33"/>
  <c r="H89"/>
  <c r="H109" s="1"/>
  <c r="H127" s="1"/>
  <c r="I33"/>
  <c r="I89"/>
  <c r="I109" s="1"/>
  <c r="I127" s="1"/>
  <c r="J33"/>
  <c r="J89"/>
  <c r="J109" s="1"/>
  <c r="J127" s="1"/>
  <c r="K33"/>
  <c r="K89"/>
  <c r="K109" s="1"/>
  <c r="K127" s="1"/>
  <c r="L33"/>
  <c r="L89"/>
  <c r="L109" s="1"/>
  <c r="L127" s="1"/>
  <c r="M33"/>
  <c r="M89"/>
  <c r="M109" s="1"/>
  <c r="M127" s="1"/>
  <c r="N33"/>
  <c r="N89"/>
  <c r="N109" s="1"/>
  <c r="N127" s="1"/>
  <c r="O33"/>
  <c r="O89"/>
  <c r="O109" s="1"/>
  <c r="O127" s="1"/>
  <c r="P33"/>
  <c r="P89"/>
  <c r="P109" s="1"/>
  <c r="P127" s="1"/>
  <c r="Q33"/>
  <c r="Q89"/>
  <c r="Q109" s="1"/>
  <c r="Q127" s="1"/>
  <c r="R33"/>
  <c r="R89"/>
  <c r="R109" s="1"/>
  <c r="R127" s="1"/>
  <c r="S33"/>
  <c r="S89"/>
  <c r="S109" s="1"/>
  <c r="S127" s="1"/>
  <c r="T33"/>
  <c r="T89"/>
  <c r="T109" s="1"/>
  <c r="T127" s="1"/>
  <c r="U33"/>
  <c r="U89"/>
  <c r="U109" s="1"/>
  <c r="U127" s="1"/>
  <c r="V33"/>
  <c r="V89"/>
  <c r="V109" s="1"/>
  <c r="V127" s="1"/>
  <c r="D34"/>
  <c r="D90"/>
  <c r="D110" s="1"/>
  <c r="D128" s="1"/>
  <c r="E34"/>
  <c r="E90"/>
  <c r="E110" s="1"/>
  <c r="E128" s="1"/>
  <c r="F34"/>
  <c r="F90"/>
  <c r="F110" s="1"/>
  <c r="F128" s="1"/>
  <c r="G34"/>
  <c r="G90"/>
  <c r="G110" s="1"/>
  <c r="G128" s="1"/>
  <c r="H34"/>
  <c r="H90"/>
  <c r="H110" s="1"/>
  <c r="H128" s="1"/>
  <c r="I34"/>
  <c r="I90" s="1"/>
  <c r="I110" s="1"/>
  <c r="I128" s="1"/>
  <c r="J34"/>
  <c r="J90"/>
  <c r="J110" s="1"/>
  <c r="J128" s="1"/>
  <c r="K34"/>
  <c r="K90" s="1"/>
  <c r="K110" s="1"/>
  <c r="K128"/>
  <c r="L34"/>
  <c r="L90"/>
  <c r="L110" s="1"/>
  <c r="L128" s="1"/>
  <c r="M34"/>
  <c r="M90" s="1"/>
  <c r="M110" s="1"/>
  <c r="M128" s="1"/>
  <c r="N34"/>
  <c r="N90"/>
  <c r="N110" s="1"/>
  <c r="N128" s="1"/>
  <c r="O34"/>
  <c r="O90" s="1"/>
  <c r="O110" s="1"/>
  <c r="O128" s="1"/>
  <c r="P34"/>
  <c r="P90"/>
  <c r="P110" s="1"/>
  <c r="P128" s="1"/>
  <c r="Q34"/>
  <c r="Q90" s="1"/>
  <c r="Q110" s="1"/>
  <c r="Q128" s="1"/>
  <c r="R34"/>
  <c r="R90"/>
  <c r="R110" s="1"/>
  <c r="R128" s="1"/>
  <c r="S34"/>
  <c r="S90" s="1"/>
  <c r="S110" s="1"/>
  <c r="S128" s="1"/>
  <c r="T34"/>
  <c r="T90"/>
  <c r="T110" s="1"/>
  <c r="T128" s="1"/>
  <c r="U34"/>
  <c r="U90" s="1"/>
  <c r="U110" s="1"/>
  <c r="U128" s="1"/>
  <c r="V34"/>
  <c r="V90"/>
  <c r="V110" s="1"/>
  <c r="V128" s="1"/>
  <c r="W58"/>
  <c r="W59"/>
  <c r="W72" s="1"/>
  <c r="B56" s="1"/>
  <c r="W60"/>
  <c r="W61"/>
  <c r="W62"/>
  <c r="W63"/>
  <c r="W64"/>
  <c r="W65"/>
  <c r="W66"/>
  <c r="W67"/>
  <c r="W68"/>
  <c r="W69"/>
  <c r="W70"/>
  <c r="W71"/>
  <c r="V72"/>
  <c r="U72"/>
  <c r="T72"/>
  <c r="S72"/>
  <c r="R72"/>
  <c r="Q72"/>
  <c r="P72"/>
  <c r="O72"/>
  <c r="N72"/>
  <c r="M72"/>
  <c r="L72"/>
  <c r="K72"/>
  <c r="J72"/>
  <c r="I72"/>
  <c r="H72"/>
  <c r="G72"/>
  <c r="F72"/>
  <c r="E72"/>
  <c r="D72"/>
  <c r="C72"/>
  <c r="G35"/>
  <c r="D35"/>
  <c r="C84" i="3"/>
  <c r="C104" s="1"/>
  <c r="C122" s="1"/>
  <c r="L28"/>
  <c r="K28"/>
  <c r="J28"/>
  <c r="C29"/>
  <c r="C85"/>
  <c r="C105" s="1"/>
  <c r="C123" s="1"/>
  <c r="D29"/>
  <c r="D85"/>
  <c r="D105" s="1"/>
  <c r="D123" s="1"/>
  <c r="W123" s="1"/>
  <c r="E29"/>
  <c r="E85"/>
  <c r="E105" s="1"/>
  <c r="E123"/>
  <c r="F29"/>
  <c r="F85"/>
  <c r="F105" s="1"/>
  <c r="F123"/>
  <c r="G29"/>
  <c r="G85"/>
  <c r="G105" s="1"/>
  <c r="G123" s="1"/>
  <c r="H29"/>
  <c r="H85"/>
  <c r="H105" s="1"/>
  <c r="H123" s="1"/>
  <c r="I29"/>
  <c r="I85"/>
  <c r="I105" s="1"/>
  <c r="I123"/>
  <c r="J29"/>
  <c r="J85"/>
  <c r="J105" s="1"/>
  <c r="J123"/>
  <c r="K29"/>
  <c r="K85"/>
  <c r="K105" s="1"/>
  <c r="K123" s="1"/>
  <c r="L29"/>
  <c r="L85"/>
  <c r="L105" s="1"/>
  <c r="L123" s="1"/>
  <c r="M29"/>
  <c r="M85"/>
  <c r="M105" s="1"/>
  <c r="M123"/>
  <c r="N29"/>
  <c r="N85"/>
  <c r="N105" s="1"/>
  <c r="N123"/>
  <c r="O29"/>
  <c r="O85"/>
  <c r="O105" s="1"/>
  <c r="O123" s="1"/>
  <c r="P29"/>
  <c r="P85"/>
  <c r="P105" s="1"/>
  <c r="P123" s="1"/>
  <c r="Q29"/>
  <c r="Q85"/>
  <c r="Q105" s="1"/>
  <c r="Q123"/>
  <c r="R29"/>
  <c r="R85"/>
  <c r="R105" s="1"/>
  <c r="R123"/>
  <c r="S29"/>
  <c r="S85"/>
  <c r="S105" s="1"/>
  <c r="S123" s="1"/>
  <c r="T29"/>
  <c r="T85"/>
  <c r="T105" s="1"/>
  <c r="T123" s="1"/>
  <c r="U29"/>
  <c r="U85"/>
  <c r="U105" s="1"/>
  <c r="U123"/>
  <c r="V29"/>
  <c r="V85"/>
  <c r="V105" s="1"/>
  <c r="V123"/>
  <c r="C30"/>
  <c r="C86"/>
  <c r="C106" s="1"/>
  <c r="C124" s="1"/>
  <c r="D30"/>
  <c r="D86"/>
  <c r="D106" s="1"/>
  <c r="D124" s="1"/>
  <c r="E30"/>
  <c r="E86"/>
  <c r="E106" s="1"/>
  <c r="E124"/>
  <c r="F30"/>
  <c r="F86"/>
  <c r="F106" s="1"/>
  <c r="F124"/>
  <c r="G30"/>
  <c r="G86"/>
  <c r="G106" s="1"/>
  <c r="G124" s="1"/>
  <c r="H30"/>
  <c r="H86"/>
  <c r="H106" s="1"/>
  <c r="H124" s="1"/>
  <c r="I30"/>
  <c r="I86"/>
  <c r="I106" s="1"/>
  <c r="I124"/>
  <c r="J30"/>
  <c r="J86"/>
  <c r="J106" s="1"/>
  <c r="J124"/>
  <c r="K30"/>
  <c r="K86"/>
  <c r="K106" s="1"/>
  <c r="K124" s="1"/>
  <c r="L30"/>
  <c r="L86"/>
  <c r="L106" s="1"/>
  <c r="L124" s="1"/>
  <c r="M30"/>
  <c r="M86"/>
  <c r="M106" s="1"/>
  <c r="M124"/>
  <c r="N30"/>
  <c r="N86"/>
  <c r="N106" s="1"/>
  <c r="N124"/>
  <c r="O30"/>
  <c r="O86"/>
  <c r="O106" s="1"/>
  <c r="O124" s="1"/>
  <c r="P30"/>
  <c r="P86"/>
  <c r="P106" s="1"/>
  <c r="P124" s="1"/>
  <c r="Q30"/>
  <c r="Q86"/>
  <c r="Q106" s="1"/>
  <c r="Q124"/>
  <c r="R30"/>
  <c r="R86"/>
  <c r="R106" s="1"/>
  <c r="R124"/>
  <c r="S30"/>
  <c r="S86"/>
  <c r="S106" s="1"/>
  <c r="S124" s="1"/>
  <c r="T30"/>
  <c r="T86"/>
  <c r="T106" s="1"/>
  <c r="T124" s="1"/>
  <c r="U30"/>
  <c r="U86"/>
  <c r="U106" s="1"/>
  <c r="U124"/>
  <c r="V30"/>
  <c r="V86"/>
  <c r="V106" s="1"/>
  <c r="V124"/>
  <c r="C31"/>
  <c r="C87"/>
  <c r="C107" s="1"/>
  <c r="C125" s="1"/>
  <c r="D31"/>
  <c r="D87"/>
  <c r="D107" s="1"/>
  <c r="D125" s="1"/>
  <c r="W125" s="1"/>
  <c r="E31"/>
  <c r="E87"/>
  <c r="E107" s="1"/>
  <c r="E125"/>
  <c r="F31"/>
  <c r="F87"/>
  <c r="F107" s="1"/>
  <c r="F125"/>
  <c r="G31"/>
  <c r="G87"/>
  <c r="G107" s="1"/>
  <c r="G125" s="1"/>
  <c r="H31"/>
  <c r="H87"/>
  <c r="H107" s="1"/>
  <c r="H125" s="1"/>
  <c r="I31"/>
  <c r="I87"/>
  <c r="I107" s="1"/>
  <c r="I125"/>
  <c r="J31"/>
  <c r="J87"/>
  <c r="J107" s="1"/>
  <c r="J125"/>
  <c r="K31"/>
  <c r="K87"/>
  <c r="K107" s="1"/>
  <c r="K125" s="1"/>
  <c r="L31"/>
  <c r="L87"/>
  <c r="L107" s="1"/>
  <c r="L125" s="1"/>
  <c r="M31"/>
  <c r="M87"/>
  <c r="M107" s="1"/>
  <c r="M125"/>
  <c r="N31"/>
  <c r="N87"/>
  <c r="N107" s="1"/>
  <c r="N125"/>
  <c r="O31"/>
  <c r="O87"/>
  <c r="O107" s="1"/>
  <c r="O125" s="1"/>
  <c r="P31"/>
  <c r="P87"/>
  <c r="P107" s="1"/>
  <c r="P125" s="1"/>
  <c r="Q31"/>
  <c r="Q87"/>
  <c r="Q107" s="1"/>
  <c r="Q125"/>
  <c r="R31"/>
  <c r="R87"/>
  <c r="R107" s="1"/>
  <c r="R125"/>
  <c r="S31"/>
  <c r="S87"/>
  <c r="S107" s="1"/>
  <c r="S125" s="1"/>
  <c r="T31"/>
  <c r="T87"/>
  <c r="T107" s="1"/>
  <c r="T125" s="1"/>
  <c r="U31"/>
  <c r="U87"/>
  <c r="U107" s="1"/>
  <c r="U125"/>
  <c r="V31"/>
  <c r="V87"/>
  <c r="V107" s="1"/>
  <c r="V125"/>
  <c r="C32"/>
  <c r="C88"/>
  <c r="C108" s="1"/>
  <c r="C126" s="1"/>
  <c r="D32"/>
  <c r="D88"/>
  <c r="D108" s="1"/>
  <c r="D126" s="1"/>
  <c r="E32"/>
  <c r="E88"/>
  <c r="E108" s="1"/>
  <c r="E126"/>
  <c r="F32"/>
  <c r="F88"/>
  <c r="F108" s="1"/>
  <c r="F126"/>
  <c r="H32"/>
  <c r="H88" s="1"/>
  <c r="H108" s="1"/>
  <c r="H126" s="1"/>
  <c r="I32"/>
  <c r="I88" s="1"/>
  <c r="I108"/>
  <c r="I126" s="1"/>
  <c r="J32"/>
  <c r="J88" s="1"/>
  <c r="J108" s="1"/>
  <c r="J126" s="1"/>
  <c r="K32"/>
  <c r="K88" s="1"/>
  <c r="K108"/>
  <c r="K126" s="1"/>
  <c r="L32"/>
  <c r="L88" s="1"/>
  <c r="L108" s="1"/>
  <c r="L126" s="1"/>
  <c r="M32"/>
  <c r="M88" s="1"/>
  <c r="M108"/>
  <c r="M126" s="1"/>
  <c r="N32"/>
  <c r="N88" s="1"/>
  <c r="N108" s="1"/>
  <c r="N126" s="1"/>
  <c r="O32"/>
  <c r="O88" s="1"/>
  <c r="O108"/>
  <c r="O126" s="1"/>
  <c r="P32"/>
  <c r="P88" s="1"/>
  <c r="P108" s="1"/>
  <c r="P126" s="1"/>
  <c r="Q32"/>
  <c r="Q88" s="1"/>
  <c r="Q108"/>
  <c r="Q126" s="1"/>
  <c r="R32"/>
  <c r="R88" s="1"/>
  <c r="R108" s="1"/>
  <c r="R126" s="1"/>
  <c r="S32"/>
  <c r="S88" s="1"/>
  <c r="S108"/>
  <c r="S126" s="1"/>
  <c r="T32"/>
  <c r="T88" s="1"/>
  <c r="T108" s="1"/>
  <c r="T126" s="1"/>
  <c r="U32"/>
  <c r="U88" s="1"/>
  <c r="U108"/>
  <c r="U126" s="1"/>
  <c r="V32"/>
  <c r="V88" s="1"/>
  <c r="V108" s="1"/>
  <c r="V126" s="1"/>
  <c r="C33"/>
  <c r="C89" s="1"/>
  <c r="C109"/>
  <c r="C127" s="1"/>
  <c r="D33"/>
  <c r="D89" s="1"/>
  <c r="D109" s="1"/>
  <c r="D127" s="1"/>
  <c r="E33"/>
  <c r="E89" s="1"/>
  <c r="E109"/>
  <c r="E127" s="1"/>
  <c r="F33"/>
  <c r="F89" s="1"/>
  <c r="F109"/>
  <c r="F127"/>
  <c r="G33"/>
  <c r="G89" s="1"/>
  <c r="G109"/>
  <c r="G127"/>
  <c r="H33"/>
  <c r="H89" s="1"/>
  <c r="H109" s="1"/>
  <c r="H127" s="1"/>
  <c r="I33"/>
  <c r="I89" s="1"/>
  <c r="I109"/>
  <c r="I127" s="1"/>
  <c r="W127" s="1"/>
  <c r="J33"/>
  <c r="J89" s="1"/>
  <c r="J109"/>
  <c r="J127"/>
  <c r="K33"/>
  <c r="K89" s="1"/>
  <c r="K109"/>
  <c r="K127"/>
  <c r="L33"/>
  <c r="L89" s="1"/>
  <c r="L109" s="1"/>
  <c r="L127" s="1"/>
  <c r="M33"/>
  <c r="M89" s="1"/>
  <c r="M109"/>
  <c r="M127" s="1"/>
  <c r="N33"/>
  <c r="N89" s="1"/>
  <c r="N109"/>
  <c r="N127"/>
  <c r="O33"/>
  <c r="O89" s="1"/>
  <c r="O109"/>
  <c r="O127"/>
  <c r="P33"/>
  <c r="P89" s="1"/>
  <c r="P109" s="1"/>
  <c r="P127" s="1"/>
  <c r="Q33"/>
  <c r="Q89" s="1"/>
  <c r="Q109"/>
  <c r="Q127" s="1"/>
  <c r="R33"/>
  <c r="R89" s="1"/>
  <c r="R109"/>
  <c r="R127"/>
  <c r="S33"/>
  <c r="S89" s="1"/>
  <c r="S109"/>
  <c r="S127"/>
  <c r="T33"/>
  <c r="T89" s="1"/>
  <c r="T109" s="1"/>
  <c r="T127" s="1"/>
  <c r="U33"/>
  <c r="U89" s="1"/>
  <c r="U109"/>
  <c r="U127" s="1"/>
  <c r="V33"/>
  <c r="V89" s="1"/>
  <c r="V109"/>
  <c r="V127"/>
  <c r="C34"/>
  <c r="C90" s="1"/>
  <c r="C110"/>
  <c r="C128"/>
  <c r="D34"/>
  <c r="D90" s="1"/>
  <c r="D110" s="1"/>
  <c r="D128" s="1"/>
  <c r="E34"/>
  <c r="E90" s="1"/>
  <c r="E110"/>
  <c r="E128" s="1"/>
  <c r="F34"/>
  <c r="F90" s="1"/>
  <c r="F110"/>
  <c r="F128"/>
  <c r="G34"/>
  <c r="G90" s="1"/>
  <c r="G110"/>
  <c r="G128"/>
  <c r="H34"/>
  <c r="H90" s="1"/>
  <c r="H110" s="1"/>
  <c r="H128" s="1"/>
  <c r="I34"/>
  <c r="I90" s="1"/>
  <c r="I110"/>
  <c r="I128" s="1"/>
  <c r="J34"/>
  <c r="J90" s="1"/>
  <c r="J110"/>
  <c r="J128"/>
  <c r="K34"/>
  <c r="K90" s="1"/>
  <c r="K110"/>
  <c r="K128"/>
  <c r="L34"/>
  <c r="L90" s="1"/>
  <c r="L110" s="1"/>
  <c r="L128" s="1"/>
  <c r="M34"/>
  <c r="M90" s="1"/>
  <c r="M110"/>
  <c r="M128" s="1"/>
  <c r="N34"/>
  <c r="N90" s="1"/>
  <c r="N110"/>
  <c r="N128"/>
  <c r="O34"/>
  <c r="O90" s="1"/>
  <c r="O110"/>
  <c r="O128"/>
  <c r="P34"/>
  <c r="P90" s="1"/>
  <c r="P110" s="1"/>
  <c r="P128" s="1"/>
  <c r="Q34"/>
  <c r="Q90" s="1"/>
  <c r="Q110"/>
  <c r="Q128" s="1"/>
  <c r="R34"/>
  <c r="R90" s="1"/>
  <c r="R110"/>
  <c r="R128"/>
  <c r="S34"/>
  <c r="S90" s="1"/>
  <c r="S110"/>
  <c r="S128"/>
  <c r="T34"/>
  <c r="T90" s="1"/>
  <c r="T110" s="1"/>
  <c r="T128" s="1"/>
  <c r="U34"/>
  <c r="U90" s="1"/>
  <c r="U110"/>
  <c r="U128" s="1"/>
  <c r="V34"/>
  <c r="V90" s="1"/>
  <c r="V110"/>
  <c r="V128"/>
  <c r="C35"/>
  <c r="C91" s="1"/>
  <c r="C111"/>
  <c r="C129"/>
  <c r="D35"/>
  <c r="D91" s="1"/>
  <c r="D111" s="1"/>
  <c r="D129" s="1"/>
  <c r="E35"/>
  <c r="E91" s="1"/>
  <c r="E111"/>
  <c r="E129" s="1"/>
  <c r="F35"/>
  <c r="F91" s="1"/>
  <c r="F111"/>
  <c r="F129"/>
  <c r="W129" s="1"/>
  <c r="G35"/>
  <c r="G91" s="1"/>
  <c r="G111"/>
  <c r="G129"/>
  <c r="H35"/>
  <c r="H91" s="1"/>
  <c r="H111" s="1"/>
  <c r="H129" s="1"/>
  <c r="I35"/>
  <c r="I91" s="1"/>
  <c r="I111"/>
  <c r="I129" s="1"/>
  <c r="J35"/>
  <c r="J91" s="1"/>
  <c r="J111"/>
  <c r="J129"/>
  <c r="K35"/>
  <c r="K91" s="1"/>
  <c r="K111"/>
  <c r="K129"/>
  <c r="L35"/>
  <c r="L91" s="1"/>
  <c r="L111" s="1"/>
  <c r="L129" s="1"/>
  <c r="M35"/>
  <c r="M91" s="1"/>
  <c r="M111"/>
  <c r="M129" s="1"/>
  <c r="N35"/>
  <c r="N91" s="1"/>
  <c r="N111"/>
  <c r="N129"/>
  <c r="O35"/>
  <c r="O91" s="1"/>
  <c r="O111"/>
  <c r="O129"/>
  <c r="P35"/>
  <c r="P91" s="1"/>
  <c r="P111" s="1"/>
  <c r="P129" s="1"/>
  <c r="Q35"/>
  <c r="Q91" s="1"/>
  <c r="Q111"/>
  <c r="Q129" s="1"/>
  <c r="R35"/>
  <c r="R91" s="1"/>
  <c r="R111"/>
  <c r="R129"/>
  <c r="S35"/>
  <c r="S91" s="1"/>
  <c r="S111"/>
  <c r="S129"/>
  <c r="T35"/>
  <c r="T91" s="1"/>
  <c r="T111" s="1"/>
  <c r="T129" s="1"/>
  <c r="U35"/>
  <c r="U91" s="1"/>
  <c r="U111"/>
  <c r="U129" s="1"/>
  <c r="V35"/>
  <c r="V91" s="1"/>
  <c r="V111"/>
  <c r="V129"/>
  <c r="C36"/>
  <c r="C92" s="1"/>
  <c r="C112"/>
  <c r="C130"/>
  <c r="D36"/>
  <c r="D92" s="1"/>
  <c r="D112" s="1"/>
  <c r="D130" s="1"/>
  <c r="W130" s="1"/>
  <c r="E36"/>
  <c r="E92" s="1"/>
  <c r="E112"/>
  <c r="E130" s="1"/>
  <c r="F36"/>
  <c r="F92" s="1"/>
  <c r="F112"/>
  <c r="F130"/>
  <c r="G36"/>
  <c r="G92" s="1"/>
  <c r="G112"/>
  <c r="G130"/>
  <c r="H36"/>
  <c r="H92" s="1"/>
  <c r="H112" s="1"/>
  <c r="H130" s="1"/>
  <c r="I36"/>
  <c r="I92"/>
  <c r="I112" s="1"/>
  <c r="I130" s="1"/>
  <c r="J36"/>
  <c r="J92"/>
  <c r="J112" s="1"/>
  <c r="J130" s="1"/>
  <c r="K36"/>
  <c r="K92"/>
  <c r="K112" s="1"/>
  <c r="K130" s="1"/>
  <c r="L36"/>
  <c r="L92"/>
  <c r="L112" s="1"/>
  <c r="L130" s="1"/>
  <c r="M36"/>
  <c r="M92"/>
  <c r="M112" s="1"/>
  <c r="M130" s="1"/>
  <c r="N36"/>
  <c r="N92"/>
  <c r="N112" s="1"/>
  <c r="N130" s="1"/>
  <c r="O36"/>
  <c r="O92"/>
  <c r="O112" s="1"/>
  <c r="O130" s="1"/>
  <c r="P36"/>
  <c r="P92"/>
  <c r="P112" s="1"/>
  <c r="P130" s="1"/>
  <c r="Q36"/>
  <c r="Q92"/>
  <c r="Q112" s="1"/>
  <c r="Q130" s="1"/>
  <c r="R36"/>
  <c r="R92"/>
  <c r="R112" s="1"/>
  <c r="R130" s="1"/>
  <c r="S36"/>
  <c r="S92"/>
  <c r="S112" s="1"/>
  <c r="S130" s="1"/>
  <c r="T36"/>
  <c r="T92"/>
  <c r="T112" s="1"/>
  <c r="T130" s="1"/>
  <c r="U36"/>
  <c r="U92"/>
  <c r="U112" s="1"/>
  <c r="U130" s="1"/>
  <c r="V36"/>
  <c r="V92"/>
  <c r="V112" s="1"/>
  <c r="V130" s="1"/>
  <c r="C37"/>
  <c r="C93"/>
  <c r="C113" s="1"/>
  <c r="C131" s="1"/>
  <c r="D37"/>
  <c r="D93"/>
  <c r="D113" s="1"/>
  <c r="D131" s="1"/>
  <c r="E37"/>
  <c r="E93"/>
  <c r="E113" s="1"/>
  <c r="E131" s="1"/>
  <c r="F37"/>
  <c r="F93"/>
  <c r="F113" s="1"/>
  <c r="F131" s="1"/>
  <c r="G37"/>
  <c r="G93"/>
  <c r="G113" s="1"/>
  <c r="G131" s="1"/>
  <c r="H37"/>
  <c r="H93"/>
  <c r="H113" s="1"/>
  <c r="H131" s="1"/>
  <c r="I37"/>
  <c r="I93"/>
  <c r="I113" s="1"/>
  <c r="I131" s="1"/>
  <c r="J37"/>
  <c r="J93"/>
  <c r="J113" s="1"/>
  <c r="J131" s="1"/>
  <c r="K37"/>
  <c r="K93"/>
  <c r="K113" s="1"/>
  <c r="K131" s="1"/>
  <c r="L37"/>
  <c r="L93"/>
  <c r="L113" s="1"/>
  <c r="L131" s="1"/>
  <c r="M37"/>
  <c r="M93"/>
  <c r="M113" s="1"/>
  <c r="M131" s="1"/>
  <c r="N37"/>
  <c r="N93"/>
  <c r="N113" s="1"/>
  <c r="N131" s="1"/>
  <c r="O37"/>
  <c r="O93"/>
  <c r="O113" s="1"/>
  <c r="O131" s="1"/>
  <c r="P37"/>
  <c r="P93"/>
  <c r="P113" s="1"/>
  <c r="P131" s="1"/>
  <c r="Q37"/>
  <c r="Q93"/>
  <c r="Q113" s="1"/>
  <c r="Q131" s="1"/>
  <c r="R37"/>
  <c r="R93"/>
  <c r="R113" s="1"/>
  <c r="R131" s="1"/>
  <c r="S37"/>
  <c r="S93"/>
  <c r="S113" s="1"/>
  <c r="S131" s="1"/>
  <c r="T37"/>
  <c r="T93"/>
  <c r="T113" s="1"/>
  <c r="T131" s="1"/>
  <c r="U37"/>
  <c r="U93"/>
  <c r="U113" s="1"/>
  <c r="U131" s="1"/>
  <c r="V37"/>
  <c r="V93"/>
  <c r="V113" s="1"/>
  <c r="V131" s="1"/>
  <c r="C38"/>
  <c r="C94"/>
  <c r="C114" s="1"/>
  <c r="C132" s="1"/>
  <c r="D38"/>
  <c r="D94"/>
  <c r="D114" s="1"/>
  <c r="D132" s="1"/>
  <c r="E38"/>
  <c r="E94"/>
  <c r="E114" s="1"/>
  <c r="E132" s="1"/>
  <c r="F38"/>
  <c r="F94" s="1"/>
  <c r="G38"/>
  <c r="G94"/>
  <c r="G114" s="1"/>
  <c r="G132" s="1"/>
  <c r="H38"/>
  <c r="H94" s="1"/>
  <c r="H114" s="1"/>
  <c r="H132" s="1"/>
  <c r="I38"/>
  <c r="I94"/>
  <c r="I114" s="1"/>
  <c r="I132" s="1"/>
  <c r="J38"/>
  <c r="J94" s="1"/>
  <c r="J114" s="1"/>
  <c r="J132" s="1"/>
  <c r="K38"/>
  <c r="K94"/>
  <c r="K114" s="1"/>
  <c r="K132" s="1"/>
  <c r="L38"/>
  <c r="L94" s="1"/>
  <c r="L114" s="1"/>
  <c r="L132" s="1"/>
  <c r="M38"/>
  <c r="M94"/>
  <c r="M114" s="1"/>
  <c r="M132" s="1"/>
  <c r="N38"/>
  <c r="N94" s="1"/>
  <c r="O38"/>
  <c r="O94"/>
  <c r="O114" s="1"/>
  <c r="O132" s="1"/>
  <c r="P38"/>
  <c r="P94" s="1"/>
  <c r="Q38"/>
  <c r="Q94"/>
  <c r="Q114" s="1"/>
  <c r="Q132" s="1"/>
  <c r="R38"/>
  <c r="R94" s="1"/>
  <c r="R114" s="1"/>
  <c r="R132" s="1"/>
  <c r="S38"/>
  <c r="S94"/>
  <c r="S114" s="1"/>
  <c r="S132" s="1"/>
  <c r="T38"/>
  <c r="T94" s="1"/>
  <c r="T114" s="1"/>
  <c r="T132" s="1"/>
  <c r="U38"/>
  <c r="U94"/>
  <c r="U114" s="1"/>
  <c r="U132" s="1"/>
  <c r="V38"/>
  <c r="V94" s="1"/>
  <c r="C39"/>
  <c r="C95"/>
  <c r="C115" s="1"/>
  <c r="C133" s="1"/>
  <c r="D39"/>
  <c r="D95" s="1"/>
  <c r="E39"/>
  <c r="E95"/>
  <c r="E115" s="1"/>
  <c r="E133" s="1"/>
  <c r="F39"/>
  <c r="F95" s="1"/>
  <c r="F115" s="1"/>
  <c r="F133" s="1"/>
  <c r="G39"/>
  <c r="G95"/>
  <c r="G115" s="1"/>
  <c r="G133" s="1"/>
  <c r="H39"/>
  <c r="H95" s="1"/>
  <c r="H115" s="1"/>
  <c r="H133" s="1"/>
  <c r="I39"/>
  <c r="I95"/>
  <c r="I115" s="1"/>
  <c r="I133" s="1"/>
  <c r="J39"/>
  <c r="J95" s="1"/>
  <c r="J115" s="1"/>
  <c r="J133" s="1"/>
  <c r="K39"/>
  <c r="K95"/>
  <c r="K115" s="1"/>
  <c r="K133" s="1"/>
  <c r="L39"/>
  <c r="L95" s="1"/>
  <c r="L115" s="1"/>
  <c r="L133" s="1"/>
  <c r="M39"/>
  <c r="M95"/>
  <c r="M115" s="1"/>
  <c r="M133" s="1"/>
  <c r="N39"/>
  <c r="N95" s="1"/>
  <c r="N115" s="1"/>
  <c r="N133" s="1"/>
  <c r="O39"/>
  <c r="O95"/>
  <c r="O115" s="1"/>
  <c r="O133" s="1"/>
  <c r="P39"/>
  <c r="P95" s="1"/>
  <c r="P115" s="1"/>
  <c r="P133" s="1"/>
  <c r="Q39"/>
  <c r="Q95"/>
  <c r="Q115" s="1"/>
  <c r="Q133" s="1"/>
  <c r="R39"/>
  <c r="R95" s="1"/>
  <c r="R115" s="1"/>
  <c r="R133" s="1"/>
  <c r="S39"/>
  <c r="S95"/>
  <c r="S115" s="1"/>
  <c r="S133" s="1"/>
  <c r="T39"/>
  <c r="T95" s="1"/>
  <c r="T115" s="1"/>
  <c r="T133" s="1"/>
  <c r="U39"/>
  <c r="U95"/>
  <c r="U115" s="1"/>
  <c r="U133" s="1"/>
  <c r="V39"/>
  <c r="V95" s="1"/>
  <c r="V115" s="1"/>
  <c r="V133" s="1"/>
  <c r="C40"/>
  <c r="C96"/>
  <c r="C116" s="1"/>
  <c r="C134" s="1"/>
  <c r="D40"/>
  <c r="D96" s="1"/>
  <c r="E40"/>
  <c r="E96"/>
  <c r="E116" s="1"/>
  <c r="E134" s="1"/>
  <c r="F40"/>
  <c r="F96" s="1"/>
  <c r="F116" s="1"/>
  <c r="F134" s="1"/>
  <c r="G40"/>
  <c r="G96"/>
  <c r="G116" s="1"/>
  <c r="G134" s="1"/>
  <c r="H40"/>
  <c r="H96" s="1"/>
  <c r="H116" s="1"/>
  <c r="H134" s="1"/>
  <c r="I40"/>
  <c r="I96"/>
  <c r="I116" s="1"/>
  <c r="I134" s="1"/>
  <c r="J40"/>
  <c r="J96" s="1"/>
  <c r="J116" s="1"/>
  <c r="J134" s="1"/>
  <c r="K40"/>
  <c r="K96"/>
  <c r="K116" s="1"/>
  <c r="K134" s="1"/>
  <c r="L40"/>
  <c r="L96" s="1"/>
  <c r="L116" s="1"/>
  <c r="L134" s="1"/>
  <c r="M40"/>
  <c r="M96"/>
  <c r="M116" s="1"/>
  <c r="M134" s="1"/>
  <c r="N40"/>
  <c r="N96" s="1"/>
  <c r="N116" s="1"/>
  <c r="N134" s="1"/>
  <c r="O40"/>
  <c r="O96"/>
  <c r="O116" s="1"/>
  <c r="O134" s="1"/>
  <c r="P40"/>
  <c r="P96" s="1"/>
  <c r="P116" s="1"/>
  <c r="P134" s="1"/>
  <c r="Q40"/>
  <c r="Q96"/>
  <c r="Q116" s="1"/>
  <c r="Q134" s="1"/>
  <c r="R40"/>
  <c r="R96" s="1"/>
  <c r="R116" s="1"/>
  <c r="R134" s="1"/>
  <c r="S40"/>
  <c r="S96"/>
  <c r="S116" s="1"/>
  <c r="S134" s="1"/>
  <c r="T40"/>
  <c r="T96" s="1"/>
  <c r="T116" s="1"/>
  <c r="T134" s="1"/>
  <c r="U40"/>
  <c r="U96"/>
  <c r="U116" s="1"/>
  <c r="U134" s="1"/>
  <c r="V40"/>
  <c r="V96" s="1"/>
  <c r="V116" s="1"/>
  <c r="V134" s="1"/>
  <c r="C41"/>
  <c r="C97"/>
  <c r="C117" s="1"/>
  <c r="C135" s="1"/>
  <c r="D41"/>
  <c r="D97" s="1"/>
  <c r="E41"/>
  <c r="E97"/>
  <c r="E117" s="1"/>
  <c r="E135" s="1"/>
  <c r="F41"/>
  <c r="F97" s="1"/>
  <c r="F117" s="1"/>
  <c r="F135" s="1"/>
  <c r="G41"/>
  <c r="G97"/>
  <c r="G117" s="1"/>
  <c r="G135" s="1"/>
  <c r="H41"/>
  <c r="H97" s="1"/>
  <c r="H117" s="1"/>
  <c r="H135" s="1"/>
  <c r="I41"/>
  <c r="I97"/>
  <c r="I117" s="1"/>
  <c r="I135" s="1"/>
  <c r="J41"/>
  <c r="J97" s="1"/>
  <c r="J117" s="1"/>
  <c r="J135" s="1"/>
  <c r="K41"/>
  <c r="K97"/>
  <c r="K117" s="1"/>
  <c r="K135"/>
  <c r="L41"/>
  <c r="L97"/>
  <c r="L117" s="1"/>
  <c r="L135"/>
  <c r="M41"/>
  <c r="M97" s="1"/>
  <c r="M117" s="1"/>
  <c r="M135" s="1"/>
  <c r="N41"/>
  <c r="N97"/>
  <c r="N117" s="1"/>
  <c r="N135" s="1"/>
  <c r="O41"/>
  <c r="O97"/>
  <c r="O117" s="1"/>
  <c r="O135"/>
  <c r="P41"/>
  <c r="P97"/>
  <c r="P117" s="1"/>
  <c r="P135"/>
  <c r="Q41"/>
  <c r="Q97" s="1"/>
  <c r="R41"/>
  <c r="R97" s="1"/>
  <c r="R117" s="1"/>
  <c r="R135" s="1"/>
  <c r="S41"/>
  <c r="S97" s="1"/>
  <c r="T41"/>
  <c r="T97" s="1"/>
  <c r="T117" s="1"/>
  <c r="T135" s="1"/>
  <c r="U41"/>
  <c r="U97" s="1"/>
  <c r="U117" s="1"/>
  <c r="U135" s="1"/>
  <c r="V41"/>
  <c r="V97" s="1"/>
  <c r="V117" s="1"/>
  <c r="V135" s="1"/>
  <c r="D28"/>
  <c r="D84" s="1"/>
  <c r="E28"/>
  <c r="E84" s="1"/>
  <c r="F28"/>
  <c r="F84" s="1"/>
  <c r="G28"/>
  <c r="G84" s="1"/>
  <c r="H28"/>
  <c r="H84" s="1"/>
  <c r="I28"/>
  <c r="I84" s="1"/>
  <c r="J84"/>
  <c r="J104" s="1"/>
  <c r="K84"/>
  <c r="K104"/>
  <c r="K122" s="1"/>
  <c r="K136" s="1"/>
  <c r="L84"/>
  <c r="L104"/>
  <c r="L118" s="1"/>
  <c r="L122"/>
  <c r="L136" s="1"/>
  <c r="M28"/>
  <c r="M84"/>
  <c r="M104"/>
  <c r="M118" s="1"/>
  <c r="M122"/>
  <c r="M136" s="1"/>
  <c r="N28"/>
  <c r="N84"/>
  <c r="N104"/>
  <c r="N122"/>
  <c r="O28"/>
  <c r="O84"/>
  <c r="O104"/>
  <c r="O122"/>
  <c r="P28"/>
  <c r="P84"/>
  <c r="P104"/>
  <c r="P122"/>
  <c r="Q28"/>
  <c r="Q84"/>
  <c r="Q104"/>
  <c r="Q122"/>
  <c r="R28"/>
  <c r="R84"/>
  <c r="R104"/>
  <c r="R122"/>
  <c r="S28"/>
  <c r="S84"/>
  <c r="S104"/>
  <c r="S122"/>
  <c r="T28"/>
  <c r="T84"/>
  <c r="T104"/>
  <c r="T118" s="1"/>
  <c r="T122"/>
  <c r="T136" s="1"/>
  <c r="U28"/>
  <c r="U84"/>
  <c r="U104"/>
  <c r="U118" s="1"/>
  <c r="U122"/>
  <c r="V28"/>
  <c r="V84"/>
  <c r="V104"/>
  <c r="V122"/>
  <c r="W124"/>
  <c r="W128"/>
  <c r="W131"/>
  <c r="O136"/>
  <c r="C136"/>
  <c r="K118"/>
  <c r="O118"/>
  <c r="C118"/>
  <c r="W107"/>
  <c r="W111"/>
  <c r="W113"/>
  <c r="G88"/>
  <c r="G108" s="1"/>
  <c r="U79"/>
  <c r="T79"/>
  <c r="P79"/>
  <c r="L79"/>
  <c r="H79"/>
  <c r="D79"/>
  <c r="W78"/>
  <c r="W77"/>
  <c r="W76"/>
  <c r="W75"/>
  <c r="W74"/>
  <c r="W73"/>
  <c r="W72"/>
  <c r="W71"/>
  <c r="W70"/>
  <c r="W69"/>
  <c r="W68"/>
  <c r="W67"/>
  <c r="W66"/>
  <c r="V79"/>
  <c r="S79"/>
  <c r="R79"/>
  <c r="Q79"/>
  <c r="O79"/>
  <c r="N79"/>
  <c r="M79"/>
  <c r="K79"/>
  <c r="J79"/>
  <c r="I79"/>
  <c r="G79"/>
  <c r="F79"/>
  <c r="E79"/>
  <c r="C79"/>
  <c r="W86"/>
  <c r="W93"/>
  <c r="W92"/>
  <c r="W89"/>
  <c r="W85"/>
  <c r="O98"/>
  <c r="C98"/>
  <c r="O42"/>
  <c r="K42"/>
  <c r="G42"/>
  <c r="M42"/>
  <c r="W65"/>
  <c r="W79" s="1"/>
  <c r="B63" s="1"/>
  <c r="W34"/>
  <c r="W30"/>
  <c r="N42"/>
  <c r="W37"/>
  <c r="W29"/>
  <c r="W36"/>
  <c r="L42"/>
  <c r="W35"/>
  <c r="W31"/>
  <c r="C42"/>
  <c r="K98"/>
  <c r="V27" i="1"/>
  <c r="AD27" s="1"/>
  <c r="U27"/>
  <c r="AC27" s="1"/>
  <c r="T27"/>
  <c r="S27"/>
  <c r="W26"/>
  <c r="W25"/>
  <c r="W24"/>
  <c r="W23"/>
  <c r="W22"/>
  <c r="W21"/>
  <c r="AE21" s="1"/>
  <c r="W20"/>
  <c r="W19"/>
  <c r="W18"/>
  <c r="AE18" s="1"/>
  <c r="W17"/>
  <c r="W16"/>
  <c r="W15"/>
  <c r="W14"/>
  <c r="W13"/>
  <c r="W12"/>
  <c r="W11"/>
  <c r="W10"/>
  <c r="AE10" s="1"/>
  <c r="W9"/>
  <c r="AE9" s="1"/>
  <c r="W8"/>
  <c r="W7"/>
  <c r="W6"/>
  <c r="W5"/>
  <c r="W4"/>
  <c r="K3"/>
  <c r="AA3"/>
  <c r="L3"/>
  <c r="AB3" s="1"/>
  <c r="M3"/>
  <c r="AC3"/>
  <c r="N3"/>
  <c r="AD3"/>
  <c r="K4"/>
  <c r="L4"/>
  <c r="AB4"/>
  <c r="M4"/>
  <c r="AC4" s="1"/>
  <c r="N4"/>
  <c r="AD4"/>
  <c r="K5"/>
  <c r="AA5" s="1"/>
  <c r="L5"/>
  <c r="M5"/>
  <c r="AC5"/>
  <c r="N5"/>
  <c r="AD5"/>
  <c r="K6"/>
  <c r="O6" s="1"/>
  <c r="AE6" s="1"/>
  <c r="AA6"/>
  <c r="L6"/>
  <c r="AB6"/>
  <c r="M6"/>
  <c r="AC6"/>
  <c r="N6"/>
  <c r="AD6"/>
  <c r="K7"/>
  <c r="AA7"/>
  <c r="L7"/>
  <c r="M7"/>
  <c r="AC7"/>
  <c r="N7"/>
  <c r="AD7" s="1"/>
  <c r="K8"/>
  <c r="L8"/>
  <c r="O8" s="1"/>
  <c r="AE8" s="1"/>
  <c r="AB8"/>
  <c r="M8"/>
  <c r="AC8"/>
  <c r="N8"/>
  <c r="AD8"/>
  <c r="K9"/>
  <c r="L9"/>
  <c r="AB9"/>
  <c r="M9"/>
  <c r="AC9" s="1"/>
  <c r="N9"/>
  <c r="AD9"/>
  <c r="K10"/>
  <c r="AA10" s="1"/>
  <c r="L10"/>
  <c r="AB10"/>
  <c r="M10"/>
  <c r="AC10" s="1"/>
  <c r="N10"/>
  <c r="AD10"/>
  <c r="K11"/>
  <c r="AA11" s="1"/>
  <c r="L11"/>
  <c r="M11"/>
  <c r="AC11"/>
  <c r="N11"/>
  <c r="AD11"/>
  <c r="K12"/>
  <c r="AA12"/>
  <c r="L12"/>
  <c r="M12"/>
  <c r="AC12"/>
  <c r="N12"/>
  <c r="AD12" s="1"/>
  <c r="K13"/>
  <c r="AA13"/>
  <c r="L13"/>
  <c r="AB13" s="1"/>
  <c r="M13"/>
  <c r="AC13"/>
  <c r="N13"/>
  <c r="AD13"/>
  <c r="K14"/>
  <c r="AA14"/>
  <c r="L14"/>
  <c r="O14" s="1"/>
  <c r="AE14" s="1"/>
  <c r="AB14"/>
  <c r="M14"/>
  <c r="N14"/>
  <c r="AD14"/>
  <c r="K15"/>
  <c r="AA15" s="1"/>
  <c r="L15"/>
  <c r="AB15"/>
  <c r="M15"/>
  <c r="AC15" s="1"/>
  <c r="N15"/>
  <c r="AD15"/>
  <c r="K16"/>
  <c r="AA16" s="1"/>
  <c r="L16"/>
  <c r="AB16"/>
  <c r="M16"/>
  <c r="AC16"/>
  <c r="N16"/>
  <c r="AD16"/>
  <c r="K17"/>
  <c r="AA17" s="1"/>
  <c r="L17"/>
  <c r="AB17" s="1"/>
  <c r="M17"/>
  <c r="AC17"/>
  <c r="N17"/>
  <c r="AD17" s="1"/>
  <c r="K18"/>
  <c r="AA18"/>
  <c r="L18"/>
  <c r="AB18" s="1"/>
  <c r="M18"/>
  <c r="N18"/>
  <c r="AD18"/>
  <c r="K19"/>
  <c r="AA19"/>
  <c r="L19"/>
  <c r="AB19"/>
  <c r="M19"/>
  <c r="AC19"/>
  <c r="N19"/>
  <c r="AD19"/>
  <c r="K20"/>
  <c r="AA20"/>
  <c r="L20"/>
  <c r="O20" s="1"/>
  <c r="AE20" s="1"/>
  <c r="AB20"/>
  <c r="M20"/>
  <c r="AC20"/>
  <c r="N20"/>
  <c r="AD20"/>
  <c r="K21"/>
  <c r="AA21"/>
  <c r="L21"/>
  <c r="AB21"/>
  <c r="M21"/>
  <c r="AC21"/>
  <c r="N21"/>
  <c r="AD21"/>
  <c r="K22"/>
  <c r="AA22" s="1"/>
  <c r="L22"/>
  <c r="O22" s="1"/>
  <c r="AE22" s="1"/>
  <c r="AB22"/>
  <c r="M22"/>
  <c r="N22"/>
  <c r="AD22"/>
  <c r="K23"/>
  <c r="AA23" s="1"/>
  <c r="L23"/>
  <c r="M23"/>
  <c r="AC23"/>
  <c r="N23"/>
  <c r="AD23" s="1"/>
  <c r="K24"/>
  <c r="AA24"/>
  <c r="L24"/>
  <c r="AB24" s="1"/>
  <c r="M24"/>
  <c r="AC24"/>
  <c r="N24"/>
  <c r="AD24" s="1"/>
  <c r="K25"/>
  <c r="O25" s="1"/>
  <c r="AA25"/>
  <c r="L25"/>
  <c r="AB25" s="1"/>
  <c r="M25"/>
  <c r="AC25"/>
  <c r="N25"/>
  <c r="AD25" s="1"/>
  <c r="K26"/>
  <c r="O26" s="1"/>
  <c r="AE26" s="1"/>
  <c r="AA26"/>
  <c r="L26"/>
  <c r="AB26" s="1"/>
  <c r="M26"/>
  <c r="AC26" s="1"/>
  <c r="N26"/>
  <c r="AD26" s="1"/>
  <c r="O12"/>
  <c r="AE12" s="1"/>
  <c r="O7"/>
  <c r="AE7" s="1"/>
  <c r="O21"/>
  <c r="O16"/>
  <c r="AE16" s="1"/>
  <c r="AB5"/>
  <c r="O9"/>
  <c r="O3"/>
  <c r="AB12"/>
  <c r="AA9"/>
  <c r="M27"/>
  <c r="O18"/>
  <c r="K27"/>
  <c r="AA27" s="1"/>
  <c r="AB23"/>
  <c r="AC22"/>
  <c r="AC18"/>
  <c r="AC14"/>
  <c r="AB11"/>
  <c r="AA8"/>
  <c r="AB7"/>
  <c r="AA4"/>
  <c r="O4"/>
  <c r="AE4" s="1"/>
  <c r="O24"/>
  <c r="AE24" s="1"/>
  <c r="O19"/>
  <c r="AE19" s="1"/>
  <c r="O10"/>
  <c r="N27"/>
  <c r="W3"/>
  <c r="W27"/>
  <c r="R1" s="1"/>
  <c r="AE3"/>
  <c r="C4" i="5"/>
  <c r="C22"/>
  <c r="C78" s="1"/>
  <c r="C5"/>
  <c r="C23"/>
  <c r="C79"/>
  <c r="C99"/>
  <c r="C117" s="1"/>
  <c r="C6"/>
  <c r="C24"/>
  <c r="C80" s="1"/>
  <c r="C7"/>
  <c r="C25"/>
  <c r="C81"/>
  <c r="C101"/>
  <c r="C119" s="1"/>
  <c r="W119" s="1"/>
  <c r="C8"/>
  <c r="C26"/>
  <c r="C82" s="1"/>
  <c r="C9"/>
  <c r="C27"/>
  <c r="C83"/>
  <c r="C103"/>
  <c r="C121" s="1"/>
  <c r="C10"/>
  <c r="C28"/>
  <c r="C84" s="1"/>
  <c r="C11"/>
  <c r="C29"/>
  <c r="C85"/>
  <c r="C105"/>
  <c r="C123" s="1"/>
  <c r="C12"/>
  <c r="C30"/>
  <c r="C86" s="1"/>
  <c r="C13"/>
  <c r="C31"/>
  <c r="C87"/>
  <c r="W87" s="1"/>
  <c r="C107"/>
  <c r="C125" s="1"/>
  <c r="W125" s="1"/>
  <c r="C14"/>
  <c r="C32"/>
  <c r="C88" s="1"/>
  <c r="C15"/>
  <c r="C33"/>
  <c r="C89"/>
  <c r="C109"/>
  <c r="C127" s="1"/>
  <c r="W127" s="1"/>
  <c r="C16"/>
  <c r="C34"/>
  <c r="C90" s="1"/>
  <c r="C3"/>
  <c r="C21"/>
  <c r="C77"/>
  <c r="C97"/>
  <c r="C115" s="1"/>
  <c r="W101"/>
  <c r="W109"/>
  <c r="W81"/>
  <c r="W85"/>
  <c r="W89"/>
  <c r="W25"/>
  <c r="W29"/>
  <c r="W31"/>
  <c r="W33"/>
  <c r="C35"/>
  <c r="I17" i="24"/>
  <c r="H32"/>
  <c r="G56"/>
  <c r="I20"/>
  <c r="H22"/>
  <c r="I28"/>
  <c r="O7" i="14" l="1"/>
  <c r="O12"/>
  <c r="P12" s="1"/>
  <c r="Q12" s="1"/>
  <c r="R12" s="1"/>
  <c r="O11"/>
  <c r="O10"/>
  <c r="O8"/>
  <c r="Y21"/>
  <c r="Z21" s="1"/>
  <c r="AA21" s="1"/>
  <c r="AB21" s="1"/>
  <c r="Y24"/>
  <c r="Y17"/>
  <c r="Y9"/>
  <c r="F73"/>
  <c r="D69" i="11"/>
  <c r="E69" s="1"/>
  <c r="F69" s="1"/>
  <c r="D60"/>
  <c r="E60" s="1"/>
  <c r="F60" s="1"/>
  <c r="F46" i="14"/>
  <c r="F26"/>
  <c r="G26" s="1"/>
  <c r="H26" s="1"/>
  <c r="I26" s="1"/>
  <c r="Y13"/>
  <c r="Y8"/>
  <c r="Z8" s="1"/>
  <c r="AA8" s="1"/>
  <c r="AB8" s="1"/>
  <c r="O9"/>
  <c r="D77" i="11"/>
  <c r="E77" s="1"/>
  <c r="F77" s="1"/>
  <c r="F74" i="14"/>
  <c r="G73"/>
  <c r="H73" s="1"/>
  <c r="I73" s="1"/>
  <c r="D65" i="11"/>
  <c r="E65" s="1"/>
  <c r="F65" s="1"/>
  <c r="F62" i="14"/>
  <c r="G62" s="1"/>
  <c r="H62" s="1"/>
  <c r="I62" s="1"/>
  <c r="F50"/>
  <c r="F38"/>
  <c r="G38" s="1"/>
  <c r="H38" s="1"/>
  <c r="I38" s="1"/>
  <c r="D33" i="11"/>
  <c r="E33" s="1"/>
  <c r="F33" s="1"/>
  <c r="W90" i="5"/>
  <c r="C110"/>
  <c r="J122" i="3"/>
  <c r="J136" s="1"/>
  <c r="J118"/>
  <c r="Q98"/>
  <c r="Q117"/>
  <c r="Q135" s="1"/>
  <c r="V114"/>
  <c r="V98"/>
  <c r="N114"/>
  <c r="N98"/>
  <c r="W83" i="5"/>
  <c r="AE17" i="1"/>
  <c r="AE25"/>
  <c r="I104" i="3"/>
  <c r="I98"/>
  <c r="E104"/>
  <c r="E98"/>
  <c r="D117"/>
  <c r="D135" s="1"/>
  <c r="W97"/>
  <c r="D115"/>
  <c r="W95"/>
  <c r="P114"/>
  <c r="P132" s="1"/>
  <c r="P98"/>
  <c r="W86" i="5"/>
  <c r="C106"/>
  <c r="W82"/>
  <c r="C102"/>
  <c r="C98"/>
  <c r="C91"/>
  <c r="P118" i="3"/>
  <c r="W134"/>
  <c r="F114"/>
  <c r="W94"/>
  <c r="W88" i="5"/>
  <c r="C108"/>
  <c r="C104"/>
  <c r="W80"/>
  <c r="C100"/>
  <c r="H104" i="3"/>
  <c r="H98"/>
  <c r="D98"/>
  <c r="W84"/>
  <c r="D104"/>
  <c r="S117"/>
  <c r="S98"/>
  <c r="F104"/>
  <c r="F98"/>
  <c r="G126"/>
  <c r="W126" s="1"/>
  <c r="W108"/>
  <c r="U136"/>
  <c r="R136"/>
  <c r="Q136"/>
  <c r="P136"/>
  <c r="G104"/>
  <c r="G98"/>
  <c r="D116"/>
  <c r="D134" s="1"/>
  <c r="W96"/>
  <c r="G106" i="5"/>
  <c r="G91"/>
  <c r="K84"/>
  <c r="K35"/>
  <c r="L77"/>
  <c r="L35"/>
  <c r="W24"/>
  <c r="P42" i="3"/>
  <c r="W40"/>
  <c r="W41"/>
  <c r="R42"/>
  <c r="W38"/>
  <c r="W91"/>
  <c r="W90"/>
  <c r="J98"/>
  <c r="W110"/>
  <c r="W106"/>
  <c r="R118"/>
  <c r="N79" i="5"/>
  <c r="N35"/>
  <c r="F79"/>
  <c r="F35"/>
  <c r="Q78"/>
  <c r="Q35"/>
  <c r="I78"/>
  <c r="I35"/>
  <c r="T77"/>
  <c r="T35"/>
  <c r="H77"/>
  <c r="H35"/>
  <c r="W32"/>
  <c r="Q42" i="3"/>
  <c r="W23" i="5"/>
  <c r="W107"/>
  <c r="L27" i="1"/>
  <c r="AB27" s="1"/>
  <c r="O15"/>
  <c r="AE15" s="1"/>
  <c r="O23"/>
  <c r="AE23" s="1"/>
  <c r="O17"/>
  <c r="O5"/>
  <c r="AE5" s="1"/>
  <c r="O11"/>
  <c r="AE11" s="1"/>
  <c r="O13"/>
  <c r="AE13" s="1"/>
  <c r="D42" i="3"/>
  <c r="T42"/>
  <c r="F42"/>
  <c r="V42"/>
  <c r="E42"/>
  <c r="U42"/>
  <c r="W87"/>
  <c r="M98"/>
  <c r="W88"/>
  <c r="W109"/>
  <c r="W105"/>
  <c r="O35" i="5"/>
  <c r="O105"/>
  <c r="O91"/>
  <c r="S84"/>
  <c r="S35"/>
  <c r="V83"/>
  <c r="V35"/>
  <c r="R79"/>
  <c r="R35"/>
  <c r="J79"/>
  <c r="J35"/>
  <c r="U78"/>
  <c r="U35"/>
  <c r="M78"/>
  <c r="M35"/>
  <c r="E78"/>
  <c r="E35"/>
  <c r="P77"/>
  <c r="P35"/>
  <c r="D97"/>
  <c r="D91"/>
  <c r="W28"/>
  <c r="W39" i="3"/>
  <c r="W28"/>
  <c r="W21" i="5"/>
  <c r="W27"/>
  <c r="W34"/>
  <c r="W30"/>
  <c r="W26"/>
  <c r="W22"/>
  <c r="H42" i="3"/>
  <c r="W32"/>
  <c r="W33"/>
  <c r="J42"/>
  <c r="I42"/>
  <c r="S42"/>
  <c r="T98"/>
  <c r="L98"/>
  <c r="R98"/>
  <c r="U98"/>
  <c r="W116"/>
  <c r="W112"/>
  <c r="S120" i="5"/>
  <c r="F68" i="14"/>
  <c r="G68" s="1"/>
  <c r="H68" s="1"/>
  <c r="I68" s="1"/>
  <c r="Y28"/>
  <c r="D53" i="11"/>
  <c r="E53" s="1"/>
  <c r="F53" s="1"/>
  <c r="D7"/>
  <c r="E7" s="1"/>
  <c r="F7" s="1"/>
  <c r="AH7" i="14"/>
  <c r="AI7" s="1"/>
  <c r="AJ7" s="1"/>
  <c r="AK7" s="1"/>
  <c r="Y11"/>
  <c r="Z11" s="1"/>
  <c r="AA11" s="1"/>
  <c r="AB11" s="1"/>
  <c r="F19"/>
  <c r="G19" s="1"/>
  <c r="H19" s="1"/>
  <c r="I19" s="1"/>
  <c r="Y15"/>
  <c r="F31"/>
  <c r="G31" s="1"/>
  <c r="H31" s="1"/>
  <c r="I31" s="1"/>
  <c r="F7"/>
  <c r="G7" s="1"/>
  <c r="H7" s="1"/>
  <c r="I7" s="1"/>
  <c r="Y7"/>
  <c r="Z7" s="1"/>
  <c r="AA7" s="1"/>
  <c r="AB7" s="1"/>
  <c r="D61" i="11"/>
  <c r="E61" s="1"/>
  <c r="F61" s="1"/>
  <c r="D49"/>
  <c r="E49" s="1"/>
  <c r="F49" s="1"/>
  <c r="F61" i="14"/>
  <c r="Y25"/>
  <c r="Z25" s="1"/>
  <c r="AA25" s="1"/>
  <c r="AB25" s="1"/>
  <c r="Y10"/>
  <c r="P7"/>
  <c r="Q7" s="1"/>
  <c r="R7" s="1"/>
  <c r="F67"/>
  <c r="G67" s="1"/>
  <c r="H67" s="1"/>
  <c r="I67" s="1"/>
  <c r="D62" i="11"/>
  <c r="E62" s="1"/>
  <c r="F62" s="1"/>
  <c r="D58"/>
  <c r="E58" s="1"/>
  <c r="F58" s="1"/>
  <c r="F55" i="14"/>
  <c r="G55" s="1"/>
  <c r="H55" s="1"/>
  <c r="I55" s="1"/>
  <c r="D50" i="11"/>
  <c r="E50" s="1"/>
  <c r="F50" s="1"/>
  <c r="F47" i="14"/>
  <c r="G47" s="1"/>
  <c r="H47" s="1"/>
  <c r="I47" s="1"/>
  <c r="F43"/>
  <c r="D11" i="11"/>
  <c r="E11" s="1"/>
  <c r="F11" s="1"/>
  <c r="Y19" i="14"/>
  <c r="Z19" s="1"/>
  <c r="AA19" s="1"/>
  <c r="AB19" s="1"/>
  <c r="D67" i="11"/>
  <c r="E67" s="1"/>
  <c r="F67" s="1"/>
  <c r="F48" i="14"/>
  <c r="F44"/>
  <c r="G44" s="1"/>
  <c r="H44" s="1"/>
  <c r="I44" s="1"/>
  <c r="F32"/>
  <c r="G32" s="1"/>
  <c r="H32" s="1"/>
  <c r="I32" s="1"/>
  <c r="D31" i="11"/>
  <c r="E31" s="1"/>
  <c r="F31" s="1"/>
  <c r="F20" i="14"/>
  <c r="Y20"/>
  <c r="Z12"/>
  <c r="AA12" s="1"/>
  <c r="AB12" s="1"/>
  <c r="P9"/>
  <c r="Q9" s="1"/>
  <c r="R9" s="1"/>
  <c r="G69"/>
  <c r="G57"/>
  <c r="H57" s="1"/>
  <c r="I57" s="1"/>
  <c r="E79"/>
  <c r="Z17"/>
  <c r="AA17" s="1"/>
  <c r="AB17" s="1"/>
  <c r="G66"/>
  <c r="Z10"/>
  <c r="AA10" s="1"/>
  <c r="AB10" s="1"/>
  <c r="G75"/>
  <c r="H75" s="1"/>
  <c r="I75" s="1"/>
  <c r="G71"/>
  <c r="H71" s="1"/>
  <c r="I71" s="1"/>
  <c r="G59"/>
  <c r="H59" s="1"/>
  <c r="I59" s="1"/>
  <c r="G51"/>
  <c r="H51" s="1"/>
  <c r="I51" s="1"/>
  <c r="G43"/>
  <c r="G39"/>
  <c r="H39" s="1"/>
  <c r="I39" s="1"/>
  <c r="G35"/>
  <c r="H35" s="1"/>
  <c r="I35" s="1"/>
  <c r="G27"/>
  <c r="H27" s="1"/>
  <c r="I27" s="1"/>
  <c r="G23"/>
  <c r="H23" s="1"/>
  <c r="I23" s="1"/>
  <c r="G15"/>
  <c r="H15" s="1"/>
  <c r="I15" s="1"/>
  <c r="Z24"/>
  <c r="AA24" s="1"/>
  <c r="AB24" s="1"/>
  <c r="Z20"/>
  <c r="AA20" s="1"/>
  <c r="AB20" s="1"/>
  <c r="Z26"/>
  <c r="AA26" s="1"/>
  <c r="AB26" s="1"/>
  <c r="D59" i="11"/>
  <c r="E59" s="1"/>
  <c r="F59" s="1"/>
  <c r="P11" i="14"/>
  <c r="Q11" s="1"/>
  <c r="R11" s="1"/>
  <c r="G74"/>
  <c r="H74" s="1"/>
  <c r="I74" s="1"/>
  <c r="G70"/>
  <c r="H70" s="1"/>
  <c r="I70" s="1"/>
  <c r="G65"/>
  <c r="H65" s="1"/>
  <c r="I65" s="1"/>
  <c r="G61"/>
  <c r="H61" s="1"/>
  <c r="I61" s="1"/>
  <c r="G56"/>
  <c r="H56" s="1"/>
  <c r="I56" s="1"/>
  <c r="G52"/>
  <c r="H52" s="1"/>
  <c r="I52" s="1"/>
  <c r="G48"/>
  <c r="H48" s="1"/>
  <c r="I48" s="1"/>
  <c r="G40"/>
  <c r="H40" s="1"/>
  <c r="I40" s="1"/>
  <c r="G36"/>
  <c r="H36" s="1"/>
  <c r="I36" s="1"/>
  <c r="G28"/>
  <c r="H28" s="1"/>
  <c r="I28" s="1"/>
  <c r="G24"/>
  <c r="H24" s="1"/>
  <c r="I24" s="1"/>
  <c r="G20"/>
  <c r="H20" s="1"/>
  <c r="I20" s="1"/>
  <c r="G16"/>
  <c r="H16" s="1"/>
  <c r="I16" s="1"/>
  <c r="G12"/>
  <c r="H12" s="1"/>
  <c r="I12" s="1"/>
  <c r="G8"/>
  <c r="H8" s="1"/>
  <c r="I8" s="1"/>
  <c r="H66"/>
  <c r="I66" s="1"/>
  <c r="G76"/>
  <c r="H76" s="1"/>
  <c r="I76" s="1"/>
  <c r="N13"/>
  <c r="Z27"/>
  <c r="AA27" s="1"/>
  <c r="AB27" s="1"/>
  <c r="D52" i="11"/>
  <c r="E52" s="1"/>
  <c r="F52" s="1"/>
  <c r="Z23" i="14"/>
  <c r="AA23" s="1"/>
  <c r="AB23" s="1"/>
  <c r="Z14"/>
  <c r="AA14" s="1"/>
  <c r="AB14" s="1"/>
  <c r="Z9"/>
  <c r="AA9" s="1"/>
  <c r="AB9" s="1"/>
  <c r="G53"/>
  <c r="H53" s="1"/>
  <c r="I53" s="1"/>
  <c r="H43"/>
  <c r="I43" s="1"/>
  <c r="Z16"/>
  <c r="AA16" s="1"/>
  <c r="AB16" s="1"/>
  <c r="G77"/>
  <c r="H77" s="1"/>
  <c r="I77" s="1"/>
  <c r="G72"/>
  <c r="H72" s="1"/>
  <c r="I72" s="1"/>
  <c r="H69"/>
  <c r="I69" s="1"/>
  <c r="G63"/>
  <c r="H63" s="1"/>
  <c r="I63" s="1"/>
  <c r="G58"/>
  <c r="H58" s="1"/>
  <c r="I58" s="1"/>
  <c r="G54"/>
  <c r="H54" s="1"/>
  <c r="I54" s="1"/>
  <c r="G49"/>
  <c r="H49" s="1"/>
  <c r="I49" s="1"/>
  <c r="G45"/>
  <c r="H45" s="1"/>
  <c r="I45" s="1"/>
  <c r="G41"/>
  <c r="H41" s="1"/>
  <c r="I41" s="1"/>
  <c r="G37"/>
  <c r="H37" s="1"/>
  <c r="I37" s="1"/>
  <c r="G29"/>
  <c r="H29" s="1"/>
  <c r="I29" s="1"/>
  <c r="G25"/>
  <c r="H25" s="1"/>
  <c r="I25" s="1"/>
  <c r="G21"/>
  <c r="H21" s="1"/>
  <c r="I21" s="1"/>
  <c r="G17"/>
  <c r="H17" s="1"/>
  <c r="I17" s="1"/>
  <c r="G13"/>
  <c r="H13" s="1"/>
  <c r="I13" s="1"/>
  <c r="G9"/>
  <c r="H9" s="1"/>
  <c r="I9" s="1"/>
  <c r="D75" i="11"/>
  <c r="E75" s="1"/>
  <c r="F75" s="1"/>
  <c r="D66"/>
  <c r="E66" s="1"/>
  <c r="F66" s="1"/>
  <c r="D45"/>
  <c r="E45" s="1"/>
  <c r="F45" s="1"/>
  <c r="Z22" i="14"/>
  <c r="AA22" s="1"/>
  <c r="AB22" s="1"/>
  <c r="Z18"/>
  <c r="AA18" s="1"/>
  <c r="AB18" s="1"/>
  <c r="Z13"/>
  <c r="AA13" s="1"/>
  <c r="AB13" s="1"/>
  <c r="G64"/>
  <c r="H64" s="1"/>
  <c r="I64" s="1"/>
  <c r="G60"/>
  <c r="H60" s="1"/>
  <c r="I60" s="1"/>
  <c r="G50"/>
  <c r="H50" s="1"/>
  <c r="I50" s="1"/>
  <c r="G46"/>
  <c r="H46" s="1"/>
  <c r="I46" s="1"/>
  <c r="G42"/>
  <c r="H42" s="1"/>
  <c r="I42" s="1"/>
  <c r="G34"/>
  <c r="H34" s="1"/>
  <c r="I34" s="1"/>
  <c r="G30"/>
  <c r="H30" s="1"/>
  <c r="I30" s="1"/>
  <c r="G22"/>
  <c r="H22" s="1"/>
  <c r="I22" s="1"/>
  <c r="G18"/>
  <c r="H18" s="1"/>
  <c r="I18" s="1"/>
  <c r="G14"/>
  <c r="H14" s="1"/>
  <c r="I14" s="1"/>
  <c r="G10"/>
  <c r="H10" s="1"/>
  <c r="I10" s="1"/>
  <c r="Z30"/>
  <c r="AA30" s="1"/>
  <c r="AB30" s="1"/>
  <c r="Z29"/>
  <c r="AA29" s="1"/>
  <c r="AB29" s="1"/>
  <c r="D51" i="11"/>
  <c r="E51" s="1"/>
  <c r="F51" s="1"/>
  <c r="Z28" i="14"/>
  <c r="AA28" s="1"/>
  <c r="AB28" s="1"/>
  <c r="D68" i="11"/>
  <c r="E68" s="1"/>
  <c r="F68" s="1"/>
  <c r="D57"/>
  <c r="E57" s="1"/>
  <c r="F57" s="1"/>
  <c r="D73"/>
  <c r="E73" s="1"/>
  <c r="F73" s="1"/>
  <c r="D9"/>
  <c r="E9" s="1"/>
  <c r="F9" s="1"/>
  <c r="D63"/>
  <c r="E63" s="1"/>
  <c r="F63" s="1"/>
  <c r="D55"/>
  <c r="E55" s="1"/>
  <c r="F55" s="1"/>
  <c r="D48"/>
  <c r="E48" s="1"/>
  <c r="F48" s="1"/>
  <c r="D44"/>
  <c r="E44" s="1"/>
  <c r="F44" s="1"/>
  <c r="D41"/>
  <c r="E41" s="1"/>
  <c r="F41" s="1"/>
  <c r="D39"/>
  <c r="E39" s="1"/>
  <c r="F39" s="1"/>
  <c r="D37"/>
  <c r="E37" s="1"/>
  <c r="F37" s="1"/>
  <c r="D35"/>
  <c r="E35" s="1"/>
  <c r="F35" s="1"/>
  <c r="D29"/>
  <c r="E29" s="1"/>
  <c r="F29" s="1"/>
  <c r="D27"/>
  <c r="E27" s="1"/>
  <c r="F27" s="1"/>
  <c r="D25"/>
  <c r="E25" s="1"/>
  <c r="F25" s="1"/>
  <c r="D23"/>
  <c r="E23" s="1"/>
  <c r="F23" s="1"/>
  <c r="D21"/>
  <c r="E21" s="1"/>
  <c r="F21" s="1"/>
  <c r="D19"/>
  <c r="E19" s="1"/>
  <c r="F19" s="1"/>
  <c r="D17"/>
  <c r="E17" s="1"/>
  <c r="F17" s="1"/>
  <c r="D15"/>
  <c r="E15" s="1"/>
  <c r="F15" s="1"/>
  <c r="D13"/>
  <c r="E13" s="1"/>
  <c r="F13" s="1"/>
  <c r="D10"/>
  <c r="E10" s="1"/>
  <c r="F10" s="1"/>
  <c r="D34"/>
  <c r="E34" s="1"/>
  <c r="F34" s="1"/>
  <c r="D32"/>
  <c r="E32" s="1"/>
  <c r="F32" s="1"/>
  <c r="D71"/>
  <c r="E71" s="1"/>
  <c r="F71" s="1"/>
  <c r="D47"/>
  <c r="E47" s="1"/>
  <c r="F47" s="1"/>
  <c r="D43"/>
  <c r="E43" s="1"/>
  <c r="F43" s="1"/>
  <c r="D12"/>
  <c r="E12" s="1"/>
  <c r="F12" s="1"/>
  <c r="G33" i="14"/>
  <c r="H33" s="1"/>
  <c r="I33" s="1"/>
  <c r="G11"/>
  <c r="H11" s="1"/>
  <c r="I11" s="1"/>
  <c r="D8" i="11"/>
  <c r="E8" s="1"/>
  <c r="F8" s="1"/>
  <c r="D64"/>
  <c r="E64" s="1"/>
  <c r="F64" s="1"/>
  <c r="D56"/>
  <c r="E56" s="1"/>
  <c r="F56" s="1"/>
  <c r="D46"/>
  <c r="E46" s="1"/>
  <c r="F46" s="1"/>
  <c r="D42"/>
  <c r="E42" s="1"/>
  <c r="F42" s="1"/>
  <c r="D40"/>
  <c r="E40" s="1"/>
  <c r="F40" s="1"/>
  <c r="D38"/>
  <c r="E38" s="1"/>
  <c r="F38" s="1"/>
  <c r="D36"/>
  <c r="E36" s="1"/>
  <c r="F36" s="1"/>
  <c r="D30"/>
  <c r="E30" s="1"/>
  <c r="F30" s="1"/>
  <c r="D28"/>
  <c r="E28" s="1"/>
  <c r="F28" s="1"/>
  <c r="D26"/>
  <c r="E26" s="1"/>
  <c r="F26" s="1"/>
  <c r="D24"/>
  <c r="E24" s="1"/>
  <c r="F24" s="1"/>
  <c r="D22"/>
  <c r="E22" s="1"/>
  <c r="F22" s="1"/>
  <c r="D20"/>
  <c r="E20" s="1"/>
  <c r="F20" s="1"/>
  <c r="D18"/>
  <c r="E18" s="1"/>
  <c r="F18" s="1"/>
  <c r="D16"/>
  <c r="E16" s="1"/>
  <c r="F16" s="1"/>
  <c r="D14"/>
  <c r="E14" s="1"/>
  <c r="F14" s="1"/>
  <c r="Z15" i="14"/>
  <c r="AA15" s="1"/>
  <c r="AB15" s="1"/>
  <c r="G78"/>
  <c r="H78" s="1"/>
  <c r="I78" s="1"/>
  <c r="D78" i="11"/>
  <c r="E78" s="1"/>
  <c r="F78" s="1"/>
  <c r="D76"/>
  <c r="E76" s="1"/>
  <c r="F76" s="1"/>
  <c r="D74"/>
  <c r="E74" s="1"/>
  <c r="F74" s="1"/>
  <c r="D72"/>
  <c r="E72" s="1"/>
  <c r="F72" s="1"/>
  <c r="D70"/>
  <c r="E70" s="1"/>
  <c r="F70" s="1"/>
  <c r="X31" i="14"/>
  <c r="P10"/>
  <c r="Q10" s="1"/>
  <c r="R10" s="1"/>
  <c r="P8"/>
  <c r="H56" i="24"/>
  <c r="I22"/>
  <c r="I32"/>
  <c r="S104" i="5" l="1"/>
  <c r="S91"/>
  <c r="H97"/>
  <c r="H91"/>
  <c r="F99"/>
  <c r="F91"/>
  <c r="L97"/>
  <c r="L91"/>
  <c r="F122" i="3"/>
  <c r="F118"/>
  <c r="W84" i="5"/>
  <c r="P97"/>
  <c r="P91"/>
  <c r="M98"/>
  <c r="M91"/>
  <c r="J99"/>
  <c r="J91"/>
  <c r="G124"/>
  <c r="G129" s="1"/>
  <c r="G111"/>
  <c r="G118" i="3"/>
  <c r="G122"/>
  <c r="G136" s="1"/>
  <c r="D118"/>
  <c r="W104"/>
  <c r="D122"/>
  <c r="H118"/>
  <c r="H122"/>
  <c r="H136" s="1"/>
  <c r="C122" i="5"/>
  <c r="W104"/>
  <c r="W102"/>
  <c r="C120"/>
  <c r="W120" s="1"/>
  <c r="W77"/>
  <c r="V132" i="3"/>
  <c r="V136" s="1"/>
  <c r="V118"/>
  <c r="I98" i="5"/>
  <c r="I91"/>
  <c r="S118" i="3"/>
  <c r="S135"/>
  <c r="S136" s="1"/>
  <c r="W78" i="5"/>
  <c r="D133" i="3"/>
  <c r="W133" s="1"/>
  <c r="W115"/>
  <c r="W110" i="5"/>
  <c r="C128"/>
  <c r="W128" s="1"/>
  <c r="W35"/>
  <c r="V103"/>
  <c r="V91"/>
  <c r="O123"/>
  <c r="O111"/>
  <c r="W105"/>
  <c r="W117" i="3"/>
  <c r="T97" i="5"/>
  <c r="T91"/>
  <c r="Q98"/>
  <c r="Q91"/>
  <c r="N99"/>
  <c r="N91"/>
  <c r="O27" i="1"/>
  <c r="AE27" s="1"/>
  <c r="W98" i="3"/>
  <c r="C118" i="5"/>
  <c r="W118" s="1"/>
  <c r="W100"/>
  <c r="W135" i="3"/>
  <c r="I118"/>
  <c r="I122"/>
  <c r="I136" s="1"/>
  <c r="Q118"/>
  <c r="E118"/>
  <c r="E122"/>
  <c r="E136" s="1"/>
  <c r="W42"/>
  <c r="D115" i="5"/>
  <c r="D111"/>
  <c r="E98"/>
  <c r="E91"/>
  <c r="U98"/>
  <c r="W98" s="1"/>
  <c r="U91"/>
  <c r="R99"/>
  <c r="R91"/>
  <c r="W97"/>
  <c r="K104"/>
  <c r="K91"/>
  <c r="C126"/>
  <c r="W126" s="1"/>
  <c r="W108"/>
  <c r="F132" i="3"/>
  <c r="W114"/>
  <c r="C116" i="5"/>
  <c r="C111"/>
  <c r="W106"/>
  <c r="C124"/>
  <c r="W124" s="1"/>
  <c r="W79"/>
  <c r="N132" i="3"/>
  <c r="N136" s="1"/>
  <c r="N118"/>
  <c r="H79" i="14"/>
  <c r="Z31"/>
  <c r="I79"/>
  <c r="G79"/>
  <c r="E79" i="11"/>
  <c r="P13" i="14"/>
  <c r="Q8"/>
  <c r="D79" i="11"/>
  <c r="AA31" i="14"/>
  <c r="AB31"/>
  <c r="F79" i="11"/>
  <c r="I56" i="24"/>
  <c r="D129" i="5" l="1"/>
  <c r="J117"/>
  <c r="J129" s="1"/>
  <c r="J111"/>
  <c r="N117"/>
  <c r="N129" s="1"/>
  <c r="N111"/>
  <c r="T115"/>
  <c r="T129" s="1"/>
  <c r="T111"/>
  <c r="O129"/>
  <c r="W123"/>
  <c r="I116"/>
  <c r="I129" s="1"/>
  <c r="I111"/>
  <c r="W91"/>
  <c r="W118" i="3"/>
  <c r="L115" i="5"/>
  <c r="L129" s="1"/>
  <c r="L111"/>
  <c r="H115"/>
  <c r="H129" s="1"/>
  <c r="H111"/>
  <c r="U116"/>
  <c r="U129" s="1"/>
  <c r="U111"/>
  <c r="W122" i="3"/>
  <c r="D136"/>
  <c r="P115" i="5"/>
  <c r="P129" s="1"/>
  <c r="P111"/>
  <c r="R117"/>
  <c r="R129" s="1"/>
  <c r="R111"/>
  <c r="E116"/>
  <c r="E129" s="1"/>
  <c r="E111"/>
  <c r="M116"/>
  <c r="M129" s="1"/>
  <c r="M111"/>
  <c r="C129"/>
  <c r="W132" i="3"/>
  <c r="K122" i="5"/>
  <c r="K129" s="1"/>
  <c r="K111"/>
  <c r="Q116"/>
  <c r="Q129" s="1"/>
  <c r="Q111"/>
  <c r="V121"/>
  <c r="V111"/>
  <c r="W103"/>
  <c r="F136" i="3"/>
  <c r="F117" i="5"/>
  <c r="F111"/>
  <c r="W99"/>
  <c r="W111" s="1"/>
  <c r="S122"/>
  <c r="S129" s="1"/>
  <c r="S111"/>
  <c r="R8" i="14"/>
  <c r="R13" s="1"/>
  <c r="Q13"/>
  <c r="V129" i="5" l="1"/>
  <c r="W121"/>
  <c r="W136" i="3"/>
  <c r="W122" i="5"/>
  <c r="W115"/>
  <c r="F129"/>
  <c r="W117"/>
  <c r="W116"/>
  <c r="W129" l="1"/>
</calcChain>
</file>

<file path=xl/connections.xml><?xml version="1.0" encoding="utf-8"?>
<connections xmlns="http://schemas.openxmlformats.org/spreadsheetml/2006/main">
  <connection id="1" keepAlive="1" name="ThisWorkbookDataModel" description="Модель данных" type="5" refreshedVersion="6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name="Запрос — Examples" description="Соединение с запросом &quot;Examples&quot; в книге." type="100" refreshedVersion="6" minRefreshableVersion="5">
    <extLst>
      <ext xmlns:x15="http://schemas.microsoft.com/office/spreadsheetml/2010/11/main" uri="{DE250136-89BD-433C-8126-D09CA5730AF9}">
        <x15:connection id="a1b8e6cb-ab41-4591-8e55-d1eafe26b1f3"/>
      </ext>
    </extLst>
  </connection>
  <connection id="3" keepAlive="1" name="Запрос — fnAdjustment" description="Соединение с запросом &quot;fnAdjustment&quot; в книге." type="5" refreshedVersion="0" background="1">
    <dbPr connection="Provider=Microsoft.Mashup.OleDb.1;Data Source=$Workbook$;Location=fnAdjustment;Extended Properties=&quot;&quot;" command="SELECT * FROM [fnAdjustment]"/>
  </connection>
  <connection id="4" keepAlive="1" name="Запрос — fnCompletesRequired" description="Соединение с запросом &quot;fnCompletesRequired&quot; в книге." type="5" refreshedVersion="0" background="1">
    <dbPr connection="Provider=Microsoft.Mashup.OleDb.1;Data Source=$Workbook$;Location=fnCompletesRequired;Extended Properties=&quot;&quot;" command="SELECT * FROM [fnCompletesRequired]"/>
  </connection>
  <connection id="5" keepAlive="1" name="Запрос — fnIR" description="Соединение с запросом &quot;fnIR&quot; в книге." type="5" refreshedVersion="0" background="1">
    <dbPr connection="Provider=Microsoft.Mashup.OleDb.1;Data Source=$Workbook$;Location=fnIR;Extended Properties=&quot;&quot;" command="SELECT * FROM [fnIR]"/>
  </connection>
  <connection id="6" keepAlive="1" name="Запрос — tbl_Age" description="Соединение с запросом &quot;tbl_Age&quot; в книге." type="5" refreshedVersion="0" background="1">
    <dbPr connection="Provider=Microsoft.Mashup.OleDb.1;Data Source=$Workbook$;Location=tbl_Age;Extended Properties=&quot;&quot;" command="SELECT * FROM [tbl_Age]"/>
  </connection>
  <connection id="7" keepAlive="1" name="Запрос — tbl_Gender" description="Соединение с запросом &quot;tbl_Gender&quot; в книге." type="5" refreshedVersion="0" background="1">
    <dbPr connection="Provider=Microsoft.Mashup.OleDb.1;Data Source=$Workbook$;Location=tbl_Gender;Extended Properties=&quot;&quot;" command="SELECT * FROM [tbl_Gender]"/>
  </connection>
  <connection id="8" keepAlive="1" name="Запрос — tbl_Panel" description="Соединение с запросом &quot;tbl_Panel&quot; в книге." type="5" refreshedVersion="0" background="1">
    <dbPr connection="Provider=Microsoft.Mashup.OleDb.1;Data Source=$Workbook$;Location=tbl_Panel;Extended Properties=&quot;&quot;" command="SELECT * FROM [tbl_Panel]"/>
  </connection>
  <connection id="9" keepAlive="1" name="Запрос — tbl_Region" description="Соединение с запросом &quot;tbl_Region&quot; в книге." type="5" refreshedVersion="0" background="1">
    <dbPr connection="Provider=Microsoft.Mashup.OleDb.1;Data Source=$Workbook$;Location=tbl_Region;Extended Properties=&quot;&quot;" command="SELECT * FROM [tbl_Region]"/>
  </connection>
  <connection id="10" keepAlive="1" name="Запрос — tbl_RegionName" description="Соединение с запросом &quot;tbl_RegionName&quot; в книге." type="5" refreshedVersion="0" background="1">
    <dbPr connection="Provider=Microsoft.Mashup.OleDb.1;Data Source=$Workbook$;Location=tbl_RegionName;Extended Properties=&quot;&quot;" command="SELECT * FROM [tbl_RegionName]"/>
  </connection>
  <connection id="11" keepAlive="1" name="Запрос — tbl_ResponseRate" description="Соединение с запросом &quot;tbl_ResponseRate&quot; в книге." type="5" refreshedVersion="0" background="1">
    <dbPr connection="Provider=Microsoft.Mashup.OleDb.1;Data Source=$Workbook$;Location=tbl_ResponseRate;Extended Properties=&quot;&quot;" command="SELECT * FROM [tbl_ResponseRate]"/>
  </connection>
</connections>
</file>

<file path=xl/sharedStrings.xml><?xml version="1.0" encoding="utf-8"?>
<sst xmlns="http://schemas.openxmlformats.org/spreadsheetml/2006/main" count="2580" uniqueCount="337">
  <si>
    <t>Matrix</t>
  </si>
  <si>
    <t>NorthEast</t>
  </si>
  <si>
    <t>Midwest</t>
  </si>
  <si>
    <t xml:space="preserve">South </t>
  </si>
  <si>
    <t>West</t>
  </si>
  <si>
    <t>Total</t>
  </si>
  <si>
    <t>Male 18-34</t>
  </si>
  <si>
    <t>Black</t>
  </si>
  <si>
    <t>Hispanic</t>
  </si>
  <si>
    <t>White</t>
  </si>
  <si>
    <t>Other</t>
  </si>
  <si>
    <t>Male 35-54</t>
  </si>
  <si>
    <t>Male 55+</t>
  </si>
  <si>
    <t>Female 18-34</t>
  </si>
  <si>
    <t>Female 35-54</t>
  </si>
  <si>
    <t>Female 55+</t>
  </si>
  <si>
    <t>TOTAL</t>
  </si>
  <si>
    <t>IR</t>
  </si>
  <si>
    <t>adjustor</t>
  </si>
  <si>
    <t>Results</t>
  </si>
  <si>
    <t>Dimensions</t>
  </si>
  <si>
    <t>Values</t>
  </si>
  <si>
    <t>Census Division</t>
  </si>
  <si>
    <t>Sexage6</t>
  </si>
  <si>
    <t>Race_Hispanic_Ethnicity</t>
  </si>
  <si>
    <t>Database</t>
  </si>
  <si>
    <t>DC</t>
  </si>
  <si>
    <t>OA</t>
  </si>
  <si>
    <t>MR</t>
  </si>
  <si>
    <t>AE</t>
  </si>
  <si>
    <t>AI</t>
  </si>
  <si>
    <t>SI</t>
  </si>
  <si>
    <t>IC</t>
  </si>
  <si>
    <t>CH</t>
  </si>
  <si>
    <t>MH</t>
  </si>
  <si>
    <t>Northeast</t>
  </si>
  <si>
    <t>Males 18-34</t>
  </si>
  <si>
    <t>'Black'</t>
  </si>
  <si>
    <t>'Hispanic'</t>
  </si>
  <si>
    <t>'White'</t>
  </si>
  <si>
    <t>'Asian/Native American/Other'</t>
  </si>
  <si>
    <t>Males 35-54</t>
  </si>
  <si>
    <t>Males 55+</t>
  </si>
  <si>
    <t>Females 18-34</t>
  </si>
  <si>
    <t>Females 35-54</t>
  </si>
  <si>
    <t>Females 55+</t>
  </si>
  <si>
    <t>South</t>
  </si>
  <si>
    <t>Totals</t>
  </si>
  <si>
    <t>Current Panel Size</t>
  </si>
  <si>
    <t>*based on July 6th Panel data</t>
  </si>
  <si>
    <t>* the Omni size can be changed to any desired number</t>
  </si>
  <si>
    <t>*shortage is highlighted in red</t>
  </si>
  <si>
    <t>Shortage</t>
  </si>
  <si>
    <t>1.00 Newfoundland/Labrador/Nova Scotia</t>
  </si>
  <si>
    <t>2.00 PEI/New Brunswick</t>
  </si>
  <si>
    <t>3.00 Montreal and Laval - English</t>
  </si>
  <si>
    <t>4.00 Montreal and Laval - French</t>
  </si>
  <si>
    <t>5.00 Eastern Quebec - English</t>
  </si>
  <si>
    <t>6.00 Eastern Quebec - French</t>
  </si>
  <si>
    <t>7.00 Western Quebec - English</t>
  </si>
  <si>
    <t>8.00 Western Quebec - French</t>
  </si>
  <si>
    <t>9.00 Ontario - 416</t>
  </si>
  <si>
    <t>10.00 Ontario - 905</t>
  </si>
  <si>
    <t>11.00 Ontario - East</t>
  </si>
  <si>
    <t>12.00 Ontario - Hamilton-Niagara</t>
  </si>
  <si>
    <t>13.00 Ontario - North</t>
  </si>
  <si>
    <t>14.00 Ontario - SouthWest</t>
  </si>
  <si>
    <t>15.00 Manitoba</t>
  </si>
  <si>
    <t>16.00 Saskatchewan</t>
  </si>
  <si>
    <t>17.00 Northern Alberta</t>
  </si>
  <si>
    <t>18.00 Southern Alberta</t>
  </si>
  <si>
    <t>19.00 Lower Mainland</t>
  </si>
  <si>
    <t>20.00 Rest of BC</t>
  </si>
  <si>
    <t>High school</t>
  </si>
  <si>
    <t>1.00  Male 18-34</t>
  </si>
  <si>
    <t>2.00  Male 35-54</t>
  </si>
  <si>
    <t>3.00  Male 55+</t>
  </si>
  <si>
    <t>4.00  Female 18-34</t>
  </si>
  <si>
    <t>5.00  Female 35-54</t>
  </si>
  <si>
    <t>6.00  Female 55+</t>
  </si>
  <si>
    <t>College</t>
  </si>
  <si>
    <t>University</t>
  </si>
  <si>
    <t>Batch Number</t>
  </si>
  <si>
    <t>Quota Cell</t>
  </si>
  <si>
    <t>Quota Template</t>
  </si>
  <si>
    <t>Overlap Order</t>
  </si>
  <si>
    <t>Sample Report</t>
  </si>
  <si>
    <t>National Regions</t>
  </si>
  <si>
    <t>edu</t>
  </si>
  <si>
    <t>Sexage</t>
  </si>
  <si>
    <t>CB</t>
  </si>
  <si>
    <t>WM</t>
  </si>
  <si>
    <t>CA</t>
  </si>
  <si>
    <t>TI</t>
  </si>
  <si>
    <t>TV</t>
  </si>
  <si>
    <t>SA</t>
  </si>
  <si>
    <t>1 7 13</t>
  </si>
  <si>
    <t>NFL/NS Male 18-34 Collapsed</t>
  </si>
  <si>
    <t>Newfoundland/Labrador/Nova Scotia</t>
  </si>
  <si>
    <t>HS or less</t>
  </si>
  <si>
    <t>M 35-54</t>
  </si>
  <si>
    <t>M 55+</t>
  </si>
  <si>
    <t>4 10 16</t>
  </si>
  <si>
    <t>NFL/NS Female 18-34 Collapsed</t>
  </si>
  <si>
    <t>F 35-54</t>
  </si>
  <si>
    <t>F 55+</t>
  </si>
  <si>
    <t>College/Tech School</t>
  </si>
  <si>
    <t>University +</t>
  </si>
  <si>
    <t>19 25 31</t>
  </si>
  <si>
    <t>PEI/NB Male 18-34 Collapsed</t>
  </si>
  <si>
    <t>PEI/New Brunswick</t>
  </si>
  <si>
    <t>22 28 34</t>
  </si>
  <si>
    <t xml:space="preserve">PEI/NB  Female 18-34 Collapsed </t>
  </si>
  <si>
    <t>37 43 49</t>
  </si>
  <si>
    <t>Montreal/Laval -Eng Male 18-34 Collapsed</t>
  </si>
  <si>
    <t>Montreal and Laval - English</t>
  </si>
  <si>
    <t>40 46 52</t>
  </si>
  <si>
    <t>Montreal/Vaval-Eng  Female 18-34 Collapsed</t>
  </si>
  <si>
    <t>55 61 67</t>
  </si>
  <si>
    <t>Montreal/Laval -Fre Male 18-34 Collapsed</t>
  </si>
  <si>
    <t>Montreal and Laval - French</t>
  </si>
  <si>
    <t>58 64 70</t>
  </si>
  <si>
    <t>Montreal/Laval-Fre  Female 18-34 Collapsed</t>
  </si>
  <si>
    <t>73 79 85</t>
  </si>
  <si>
    <t>Eastern Qc -Eng Male 18-34 Collapsed</t>
  </si>
  <si>
    <t>Eastern Quebec - English</t>
  </si>
  <si>
    <t>76 82 88</t>
  </si>
  <si>
    <t>Eastern Qc-Eng  Female 18-34 Collapsed</t>
  </si>
  <si>
    <t>91 97 103</t>
  </si>
  <si>
    <t>Eastern Qc -Fre Male 18-34 Collapsed</t>
  </si>
  <si>
    <t>Eastern Quebec - French</t>
  </si>
  <si>
    <t>94 100 106</t>
  </si>
  <si>
    <t>Eastern Qc-Fre  Female 18-34 Collapsed</t>
  </si>
  <si>
    <t>109 115 121</t>
  </si>
  <si>
    <t>Western Qc-Eng  Male 18-34 Collapsed</t>
  </si>
  <si>
    <t>Western Quebec - English</t>
  </si>
  <si>
    <t>112 118 124</t>
  </si>
  <si>
    <t>Western Qc-Eng  Female 18-34 Collapsed</t>
  </si>
  <si>
    <t>127 133 139</t>
  </si>
  <si>
    <t>Western Qc-Fre  Male 18-34 Collapsed</t>
  </si>
  <si>
    <t>Western Quebec - French</t>
  </si>
  <si>
    <t>130 136 142</t>
  </si>
  <si>
    <t>Western Qc-Fre  Female 18-34 Collapsed</t>
  </si>
  <si>
    <t>145 151 157</t>
  </si>
  <si>
    <t>Ont-416 Male 18-34 Collapsed</t>
  </si>
  <si>
    <t>Ontario - 416</t>
  </si>
  <si>
    <t>148 154 160</t>
  </si>
  <si>
    <t>Ont-416  Female 18-34 Collapsed</t>
  </si>
  <si>
    <t>163 169 175</t>
  </si>
  <si>
    <t>Ont-905  Male 18-34 Collapsed</t>
  </si>
  <si>
    <t>Ontario - 905</t>
  </si>
  <si>
    <t>166 172 178</t>
  </si>
  <si>
    <t>Ont-905  Female 18-34 Collapsed</t>
  </si>
  <si>
    <t>181 187 193</t>
  </si>
  <si>
    <t>Ont-East  Male 18-34 Collapsed</t>
  </si>
  <si>
    <t>Ontario - East</t>
  </si>
  <si>
    <t>184 190 196</t>
  </si>
  <si>
    <t>Ont-East  Female 18-34 Collapsed</t>
  </si>
  <si>
    <t>199 205 211</t>
  </si>
  <si>
    <t>Ont_Hamilton-Niagara  Male 18-34 Collapsed</t>
  </si>
  <si>
    <t>Ontario - Hamilton-Niagara</t>
  </si>
  <si>
    <t>202 208 214</t>
  </si>
  <si>
    <t>Ont_Hamilton-Niagara  Female 18-34 Collapsed</t>
  </si>
  <si>
    <t>217 223 229</t>
  </si>
  <si>
    <t>Ont-North  Male 18-34 Collapsed</t>
  </si>
  <si>
    <t>Ontario - North</t>
  </si>
  <si>
    <t>220 226 232</t>
  </si>
  <si>
    <t>Ont-North  Female 18-34 Collapsed</t>
  </si>
  <si>
    <t>235 241 247</t>
  </si>
  <si>
    <t>Ont-SouthWest  Male 18-34 Collapsed</t>
  </si>
  <si>
    <t>Ontario - SouthWest</t>
  </si>
  <si>
    <t>238 244 250</t>
  </si>
  <si>
    <t>Ont-SouthWest  Female 18-34 Collapsed</t>
  </si>
  <si>
    <t>253 259 265</t>
  </si>
  <si>
    <t>MB  Male 18-34 Collapsed</t>
  </si>
  <si>
    <t>Manitoba</t>
  </si>
  <si>
    <t>256 262 268</t>
  </si>
  <si>
    <t>MB  Female 18-34 Collapsed</t>
  </si>
  <si>
    <t>271 277 283</t>
  </si>
  <si>
    <t>SK  Male 18-34 Collapsed</t>
  </si>
  <si>
    <t>Saskatchewan</t>
  </si>
  <si>
    <t>274 280 286</t>
  </si>
  <si>
    <t>SK  Female 18-34 Collapsed</t>
  </si>
  <si>
    <t>289 295 301</t>
  </si>
  <si>
    <t>North AB  Male 18-34 Collapsed</t>
  </si>
  <si>
    <t>Northern Alberta</t>
  </si>
  <si>
    <t>292 298 304</t>
  </si>
  <si>
    <t>North AB  Female 18-34 Collapsed</t>
  </si>
  <si>
    <t>307 313 319</t>
  </si>
  <si>
    <t>South AB  Male 18-34 Collapsed</t>
  </si>
  <si>
    <t>Southern Alberta</t>
  </si>
  <si>
    <t>310 316 322</t>
  </si>
  <si>
    <t>South AB  Female 18-34 Collapsed</t>
  </si>
  <si>
    <t>325 331 337</t>
  </si>
  <si>
    <t>Lower Mainland  Male 18-34 Collapsed</t>
  </si>
  <si>
    <t>Lower Mainland</t>
  </si>
  <si>
    <t>328 334 340</t>
  </si>
  <si>
    <t>Lower Mainland  Female 18-34 Collapsed</t>
  </si>
  <si>
    <t>343 349 355</t>
  </si>
  <si>
    <t>Rest BC  Male 18-34 Collapsed</t>
  </si>
  <si>
    <t>Rest of BC</t>
  </si>
  <si>
    <t>346 352 358</t>
  </si>
  <si>
    <t>Rest BC  Female 18-34 Collapsed</t>
  </si>
  <si>
    <t>Omni size</t>
  </si>
  <si>
    <t>Current Panel size</t>
  </si>
  <si>
    <t>* above table shows the 
invites for desired completes</t>
  </si>
  <si>
    <t>*To afford 4000 Omni, the panel size should be around 150000, the shortage is show as above</t>
  </si>
  <si>
    <t xml:space="preserve">Shortage on Invites </t>
  </si>
  <si>
    <t>*based on Feb. 6th, 2020 Panel data</t>
  </si>
  <si>
    <t>18-34 Male merged</t>
  </si>
  <si>
    <t>18-34 Female merged</t>
  </si>
  <si>
    <t>Census Distribution</t>
  </si>
  <si>
    <t>Shortage on Completes</t>
  </si>
  <si>
    <t>LOI Adjustment</t>
  </si>
  <si>
    <t xml:space="preserve">Only Shortfalls </t>
  </si>
  <si>
    <t># Completes Required</t>
  </si>
  <si>
    <t>Sample Matrix</t>
  </si>
  <si>
    <t>Response Rate Matrix</t>
  </si>
  <si>
    <t>Age</t>
  </si>
  <si>
    <t xml:space="preserve">Gender </t>
  </si>
  <si>
    <t>Region</t>
  </si>
  <si>
    <t>Target</t>
  </si>
  <si>
    <t>Gender</t>
  </si>
  <si>
    <t>Male</t>
  </si>
  <si>
    <t>Female</t>
  </si>
  <si>
    <t>*filter panel counts, rr &amp; census based on selection</t>
  </si>
  <si>
    <t>*pick appropriate pre-populated tab to use</t>
  </si>
  <si>
    <t>Adjustment factor (for feasibility purposes)</t>
  </si>
  <si>
    <t>18-24</t>
  </si>
  <si>
    <t>25-34</t>
  </si>
  <si>
    <t>35-44</t>
  </si>
  <si>
    <t>45-54</t>
  </si>
  <si>
    <t>55-64</t>
  </si>
  <si>
    <t>65+</t>
  </si>
  <si>
    <t>BC</t>
  </si>
  <si>
    <t>AB</t>
  </si>
  <si>
    <t>MB/SK</t>
  </si>
  <si>
    <t>ON</t>
  </si>
  <si>
    <t>QC</t>
  </si>
  <si>
    <t>ATL</t>
  </si>
  <si>
    <t>Balancing Matrix</t>
  </si>
  <si>
    <t>Balancing</t>
  </si>
  <si>
    <t>Description/notes</t>
  </si>
  <si>
    <t>Options</t>
  </si>
  <si>
    <t>Numeric value that quotations team enters for total completes</t>
  </si>
  <si>
    <t>multiselect from drop down to include selected options for each dimension, along with whether balancing is required on that variable</t>
  </si>
  <si>
    <t>Based on LOI entered, adjustment on response rate calculation will take place. E.g. 90% for surveys over 15 minutes</t>
  </si>
  <si>
    <t>Field Window</t>
  </si>
  <si>
    <t>Based on Field window entered, adjustment on response rate calculation will take place. E.g. 80% for surveys in less thnan 48 hours</t>
  </si>
  <si>
    <t>Genpop</t>
  </si>
  <si>
    <t>This sheet would be populated from the specs, in terms of which options are selected, and what balancing matrix we are using.</t>
  </si>
  <si>
    <t>Province</t>
  </si>
  <si>
    <t>'British Columbia'</t>
  </si>
  <si>
    <t>M 18-24</t>
  </si>
  <si>
    <t>M 25-34</t>
  </si>
  <si>
    <t>F 18-24</t>
  </si>
  <si>
    <t>F 25-34</t>
  </si>
  <si>
    <t>'Alberta'</t>
  </si>
  <si>
    <t>'Manitoba', 'Saskatchewan'</t>
  </si>
  <si>
    <t>'Ontario'</t>
  </si>
  <si>
    <t>'Quebec'</t>
  </si>
  <si>
    <t>'New Brunswick', 'Newfoundland and Labrador', 'Nova Scotia', 'Prince Edward Island'</t>
  </si>
  <si>
    <t>RR</t>
  </si>
  <si>
    <t>Adjustment</t>
  </si>
  <si>
    <t>Adjusted RR</t>
  </si>
  <si>
    <t>The dimension &amp; options included would be populated from the specs, include only options that are selected, and what balancing is being applied</t>
  </si>
  <si>
    <t>Shortfalls are the calculated based on the target completes, IR, balancing, response rates and what we have available on the panel.</t>
  </si>
  <si>
    <t>Target Sample</t>
  </si>
  <si>
    <t>Target Sample = Completes*Balancing/IR/RR</t>
  </si>
  <si>
    <t>Shortfalls = Target Sample - Panel Sample</t>
  </si>
  <si>
    <t>Shortfalls (Sample)</t>
  </si>
  <si>
    <t>Shortfalls (Completes)</t>
  </si>
  <si>
    <t>IR (among target population)</t>
  </si>
  <si>
    <t>Business Owners</t>
  </si>
  <si>
    <t>US</t>
  </si>
  <si>
    <t>UK</t>
  </si>
  <si>
    <t>Genpop Only</t>
  </si>
  <si>
    <t>ITDM</t>
  </si>
  <si>
    <t>HH KIDS</t>
  </si>
  <si>
    <t>HHKids</t>
  </si>
  <si>
    <t>Variables</t>
  </si>
  <si>
    <t>Country</t>
  </si>
  <si>
    <t>Canada</t>
  </si>
  <si>
    <t>Target Population</t>
  </si>
  <si>
    <t>Percentage that quotations team enters for expected IR among the target population selected</t>
  </si>
  <si>
    <t>Target Populations</t>
  </si>
  <si>
    <t>Region, Age, Gender</t>
  </si>
  <si>
    <t>Region, Age, Gender, Ethnicity</t>
  </si>
  <si>
    <t xml:space="preserve"> ITDM</t>
  </si>
  <si>
    <t>HH w Kids</t>
  </si>
  <si>
    <t>Region, company size</t>
  </si>
  <si>
    <t>Podcast Listeners</t>
  </si>
  <si>
    <t>HH w Kids (Hasbro criteria)</t>
  </si>
  <si>
    <t>Region, Gender, kids opt in, age of kids</t>
  </si>
  <si>
    <t>Additional notes on required target populations and variables available (some of these still TBD)</t>
  </si>
  <si>
    <t>Select the appropriate panel to use</t>
  </si>
  <si>
    <t>Select the appropriate target population to use</t>
  </si>
  <si>
    <t>Business Owners RR</t>
  </si>
  <si>
    <t>ITDM RR</t>
  </si>
  <si>
    <t>Hhkids RR</t>
  </si>
  <si>
    <t>Expected RR</t>
  </si>
  <si>
    <t>Adjustment rate calculated based on specs on field window, LOI, etc</t>
  </si>
  <si>
    <t>Adjusted Business Owners RR</t>
  </si>
  <si>
    <t>Adjusted ITDM RR</t>
  </si>
  <si>
    <t>Adjusted HHKids RR</t>
  </si>
  <si>
    <t>The dimension &amp; options included would be based on the specs, include only options that are selected, and interlocking based on the balancing being applied</t>
  </si>
  <si>
    <t>Age of kids</t>
  </si>
  <si>
    <t>Kids Opt in</t>
  </si>
  <si>
    <t>Yes</t>
  </si>
  <si>
    <t xml:space="preserve">No </t>
  </si>
  <si>
    <t>0-4</t>
  </si>
  <si>
    <t>5-7</t>
  </si>
  <si>
    <t>8-10</t>
  </si>
  <si>
    <t>11-13</t>
  </si>
  <si>
    <t>14-17</t>
  </si>
  <si>
    <t>18+</t>
  </si>
  <si>
    <t>Company Size</t>
  </si>
  <si>
    <t>2-4</t>
  </si>
  <si>
    <t>5-9</t>
  </si>
  <si>
    <t>50-99</t>
  </si>
  <si>
    <t>10-49</t>
  </si>
  <si>
    <t>100+</t>
  </si>
  <si>
    <t>An interlocking matrix would be created from the specs provided on the variables &amp; options to include and based on the overall balancing %'s below, in terms of which options are selected, and what variables the balancing matrix is using.</t>
  </si>
  <si>
    <t>Please refer to the examples sheet for the creation of a few balancing matrices</t>
  </si>
  <si>
    <t>18-24,25-34</t>
  </si>
  <si>
    <t>Panel</t>
  </si>
  <si>
    <t>RegionName</t>
  </si>
  <si>
    <t xml:space="preserve">Balancing </t>
  </si>
  <si>
    <t xml:space="preserve">RR </t>
  </si>
  <si>
    <t>Общий итог</t>
  </si>
  <si>
    <t>&lt; 13 mins (no adjustment. i.e. 100%)</t>
  </si>
  <si>
    <t>13-19 mins (90% adjustment)</t>
  </si>
  <si>
    <t>20-24 mins (85% adjustment)</t>
  </si>
  <si>
    <t>25-29 mins (80% adjustment)</t>
  </si>
  <si>
    <t>30+ mins (75% adjustment)</t>
  </si>
  <si>
    <t>&lt;24 hours (90% adjustment)</t>
  </si>
  <si>
    <t>24 hours or longer (no adjustment. i.e. 100%)</t>
  </si>
</sst>
</file>

<file path=xl/styles.xml><?xml version="1.0" encoding="utf-8"?>
<styleSheet xmlns="http://schemas.openxmlformats.org/spreadsheetml/2006/main">
  <numFmts count="4">
    <numFmt numFmtId="164" formatCode="_-* #,##0.00_-;\-* #,##0.00_-;_-* &quot;-&quot;??_-;_-@_-"/>
    <numFmt numFmtId="165" formatCode="_(* #,##0.00_);_(* \(#,##0.00\);_(* &quot;-&quot;??_);_(@_)"/>
    <numFmt numFmtId="166" formatCode="_(* #,##0_);_(* \(#,##0\);_(* &quot;-&quot;??_);_(@_)"/>
    <numFmt numFmtId="168" formatCode="0.0%"/>
  </numFmts>
  <fonts count="2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i/>
      <u/>
      <sz val="14"/>
      <color rgb="FF0000FF"/>
      <name val="Arial"/>
      <family val="2"/>
    </font>
    <font>
      <b/>
      <sz val="14"/>
      <color rgb="FF0000FF"/>
      <name val="Arial"/>
      <family val="2"/>
    </font>
    <font>
      <b/>
      <sz val="14"/>
      <color rgb="FF0000FF"/>
      <name val="Calibri"/>
      <family val="2"/>
      <scheme val="minor"/>
    </font>
    <font>
      <b/>
      <sz val="8"/>
      <name val="Arial"/>
      <family val="2"/>
    </font>
    <font>
      <b/>
      <sz val="10"/>
      <color rgb="FFFF0000"/>
      <name val="Arial"/>
      <family val="2"/>
    </font>
    <font>
      <b/>
      <sz val="10"/>
      <color rgb="FFFF0000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name val="Arial"/>
      <family val="2"/>
    </font>
    <font>
      <sz val="11"/>
      <name val="Calibri"/>
      <family val="2"/>
      <scheme val="minor"/>
    </font>
    <font>
      <b/>
      <sz val="10"/>
      <color rgb="FF000033"/>
      <name val="Arial"/>
      <family val="2"/>
    </font>
    <font>
      <sz val="10"/>
      <color rgb="FF000033"/>
      <name val="Arial"/>
      <family val="2"/>
    </font>
    <font>
      <sz val="10"/>
      <color rgb="FF000099"/>
      <name val="Arial"/>
      <family val="2"/>
    </font>
    <font>
      <sz val="10"/>
      <color rgb="FF000000"/>
      <name val="Arial"/>
      <family val="2"/>
    </font>
    <font>
      <i/>
      <sz val="10"/>
      <color rgb="FF000000"/>
      <name val="Arial"/>
      <family val="2"/>
    </font>
    <font>
      <b/>
      <i/>
      <sz val="10"/>
      <color rgb="FF000000"/>
      <name val="Arial"/>
      <family val="2"/>
    </font>
    <font>
      <b/>
      <i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0"/>
      <color rgb="FF000033"/>
      <name val="Arial"/>
      <family val="2"/>
    </font>
    <font>
      <b/>
      <sz val="10"/>
      <name val="Arial"/>
      <family val="2"/>
      <charset val="204"/>
    </font>
    <font>
      <sz val="8"/>
      <color rgb="FF000000"/>
      <name val="Segoe UI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99CCCC"/>
        <bgColor indexed="64"/>
      </patternFill>
    </fill>
    <fill>
      <patternFill patternType="solid">
        <fgColor theme="4" tint="0.79998168889431442"/>
        <bgColor indexed="64"/>
      </patternFill>
    </fill>
  </fills>
  <borders count="67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/>
      <diagonal/>
    </border>
    <border>
      <left/>
      <right style="medium">
        <color rgb="FFFF0000"/>
      </right>
      <top/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FF0000"/>
      </top>
      <bottom/>
      <diagonal/>
    </border>
    <border>
      <left/>
      <right style="medium">
        <color rgb="FF000000"/>
      </right>
      <top style="medium">
        <color rgb="FFFF0000"/>
      </top>
      <bottom style="medium">
        <color rgb="FF000000"/>
      </bottom>
      <diagonal/>
    </border>
    <border>
      <left style="medium">
        <color rgb="FF000000"/>
      </left>
      <right style="medium">
        <color rgb="FFFF0000"/>
      </right>
      <top style="medium">
        <color rgb="FFFF0000"/>
      </top>
      <bottom style="medium">
        <color rgb="FF000000"/>
      </bottom>
      <diagonal/>
    </border>
    <border>
      <left style="medium">
        <color rgb="FF000000"/>
      </left>
      <right style="medium">
        <color rgb="FFFF0000"/>
      </right>
      <top style="medium">
        <color rgb="FF000000"/>
      </top>
      <bottom style="medium">
        <color rgb="FF000000"/>
      </bottom>
      <diagonal/>
    </border>
    <border>
      <left style="medium">
        <color rgb="FFFF0000"/>
      </left>
      <right/>
      <top/>
      <bottom style="medium">
        <color rgb="FF000000"/>
      </bottom>
      <diagonal/>
    </border>
    <border>
      <left style="medium">
        <color rgb="FFFF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FF0000"/>
      </left>
      <right style="medium">
        <color rgb="FF000000"/>
      </right>
      <top/>
      <bottom/>
      <diagonal/>
    </border>
    <border>
      <left style="medium">
        <color rgb="FFFF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FF0000"/>
      </left>
      <right style="medium">
        <color rgb="FF000000"/>
      </right>
      <top/>
      <bottom style="medium">
        <color rgb="FFFF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FF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FF0000"/>
      </bottom>
      <diagonal/>
    </border>
    <border>
      <left style="medium">
        <color rgb="FF000000"/>
      </left>
      <right style="medium">
        <color rgb="FFFF0000"/>
      </right>
      <top style="medium">
        <color rgb="FF000000"/>
      </top>
      <bottom style="medium">
        <color rgb="FFFF0000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85">
    <xf numFmtId="0" fontId="0" fillId="0" borderId="0" xfId="0"/>
    <xf numFmtId="0" fontId="4" fillId="0" borderId="2" xfId="0" applyFont="1" applyBorder="1"/>
    <xf numFmtId="0" fontId="5" fillId="0" borderId="3" xfId="0" applyFont="1" applyBorder="1"/>
    <xf numFmtId="0" fontId="5" fillId="0" borderId="4" xfId="0" applyFont="1" applyBorder="1" applyAlignment="1">
      <alignment wrapText="1"/>
    </xf>
    <xf numFmtId="0" fontId="5" fillId="0" borderId="5" xfId="0" applyFont="1" applyBorder="1" applyAlignment="1">
      <alignment wrapText="1"/>
    </xf>
    <xf numFmtId="0" fontId="5" fillId="0" borderId="6" xfId="0" applyFont="1" applyFill="1" applyBorder="1" applyAlignment="1">
      <alignment wrapText="1"/>
    </xf>
    <xf numFmtId="0" fontId="5" fillId="0" borderId="7" xfId="0" applyFont="1" applyFill="1" applyBorder="1"/>
    <xf numFmtId="10" fontId="4" fillId="0" borderId="4" xfId="2" applyNumberFormat="1" applyFont="1" applyBorder="1"/>
    <xf numFmtId="10" fontId="4" fillId="0" borderId="5" xfId="2" applyNumberFormat="1" applyFont="1" applyBorder="1"/>
    <xf numFmtId="10" fontId="4" fillId="0" borderId="6" xfId="2" applyNumberFormat="1" applyFont="1" applyBorder="1"/>
    <xf numFmtId="0" fontId="5" fillId="0" borderId="1" xfId="0" applyFont="1" applyFill="1" applyBorder="1"/>
    <xf numFmtId="0" fontId="5" fillId="0" borderId="8" xfId="0" applyFont="1" applyBorder="1" applyAlignment="1">
      <alignment wrapText="1"/>
    </xf>
    <xf numFmtId="10" fontId="4" fillId="0" borderId="8" xfId="2" applyNumberFormat="1" applyFont="1" applyBorder="1"/>
    <xf numFmtId="10" fontId="4" fillId="0" borderId="0" xfId="2" applyNumberFormat="1" applyFont="1" applyBorder="1"/>
    <xf numFmtId="10" fontId="4" fillId="0" borderId="9" xfId="2" applyNumberFormat="1" applyFont="1" applyBorder="1"/>
    <xf numFmtId="10" fontId="4" fillId="0" borderId="10" xfId="2" applyNumberFormat="1" applyFont="1" applyBorder="1"/>
    <xf numFmtId="10" fontId="4" fillId="0" borderId="12" xfId="2" applyNumberFormat="1" applyFont="1" applyBorder="1"/>
    <xf numFmtId="0" fontId="5" fillId="0" borderId="10" xfId="0" applyFont="1" applyBorder="1" applyAlignment="1">
      <alignment wrapText="1"/>
    </xf>
    <xf numFmtId="0" fontId="5" fillId="0" borderId="13" xfId="0" applyFont="1" applyBorder="1"/>
    <xf numFmtId="0" fontId="5" fillId="0" borderId="10" xfId="0" applyFont="1" applyBorder="1"/>
    <xf numFmtId="10" fontId="4" fillId="0" borderId="2" xfId="2" applyNumberFormat="1" applyFont="1" applyBorder="1"/>
    <xf numFmtId="10" fontId="4" fillId="0" borderId="3" xfId="2" applyNumberFormat="1" applyFont="1" applyBorder="1"/>
    <xf numFmtId="10" fontId="4" fillId="0" borderId="14" xfId="2" applyNumberFormat="1" applyFont="1" applyBorder="1"/>
    <xf numFmtId="10" fontId="0" fillId="0" borderId="0" xfId="0" applyNumberFormat="1"/>
    <xf numFmtId="3" fontId="0" fillId="0" borderId="0" xfId="0" applyNumberFormat="1"/>
    <xf numFmtId="166" fontId="4" fillId="0" borderId="4" xfId="1" applyNumberFormat="1" applyFont="1" applyBorder="1"/>
    <xf numFmtId="166" fontId="4" fillId="0" borderId="5" xfId="1" applyNumberFormat="1" applyFont="1" applyBorder="1"/>
    <xf numFmtId="166" fontId="4" fillId="0" borderId="6" xfId="1" applyNumberFormat="1" applyFont="1" applyBorder="1"/>
    <xf numFmtId="166" fontId="4" fillId="0" borderId="8" xfId="1" applyNumberFormat="1" applyFont="1" applyBorder="1"/>
    <xf numFmtId="166" fontId="4" fillId="0" borderId="0" xfId="1" applyNumberFormat="1" applyFont="1" applyBorder="1"/>
    <xf numFmtId="166" fontId="4" fillId="0" borderId="9" xfId="1" applyNumberFormat="1" applyFont="1" applyBorder="1"/>
    <xf numFmtId="166" fontId="4" fillId="0" borderId="2" xfId="1" applyNumberFormat="1" applyFont="1" applyBorder="1"/>
    <xf numFmtId="166" fontId="4" fillId="0" borderId="3" xfId="1" applyNumberFormat="1" applyFont="1" applyBorder="1"/>
    <xf numFmtId="166" fontId="4" fillId="0" borderId="14" xfId="1" applyNumberFormat="1" applyFont="1" applyBorder="1"/>
    <xf numFmtId="0" fontId="6" fillId="0" borderId="1" xfId="0" applyFont="1" applyBorder="1" applyAlignment="1"/>
    <xf numFmtId="0" fontId="7" fillId="0" borderId="0" xfId="0" applyFont="1"/>
    <xf numFmtId="9" fontId="7" fillId="0" borderId="0" xfId="0" applyNumberFormat="1" applyFont="1"/>
    <xf numFmtId="0" fontId="8" fillId="0" borderId="0" xfId="0" applyFont="1"/>
    <xf numFmtId="166" fontId="8" fillId="0" borderId="0" xfId="0" applyNumberFormat="1" applyFont="1"/>
    <xf numFmtId="0" fontId="9" fillId="0" borderId="6" xfId="0" applyFont="1" applyBorder="1" applyAlignment="1">
      <alignment wrapText="1"/>
    </xf>
    <xf numFmtId="0" fontId="9" fillId="0" borderId="2" xfId="0" applyFont="1" applyBorder="1" applyAlignment="1">
      <alignment wrapText="1"/>
    </xf>
    <xf numFmtId="0" fontId="9" fillId="0" borderId="3" xfId="0" applyFont="1" applyBorder="1" applyAlignment="1">
      <alignment wrapText="1"/>
    </xf>
    <xf numFmtId="0" fontId="9" fillId="0" borderId="5" xfId="0" applyFont="1" applyBorder="1" applyAlignment="1">
      <alignment wrapText="1"/>
    </xf>
    <xf numFmtId="0" fontId="9" fillId="0" borderId="7" xfId="0" applyFont="1" applyBorder="1" applyAlignment="1">
      <alignment wrapText="1"/>
    </xf>
    <xf numFmtId="0" fontId="0" fillId="0" borderId="4" xfId="0" applyBorder="1"/>
    <xf numFmtId="0" fontId="0" fillId="0" borderId="6" xfId="0" applyBorder="1"/>
    <xf numFmtId="10" fontId="1" fillId="0" borderId="5" xfId="2" applyNumberFormat="1" applyFont="1" applyBorder="1"/>
    <xf numFmtId="10" fontId="1" fillId="0" borderId="7" xfId="2" applyNumberFormat="1" applyFont="1" applyBorder="1"/>
    <xf numFmtId="0" fontId="0" fillId="0" borderId="8" xfId="0" applyBorder="1"/>
    <xf numFmtId="0" fontId="0" fillId="0" borderId="9" xfId="0" applyBorder="1"/>
    <xf numFmtId="10" fontId="1" fillId="0" borderId="0" xfId="2" applyNumberFormat="1" applyFont="1" applyBorder="1"/>
    <xf numFmtId="10" fontId="1" fillId="0" borderId="1" xfId="2" applyNumberFormat="1" applyFont="1" applyBorder="1"/>
    <xf numFmtId="10" fontId="1" fillId="0" borderId="13" xfId="2" applyNumberFormat="1" applyFont="1" applyBorder="1"/>
    <xf numFmtId="0" fontId="0" fillId="0" borderId="10" xfId="0" applyBorder="1"/>
    <xf numFmtId="0" fontId="0" fillId="0" borderId="12" xfId="0" applyBorder="1"/>
    <xf numFmtId="10" fontId="1" fillId="0" borderId="11" xfId="2" applyNumberFormat="1" applyFont="1" applyBorder="1"/>
    <xf numFmtId="0" fontId="0" fillId="0" borderId="16" xfId="0" applyBorder="1"/>
    <xf numFmtId="0" fontId="0" fillId="0" borderId="0" xfId="0" applyBorder="1"/>
    <xf numFmtId="0" fontId="9" fillId="0" borderId="15" xfId="0" applyFont="1" applyBorder="1" applyAlignment="1">
      <alignment wrapText="1"/>
    </xf>
    <xf numFmtId="0" fontId="2" fillId="0" borderId="7" xfId="0" applyFont="1" applyBorder="1"/>
    <xf numFmtId="0" fontId="2" fillId="0" borderId="1" xfId="0" applyFont="1" applyBorder="1"/>
    <xf numFmtId="3" fontId="2" fillId="0" borderId="1" xfId="0" applyNumberFormat="1" applyFont="1" applyBorder="1"/>
    <xf numFmtId="166" fontId="1" fillId="0" borderId="5" xfId="1" applyNumberFormat="1" applyFont="1" applyBorder="1"/>
    <xf numFmtId="166" fontId="0" fillId="0" borderId="6" xfId="1" applyNumberFormat="1" applyFont="1" applyBorder="1"/>
    <xf numFmtId="166" fontId="1" fillId="0" borderId="7" xfId="1" applyNumberFormat="1" applyFont="1" applyBorder="1"/>
    <xf numFmtId="166" fontId="0" fillId="0" borderId="9" xfId="1" applyNumberFormat="1" applyFont="1" applyBorder="1"/>
    <xf numFmtId="166" fontId="1" fillId="0" borderId="0" xfId="1" applyNumberFormat="1" applyFont="1" applyBorder="1"/>
    <xf numFmtId="166" fontId="1" fillId="0" borderId="1" xfId="1" applyNumberFormat="1" applyFont="1" applyBorder="1"/>
    <xf numFmtId="166" fontId="0" fillId="0" borderId="12" xfId="1" applyNumberFormat="1" applyFont="1" applyBorder="1"/>
    <xf numFmtId="166" fontId="1" fillId="0" borderId="11" xfId="1" applyNumberFormat="1" applyFont="1" applyBorder="1"/>
    <xf numFmtId="166" fontId="1" fillId="0" borderId="13" xfId="1" applyNumberFormat="1" applyFont="1" applyBorder="1"/>
    <xf numFmtId="166" fontId="0" fillId="0" borderId="1" xfId="1" applyNumberFormat="1" applyFont="1" applyBorder="1"/>
    <xf numFmtId="166" fontId="0" fillId="0" borderId="13" xfId="1" applyNumberFormat="1" applyFont="1" applyBorder="1"/>
    <xf numFmtId="166" fontId="0" fillId="0" borderId="7" xfId="1" applyNumberFormat="1" applyFont="1" applyBorder="1"/>
    <xf numFmtId="166" fontId="3" fillId="0" borderId="1" xfId="1" applyNumberFormat="1" applyFont="1" applyBorder="1"/>
    <xf numFmtId="0" fontId="10" fillId="0" borderId="0" xfId="0" applyFont="1" applyFill="1" applyBorder="1" applyAlignment="1">
      <alignment wrapText="1"/>
    </xf>
    <xf numFmtId="0" fontId="11" fillId="0" borderId="0" xfId="0" applyFont="1"/>
    <xf numFmtId="0" fontId="12" fillId="0" borderId="0" xfId="0" applyFont="1"/>
    <xf numFmtId="0" fontId="13" fillId="0" borderId="0" xfId="0" applyFont="1"/>
    <xf numFmtId="0" fontId="13" fillId="0" borderId="8" xfId="0" applyFont="1" applyBorder="1"/>
    <xf numFmtId="0" fontId="13" fillId="0" borderId="10" xfId="0" applyFont="1" applyBorder="1"/>
    <xf numFmtId="0" fontId="13" fillId="0" borderId="4" xfId="0" applyFont="1" applyBorder="1"/>
    <xf numFmtId="0" fontId="13" fillId="0" borderId="16" xfId="0" applyFont="1" applyBorder="1"/>
    <xf numFmtId="0" fontId="12" fillId="0" borderId="0" xfId="0" applyFont="1" applyFill="1" applyBorder="1" applyAlignment="1">
      <alignment wrapText="1"/>
    </xf>
    <xf numFmtId="0" fontId="11" fillId="0" borderId="0" xfId="0" applyFont="1" applyFill="1" applyBorder="1" applyAlignment="1">
      <alignment wrapText="1"/>
    </xf>
    <xf numFmtId="0" fontId="14" fillId="0" borderId="0" xfId="0" applyFont="1"/>
    <xf numFmtId="0" fontId="2" fillId="0" borderId="0" xfId="0" applyFont="1"/>
    <xf numFmtId="0" fontId="15" fillId="0" borderId="15" xfId="0" applyFont="1" applyBorder="1" applyAlignment="1">
      <alignment wrapText="1"/>
    </xf>
    <xf numFmtId="0" fontId="15" fillId="0" borderId="6" xfId="0" applyFont="1" applyBorder="1" applyAlignment="1">
      <alignment wrapText="1"/>
    </xf>
    <xf numFmtId="0" fontId="15" fillId="0" borderId="2" xfId="0" applyFont="1" applyBorder="1" applyAlignment="1">
      <alignment wrapText="1"/>
    </xf>
    <xf numFmtId="0" fontId="15" fillId="0" borderId="3" xfId="0" applyFont="1" applyBorder="1" applyAlignment="1">
      <alignment wrapText="1"/>
    </xf>
    <xf numFmtId="0" fontId="15" fillId="0" borderId="5" xfId="0" applyFont="1" applyBorder="1" applyAlignment="1">
      <alignment wrapText="1"/>
    </xf>
    <xf numFmtId="0" fontId="15" fillId="0" borderId="7" xfId="0" applyFont="1" applyBorder="1" applyAlignment="1">
      <alignment wrapText="1"/>
    </xf>
    <xf numFmtId="166" fontId="0" fillId="0" borderId="5" xfId="1" applyNumberFormat="1" applyFont="1" applyBorder="1"/>
    <xf numFmtId="166" fontId="0" fillId="0" borderId="0" xfId="1" applyNumberFormat="1" applyFont="1" applyBorder="1"/>
    <xf numFmtId="166" fontId="0" fillId="0" borderId="11" xfId="1" applyNumberFormat="1" applyFont="1" applyBorder="1"/>
    <xf numFmtId="0" fontId="15" fillId="0" borderId="4" xfId="0" applyFont="1" applyBorder="1" applyAlignment="1">
      <alignment wrapText="1"/>
    </xf>
    <xf numFmtId="1" fontId="1" fillId="0" borderId="4" xfId="2" applyNumberFormat="1" applyFont="1" applyBorder="1"/>
    <xf numFmtId="1" fontId="1" fillId="0" borderId="7" xfId="1" applyNumberFormat="1" applyFont="1" applyBorder="1"/>
    <xf numFmtId="1" fontId="1" fillId="0" borderId="1" xfId="1" applyNumberFormat="1" applyFont="1" applyBorder="1"/>
    <xf numFmtId="1" fontId="1" fillId="0" borderId="13" xfId="1" applyNumberFormat="1" applyFont="1" applyBorder="1"/>
    <xf numFmtId="0" fontId="8" fillId="2" borderId="0" xfId="0" applyFont="1" applyFill="1"/>
    <xf numFmtId="9" fontId="2" fillId="2" borderId="0" xfId="0" applyNumberFormat="1" applyFont="1" applyFill="1"/>
    <xf numFmtId="164" fontId="0" fillId="0" borderId="0" xfId="0" applyNumberFormat="1"/>
    <xf numFmtId="0" fontId="16" fillId="0" borderId="15" xfId="0" applyFont="1" applyBorder="1" applyAlignment="1">
      <alignment wrapText="1"/>
    </xf>
    <xf numFmtId="0" fontId="8" fillId="0" borderId="0" xfId="0" applyFont="1" applyFill="1"/>
    <xf numFmtId="9" fontId="2" fillId="0" borderId="0" xfId="0" applyNumberFormat="1" applyFont="1" applyFill="1"/>
    <xf numFmtId="0" fontId="2" fillId="0" borderId="0" xfId="0" applyFont="1" applyFill="1"/>
    <xf numFmtId="0" fontId="3" fillId="0" borderId="0" xfId="0" applyFont="1"/>
    <xf numFmtId="0" fontId="17" fillId="0" borderId="0" xfId="0" applyFont="1"/>
    <xf numFmtId="9" fontId="17" fillId="0" borderId="0" xfId="0" applyNumberFormat="1" applyFont="1" applyFill="1"/>
    <xf numFmtId="0" fontId="17" fillId="0" borderId="0" xfId="0" applyFont="1" applyFill="1"/>
    <xf numFmtId="10" fontId="0" fillId="0" borderId="0" xfId="0" applyNumberFormat="1" applyBorder="1"/>
    <xf numFmtId="10" fontId="0" fillId="0" borderId="0" xfId="2" applyNumberFormat="1" applyFont="1" applyFill="1" applyBorder="1"/>
    <xf numFmtId="10" fontId="0" fillId="0" borderId="0" xfId="2" applyNumberFormat="1" applyFont="1" applyBorder="1" applyAlignment="1">
      <alignment horizontal="right"/>
    </xf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  <xf numFmtId="9" fontId="17" fillId="0" borderId="0" xfId="0" applyNumberFormat="1" applyFont="1" applyFill="1" applyAlignment="1">
      <alignment horizontal="left"/>
    </xf>
    <xf numFmtId="0" fontId="19" fillId="4" borderId="21" xfId="0" applyFont="1" applyFill="1" applyBorder="1" applyAlignment="1">
      <alignment horizontal="center" vertical="center" wrapText="1"/>
    </xf>
    <xf numFmtId="10" fontId="21" fillId="7" borderId="18" xfId="0" applyNumberFormat="1" applyFont="1" applyFill="1" applyBorder="1" applyAlignment="1">
      <alignment horizontal="right" vertical="center" wrapText="1"/>
    </xf>
    <xf numFmtId="9" fontId="0" fillId="0" borderId="0" xfId="0" applyNumberFormat="1"/>
    <xf numFmtId="1" fontId="17" fillId="0" borderId="17" xfId="0" applyNumberFormat="1" applyFont="1" applyBorder="1"/>
    <xf numFmtId="1" fontId="4" fillId="0" borderId="27" xfId="0" applyNumberFormat="1" applyFont="1" applyBorder="1" applyAlignment="1">
      <alignment horizontal="right" vertical="center" wrapText="1"/>
    </xf>
    <xf numFmtId="1" fontId="17" fillId="0" borderId="34" xfId="0" applyNumberFormat="1" applyFont="1" applyBorder="1"/>
    <xf numFmtId="1" fontId="17" fillId="0" borderId="28" xfId="0" applyNumberFormat="1" applyFont="1" applyBorder="1"/>
    <xf numFmtId="1" fontId="17" fillId="0" borderId="30" xfId="0" applyNumberFormat="1" applyFont="1" applyBorder="1"/>
    <xf numFmtId="1" fontId="17" fillId="0" borderId="35" xfId="0" applyNumberFormat="1" applyFont="1" applyBorder="1"/>
    <xf numFmtId="1" fontId="17" fillId="0" borderId="32" xfId="0" applyNumberFormat="1" applyFont="1" applyBorder="1"/>
    <xf numFmtId="3" fontId="5" fillId="7" borderId="31" xfId="0" applyNumberFormat="1" applyFont="1" applyFill="1" applyBorder="1" applyAlignment="1">
      <alignment horizontal="right" vertical="center" wrapText="1"/>
    </xf>
    <xf numFmtId="0" fontId="19" fillId="4" borderId="21" xfId="0" applyFont="1" applyFill="1" applyBorder="1" applyAlignment="1">
      <alignment horizontal="center" vertical="center" wrapText="1"/>
    </xf>
    <xf numFmtId="0" fontId="19" fillId="4" borderId="22" xfId="0" applyFont="1" applyFill="1" applyBorder="1" applyAlignment="1">
      <alignment horizontal="center" vertical="center" wrapText="1"/>
    </xf>
    <xf numFmtId="0" fontId="23" fillId="7" borderId="19" xfId="0" applyFont="1" applyFill="1" applyBorder="1" applyAlignment="1">
      <alignment vertical="center" wrapText="1"/>
    </xf>
    <xf numFmtId="0" fontId="23" fillId="7" borderId="33" xfId="0" applyFont="1" applyFill="1" applyBorder="1" applyAlignment="1">
      <alignment vertical="center" wrapText="1"/>
    </xf>
    <xf numFmtId="0" fontId="24" fillId="0" borderId="0" xfId="0" applyFont="1"/>
    <xf numFmtId="0" fontId="15" fillId="0" borderId="0" xfId="0" applyFont="1"/>
    <xf numFmtId="0" fontId="20" fillId="0" borderId="0" xfId="0" applyFont="1" applyBorder="1" applyAlignment="1">
      <alignment horizontal="right" vertical="center" wrapText="1"/>
    </xf>
    <xf numFmtId="3" fontId="20" fillId="0" borderId="0" xfId="0" applyNumberFormat="1" applyFont="1" applyBorder="1" applyAlignment="1">
      <alignment horizontal="right" vertical="center" wrapText="1"/>
    </xf>
    <xf numFmtId="3" fontId="21" fillId="7" borderId="0" xfId="0" applyNumberFormat="1" applyFont="1" applyFill="1" applyBorder="1" applyAlignment="1">
      <alignment horizontal="right" vertical="center" wrapText="1"/>
    </xf>
    <xf numFmtId="16" fontId="0" fillId="0" borderId="0" xfId="0" quotePrefix="1" applyNumberFormat="1"/>
    <xf numFmtId="0" fontId="0" fillId="0" borderId="0" xfId="0" quotePrefix="1"/>
    <xf numFmtId="0" fontId="20" fillId="5" borderId="20" xfId="0" applyFont="1" applyFill="1" applyBorder="1" applyAlignment="1">
      <alignment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8" fillId="3" borderId="21" xfId="0" applyFont="1" applyFill="1" applyBorder="1" applyAlignment="1">
      <alignment vertical="center" wrapText="1"/>
    </xf>
    <xf numFmtId="0" fontId="18" fillId="3" borderId="23" xfId="0" applyFont="1" applyFill="1" applyBorder="1" applyAlignment="1">
      <alignment vertical="center" wrapText="1"/>
    </xf>
    <xf numFmtId="0" fontId="18" fillId="3" borderId="22" xfId="0" applyFont="1" applyFill="1" applyBorder="1" applyAlignment="1">
      <alignment vertical="center" wrapText="1"/>
    </xf>
    <xf numFmtId="0" fontId="19" fillId="4" borderId="21" xfId="0" applyFont="1" applyFill="1" applyBorder="1" applyAlignment="1">
      <alignment vertical="center" wrapText="1"/>
    </xf>
    <xf numFmtId="0" fontId="19" fillId="4" borderId="23" xfId="0" applyFont="1" applyFill="1" applyBorder="1" applyAlignment="1">
      <alignment vertical="center" wrapText="1"/>
    </xf>
    <xf numFmtId="0" fontId="20" fillId="5" borderId="15" xfId="0" applyFont="1" applyFill="1" applyBorder="1" applyAlignment="1">
      <alignment vertical="center" wrapText="1"/>
    </xf>
    <xf numFmtId="1" fontId="0" fillId="0" borderId="17" xfId="0" applyNumberFormat="1" applyBorder="1"/>
    <xf numFmtId="10" fontId="0" fillId="0" borderId="17" xfId="0" applyNumberFormat="1" applyBorder="1"/>
    <xf numFmtId="0" fontId="20" fillId="5" borderId="33" xfId="0" applyFont="1" applyFill="1" applyBorder="1" applyAlignment="1">
      <alignment vertical="center" wrapText="1"/>
    </xf>
    <xf numFmtId="1" fontId="0" fillId="0" borderId="30" xfId="0" applyNumberFormat="1" applyBorder="1"/>
    <xf numFmtId="10" fontId="0" fillId="0" borderId="35" xfId="0" applyNumberFormat="1" applyBorder="1"/>
    <xf numFmtId="1" fontId="0" fillId="0" borderId="35" xfId="0" applyNumberFormat="1" applyBorder="1"/>
    <xf numFmtId="1" fontId="0" fillId="0" borderId="32" xfId="0" applyNumberFormat="1" applyBorder="1"/>
    <xf numFmtId="0" fontId="20" fillId="5" borderId="38" xfId="0" applyFont="1" applyFill="1" applyBorder="1" applyAlignment="1">
      <alignment vertical="center" wrapText="1"/>
    </xf>
    <xf numFmtId="0" fontId="20" fillId="5" borderId="39" xfId="0" applyFont="1" applyFill="1" applyBorder="1" applyAlignment="1">
      <alignment vertical="center" wrapText="1"/>
    </xf>
    <xf numFmtId="10" fontId="0" fillId="0" borderId="29" xfId="0" applyNumberFormat="1" applyBorder="1"/>
    <xf numFmtId="10" fontId="25" fillId="0" borderId="29" xfId="0" applyNumberFormat="1" applyFont="1" applyBorder="1"/>
    <xf numFmtId="1" fontId="25" fillId="0" borderId="17" xfId="0" applyNumberFormat="1" applyFont="1" applyBorder="1"/>
    <xf numFmtId="10" fontId="25" fillId="0" borderId="17" xfId="0" applyNumberFormat="1" applyFont="1" applyBorder="1"/>
    <xf numFmtId="10" fontId="25" fillId="0" borderId="31" xfId="0" applyNumberFormat="1" applyFont="1" applyBorder="1"/>
    <xf numFmtId="1" fontId="25" fillId="0" borderId="35" xfId="0" applyNumberFormat="1" applyFont="1" applyBorder="1"/>
    <xf numFmtId="10" fontId="25" fillId="0" borderId="35" xfId="0" applyNumberFormat="1" applyFont="1" applyBorder="1"/>
    <xf numFmtId="1" fontId="0" fillId="0" borderId="0" xfId="0" applyNumberFormat="1"/>
    <xf numFmtId="1" fontId="0" fillId="0" borderId="0" xfId="0" quotePrefix="1" applyNumberFormat="1"/>
    <xf numFmtId="0" fontId="23" fillId="7" borderId="2" xfId="0" applyFont="1" applyFill="1" applyBorder="1" applyAlignment="1">
      <alignment vertical="center" wrapText="1"/>
    </xf>
    <xf numFmtId="0" fontId="23" fillId="7" borderId="3" xfId="0" applyFont="1" applyFill="1" applyBorder="1" applyAlignment="1">
      <alignment vertical="center" wrapText="1"/>
    </xf>
    <xf numFmtId="1" fontId="23" fillId="7" borderId="3" xfId="0" applyNumberFormat="1" applyFont="1" applyFill="1" applyBorder="1" applyAlignment="1">
      <alignment vertical="center" wrapText="1"/>
    </xf>
    <xf numFmtId="1" fontId="23" fillId="7" borderId="14" xfId="0" applyNumberFormat="1" applyFont="1" applyFill="1" applyBorder="1" applyAlignment="1">
      <alignment vertical="center" wrapText="1"/>
    </xf>
    <xf numFmtId="0" fontId="23" fillId="7" borderId="10" xfId="0" applyFont="1" applyFill="1" applyBorder="1" applyAlignment="1">
      <alignment vertical="center" wrapText="1"/>
    </xf>
    <xf numFmtId="1" fontId="23" fillId="7" borderId="41" xfId="0" applyNumberFormat="1" applyFont="1" applyFill="1" applyBorder="1" applyAlignment="1">
      <alignment vertical="center" wrapText="1"/>
    </xf>
    <xf numFmtId="1" fontId="23" fillId="7" borderId="11" xfId="0" applyNumberFormat="1" applyFont="1" applyFill="1" applyBorder="1" applyAlignment="1">
      <alignment vertical="center" wrapText="1"/>
    </xf>
    <xf numFmtId="1" fontId="23" fillId="7" borderId="12" xfId="0" applyNumberFormat="1" applyFont="1" applyFill="1" applyBorder="1" applyAlignment="1">
      <alignment vertical="center" wrapText="1"/>
    </xf>
    <xf numFmtId="0" fontId="18" fillId="3" borderId="42" xfId="0" applyFont="1" applyFill="1" applyBorder="1" applyAlignment="1">
      <alignment vertical="center" wrapText="1"/>
    </xf>
    <xf numFmtId="0" fontId="18" fillId="3" borderId="43" xfId="0" applyFont="1" applyFill="1" applyBorder="1" applyAlignment="1">
      <alignment vertical="center" wrapText="1"/>
    </xf>
    <xf numFmtId="0" fontId="19" fillId="4" borderId="43" xfId="0" applyFont="1" applyFill="1" applyBorder="1" applyAlignment="1">
      <alignment vertical="center" wrapText="1"/>
    </xf>
    <xf numFmtId="0" fontId="18" fillId="3" borderId="44" xfId="0" applyFont="1" applyFill="1" applyBorder="1" applyAlignment="1">
      <alignment vertical="center" wrapText="1"/>
    </xf>
    <xf numFmtId="0" fontId="20" fillId="5" borderId="45" xfId="0" applyFont="1" applyFill="1" applyBorder="1" applyAlignment="1">
      <alignment vertical="center" wrapText="1"/>
    </xf>
    <xf numFmtId="0" fontId="0" fillId="0" borderId="35" xfId="0" applyBorder="1"/>
    <xf numFmtId="0" fontId="19" fillId="4" borderId="23" xfId="0" applyFont="1" applyFill="1" applyBorder="1" applyAlignment="1">
      <alignment horizontal="center" vertical="center" wrapText="1"/>
    </xf>
    <xf numFmtId="10" fontId="0" fillId="2" borderId="27" xfId="0" applyNumberFormat="1" applyFill="1" applyBorder="1"/>
    <xf numFmtId="1" fontId="0" fillId="2" borderId="34" xfId="0" applyNumberFormat="1" applyFill="1" applyBorder="1"/>
    <xf numFmtId="10" fontId="0" fillId="2" borderId="34" xfId="0" applyNumberFormat="1" applyFill="1" applyBorder="1"/>
    <xf numFmtId="1" fontId="17" fillId="2" borderId="34" xfId="0" applyNumberFormat="1" applyFont="1" applyFill="1" applyBorder="1"/>
    <xf numFmtId="1" fontId="17" fillId="2" borderId="28" xfId="0" applyNumberFormat="1" applyFont="1" applyFill="1" applyBorder="1"/>
    <xf numFmtId="0" fontId="0" fillId="0" borderId="47" xfId="0" applyBorder="1"/>
    <xf numFmtId="10" fontId="0" fillId="0" borderId="48" xfId="2" applyNumberFormat="1" applyFont="1" applyBorder="1" applyAlignment="1">
      <alignment horizontal="right"/>
    </xf>
    <xf numFmtId="0" fontId="0" fillId="0" borderId="49" xfId="0" applyBorder="1"/>
    <xf numFmtId="10" fontId="0" fillId="0" borderId="50" xfId="2" applyNumberFormat="1" applyFont="1" applyBorder="1" applyAlignment="1">
      <alignment horizontal="right"/>
    </xf>
    <xf numFmtId="0" fontId="0" fillId="0" borderId="51" xfId="0" applyBorder="1"/>
    <xf numFmtId="10" fontId="0" fillId="0" borderId="52" xfId="2" applyNumberFormat="1" applyFont="1" applyBorder="1" applyAlignment="1">
      <alignment horizontal="right"/>
    </xf>
    <xf numFmtId="10" fontId="0" fillId="0" borderId="48" xfId="2" applyNumberFormat="1" applyFont="1" applyFill="1" applyBorder="1"/>
    <xf numFmtId="10" fontId="0" fillId="0" borderId="50" xfId="2" applyNumberFormat="1" applyFont="1" applyFill="1" applyBorder="1"/>
    <xf numFmtId="10" fontId="0" fillId="0" borderId="52" xfId="2" applyNumberFormat="1" applyFont="1" applyFill="1" applyBorder="1"/>
    <xf numFmtId="10" fontId="0" fillId="0" borderId="48" xfId="0" applyNumberFormat="1" applyBorder="1"/>
    <xf numFmtId="10" fontId="0" fillId="0" borderId="52" xfId="0" applyNumberFormat="1" applyBorder="1"/>
    <xf numFmtId="0" fontId="0" fillId="0" borderId="48" xfId="0" applyBorder="1"/>
    <xf numFmtId="0" fontId="0" fillId="0" borderId="50" xfId="0" applyBorder="1"/>
    <xf numFmtId="0" fontId="0" fillId="0" borderId="52" xfId="0" applyBorder="1"/>
    <xf numFmtId="0" fontId="17" fillId="2" borderId="46" xfId="0" applyFont="1" applyFill="1" applyBorder="1" applyAlignment="1">
      <alignment horizontal="left"/>
    </xf>
    <xf numFmtId="9" fontId="17" fillId="2" borderId="46" xfId="2" applyFont="1" applyFill="1" applyBorder="1" applyAlignment="1">
      <alignment horizontal="left"/>
    </xf>
    <xf numFmtId="10" fontId="21" fillId="6" borderId="20" xfId="0" applyNumberFormat="1" applyFont="1" applyFill="1" applyBorder="1" applyAlignment="1">
      <alignment horizontal="right" vertical="center" wrapText="1"/>
    </xf>
    <xf numFmtId="10" fontId="21" fillId="7" borderId="22" xfId="0" applyNumberFormat="1" applyFont="1" applyFill="1" applyBorder="1" applyAlignment="1">
      <alignment horizontal="right" vertical="center" wrapText="1"/>
    </xf>
    <xf numFmtId="0" fontId="20" fillId="5" borderId="56" xfId="0" applyFont="1" applyFill="1" applyBorder="1" applyAlignment="1">
      <alignment vertical="center" wrapText="1"/>
    </xf>
    <xf numFmtId="10" fontId="21" fillId="6" borderId="57" xfId="0" applyNumberFormat="1" applyFont="1" applyFill="1" applyBorder="1" applyAlignment="1">
      <alignment horizontal="right" vertical="center" wrapText="1"/>
    </xf>
    <xf numFmtId="10" fontId="21" fillId="6" borderId="58" xfId="0" applyNumberFormat="1" applyFont="1" applyFill="1" applyBorder="1" applyAlignment="1">
      <alignment horizontal="right" vertical="center" wrapText="1"/>
    </xf>
    <xf numFmtId="0" fontId="20" fillId="5" borderId="65" xfId="0" applyFont="1" applyFill="1" applyBorder="1" applyAlignment="1">
      <alignment vertical="center" wrapText="1"/>
    </xf>
    <xf numFmtId="10" fontId="21" fillId="6" borderId="66" xfId="0" applyNumberFormat="1" applyFont="1" applyFill="1" applyBorder="1" applyAlignment="1">
      <alignment horizontal="right" vertical="center" wrapText="1"/>
    </xf>
    <xf numFmtId="3" fontId="21" fillId="7" borderId="22" xfId="0" applyNumberFormat="1" applyFont="1" applyFill="1" applyBorder="1" applyAlignment="1">
      <alignment horizontal="right" vertical="center" wrapText="1"/>
    </xf>
    <xf numFmtId="0" fontId="20" fillId="0" borderId="57" xfId="0" applyFont="1" applyBorder="1" applyAlignment="1">
      <alignment horizontal="right" vertical="center" wrapText="1"/>
    </xf>
    <xf numFmtId="0" fontId="20" fillId="0" borderId="58" xfId="0" applyFont="1" applyBorder="1" applyAlignment="1">
      <alignment horizontal="right" vertical="center" wrapText="1"/>
    </xf>
    <xf numFmtId="3" fontId="20" fillId="0" borderId="58" xfId="0" applyNumberFormat="1" applyFont="1" applyBorder="1" applyAlignment="1">
      <alignment horizontal="right" vertical="center" wrapText="1"/>
    </xf>
    <xf numFmtId="0" fontId="20" fillId="0" borderId="66" xfId="0" applyFont="1" applyBorder="1" applyAlignment="1">
      <alignment horizontal="right" vertical="center" wrapText="1"/>
    </xf>
    <xf numFmtId="0" fontId="0" fillId="0" borderId="0" xfId="0" pivotButton="1"/>
    <xf numFmtId="10" fontId="25" fillId="2" borderId="29" xfId="0" applyNumberFormat="1" applyFont="1" applyFill="1" applyBorder="1"/>
    <xf numFmtId="1" fontId="25" fillId="2" borderId="17" xfId="0" applyNumberFormat="1" applyFont="1" applyFill="1" applyBorder="1"/>
    <xf numFmtId="10" fontId="25" fillId="2" borderId="17" xfId="0" applyNumberFormat="1" applyFont="1" applyFill="1" applyBorder="1"/>
    <xf numFmtId="1" fontId="0" fillId="2" borderId="17" xfId="0" applyNumberFormat="1" applyFill="1" applyBorder="1"/>
    <xf numFmtId="1" fontId="0" fillId="2" borderId="30" xfId="0" applyNumberFormat="1" applyFill="1" applyBorder="1"/>
    <xf numFmtId="10" fontId="0" fillId="2" borderId="17" xfId="0" applyNumberFormat="1" applyFill="1" applyBorder="1"/>
    <xf numFmtId="2" fontId="17" fillId="0" borderId="17" xfId="0" applyNumberFormat="1" applyFont="1" applyBorder="1"/>
    <xf numFmtId="3" fontId="27" fillId="8" borderId="0" xfId="0" applyNumberFormat="1" applyFont="1" applyFill="1" applyBorder="1" applyAlignment="1">
      <alignment horizontal="center" vertical="center" wrapText="1"/>
    </xf>
    <xf numFmtId="3" fontId="17" fillId="0" borderId="0" xfId="0" applyNumberFormat="1" applyFont="1" applyFill="1" applyBorder="1"/>
    <xf numFmtId="0" fontId="22" fillId="7" borderId="26" xfId="0" applyFont="1" applyFill="1" applyBorder="1" applyAlignment="1">
      <alignment vertical="center" wrapText="1"/>
    </xf>
    <xf numFmtId="0" fontId="22" fillId="7" borderId="53" xfId="0" applyFont="1" applyFill="1" applyBorder="1" applyAlignment="1">
      <alignment vertical="center" wrapText="1"/>
    </xf>
    <xf numFmtId="0" fontId="22" fillId="7" borderId="54" xfId="0" applyFont="1" applyFill="1" applyBorder="1" applyAlignment="1">
      <alignment vertical="center" wrapText="1"/>
    </xf>
    <xf numFmtId="0" fontId="20" fillId="5" borderId="47" xfId="0" applyFont="1" applyFill="1" applyBorder="1" applyAlignment="1">
      <alignment vertical="center" wrapText="1"/>
    </xf>
    <xf numFmtId="0" fontId="20" fillId="5" borderId="49" xfId="0" applyFont="1" applyFill="1" applyBorder="1" applyAlignment="1">
      <alignment vertical="center" wrapText="1"/>
    </xf>
    <xf numFmtId="0" fontId="20" fillId="5" borderId="59" xfId="0" applyFont="1" applyFill="1" applyBorder="1" applyAlignment="1">
      <alignment vertical="center" wrapText="1"/>
    </xf>
    <xf numFmtId="0" fontId="20" fillId="5" borderId="60" xfId="0" applyFont="1" applyFill="1" applyBorder="1" applyAlignment="1">
      <alignment horizontal="center" vertical="center" wrapText="1"/>
    </xf>
    <xf numFmtId="0" fontId="20" fillId="5" borderId="61" xfId="0" applyFont="1" applyFill="1" applyBorder="1" applyAlignment="1">
      <alignment horizontal="center" vertical="center" wrapText="1"/>
    </xf>
    <xf numFmtId="0" fontId="20" fillId="5" borderId="62" xfId="0" applyFont="1" applyFill="1" applyBorder="1" applyAlignment="1">
      <alignment horizontal="center" vertical="center" wrapText="1"/>
    </xf>
    <xf numFmtId="0" fontId="20" fillId="5" borderId="55" xfId="0" applyFont="1" applyFill="1" applyBorder="1" applyAlignment="1">
      <alignment vertical="center" wrapText="1"/>
    </xf>
    <xf numFmtId="0" fontId="20" fillId="5" borderId="1" xfId="0" applyFont="1" applyFill="1" applyBorder="1" applyAlignment="1">
      <alignment vertical="center" wrapText="1"/>
    </xf>
    <xf numFmtId="0" fontId="20" fillId="5" borderId="13" xfId="0" applyFont="1" applyFill="1" applyBorder="1" applyAlignment="1">
      <alignment vertical="center" wrapText="1"/>
    </xf>
    <xf numFmtId="0" fontId="20" fillId="5" borderId="23" xfId="0" applyFont="1" applyFill="1" applyBorder="1" applyAlignment="1">
      <alignment horizontal="center" vertical="center" wrapText="1"/>
    </xf>
    <xf numFmtId="0" fontId="20" fillId="5" borderId="22" xfId="0" applyFont="1" applyFill="1" applyBorder="1" applyAlignment="1">
      <alignment horizontal="center" vertical="center" wrapText="1"/>
    </xf>
    <xf numFmtId="0" fontId="20" fillId="5" borderId="7" xfId="0" applyFont="1" applyFill="1" applyBorder="1" applyAlignment="1">
      <alignment horizontal="center" vertical="center" wrapText="1"/>
    </xf>
    <xf numFmtId="0" fontId="20" fillId="5" borderId="1" xfId="0" applyFont="1" applyFill="1" applyBorder="1" applyAlignment="1">
      <alignment horizontal="center" vertical="center" wrapText="1"/>
    </xf>
    <xf numFmtId="0" fontId="20" fillId="5" borderId="13" xfId="0" applyFont="1" applyFill="1" applyBorder="1" applyAlignment="1">
      <alignment horizontal="center" vertical="center" wrapText="1"/>
    </xf>
    <xf numFmtId="0" fontId="19" fillId="4" borderId="21" xfId="0" applyFont="1" applyFill="1" applyBorder="1" applyAlignment="1">
      <alignment horizontal="center" vertical="center" wrapText="1"/>
    </xf>
    <xf numFmtId="0" fontId="19" fillId="4" borderId="22" xfId="0" applyFont="1" applyFill="1" applyBorder="1" applyAlignment="1">
      <alignment horizontal="center" vertical="center" wrapText="1"/>
    </xf>
    <xf numFmtId="0" fontId="20" fillId="5" borderId="63" xfId="0" applyFont="1" applyFill="1" applyBorder="1" applyAlignment="1">
      <alignment horizontal="center" vertical="center" wrapText="1"/>
    </xf>
    <xf numFmtId="0" fontId="19" fillId="4" borderId="23" xfId="0" applyFont="1" applyFill="1" applyBorder="1" applyAlignment="1">
      <alignment horizontal="center" vertical="center" wrapText="1"/>
    </xf>
    <xf numFmtId="0" fontId="18" fillId="3" borderId="21" xfId="0" applyFont="1" applyFill="1" applyBorder="1" applyAlignment="1">
      <alignment horizontal="center" vertical="center" wrapText="1"/>
    </xf>
    <xf numFmtId="0" fontId="18" fillId="3" borderId="23" xfId="0" applyFont="1" applyFill="1" applyBorder="1" applyAlignment="1">
      <alignment horizontal="center" vertical="center" wrapText="1"/>
    </xf>
    <xf numFmtId="0" fontId="20" fillId="5" borderId="64" xfId="0" applyFont="1" applyFill="1" applyBorder="1" applyAlignment="1">
      <alignment horizontal="center" vertical="center" wrapText="1"/>
    </xf>
    <xf numFmtId="0" fontId="20" fillId="5" borderId="47" xfId="0" applyFont="1" applyFill="1" applyBorder="1" applyAlignment="1">
      <alignment horizontal="center" vertical="center" wrapText="1"/>
    </xf>
    <xf numFmtId="0" fontId="20" fillId="5" borderId="49" xfId="0" applyFont="1" applyFill="1" applyBorder="1" applyAlignment="1">
      <alignment horizontal="center" vertical="center" wrapText="1"/>
    </xf>
    <xf numFmtId="0" fontId="20" fillId="5" borderId="59" xfId="0" applyFont="1" applyFill="1" applyBorder="1" applyAlignment="1">
      <alignment horizontal="center" vertical="center" wrapText="1"/>
    </xf>
    <xf numFmtId="0" fontId="20" fillId="5" borderId="55" xfId="0" applyFont="1" applyFill="1" applyBorder="1" applyAlignment="1">
      <alignment horizontal="center" vertical="center" wrapText="1"/>
    </xf>
    <xf numFmtId="0" fontId="20" fillId="5" borderId="21" xfId="0" applyFont="1" applyFill="1" applyBorder="1" applyAlignment="1">
      <alignment vertical="center" wrapText="1"/>
    </xf>
    <xf numFmtId="0" fontId="20" fillId="5" borderId="23" xfId="0" applyFont="1" applyFill="1" applyBorder="1" applyAlignment="1">
      <alignment vertical="center" wrapText="1"/>
    </xf>
    <xf numFmtId="0" fontId="20" fillId="5" borderId="22" xfId="0" applyFont="1" applyFill="1" applyBorder="1" applyAlignment="1">
      <alignment vertical="center" wrapText="1"/>
    </xf>
    <xf numFmtId="0" fontId="23" fillId="7" borderId="19" xfId="0" applyFont="1" applyFill="1" applyBorder="1" applyAlignment="1">
      <alignment vertical="center" wrapText="1"/>
    </xf>
    <xf numFmtId="0" fontId="23" fillId="7" borderId="33" xfId="0" applyFont="1" applyFill="1" applyBorder="1" applyAlignment="1">
      <alignment vertical="center" wrapText="1"/>
    </xf>
    <xf numFmtId="0" fontId="18" fillId="3" borderId="22" xfId="0" applyFont="1" applyFill="1" applyBorder="1" applyAlignment="1">
      <alignment horizontal="center" vertical="center" wrapText="1"/>
    </xf>
    <xf numFmtId="0" fontId="20" fillId="5" borderId="24" xfId="0" applyFont="1" applyFill="1" applyBorder="1" applyAlignment="1">
      <alignment vertical="center" wrapText="1"/>
    </xf>
    <xf numFmtId="0" fontId="20" fillId="5" borderId="25" xfId="0" applyFont="1" applyFill="1" applyBorder="1" applyAlignment="1">
      <alignment vertical="center" wrapText="1"/>
    </xf>
    <xf numFmtId="0" fontId="20" fillId="5" borderId="26" xfId="0" applyFont="1" applyFill="1" applyBorder="1" applyAlignment="1">
      <alignment vertical="center" wrapText="1"/>
    </xf>
    <xf numFmtId="0" fontId="19" fillId="4" borderId="34" xfId="0" applyFont="1" applyFill="1" applyBorder="1" applyAlignment="1">
      <alignment horizontal="center" vertical="center" wrapText="1"/>
    </xf>
    <xf numFmtId="0" fontId="19" fillId="4" borderId="36" xfId="0" applyFont="1" applyFill="1" applyBorder="1" applyAlignment="1">
      <alignment horizontal="center" vertical="center" wrapText="1"/>
    </xf>
    <xf numFmtId="0" fontId="19" fillId="4" borderId="28" xfId="0" applyFont="1" applyFill="1" applyBorder="1" applyAlignment="1">
      <alignment horizontal="center" vertical="center" wrapText="1"/>
    </xf>
    <xf numFmtId="0" fontId="19" fillId="4" borderId="40" xfId="0" applyFont="1" applyFill="1" applyBorder="1" applyAlignment="1">
      <alignment horizontal="center" vertical="center" wrapText="1"/>
    </xf>
    <xf numFmtId="1" fontId="26" fillId="4" borderId="34" xfId="0" applyNumberFormat="1" applyFont="1" applyFill="1" applyBorder="1" applyAlignment="1">
      <alignment horizontal="center" vertical="center" wrapText="1"/>
    </xf>
    <xf numFmtId="1" fontId="26" fillId="4" borderId="36" xfId="0" applyNumberFormat="1" applyFont="1" applyFill="1" applyBorder="1" applyAlignment="1">
      <alignment horizontal="center" vertical="center" wrapText="1"/>
    </xf>
    <xf numFmtId="0" fontId="26" fillId="4" borderId="34" xfId="0" applyFont="1" applyFill="1" applyBorder="1" applyAlignment="1">
      <alignment horizontal="center" vertical="center" wrapText="1"/>
    </xf>
    <xf numFmtId="0" fontId="26" fillId="4" borderId="36" xfId="0" applyFont="1" applyFill="1" applyBorder="1" applyAlignment="1">
      <alignment horizontal="center" vertical="center" wrapText="1"/>
    </xf>
    <xf numFmtId="0" fontId="19" fillId="4" borderId="17" xfId="0" applyFont="1" applyFill="1" applyBorder="1" applyAlignment="1">
      <alignment horizontal="center" vertical="center" wrapText="1"/>
    </xf>
    <xf numFmtId="0" fontId="19" fillId="4" borderId="30" xfId="0" applyFont="1" applyFill="1" applyBorder="1" applyAlignment="1">
      <alignment horizontal="center" vertical="center" wrapText="1"/>
    </xf>
    <xf numFmtId="0" fontId="26" fillId="4" borderId="17" xfId="0" applyFont="1" applyFill="1" applyBorder="1" applyAlignment="1">
      <alignment horizontal="center" vertical="center" wrapText="1"/>
    </xf>
    <xf numFmtId="0" fontId="20" fillId="5" borderId="4" xfId="0" applyFont="1" applyFill="1" applyBorder="1" applyAlignment="1">
      <alignment horizontal="center" vertical="center" wrapText="1"/>
    </xf>
    <xf numFmtId="0" fontId="20" fillId="5" borderId="8" xfId="0" applyFont="1" applyFill="1" applyBorder="1" applyAlignment="1">
      <alignment horizontal="center" vertical="center" wrapText="1"/>
    </xf>
    <xf numFmtId="0" fontId="20" fillId="5" borderId="10" xfId="0" applyFont="1" applyFill="1" applyBorder="1" applyAlignment="1">
      <alignment horizontal="center" vertical="center" wrapText="1"/>
    </xf>
    <xf numFmtId="0" fontId="20" fillId="5" borderId="24" xfId="0" applyFont="1" applyFill="1" applyBorder="1" applyAlignment="1">
      <alignment horizontal="center" vertical="center" wrapText="1"/>
    </xf>
    <xf numFmtId="0" fontId="20" fillId="5" borderId="25" xfId="0" applyFont="1" applyFill="1" applyBorder="1" applyAlignment="1">
      <alignment horizontal="center" vertical="center" wrapText="1"/>
    </xf>
    <xf numFmtId="0" fontId="20" fillId="5" borderId="26" xfId="0" applyFont="1" applyFill="1" applyBorder="1" applyAlignment="1">
      <alignment horizontal="center" vertical="center" wrapText="1"/>
    </xf>
    <xf numFmtId="0" fontId="18" fillId="3" borderId="24" xfId="0" applyFont="1" applyFill="1" applyBorder="1" applyAlignment="1">
      <alignment horizontal="center" vertical="center" wrapText="1"/>
    </xf>
    <xf numFmtId="0" fontId="18" fillId="3" borderId="25" xfId="0" applyFont="1" applyFill="1" applyBorder="1" applyAlignment="1">
      <alignment horizontal="center" vertical="center" wrapText="1"/>
    </xf>
    <xf numFmtId="0" fontId="18" fillId="3" borderId="37" xfId="0" applyFont="1" applyFill="1" applyBorder="1" applyAlignment="1">
      <alignment horizontal="center" vertical="center" wrapText="1"/>
    </xf>
    <xf numFmtId="0" fontId="18" fillId="3" borderId="38" xfId="0" applyFont="1" applyFill="1" applyBorder="1" applyAlignment="1">
      <alignment horizontal="center" vertical="center" wrapText="1"/>
    </xf>
    <xf numFmtId="0" fontId="26" fillId="4" borderId="27" xfId="0" applyFont="1" applyFill="1" applyBorder="1" applyAlignment="1">
      <alignment horizontal="center" vertical="center" wrapText="1"/>
    </xf>
    <xf numFmtId="0" fontId="26" fillId="4" borderId="29" xfId="0" applyFont="1" applyFill="1" applyBorder="1" applyAlignment="1">
      <alignment horizontal="center" vertical="center" wrapText="1"/>
    </xf>
    <xf numFmtId="168" fontId="14" fillId="0" borderId="46" xfId="0" applyNumberFormat="1" applyFont="1" applyBorder="1"/>
  </cellXfs>
  <cellStyles count="3">
    <cellStyle name="Обычный" xfId="0" builtinId="0"/>
    <cellStyle name="Процентный" xfId="2" builtinId="5"/>
    <cellStyle name="Финансовый" xfId="1" builtinId="3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67" formatCode=";;;"/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pivotCacheDefinition" Target="pivotCache/pivotCacheDefinition1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microsoft.com/office/2007/relationships/slicerCache" Target="slicerCaches/slicerCache3.xml"/><Relationship Id="rId25" Type="http://schemas.openxmlformats.org/officeDocument/2006/relationships/powerPivotData" Target="model/item.data"/><Relationship Id="rId2" Type="http://schemas.openxmlformats.org/officeDocument/2006/relationships/worksheet" Target="worksheets/sheet2.xml"/><Relationship Id="rId16" Type="http://schemas.microsoft.com/office/2007/relationships/slicerCache" Target="slicerCaches/slicerCache2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microsoft.com/office/2007/relationships/slicerCache" Target="slicerCaches/slicerCache1.xml"/><Relationship Id="rId23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connections" Target="connection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pivotCacheDefinition" Target="pivotCache/pivotCacheDefinition2.xml"/><Relationship Id="rId22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10.xml><?xml version="1.0" encoding="utf-8"?>
<formControlPr xmlns="http://schemas.microsoft.com/office/spreadsheetml/2009/9/main" objectType="CheckBox" checked="Checked" lockText="1" noThreeD="1"/>
</file>

<file path=xl/ctrlProps/ctrlProp11.xml><?xml version="1.0" encoding="utf-8"?>
<formControlPr xmlns="http://schemas.microsoft.com/office/spreadsheetml/2009/9/main" objectType="CheckBox" checked="Checked" lockText="1" noThreeD="1"/>
</file>

<file path=xl/ctrlProps/ctrlProp12.xml><?xml version="1.0" encoding="utf-8"?>
<formControlPr xmlns="http://schemas.microsoft.com/office/spreadsheetml/2009/9/main" objectType="CheckBox" checked="Checked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checked="Checked" lockText="1" noThreeD="1"/>
</file>

<file path=xl/ctrlProps/ctrlProp3.xml><?xml version="1.0" encoding="utf-8"?>
<formControlPr xmlns="http://schemas.microsoft.com/office/spreadsheetml/2009/9/main" objectType="CheckBox" checked="Checked" lockText="1" noThreeD="1"/>
</file>

<file path=xl/ctrlProps/ctrlProp4.xml><?xml version="1.0" encoding="utf-8"?>
<formControlPr xmlns="http://schemas.microsoft.com/office/spreadsheetml/2009/9/main" objectType="CheckBox" checked="Checked" lockText="1" noThreeD="1"/>
</file>

<file path=xl/ctrlProps/ctrlProp5.xml><?xml version="1.0" encoding="utf-8"?>
<formControlPr xmlns="http://schemas.microsoft.com/office/spreadsheetml/2009/9/main" objectType="CheckBox" checked="Checked" lockText="1" noThreeD="1"/>
</file>

<file path=xl/ctrlProps/ctrlProp6.xml><?xml version="1.0" encoding="utf-8"?>
<formControlPr xmlns="http://schemas.microsoft.com/office/spreadsheetml/2009/9/main" objectType="CheckBox" checked="Checked" lockText="1" noThreeD="1"/>
</file>

<file path=xl/ctrlProps/ctrlProp7.xml><?xml version="1.0" encoding="utf-8"?>
<formControlPr xmlns="http://schemas.microsoft.com/office/spreadsheetml/2009/9/main" objectType="CheckBox" checked="Checked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checked="Checked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4</xdr:row>
      <xdr:rowOff>57151</xdr:rowOff>
    </xdr:from>
    <xdr:to>
      <xdr:col>13</xdr:col>
      <xdr:colOff>0</xdr:colOff>
      <xdr:row>14</xdr:row>
      <xdr:rowOff>133351</xdr:rowOff>
    </xdr:to>
    <mc:AlternateContent xmlns:mc="http://schemas.openxmlformats.org/markup-compatibility/2006">
      <mc:Choice xmlns:a14="http://schemas.microsoft.com/office/drawing/2010/main" xmlns="" Requires="a14">
        <xdr:graphicFrame macro="">
          <xdr:nvGraphicFramePr>
            <xdr:cNvPr id="2" name="Region">
              <a:extLst>
                <a:ext uri="{FF2B5EF4-FFF2-40B4-BE49-F238E27FC236}">
                  <a16:creationId xmlns:a16="http://schemas.microsoft.com/office/drawing/2014/main" id="{00000000-0008-0000-0700-000002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Region"/>
            </a:graphicData>
          </a:graphic>
        </xdr:graphicFrame>
      </mc:Choice>
      <mc:Fallback>
        <xdr:sp macro="" textlink="">
          <xdr:nvSpPr>
            <xdr:cNvPr id="2" name="Прямоугольник 1"/>
            <xdr:cNvSpPr>
              <a:spLocks noTextEdit="1"/>
            </xdr:cNvSpPr>
          </xdr:nvSpPr>
          <xdr:spPr>
            <a:xfrm>
              <a:off x="7743825" y="952501"/>
              <a:ext cx="1828800" cy="19812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ru-RU" sz="1100"/>
                <a:t>Эта фигура представляет срез. Срезы поддерживаются только в Excel 2010 и более поздних версиях.
Если фигура была изменена в более ранней версии Excel или книга была сохранена в Excel 2003 или более ранней версии, использование среза невозможно.</a:t>
              </a:r>
            </a:p>
          </xdr:txBody>
        </xdr:sp>
      </mc:Fallback>
    </mc:AlternateContent>
    <xdr:clientData/>
  </xdr:twoCellAnchor>
  <xdr:twoCellAnchor editAs="oneCell">
    <xdr:from>
      <xdr:col>10</xdr:col>
      <xdr:colOff>0</xdr:colOff>
      <xdr:row>0</xdr:row>
      <xdr:rowOff>0</xdr:rowOff>
    </xdr:from>
    <xdr:to>
      <xdr:col>13</xdr:col>
      <xdr:colOff>0</xdr:colOff>
      <xdr:row>4</xdr:row>
      <xdr:rowOff>9525</xdr:rowOff>
    </xdr:to>
    <mc:AlternateContent xmlns:mc="http://schemas.openxmlformats.org/markup-compatibility/2006">
      <mc:Choice xmlns:a14="http://schemas.microsoft.com/office/drawing/2010/main" xmlns="" Requires="a14">
        <xdr:graphicFrame macro="">
          <xdr:nvGraphicFramePr>
            <xdr:cNvPr id="3" name="Gender">
              <a:extLst>
                <a:ext uri="{FF2B5EF4-FFF2-40B4-BE49-F238E27FC236}">
                  <a16:creationId xmlns:a16="http://schemas.microsoft.com/office/drawing/2014/main" id="{00000000-0008-0000-0700-000003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Gender"/>
            </a:graphicData>
          </a:graphic>
        </xdr:graphicFrame>
      </mc:Choice>
      <mc:Fallback>
        <xdr:sp macro="" textlink="">
          <xdr:nvSpPr>
            <xdr:cNvPr id="3" name="Прямоугольник 2"/>
            <xdr:cNvSpPr>
              <a:spLocks noTextEdit="1"/>
            </xdr:cNvSpPr>
          </xdr:nvSpPr>
          <xdr:spPr>
            <a:xfrm>
              <a:off x="12763500" y="0"/>
              <a:ext cx="1828800" cy="90487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ru-RU" sz="1100"/>
                <a:t>Эта фигура представляет срез. Срезы поддерживаются только в Excel 2010 и более поздних версиях.
Если фигура была изменена в более ранней версии Excel или книга была сохранена в Excel 2003 или более ранней версии, использование среза невозможно.</a:t>
              </a:r>
            </a:p>
          </xdr:txBody>
        </xdr:sp>
      </mc:Fallback>
    </mc:AlternateContent>
    <xdr:clientData/>
  </xdr:twoCellAnchor>
  <xdr:twoCellAnchor editAs="oneCell">
    <xdr:from>
      <xdr:col>14</xdr:col>
      <xdr:colOff>152400</xdr:colOff>
      <xdr:row>0</xdr:row>
      <xdr:rowOff>9525</xdr:rowOff>
    </xdr:from>
    <xdr:to>
      <xdr:col>20</xdr:col>
      <xdr:colOff>495300</xdr:colOff>
      <xdr:row>5</xdr:row>
      <xdr:rowOff>114300</xdr:rowOff>
    </xdr:to>
    <mc:AlternateContent xmlns:mc="http://schemas.openxmlformats.org/markup-compatibility/2006">
      <mc:Choice xmlns:a14="http://schemas.microsoft.com/office/drawing/2010/main" xmlns="" Requires="a14">
        <xdr:graphicFrame macro="">
          <xdr:nvGraphicFramePr>
            <xdr:cNvPr id="4" name="Age">
              <a:extLst>
                <a:ext uri="{FF2B5EF4-FFF2-40B4-BE49-F238E27FC236}">
                  <a16:creationId xmlns:a16="http://schemas.microsoft.com/office/drawing/2014/main" id="{00000000-0008-0000-0700-000004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Age"/>
            </a:graphicData>
          </a:graphic>
        </xdr:graphicFrame>
      </mc:Choice>
      <mc:Fallback>
        <xdr:sp macro="" textlink="">
          <xdr:nvSpPr>
            <xdr:cNvPr id="4" name="Прямоугольник 3"/>
            <xdr:cNvSpPr>
              <a:spLocks noTextEdit="1"/>
            </xdr:cNvSpPr>
          </xdr:nvSpPr>
          <xdr:spPr>
            <a:xfrm>
              <a:off x="10334625" y="9525"/>
              <a:ext cx="4000500" cy="11906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ru-RU" sz="1100"/>
                <a:t>Эта фигура представляет срез. Срезы поддерживаются только в Excel 2010 и более поздних версиях.
Если фигура была изменена в более ранней версии Excel или книга была сохранена в Excel 2003 или более ранней версии, использование среза невозможно.</a:t>
              </a:r>
            </a:p>
          </xdr:txBody>
        </xdr:sp>
      </mc:Fallback>
    </mc:AlternateContent>
    <xdr:clientData/>
  </xdr:twoCellAnchor>
</xdr:wsDr>
</file>

<file path=xl/pivotCache/pivotCacheDefinition1.xml><?xml version="1.0" encoding="utf-8"?>
<pivotCacheDefinition xmlns="http://schemas.openxmlformats.org/spreadsheetml/2006/main" xmlns:r="http://schemas.openxmlformats.org/officeDocument/2006/relationships" saveData="0" refreshedBy="Andrii Krugliakov" refreshedDate="44200.794521990741" backgroundQuery="1" createdVersion="6" refreshedVersion="6" minRefreshableVersion="3" recordCount="0" supportSubquery="1" supportAdvancedDrill="1">
  <cacheSource type="external" connectionId="1"/>
  <cacheFields count="6">
    <cacheField name="[Examples].[Region].[Region]" caption="Region" numFmtId="0" level="1">
      <sharedItems count="6">
        <s v="'Alberta'"/>
        <s v="'British Columbia'"/>
        <s v="'Manitoba', 'Saskatchewan'"/>
        <s v="'New Brunswick', 'Newfoundland and Labrador', 'Nova Scotia', 'Prince Edward Island'"/>
        <s v="'Ontario'"/>
        <s v="'Quebec'"/>
      </sharedItems>
    </cacheField>
    <cacheField name="[Examples].[Age].[Age]" caption="Age" numFmtId="0" hierarchy="2" level="1">
      <sharedItems count="6">
        <s v="18-24"/>
        <s v="25-34"/>
        <s v="35-44"/>
        <s v="45-54"/>
        <s v="55-64"/>
        <s v="65+"/>
      </sharedItems>
    </cacheField>
    <cacheField name="[Measures].[Сумма по столбцу Balancing]" caption="Сумма по столбцу Balancing" numFmtId="0" hierarchy="11" level="32767"/>
    <cacheField name="[Measures].[Сумма по столбцу Genpop]" caption="Сумма по столбцу Genpop" numFmtId="0" hierarchy="12" level="32767"/>
    <cacheField name="[Measures].[Среднее по столбцу RR]" caption="Среднее по столбцу RR" numFmtId="0" hierarchy="17" level="32767"/>
    <cacheField name="[Examples].[Gender].[Gender]" caption="Gender" numFmtId="0" hierarchy="1" level="1">
      <sharedItems count="2">
        <s v="Female"/>
        <s v="Male"/>
      </sharedItems>
    </cacheField>
  </cacheFields>
  <cacheHierarchies count="18">
    <cacheHierarchy uniqueName="[Examples].[Region]" caption="Region" attribute="1" defaultMemberUniqueName="[Examples].[Region].[All]" allUniqueName="[Examples].[Region].[All]" dimensionUniqueName="[Examples]" displayFolder="" count="2" memberValueDatatype="130" unbalanced="0">
      <fieldsUsage count="2">
        <fieldUsage x="-1"/>
        <fieldUsage x="0"/>
      </fieldsUsage>
    </cacheHierarchy>
    <cacheHierarchy uniqueName="[Examples].[Gender]" caption="Gender" attribute="1" defaultMemberUniqueName="[Examples].[Gender].[All]" allUniqueName="[Examples].[Gender].[All]" dimensionUniqueName="[Examples]" displayFolder="" count="2" memberValueDatatype="130" unbalanced="0">
      <fieldsUsage count="2">
        <fieldUsage x="-1"/>
        <fieldUsage x="5"/>
      </fieldsUsage>
    </cacheHierarchy>
    <cacheHierarchy uniqueName="[Examples].[Age]" caption="Age" attribute="1" defaultMemberUniqueName="[Examples].[Age].[All]" allUniqueName="[Examples].[Age].[All]" dimensionUniqueName="[Examples]" displayFolder="" count="2" memberValueDatatype="130" unbalanced="0">
      <fieldsUsage count="2">
        <fieldUsage x="-1"/>
        <fieldUsage x="1"/>
      </fieldsUsage>
    </cacheHierarchy>
    <cacheHierarchy uniqueName="[Examples].[Balancing]" caption="Balancing" attribute="1" defaultMemberUniqueName="[Examples].[Balancing].[All]" allUniqueName="[Examples].[Balancing].[All]" dimensionUniqueName="[Examples]" displayFolder="" count="0" memberValueDatatype="5" unbalanced="0"/>
    <cacheHierarchy uniqueName="[Examples].[Genpop]" caption="Genpop" attribute="1" defaultMemberUniqueName="[Examples].[Genpop].[All]" allUniqueName="[Examples].[Genpop].[All]" dimensionUniqueName="[Examples]" displayFolder="" count="0" memberValueDatatype="20" unbalanced="0"/>
    <cacheHierarchy uniqueName="[Examples].[RR]" caption="RR" attribute="1" defaultMemberUniqueName="[Examples].[RR].[All]" allUniqueName="[Examples].[RR].[All]" dimensionUniqueName="[Examples]" displayFolder="" count="0" memberValueDatatype="5" unbalanced="0"/>
    <cacheHierarchy uniqueName="[Examples].[Target Sample]" caption="Target Sample" attribute="1" defaultMemberUniqueName="[Examples].[Target Sample].[All]" allUniqueName="[Examples].[Target Sample].[All]" dimensionUniqueName="[Examples]" displayFolder="" count="0" memberValueDatatype="5" unbalanced="0"/>
    <cacheHierarchy uniqueName="[Examples].[Shortfalls (Sample)]" caption="Shortfalls (Sample)" attribute="1" defaultMemberUniqueName="[Examples].[Shortfalls (Sample)].[All]" allUniqueName="[Examples].[Shortfalls (Sample)].[All]" dimensionUniqueName="[Examples]" displayFolder="" count="0" memberValueDatatype="5" unbalanced="0"/>
    <cacheHierarchy uniqueName="[Examples].[Shortfalls (Completes)]" caption="Shortfalls (Completes)" attribute="1" defaultMemberUniqueName="[Examples].[Shortfalls (Completes)].[All]" allUniqueName="[Examples].[Shortfalls (Completes)].[All]" dimensionUniqueName="[Examples]" displayFolder="" count="0" memberValueDatatype="5" unbalanced="0"/>
    <cacheHierarchy uniqueName="[Measures].[__XL_Count Examples]" caption="__XL_Count Examples" measure="1" displayFolder="" measureGroup="Examples" count="0" hidden="1"/>
    <cacheHierarchy uniqueName="[Measures].[__No measures defined]" caption="__No measures defined" measure="1" displayFolder="" count="0" hidden="1"/>
    <cacheHierarchy uniqueName="[Measures].[Сумма по столбцу Balancing]" caption="Сумма по столбцу Balancing" measure="1" displayFolder="" measureGroup="Examples" count="0" oneField="1" hidden="1">
      <fieldsUsage count="1">
        <fieldUsage x="2"/>
      </fieldsUsage>
      <extLst>
        <ext xmlns:x15="http://schemas.microsoft.com/office/spreadsheetml/2010/11/main" uri="{B97F6D7D-B522-45F9-BDA1-12C45D357490}">
          <x15:cacheHierarchy aggregatedColumn="3"/>
        </ext>
      </extLst>
    </cacheHierarchy>
    <cacheHierarchy uniqueName="[Measures].[Сумма по столбцу Genpop]" caption="Сумма по столбцу Genpop" measure="1" displayFolder="" measureGroup="Examples" count="0" oneField="1" hidden="1">
      <fieldsUsage count="1">
        <fieldUsage x="3"/>
      </fieldsUsage>
      <extLst>
        <ext xmlns:x15="http://schemas.microsoft.com/office/spreadsheetml/2010/11/main" uri="{B97F6D7D-B522-45F9-BDA1-12C45D357490}">
          <x15:cacheHierarchy aggregatedColumn="4"/>
        </ext>
      </extLst>
    </cacheHierarchy>
    <cacheHierarchy uniqueName="[Measures].[Сумма по столбцу Target Sample]" caption="Сумма по столбцу Target Sample" measure="1" displayFolder="" measureGroup="Examples" count="0" oneField="1" hidden="1">
      <extLst>
        <ext xmlns:x15="http://schemas.microsoft.com/office/spreadsheetml/2010/11/main" uri="{B97F6D7D-B522-45F9-BDA1-12C45D357490}">
          <x15:cacheHierarchy aggregatedColumn="6"/>
        </ext>
      </extLst>
    </cacheHierarchy>
    <cacheHierarchy uniqueName="[Measures].[Сумма по столбцу Shortfalls (Sample)]" caption="Сумма по столбцу Shortfalls (Sample)" measure="1" displayFolder="" measureGroup="Examples" count="0" oneField="1" hidden="1">
      <extLst>
        <ext xmlns:x15="http://schemas.microsoft.com/office/spreadsheetml/2010/11/main" uri="{B97F6D7D-B522-45F9-BDA1-12C45D357490}">
          <x15:cacheHierarchy aggregatedColumn="7"/>
        </ext>
      </extLst>
    </cacheHierarchy>
    <cacheHierarchy uniqueName="[Measures].[Сумма по столбцу Shortfalls (Completes)]" caption="Сумма по столбцу Shortfalls (Completes)" measure="1" displayFolder="" measureGroup="Examples" count="0" oneField="1" hidden="1">
      <extLst>
        <ext xmlns:x15="http://schemas.microsoft.com/office/spreadsheetml/2010/11/main" uri="{B97F6D7D-B522-45F9-BDA1-12C45D357490}">
          <x15:cacheHierarchy aggregatedColumn="8"/>
        </ext>
      </extLst>
    </cacheHierarchy>
    <cacheHierarchy uniqueName="[Measures].[Сумма по столбцу RR]" caption="Сумма по столбцу RR" measure="1" displayFolder="" measureGroup="Examples" count="0" oneField="1" hidden="1">
      <extLst>
        <ext xmlns:x15="http://schemas.microsoft.com/office/spreadsheetml/2010/11/main" uri="{B97F6D7D-B522-45F9-BDA1-12C45D357490}">
          <x15:cacheHierarchy aggregatedColumn="5"/>
        </ext>
      </extLst>
    </cacheHierarchy>
    <cacheHierarchy uniqueName="[Measures].[Среднее по столбцу RR]" caption="Среднее по столбцу RR" measure="1" displayFolder="" measureGroup="Examples" count="0" oneField="1" hidden="1">
      <fieldsUsage count="1">
        <fieldUsage x="4"/>
      </fieldsUsage>
      <extLst>
        <ext xmlns:x15="http://schemas.microsoft.com/office/spreadsheetml/2010/11/main" uri="{B97F6D7D-B522-45F9-BDA1-12C45D357490}">
          <x15:cacheHierarchy aggregatedColumn="5"/>
        </ext>
      </extLst>
    </cacheHierarchy>
  </cacheHierarchies>
  <kpis count="0"/>
  <dimensions count="2">
    <dimension name="Examples" uniqueName="[Examples]" caption="Examples"/>
    <dimension measure="1" name="Measures" uniqueName="[Measures]" caption="Measures"/>
  </dimensions>
  <measureGroups count="1">
    <measureGroup name="Examples" caption="Examples"/>
  </measureGroups>
  <maps count="1">
    <map measureGroup="0" dimension="0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Andrii Krugliakov" refreshedDate="44195.901483564812" backgroundQuery="1" createdVersion="3" refreshedVersion="6" minRefreshableVersion="3" recordCount="0" supportSubquery="1" supportAdvancedDrill="1" xr:uid="{00000000-000A-0000-FFFF-FFFF01000000}">
  <cacheSource type="external" connectionId="1">
    <extLst>
      <ext xmlns:x14="http://schemas.microsoft.com/office/spreadsheetml/2009/9/main" uri="{F057638F-6D5F-4e77-A914-E7F072B9BCA8}">
        <x14:sourceConnection name="ThisWorkbookDataModel"/>
      </ext>
    </extLst>
  </cacheSource>
  <cacheFields count="0"/>
  <cacheHierarchies count="18">
    <cacheHierarchy uniqueName="[Examples].[Region]" caption="Region" attribute="1" defaultMemberUniqueName="[Examples].[Region].[All]" allUniqueName="[Examples].[Region].[All]" dimensionUniqueName="[Examples]" displayFolder="" count="2" memberValueDatatype="130" unbalanced="0"/>
    <cacheHierarchy uniqueName="[Examples].[Gender]" caption="Gender" attribute="1" defaultMemberUniqueName="[Examples].[Gender].[All]" allUniqueName="[Examples].[Gender].[All]" dimensionUniqueName="[Examples]" displayFolder="" count="2" memberValueDatatype="130" unbalanced="0"/>
    <cacheHierarchy uniqueName="[Examples].[Age]" caption="Age" attribute="1" defaultMemberUniqueName="[Examples].[Age].[All]" allUniqueName="[Examples].[Age].[All]" dimensionUniqueName="[Examples]" displayFolder="" count="2" memberValueDatatype="130" unbalanced="0"/>
    <cacheHierarchy uniqueName="[Examples].[Balancing]" caption="Balancing" attribute="1" defaultMemberUniqueName="[Examples].[Balancing].[All]" allUniqueName="[Examples].[Balancing].[All]" dimensionUniqueName="[Examples]" displayFolder="" count="0" memberValueDatatype="5" unbalanced="0"/>
    <cacheHierarchy uniqueName="[Examples].[Genpop]" caption="Genpop" attribute="1" defaultMemberUniqueName="[Examples].[Genpop].[All]" allUniqueName="[Examples].[Genpop].[All]" dimensionUniqueName="[Examples]" displayFolder="" count="0" memberValueDatatype="20" unbalanced="0"/>
    <cacheHierarchy uniqueName="[Examples].[RR]" caption="RR" attribute="1" defaultMemberUniqueName="[Examples].[RR].[All]" allUniqueName="[Examples].[RR].[All]" dimensionUniqueName="[Examples]" displayFolder="" count="0" memberValueDatatype="5" unbalanced="0"/>
    <cacheHierarchy uniqueName="[Examples].[Target Sample]" caption="Target Sample" attribute="1" defaultMemberUniqueName="[Examples].[Target Sample].[All]" allUniqueName="[Examples].[Target Sample].[All]" dimensionUniqueName="[Examples]" displayFolder="" count="0" memberValueDatatype="5" unbalanced="0"/>
    <cacheHierarchy uniqueName="[Examples].[Shortfalls (Sample)]" caption="Shortfalls (Sample)" attribute="1" defaultMemberUniqueName="[Examples].[Shortfalls (Sample)].[All]" allUniqueName="[Examples].[Shortfalls (Sample)].[All]" dimensionUniqueName="[Examples]" displayFolder="" count="0" memberValueDatatype="5" unbalanced="0"/>
    <cacheHierarchy uniqueName="[Examples].[Shortfalls (Completes)]" caption="Shortfalls (Completes)" attribute="1" defaultMemberUniqueName="[Examples].[Shortfalls (Completes)].[All]" allUniqueName="[Examples].[Shortfalls (Completes)].[All]" dimensionUniqueName="[Examples]" displayFolder="" count="0" memberValueDatatype="5" unbalanced="0"/>
    <cacheHierarchy uniqueName="[Measures].[__XL_Count Examples]" caption="__XL_Count Examples" measure="1" displayFolder="" measureGroup="Examples" count="0" hidden="1"/>
    <cacheHierarchy uniqueName="[Measures].[__No measures defined]" caption="__No measures defined" measure="1" displayFolder="" count="0" hidden="1"/>
    <cacheHierarchy uniqueName="[Measures].[Сумма по столбцу Balancing]" caption="Сумма по столбцу Balancing" measure="1" displayFolder="" measureGroup="Examples" count="0" hidden="1">
      <extLst>
        <ext xmlns:x15="http://schemas.microsoft.com/office/spreadsheetml/2010/11/main" uri="{B97F6D7D-B522-45F9-BDA1-12C45D357490}">
          <x15:cacheHierarchy aggregatedColumn="3"/>
        </ext>
      </extLst>
    </cacheHierarchy>
    <cacheHierarchy uniqueName="[Measures].[Сумма по столбцу Genpop]" caption="Сумма по столбцу Genpop" measure="1" displayFolder="" measureGroup="Examples" count="0" hidden="1">
      <extLst>
        <ext xmlns:x15="http://schemas.microsoft.com/office/spreadsheetml/2010/11/main" uri="{B97F6D7D-B522-45F9-BDA1-12C45D357490}">
          <x15:cacheHierarchy aggregatedColumn="4"/>
        </ext>
      </extLst>
    </cacheHierarchy>
    <cacheHierarchy uniqueName="[Measures].[Сумма по столбцу Target Sample]" caption="Сумма по столбцу Target Sample" measure="1" displayFolder="" measureGroup="Examples" count="0" hidden="1">
      <extLst>
        <ext xmlns:x15="http://schemas.microsoft.com/office/spreadsheetml/2010/11/main" uri="{B97F6D7D-B522-45F9-BDA1-12C45D357490}">
          <x15:cacheHierarchy aggregatedColumn="6"/>
        </ext>
      </extLst>
    </cacheHierarchy>
    <cacheHierarchy uniqueName="[Measures].[Сумма по столбцу Shortfalls (Sample)]" caption="Сумма по столбцу Shortfalls (Sample)" measure="1" displayFolder="" measureGroup="Examples" count="0" hidden="1">
      <extLst>
        <ext xmlns:x15="http://schemas.microsoft.com/office/spreadsheetml/2010/11/main" uri="{B97F6D7D-B522-45F9-BDA1-12C45D357490}">
          <x15:cacheHierarchy aggregatedColumn="7"/>
        </ext>
      </extLst>
    </cacheHierarchy>
    <cacheHierarchy uniqueName="[Measures].[Сумма по столбцу Shortfalls (Completes)]" caption="Сумма по столбцу Shortfalls (Completes)" measure="1" displayFolder="" measureGroup="Examples" count="0" hidden="1">
      <extLst>
        <ext xmlns:x15="http://schemas.microsoft.com/office/spreadsheetml/2010/11/main" uri="{B97F6D7D-B522-45F9-BDA1-12C45D357490}">
          <x15:cacheHierarchy aggregatedColumn="8"/>
        </ext>
      </extLst>
    </cacheHierarchy>
    <cacheHierarchy uniqueName="[Measures].[Сумма по столбцу RR]" caption="Сумма по столбцу RR" measure="1" displayFolder="" measureGroup="Examples" count="0" hidden="1">
      <extLst>
        <ext xmlns:x15="http://schemas.microsoft.com/office/spreadsheetml/2010/11/main" uri="{B97F6D7D-B522-45F9-BDA1-12C45D357490}">
          <x15:cacheHierarchy aggregatedColumn="5"/>
        </ext>
      </extLst>
    </cacheHierarchy>
    <cacheHierarchy uniqueName="[Measures].[Среднее по столбцу RR]" caption="Среднее по столбцу RR" measure="1" displayFolder="" measureGroup="Examples" count="0" hidden="1">
      <extLst>
        <ext xmlns:x15="http://schemas.microsoft.com/office/spreadsheetml/2010/11/main" uri="{B97F6D7D-B522-45F9-BDA1-12C45D357490}">
          <x15:cacheHierarchy aggregatedColumn="5"/>
        </ext>
      </extLst>
    </cacheHierarchy>
  </cacheHierarchies>
  <kpis count="0"/>
  <extLst>
    <ext xmlns:x14="http://schemas.microsoft.com/office/spreadsheetml/2009/9/main" uri="{725AE2AE-9491-48be-B2B4-4EB974FC3084}">
      <x14:pivotCacheDefinition slicerData="1" pivotCacheId="835353342" supportSubqueryNonVisual="1" supportSubqueryCalcMem="1" supportAddCalcMems="1"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 таблица1" cacheId="0" applyNumberFormats="0" applyBorderFormats="0" applyFontFormats="0" applyPatternFormats="0" applyAlignmentFormats="0" applyWidthHeightFormats="1" dataCaption="Значения" updatedVersion="6" minRefreshableVersion="3" subtotalHiddenItems="1" itemPrintTitles="1" createdVersion="6" indent="0" compact="0" outline="1" outlineData="1" compactData="0" multipleFieldFilters="0">
  <location ref="A1:F92" firstHeaderRow="0" firstDataRow="1" firstDataCol="3"/>
  <pivotFields count="6">
    <pivotField axis="axisRow" compact="0" allDrilled="1" showAll="0" defaultSubtotal="0" defaultAttributeDrillState="1">
      <items count="6">
        <item x="5"/>
        <item x="0"/>
        <item x="1"/>
        <item x="2"/>
        <item x="3"/>
        <item x="4"/>
      </items>
    </pivotField>
    <pivotField axis="axisRow" compact="0" allDrilled="1" showAll="0" dataSourceSort="1" defaultSubtotal="0" defaultAttributeDrillState="1">
      <items count="6">
        <item x="0"/>
        <item x="1"/>
        <item x="2"/>
        <item x="3"/>
        <item x="4"/>
        <item x="5"/>
      </items>
    </pivotField>
    <pivotField dataField="1" compact="0" showAll="0" defaultSubtotal="0"/>
    <pivotField dataField="1" compact="0" showAll="0" defaultSubtotal="0"/>
    <pivotField dataField="1" compact="0" subtotalTop="0" showAll="0" defaultSubtotal="0"/>
    <pivotField axis="axisRow" compact="0" allDrilled="1" showAll="0" sortType="descending" defaultSubtotal="0" defaultAttributeDrillState="1">
      <items count="2">
        <item x="1"/>
        <item x="0"/>
      </items>
    </pivotField>
  </pivotFields>
  <rowFields count="3">
    <field x="0"/>
    <field x="5"/>
    <field x="1"/>
  </rowFields>
  <rowItems count="91">
    <i>
      <x/>
    </i>
    <i r="1">
      <x/>
    </i>
    <i r="2">
      <x/>
    </i>
    <i r="2">
      <x v="1"/>
    </i>
    <i r="2">
      <x v="2"/>
    </i>
    <i r="2">
      <x v="3"/>
    </i>
    <i r="2">
      <x v="4"/>
    </i>
    <i r="2">
      <x v="5"/>
    </i>
    <i r="1">
      <x v="1"/>
    </i>
    <i r="2">
      <x/>
    </i>
    <i r="2">
      <x v="1"/>
    </i>
    <i r="2">
      <x v="2"/>
    </i>
    <i r="2">
      <x v="3"/>
    </i>
    <i r="2">
      <x v="4"/>
    </i>
    <i r="2">
      <x v="5"/>
    </i>
    <i>
      <x v="1"/>
    </i>
    <i r="1">
      <x/>
    </i>
    <i r="2">
      <x/>
    </i>
    <i r="2">
      <x v="1"/>
    </i>
    <i r="2">
      <x v="2"/>
    </i>
    <i r="2">
      <x v="3"/>
    </i>
    <i r="2">
      <x v="4"/>
    </i>
    <i r="2">
      <x v="5"/>
    </i>
    <i r="1">
      <x v="1"/>
    </i>
    <i r="2">
      <x/>
    </i>
    <i r="2">
      <x v="1"/>
    </i>
    <i r="2">
      <x v="2"/>
    </i>
    <i r="2">
      <x v="3"/>
    </i>
    <i r="2">
      <x v="4"/>
    </i>
    <i r="2">
      <x v="5"/>
    </i>
    <i>
      <x v="2"/>
    </i>
    <i r="1">
      <x/>
    </i>
    <i r="2">
      <x/>
    </i>
    <i r="2">
      <x v="1"/>
    </i>
    <i r="2">
      <x v="2"/>
    </i>
    <i r="2">
      <x v="3"/>
    </i>
    <i r="2">
      <x v="4"/>
    </i>
    <i r="2">
      <x v="5"/>
    </i>
    <i r="1">
      <x v="1"/>
    </i>
    <i r="2">
      <x/>
    </i>
    <i r="2">
      <x v="1"/>
    </i>
    <i r="2">
      <x v="2"/>
    </i>
    <i r="2">
      <x v="3"/>
    </i>
    <i r="2">
      <x v="4"/>
    </i>
    <i r="2">
      <x v="5"/>
    </i>
    <i>
      <x v="3"/>
    </i>
    <i r="1">
      <x/>
    </i>
    <i r="2">
      <x/>
    </i>
    <i r="2">
      <x v="1"/>
    </i>
    <i r="2">
      <x v="2"/>
    </i>
    <i r="2">
      <x v="3"/>
    </i>
    <i r="2">
      <x v="4"/>
    </i>
    <i r="2">
      <x v="5"/>
    </i>
    <i r="1">
      <x v="1"/>
    </i>
    <i r="2">
      <x/>
    </i>
    <i r="2">
      <x v="1"/>
    </i>
    <i r="2">
      <x v="2"/>
    </i>
    <i r="2">
      <x v="3"/>
    </i>
    <i r="2">
      <x v="4"/>
    </i>
    <i r="2">
      <x v="5"/>
    </i>
    <i>
      <x v="4"/>
    </i>
    <i r="1">
      <x/>
    </i>
    <i r="2">
      <x/>
    </i>
    <i r="2">
      <x v="1"/>
    </i>
    <i r="2">
      <x v="2"/>
    </i>
    <i r="2">
      <x v="3"/>
    </i>
    <i r="2">
      <x v="4"/>
    </i>
    <i r="2">
      <x v="5"/>
    </i>
    <i r="1">
      <x v="1"/>
    </i>
    <i r="2">
      <x/>
    </i>
    <i r="2">
      <x v="1"/>
    </i>
    <i r="2">
      <x v="2"/>
    </i>
    <i r="2">
      <x v="3"/>
    </i>
    <i r="2">
      <x v="4"/>
    </i>
    <i r="2">
      <x v="5"/>
    </i>
    <i>
      <x v="5"/>
    </i>
    <i r="1">
      <x/>
    </i>
    <i r="2">
      <x/>
    </i>
    <i r="2">
      <x v="1"/>
    </i>
    <i r="2">
      <x v="2"/>
    </i>
    <i r="2">
      <x v="3"/>
    </i>
    <i r="2">
      <x v="4"/>
    </i>
    <i r="2">
      <x v="5"/>
    </i>
    <i r="1">
      <x v="1"/>
    </i>
    <i r="2">
      <x/>
    </i>
    <i r="2">
      <x v="1"/>
    </i>
    <i r="2">
      <x v="2"/>
    </i>
    <i r="2">
      <x v="3"/>
    </i>
    <i r="2">
      <x v="4"/>
    </i>
    <i r="2">
      <x v="5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Balancing " fld="2" showDataAs="percentOfCol" baseField="2" baseItem="0" numFmtId="10"/>
    <dataField name="Panel" fld="3" baseField="2" baseItem="0" numFmtId="3"/>
    <dataField name="RR " fld="4" subtotal="average" baseField="2" baseItem="0" numFmtId="10"/>
  </dataFields>
  <pivotHierarchies count="18">
    <pivotHierarchy multipleItemSelectionAllowed="1" dragToData="1"/>
    <pivotHierarchy multipleItemSelectionAllowed="1" dragToData="1"/>
    <pivotHierarchy multipleItemSelectionAllowed="1" dragToData="1"/>
    <pivotHierarchy dragToData="1"/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Data="1" caption="Balancing "/>
    <pivotHierarchy dragToData="1" caption="Panel"/>
    <pivotHierarchy dragToData="1" caption="Target Sample "/>
    <pivotHierarchy dragToData="1" caption="Shortfalls (Sample) "/>
    <pivotHierarchy dragToData="1" caption="Shortfalls (Completes) "/>
    <pivotHierarchy dragToData="1" caption="RR "/>
    <pivotHierarchy dragToData="1" caption="RR "/>
  </pivotHierarchies>
  <pivotTableStyleInfo name="PivotStyleLight16" showRowHeaders="1" showColHeaders="1" showRowStripes="0" showColStripes="0" showLastColumn="1"/>
  <rowHierarchiesUsage count="3">
    <rowHierarchyUsage hierarchyUsage="0"/>
    <rowHierarchyUsage hierarchyUsage="1"/>
    <rowHierarchyUsage hierarchyUsage="2"/>
  </rowHierarchiesUsage>
  <colHierarchiesUsage count="1">
    <colHierarchyUsage hierarchyUsage="-2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 sourceDataName="Запрос — Examples">
        <x15:activeTabTopLevelEntity name="[Examples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Срез_Region" xr10:uid="{00000000-0013-0000-FFFF-FFFF01000000}" sourceName="[Examples].[Region]">
  <pivotTables>
    <pivotTable tabId="24" name="Сводная таблица1"/>
  </pivotTables>
  <data>
    <olap pivotCacheId="835353342">
      <levels count="2">
        <level uniqueName="[Examples].[Region].[(All)]" sourceCaption="(All)" count="0"/>
        <level uniqueName="[Examples].[Region].[Region]" sourceCaption="Region" count="6">
          <ranges>
            <range startItem="0">
              <i n="[Examples].[Region].&amp;['Alberta']" c="'Alberta'"/>
              <i n="[Examples].[Region].&amp;['British Columbia']" c="'British Columbia'"/>
              <i n="[Examples].[Region].&amp;['Manitoba', 'Saskatchewan']" c="'Manitoba', 'Saskatchewan'"/>
              <i n="[Examples].[Region].&amp;['New Brunswick', 'Newfoundland and Labrador', 'Nova Scotia', 'Prince Edward Island']" c="'New Brunswick', 'Newfoundland and Labrador', 'Nova Scotia', 'Prince Edward Island'"/>
              <i n="[Examples].[Region].&amp;['Ontario']" c="'Ontario'"/>
              <i n="[Examples].[Region].&amp;['Quebec']" c="'Quebec'"/>
            </range>
          </ranges>
        </level>
      </levels>
      <selections count="1">
        <selection n="[Examples].[Region].[All]"/>
      </selections>
    </olap>
  </data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Срез_Gender" xr10:uid="{00000000-0013-0000-FFFF-FFFF02000000}" sourceName="[Examples].[Gender]">
  <pivotTables>
    <pivotTable tabId="24" name="Сводная таблица1"/>
  </pivotTables>
  <data>
    <olap pivotCacheId="835353342">
      <levels count="2">
        <level uniqueName="[Examples].[Gender].[(All)]" sourceCaption="(All)" count="0"/>
        <level uniqueName="[Examples].[Gender].[Gender]" sourceCaption="Gender" count="2">
          <ranges>
            <range startItem="0">
              <i n="[Examples].[Gender].&amp;[Female]" c="Female"/>
              <i n="[Examples].[Gender].&amp;[Male]" c="Male"/>
            </range>
          </ranges>
        </level>
      </levels>
      <selections count="1">
        <selection n="[Examples].[Gender].[All]"/>
      </selections>
    </olap>
  </data>
</slicerCacheDefinition>
</file>

<file path=xl/slicerCaches/slicerCache3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Срез_Age" xr10:uid="{00000000-0013-0000-FFFF-FFFF03000000}" sourceName="[Examples].[Age]">
  <pivotTables>
    <pivotTable tabId="24" name="Сводная таблица1"/>
  </pivotTables>
  <data>
    <olap pivotCacheId="835353342">
      <levels count="2">
        <level uniqueName="[Examples].[Age].[(All)]" sourceCaption="(All)" count="0"/>
        <level uniqueName="[Examples].[Age].[Age]" sourceCaption="Age" count="6">
          <ranges>
            <range startItem="0">
              <i n="[Examples].[Age].&amp;[18-24]" c="18-24"/>
              <i n="[Examples].[Age].&amp;[25-34]" c="25-34"/>
              <i n="[Examples].[Age].&amp;[35-44]" c="35-44"/>
              <i n="[Examples].[Age].&amp;[45-54]" c="45-54"/>
              <i n="[Examples].[Age].&amp;[55-64]" c="55-64"/>
              <i n="[Examples].[Age].&amp;[65+]" c="65+"/>
            </range>
          </ranges>
        </level>
      </levels>
      <selections count="1">
        <selection n="[Examples].[Age].[All]"/>
      </selections>
    </olap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Region" xr10:uid="{00000000-0014-0000-FFFF-FFFF01000000}" cache="Срез_Region" caption="Region" level="1" rowHeight="241300"/>
  <slicer name="Gender" xr10:uid="{00000000-0014-0000-FFFF-FFFF02000000}" cache="Срез_Gender" caption="Gender" level="1" rowHeight="241300"/>
  <slicer name="Age" xr10:uid="{00000000-0014-0000-FFFF-FFFF03000000}" cache="Срез_Age" caption="Age" columnCount="2" level="1" rowHeight="241300"/>
</slicer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8.xml"/><Relationship Id="rId13" Type="http://schemas.openxmlformats.org/officeDocument/2006/relationships/ctrlProp" Target="../ctrlProps/ctrlProp13.xml"/><Relationship Id="rId7" Type="http://schemas.openxmlformats.org/officeDocument/2006/relationships/ctrlProp" Target="../ctrlProps/ctrlProp7.xml"/><Relationship Id="rId12" Type="http://schemas.openxmlformats.org/officeDocument/2006/relationships/ctrlProp" Target="../ctrlProps/ctrlProp1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7.bin"/><Relationship Id="rId6" Type="http://schemas.openxmlformats.org/officeDocument/2006/relationships/ctrlProp" Target="../ctrlProps/ctrlProp6.xml"/><Relationship Id="rId11" Type="http://schemas.openxmlformats.org/officeDocument/2006/relationships/ctrlProp" Target="../ctrlProps/ctrlProp11.xml"/><Relationship Id="rId5" Type="http://schemas.openxmlformats.org/officeDocument/2006/relationships/ctrlProp" Target="../ctrlProps/ctrlProp5.xml"/><Relationship Id="rId15" Type="http://schemas.openxmlformats.org/officeDocument/2006/relationships/ctrlProp" Target="../ctrlProps/ctrlProp15.xml"/><Relationship Id="rId10" Type="http://schemas.openxmlformats.org/officeDocument/2006/relationships/ctrlProp" Target="../ctrlProps/ctrlProp10.xml"/><Relationship Id="rId4" Type="http://schemas.openxmlformats.org/officeDocument/2006/relationships/ctrlProp" Target="../ctrlProps/ctrlProp4.xml"/><Relationship Id="rId9" Type="http://schemas.openxmlformats.org/officeDocument/2006/relationships/ctrlProp" Target="../ctrlProps/ctrlProp9.xml"/><Relationship Id="rId14" Type="http://schemas.openxmlformats.org/officeDocument/2006/relationships/ctrlProp" Target="../ctrlProps/ctrlProp14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8.bin"/><Relationship Id="rId1" Type="http://schemas.openxmlformats.org/officeDocument/2006/relationships/pivotTable" Target="../pivotTables/pivotTable1.xml"/><Relationship Id="rId4" Type="http://schemas.microsoft.com/office/2007/relationships/slicer" Target="../slicers/slicer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E53"/>
  <sheetViews>
    <sheetView topLeftCell="I1" zoomScale="85" zoomScaleNormal="85" workbookViewId="0">
      <selection activeCell="AD16" sqref="AD16"/>
    </sheetView>
  </sheetViews>
  <sheetFormatPr defaultRowHeight="15"/>
  <cols>
    <col min="1" max="1" width="12.28515625" hidden="1" customWidth="1"/>
    <col min="2" max="2" width="0" hidden="1" customWidth="1"/>
    <col min="3" max="3" width="12.85546875" hidden="1" customWidth="1"/>
    <col min="4" max="7" width="0" hidden="1" customWidth="1"/>
    <col min="8" max="8" width="4.42578125" hidden="1" customWidth="1"/>
    <col min="9" max="9" width="22.5703125" customWidth="1"/>
    <col min="10" max="10" width="9" bestFit="1" customWidth="1"/>
    <col min="11" max="11" width="10.42578125" bestFit="1" customWidth="1"/>
    <col min="12" max="12" width="9.5703125" bestFit="1" customWidth="1"/>
    <col min="13" max="13" width="10.5703125" bestFit="1" customWidth="1"/>
    <col min="14" max="14" width="9.5703125" bestFit="1" customWidth="1"/>
    <col min="15" max="15" width="10.5703125" bestFit="1" customWidth="1"/>
    <col min="16" max="16" width="5.28515625" customWidth="1"/>
    <col min="17" max="17" width="20.7109375" customWidth="1"/>
    <col min="18" max="19" width="9.85546875" bestFit="1" customWidth="1"/>
    <col min="24" max="24" width="5.42578125" customWidth="1"/>
    <col min="25" max="25" width="12.85546875" bestFit="1" customWidth="1"/>
    <col min="27" max="27" width="9.85546875" bestFit="1" customWidth="1"/>
  </cols>
  <sheetData>
    <row r="1" spans="1:31" s="37" customFormat="1" ht="19.5" thickBot="1">
      <c r="A1" s="34" t="s">
        <v>0</v>
      </c>
      <c r="B1" s="35" t="s">
        <v>17</v>
      </c>
      <c r="C1" s="36">
        <v>0.85</v>
      </c>
      <c r="D1" s="35" t="s">
        <v>18</v>
      </c>
      <c r="E1" s="36">
        <v>0.7</v>
      </c>
      <c r="F1" s="35"/>
      <c r="G1" s="35"/>
      <c r="I1" s="37" t="s">
        <v>203</v>
      </c>
      <c r="J1" s="37">
        <v>4000</v>
      </c>
      <c r="Q1" s="37" t="s">
        <v>48</v>
      </c>
      <c r="R1" s="38">
        <f>W27</f>
        <v>94227</v>
      </c>
      <c r="Y1" s="37" t="s">
        <v>52</v>
      </c>
      <c r="Z1" s="38"/>
    </row>
    <row r="2" spans="1:31" ht="15.75" thickBot="1">
      <c r="A2" s="1"/>
      <c r="B2" s="2"/>
      <c r="C2" s="3" t="s">
        <v>1</v>
      </c>
      <c r="D2" s="4" t="s">
        <v>2</v>
      </c>
      <c r="E2" s="4" t="s">
        <v>3</v>
      </c>
      <c r="F2" s="4" t="s">
        <v>4</v>
      </c>
      <c r="G2" s="5" t="s">
        <v>5</v>
      </c>
      <c r="I2" s="1"/>
      <c r="J2" s="2"/>
      <c r="K2" s="3" t="s">
        <v>1</v>
      </c>
      <c r="L2" s="4" t="s">
        <v>2</v>
      </c>
      <c r="M2" s="4" t="s">
        <v>3</v>
      </c>
      <c r="N2" s="4" t="s">
        <v>4</v>
      </c>
      <c r="O2" s="5" t="s">
        <v>5</v>
      </c>
      <c r="Q2" s="1"/>
      <c r="R2" s="2"/>
      <c r="S2" s="3" t="s">
        <v>1</v>
      </c>
      <c r="T2" s="4" t="s">
        <v>2</v>
      </c>
      <c r="U2" s="4" t="s">
        <v>3</v>
      </c>
      <c r="V2" s="4" t="s">
        <v>4</v>
      </c>
      <c r="W2" s="5" t="s">
        <v>5</v>
      </c>
      <c r="Y2" s="1"/>
      <c r="Z2" s="2"/>
      <c r="AA2" s="3" t="s">
        <v>1</v>
      </c>
      <c r="AB2" s="4" t="s">
        <v>2</v>
      </c>
      <c r="AC2" s="4" t="s">
        <v>3</v>
      </c>
      <c r="AD2" s="4" t="s">
        <v>4</v>
      </c>
      <c r="AE2" s="5" t="s">
        <v>5</v>
      </c>
    </row>
    <row r="3" spans="1:31">
      <c r="A3" s="6" t="s">
        <v>6</v>
      </c>
      <c r="B3" s="3" t="s">
        <v>7</v>
      </c>
      <c r="C3" s="7">
        <v>2.8973756769167594E-3</v>
      </c>
      <c r="D3" s="8">
        <v>3.2077626992794068E-3</v>
      </c>
      <c r="E3" s="8">
        <v>1.0681083424550672E-2</v>
      </c>
      <c r="F3" s="8">
        <v>1.6723260277481705E-3</v>
      </c>
      <c r="G3" s="9">
        <v>1.8458547828495007E-2</v>
      </c>
      <c r="I3" s="6" t="s">
        <v>6</v>
      </c>
      <c r="J3" s="3" t="s">
        <v>7</v>
      </c>
      <c r="K3" s="25">
        <f>$J$1*C3/$C$1/$E$1/C30</f>
        <v>389.56311622410209</v>
      </c>
      <c r="L3" s="26">
        <f t="shared" ref="L3:N3" si="0">$J$1*D3/$C$1/$E$1/D30</f>
        <v>501.50677338743913</v>
      </c>
      <c r="M3" s="26">
        <f t="shared" si="0"/>
        <v>1495.9500594608783</v>
      </c>
      <c r="N3" s="26">
        <f t="shared" si="0"/>
        <v>160.60754168049658</v>
      </c>
      <c r="O3" s="27">
        <f>SUM(K3:N3)</f>
        <v>2547.6274907529159</v>
      </c>
      <c r="Q3" s="6" t="s">
        <v>6</v>
      </c>
      <c r="R3" s="3" t="s">
        <v>7</v>
      </c>
      <c r="S3" s="25">
        <v>264</v>
      </c>
      <c r="T3" s="26">
        <v>256</v>
      </c>
      <c r="U3" s="26">
        <v>787</v>
      </c>
      <c r="V3" s="26">
        <v>193</v>
      </c>
      <c r="W3" s="27">
        <f>SUM(S3:V3)</f>
        <v>1500</v>
      </c>
      <c r="Y3" s="6" t="s">
        <v>6</v>
      </c>
      <c r="Z3" s="3" t="s">
        <v>7</v>
      </c>
      <c r="AA3" s="25">
        <f>S3-K3</f>
        <v>-125.56311622410209</v>
      </c>
      <c r="AB3" s="26">
        <f t="shared" ref="AB3:AE3" si="1">T3-L3</f>
        <v>-245.50677338743913</v>
      </c>
      <c r="AC3" s="26">
        <f t="shared" si="1"/>
        <v>-708.95005946087826</v>
      </c>
      <c r="AD3" s="26">
        <f t="shared" si="1"/>
        <v>32.392458319503419</v>
      </c>
      <c r="AE3" s="27">
        <f t="shared" si="1"/>
        <v>-1047.6274907529159</v>
      </c>
    </row>
    <row r="4" spans="1:31">
      <c r="A4" s="10"/>
      <c r="B4" s="11" t="s">
        <v>8</v>
      </c>
      <c r="C4" s="12">
        <v>4.5484164169701836E-3</v>
      </c>
      <c r="D4" s="13">
        <v>3.0004845405377091E-3</v>
      </c>
      <c r="E4" s="13">
        <v>1.1759026949759289E-2</v>
      </c>
      <c r="F4" s="13">
        <v>1.308878249794009E-2</v>
      </c>
      <c r="G4" s="14">
        <v>3.2396710405207273E-2</v>
      </c>
      <c r="I4" s="10"/>
      <c r="J4" s="11" t="s">
        <v>8</v>
      </c>
      <c r="K4" s="28">
        <f t="shared" ref="K4:K26" si="2">$J$1*C4/$C$1/$E$1/C31</f>
        <v>745.79486238494508</v>
      </c>
      <c r="L4" s="29">
        <f t="shared" ref="L4:L26" si="3">$J$1*D4/$C$1/$E$1/D31</f>
        <v>336.18874403783855</v>
      </c>
      <c r="M4" s="29">
        <f t="shared" ref="M4:M26" si="4">$J$1*E4/$C$1/$E$1/E31</f>
        <v>1838.4251631439186</v>
      </c>
      <c r="N4" s="29">
        <f t="shared" ref="N4:N26" si="5">$J$1*F4/$C$1/$E$1/F31</f>
        <v>1491.3866968169882</v>
      </c>
      <c r="O4" s="30">
        <f t="shared" ref="O4:O26" si="6">SUM(K4:N4)</f>
        <v>4411.7954663836899</v>
      </c>
      <c r="Q4" s="10"/>
      <c r="R4" s="11" t="s">
        <v>8</v>
      </c>
      <c r="S4" s="28">
        <v>320</v>
      </c>
      <c r="T4" s="29">
        <v>226</v>
      </c>
      <c r="U4" s="29">
        <v>614</v>
      </c>
      <c r="V4" s="29">
        <v>697</v>
      </c>
      <c r="W4" s="30">
        <f t="shared" ref="W4:W26" si="7">SUM(S4:V4)</f>
        <v>1857</v>
      </c>
      <c r="Y4" s="10"/>
      <c r="Z4" s="11" t="s">
        <v>8</v>
      </c>
      <c r="AA4" s="28">
        <f t="shared" ref="AA4:AA26" si="8">S4-K4</f>
        <v>-425.79486238494508</v>
      </c>
      <c r="AB4" s="29">
        <f t="shared" ref="AB4:AB27" si="9">T4-L4</f>
        <v>-110.18874403783855</v>
      </c>
      <c r="AC4" s="29">
        <f t="shared" ref="AC4:AC27" si="10">U4-M4</f>
        <v>-1224.4251631439186</v>
      </c>
      <c r="AD4" s="29">
        <f t="shared" ref="AD4:AD27" si="11">V4-N4</f>
        <v>-794.38669681698821</v>
      </c>
      <c r="AE4" s="30">
        <f t="shared" ref="AE4:AE27" si="12">W4-O4</f>
        <v>-2554.7954663836899</v>
      </c>
    </row>
    <row r="5" spans="1:31">
      <c r="A5" s="10"/>
      <c r="B5" s="11" t="s">
        <v>9</v>
      </c>
      <c r="C5" s="12">
        <v>1.5467964907383126E-2</v>
      </c>
      <c r="D5" s="13">
        <v>2.269619393460864E-2</v>
      </c>
      <c r="E5" s="13">
        <v>2.9342582510567317E-2</v>
      </c>
      <c r="F5" s="13">
        <v>1.7296498031440941E-2</v>
      </c>
      <c r="G5" s="14">
        <v>8.4803239384000029E-2</v>
      </c>
      <c r="I5" s="10"/>
      <c r="J5" s="11" t="s">
        <v>9</v>
      </c>
      <c r="K5" s="28">
        <f t="shared" si="2"/>
        <v>630.22011336422213</v>
      </c>
      <c r="L5" s="29">
        <f t="shared" si="3"/>
        <v>1387.0859547507191</v>
      </c>
      <c r="M5" s="29">
        <f t="shared" si="4"/>
        <v>2167.7039438963761</v>
      </c>
      <c r="N5" s="29">
        <f t="shared" si="5"/>
        <v>688.04129208655729</v>
      </c>
      <c r="O5" s="30">
        <f t="shared" si="6"/>
        <v>4873.0513040978749</v>
      </c>
      <c r="Q5" s="10"/>
      <c r="R5" s="11" t="s">
        <v>9</v>
      </c>
      <c r="S5" s="28">
        <v>954</v>
      </c>
      <c r="T5" s="29">
        <v>1011</v>
      </c>
      <c r="U5" s="29">
        <v>1526</v>
      </c>
      <c r="V5" s="29">
        <v>1371</v>
      </c>
      <c r="W5" s="30">
        <f t="shared" si="7"/>
        <v>4862</v>
      </c>
      <c r="Y5" s="10"/>
      <c r="Z5" s="11" t="s">
        <v>9</v>
      </c>
      <c r="AA5" s="28">
        <f t="shared" si="8"/>
        <v>323.77988663577787</v>
      </c>
      <c r="AB5" s="29">
        <f t="shared" si="9"/>
        <v>-376.08595475071911</v>
      </c>
      <c r="AC5" s="29">
        <f t="shared" si="10"/>
        <v>-641.70394389637613</v>
      </c>
      <c r="AD5" s="29">
        <f t="shared" si="11"/>
        <v>682.95870791344271</v>
      </c>
      <c r="AE5" s="30">
        <f t="shared" si="12"/>
        <v>-11.05130409787489</v>
      </c>
    </row>
    <row r="6" spans="1:31" ht="15.75" thickBot="1">
      <c r="A6" s="10"/>
      <c r="B6" s="11" t="s">
        <v>10</v>
      </c>
      <c r="C6" s="12">
        <v>2.4036362153540473E-3</v>
      </c>
      <c r="D6" s="13">
        <v>2.0166937044758409E-3</v>
      </c>
      <c r="E6" s="13">
        <v>3.3292183054751804E-3</v>
      </c>
      <c r="F6" s="13">
        <v>5.5292601903900417E-3</v>
      </c>
      <c r="G6" s="14">
        <v>1.327880841569511E-2</v>
      </c>
      <c r="I6" s="10"/>
      <c r="J6" s="11" t="s">
        <v>10</v>
      </c>
      <c r="K6" s="28">
        <f t="shared" si="2"/>
        <v>118.81543328492572</v>
      </c>
      <c r="L6" s="29">
        <f t="shared" si="3"/>
        <v>148.98466742826417</v>
      </c>
      <c r="M6" s="29">
        <f t="shared" si="4"/>
        <v>235.59262665901323</v>
      </c>
      <c r="N6" s="29">
        <f t="shared" si="5"/>
        <v>404.03801172013459</v>
      </c>
      <c r="O6" s="30">
        <f t="shared" si="6"/>
        <v>907.43073909233772</v>
      </c>
      <c r="Q6" s="10"/>
      <c r="R6" s="11" t="s">
        <v>10</v>
      </c>
      <c r="S6" s="28">
        <v>147</v>
      </c>
      <c r="T6" s="29">
        <v>83</v>
      </c>
      <c r="U6" s="29">
        <v>201</v>
      </c>
      <c r="V6" s="29">
        <v>172</v>
      </c>
      <c r="W6" s="30">
        <f t="shared" si="7"/>
        <v>603</v>
      </c>
      <c r="Y6" s="10"/>
      <c r="Z6" s="11" t="s">
        <v>10</v>
      </c>
      <c r="AA6" s="28">
        <f t="shared" si="8"/>
        <v>28.184566715074283</v>
      </c>
      <c r="AB6" s="29">
        <f t="shared" si="9"/>
        <v>-65.984667428264174</v>
      </c>
      <c r="AC6" s="29">
        <f t="shared" si="10"/>
        <v>-34.592626659013234</v>
      </c>
      <c r="AD6" s="29">
        <f t="shared" si="11"/>
        <v>-232.03801172013459</v>
      </c>
      <c r="AE6" s="30">
        <f t="shared" si="12"/>
        <v>-304.43073909233772</v>
      </c>
    </row>
    <row r="7" spans="1:31">
      <c r="A7" s="10" t="s">
        <v>11</v>
      </c>
      <c r="B7" s="3" t="s">
        <v>7</v>
      </c>
      <c r="C7" s="7">
        <v>3.0787052046212242E-3</v>
      </c>
      <c r="D7" s="8">
        <v>3.2318587692627757E-3</v>
      </c>
      <c r="E7" s="8">
        <v>1.0952153564960959E-2</v>
      </c>
      <c r="F7" s="8">
        <v>1.8455766857533691E-3</v>
      </c>
      <c r="G7" s="9">
        <v>1.9108294224598327E-2</v>
      </c>
      <c r="I7" s="10" t="s">
        <v>11</v>
      </c>
      <c r="J7" s="3" t="s">
        <v>7</v>
      </c>
      <c r="K7" s="25">
        <f t="shared" si="2"/>
        <v>186.46106167741539</v>
      </c>
      <c r="L7" s="26">
        <f t="shared" si="3"/>
        <v>223.98743960930614</v>
      </c>
      <c r="M7" s="26">
        <f t="shared" si="4"/>
        <v>887.08341115407188</v>
      </c>
      <c r="N7" s="26">
        <f t="shared" si="5"/>
        <v>127.90967240775321</v>
      </c>
      <c r="O7" s="27">
        <f t="shared" si="6"/>
        <v>1425.4415848485467</v>
      </c>
      <c r="Q7" s="10" t="s">
        <v>11</v>
      </c>
      <c r="R7" s="3" t="s">
        <v>7</v>
      </c>
      <c r="S7" s="25">
        <v>182</v>
      </c>
      <c r="T7" s="26">
        <v>243</v>
      </c>
      <c r="U7" s="26">
        <v>627</v>
      </c>
      <c r="V7" s="26">
        <v>164</v>
      </c>
      <c r="W7" s="27">
        <f t="shared" si="7"/>
        <v>1216</v>
      </c>
      <c r="Y7" s="10" t="s">
        <v>11</v>
      </c>
      <c r="Z7" s="3" t="s">
        <v>7</v>
      </c>
      <c r="AA7" s="25">
        <f t="shared" si="8"/>
        <v>-4.4610616774153868</v>
      </c>
      <c r="AB7" s="26">
        <f t="shared" si="9"/>
        <v>19.012560390693864</v>
      </c>
      <c r="AC7" s="26">
        <f t="shared" si="10"/>
        <v>-260.08341115407188</v>
      </c>
      <c r="AD7" s="26">
        <f t="shared" si="11"/>
        <v>36.090327592246794</v>
      </c>
      <c r="AE7" s="27">
        <f t="shared" si="12"/>
        <v>-209.44158484854665</v>
      </c>
    </row>
    <row r="8" spans="1:31">
      <c r="A8" s="10"/>
      <c r="B8" s="11" t="s">
        <v>8</v>
      </c>
      <c r="C8" s="12">
        <v>4.1376418792932971E-3</v>
      </c>
      <c r="D8" s="13">
        <v>2.6236778809427151E-3</v>
      </c>
      <c r="E8" s="13">
        <v>1.0867382926392746E-2</v>
      </c>
      <c r="F8" s="13">
        <v>1.1571313539250817E-2</v>
      </c>
      <c r="G8" s="14">
        <v>2.9200016225879574E-2</v>
      </c>
      <c r="I8" s="10"/>
      <c r="J8" s="11" t="s">
        <v>8</v>
      </c>
      <c r="K8" s="28">
        <f t="shared" si="2"/>
        <v>135.02951388735573</v>
      </c>
      <c r="L8" s="29">
        <f t="shared" si="3"/>
        <v>122.4872960290717</v>
      </c>
      <c r="M8" s="29">
        <f t="shared" si="4"/>
        <v>549.30854496203926</v>
      </c>
      <c r="N8" s="29">
        <f t="shared" si="5"/>
        <v>637.62576328699924</v>
      </c>
      <c r="O8" s="30">
        <f t="shared" si="6"/>
        <v>1444.4511181654659</v>
      </c>
      <c r="Q8" s="10"/>
      <c r="R8" s="11" t="s">
        <v>8</v>
      </c>
      <c r="S8" s="28">
        <v>194</v>
      </c>
      <c r="T8" s="29">
        <v>170</v>
      </c>
      <c r="U8" s="29">
        <v>458</v>
      </c>
      <c r="V8" s="29">
        <v>431</v>
      </c>
      <c r="W8" s="30">
        <f t="shared" si="7"/>
        <v>1253</v>
      </c>
      <c r="Y8" s="10"/>
      <c r="Z8" s="11" t="s">
        <v>8</v>
      </c>
      <c r="AA8" s="28">
        <f t="shared" si="8"/>
        <v>58.970486112644267</v>
      </c>
      <c r="AB8" s="29">
        <f t="shared" si="9"/>
        <v>47.5127039709283</v>
      </c>
      <c r="AC8" s="29">
        <f t="shared" si="10"/>
        <v>-91.308544962039264</v>
      </c>
      <c r="AD8" s="29">
        <f t="shared" si="11"/>
        <v>-206.62576328699924</v>
      </c>
      <c r="AE8" s="30">
        <f t="shared" si="12"/>
        <v>-191.45111816546591</v>
      </c>
    </row>
    <row r="9" spans="1:31">
      <c r="A9" s="10"/>
      <c r="B9" s="11" t="s">
        <v>9</v>
      </c>
      <c r="C9" s="12">
        <v>2.1374636501436322E-2</v>
      </c>
      <c r="D9" s="13">
        <v>2.9165119937890231E-2</v>
      </c>
      <c r="E9" s="13">
        <v>3.8829300659266854E-2</v>
      </c>
      <c r="F9" s="13">
        <v>2.1728586390511565E-2</v>
      </c>
      <c r="G9" s="14">
        <v>0.11109764348910497</v>
      </c>
      <c r="I9" s="10"/>
      <c r="J9" s="11" t="s">
        <v>9</v>
      </c>
      <c r="K9" s="28">
        <f t="shared" si="2"/>
        <v>608.87726823632875</v>
      </c>
      <c r="L9" s="29">
        <f t="shared" si="3"/>
        <v>1015.8965450564805</v>
      </c>
      <c r="M9" s="29">
        <f t="shared" si="4"/>
        <v>1345.5531719402877</v>
      </c>
      <c r="N9" s="29">
        <f t="shared" si="5"/>
        <v>789.59205598043411</v>
      </c>
      <c r="O9" s="30">
        <f t="shared" si="6"/>
        <v>3759.9190412135308</v>
      </c>
      <c r="Q9" s="10"/>
      <c r="R9" s="11" t="s">
        <v>9</v>
      </c>
      <c r="S9" s="28">
        <v>1133</v>
      </c>
      <c r="T9" s="29">
        <v>1371</v>
      </c>
      <c r="U9" s="29">
        <v>2067</v>
      </c>
      <c r="V9" s="29">
        <v>1256</v>
      </c>
      <c r="W9" s="30">
        <f t="shared" si="7"/>
        <v>5827</v>
      </c>
      <c r="Y9" s="10"/>
      <c r="Z9" s="11" t="s">
        <v>9</v>
      </c>
      <c r="AA9" s="28">
        <f t="shared" si="8"/>
        <v>524.12273176367125</v>
      </c>
      <c r="AB9" s="29">
        <f t="shared" si="9"/>
        <v>355.10345494351952</v>
      </c>
      <c r="AC9" s="29">
        <f t="shared" si="10"/>
        <v>721.44682805971229</v>
      </c>
      <c r="AD9" s="29">
        <f t="shared" si="11"/>
        <v>466.40794401956589</v>
      </c>
      <c r="AE9" s="30">
        <f t="shared" si="12"/>
        <v>2067.0809587864692</v>
      </c>
    </row>
    <row r="10" spans="1:31" ht="15.75" thickBot="1">
      <c r="A10" s="10"/>
      <c r="B10" s="11" t="s">
        <v>10</v>
      </c>
      <c r="C10" s="12">
        <v>2.5831685458982115E-3</v>
      </c>
      <c r="D10" s="13">
        <v>1.7128438803147607E-3</v>
      </c>
      <c r="E10" s="13">
        <v>3.4115912615759777E-3</v>
      </c>
      <c r="F10" s="13">
        <v>5.7855353949356732E-3</v>
      </c>
      <c r="G10" s="14">
        <v>1.3493139082724624E-2</v>
      </c>
      <c r="I10" s="10"/>
      <c r="J10" s="11" t="s">
        <v>10</v>
      </c>
      <c r="K10" s="28">
        <f t="shared" si="2"/>
        <v>88.601219204191793</v>
      </c>
      <c r="L10" s="29">
        <f t="shared" si="3"/>
        <v>62.581069795935726</v>
      </c>
      <c r="M10" s="29">
        <f t="shared" si="4"/>
        <v>208.50061186102238</v>
      </c>
      <c r="N10" s="29">
        <f t="shared" si="5"/>
        <v>141.43402034984072</v>
      </c>
      <c r="O10" s="30">
        <f t="shared" si="6"/>
        <v>501.11692121099065</v>
      </c>
      <c r="Q10" s="10"/>
      <c r="R10" s="11" t="s">
        <v>10</v>
      </c>
      <c r="S10" s="28">
        <v>96</v>
      </c>
      <c r="T10" s="29">
        <v>86</v>
      </c>
      <c r="U10" s="29">
        <v>150</v>
      </c>
      <c r="V10" s="29">
        <v>205</v>
      </c>
      <c r="W10" s="30">
        <f t="shared" si="7"/>
        <v>537</v>
      </c>
      <c r="Y10" s="10"/>
      <c r="Z10" s="11" t="s">
        <v>10</v>
      </c>
      <c r="AA10" s="28">
        <f t="shared" si="8"/>
        <v>7.3987807958082072</v>
      </c>
      <c r="AB10" s="29">
        <f t="shared" si="9"/>
        <v>23.418930204064274</v>
      </c>
      <c r="AC10" s="29">
        <f t="shared" si="10"/>
        <v>-58.500611861022378</v>
      </c>
      <c r="AD10" s="29">
        <f t="shared" si="11"/>
        <v>63.565979650159278</v>
      </c>
      <c r="AE10" s="30">
        <f t="shared" si="12"/>
        <v>35.883078789009346</v>
      </c>
    </row>
    <row r="11" spans="1:31">
      <c r="A11" s="10" t="s">
        <v>12</v>
      </c>
      <c r="B11" s="3" t="s">
        <v>7</v>
      </c>
      <c r="C11" s="7">
        <v>2.2233202727779035E-3</v>
      </c>
      <c r="D11" s="8">
        <v>2.445993852691372E-3</v>
      </c>
      <c r="E11" s="8">
        <v>8.1145453405268072E-3</v>
      </c>
      <c r="F11" s="8">
        <v>1.3392142564581182E-3</v>
      </c>
      <c r="G11" s="9">
        <v>1.4123073722454201E-2</v>
      </c>
      <c r="I11" s="10" t="s">
        <v>12</v>
      </c>
      <c r="J11" s="3" t="s">
        <v>7</v>
      </c>
      <c r="K11" s="25">
        <f t="shared" si="2"/>
        <v>112.3811346573781</v>
      </c>
      <c r="L11" s="26">
        <f t="shared" si="3"/>
        <v>81.809234589786257</v>
      </c>
      <c r="M11" s="26">
        <f t="shared" si="4"/>
        <v>258.53822423917501</v>
      </c>
      <c r="N11" s="26">
        <f t="shared" si="5"/>
        <v>57.344720075282062</v>
      </c>
      <c r="O11" s="27">
        <f t="shared" si="6"/>
        <v>510.07331356162143</v>
      </c>
      <c r="Q11" s="10" t="s">
        <v>12</v>
      </c>
      <c r="R11" s="3" t="s">
        <v>7</v>
      </c>
      <c r="S11" s="25">
        <v>87</v>
      </c>
      <c r="T11" s="26">
        <v>129</v>
      </c>
      <c r="U11" s="26">
        <v>320</v>
      </c>
      <c r="V11" s="26">
        <v>77</v>
      </c>
      <c r="W11" s="27">
        <f t="shared" si="7"/>
        <v>613</v>
      </c>
      <c r="Y11" s="10" t="s">
        <v>12</v>
      </c>
      <c r="Z11" s="3" t="s">
        <v>7</v>
      </c>
      <c r="AA11" s="25">
        <f t="shared" si="8"/>
        <v>-25.381134657378098</v>
      </c>
      <c r="AB11" s="26">
        <f t="shared" si="9"/>
        <v>47.190765410213743</v>
      </c>
      <c r="AC11" s="26">
        <f t="shared" si="10"/>
        <v>61.461775760824992</v>
      </c>
      <c r="AD11" s="26">
        <f t="shared" si="11"/>
        <v>19.655279924717938</v>
      </c>
      <c r="AE11" s="27">
        <f t="shared" si="12"/>
        <v>102.92668643837857</v>
      </c>
    </row>
    <row r="12" spans="1:31">
      <c r="A12" s="10"/>
      <c r="B12" s="11" t="s">
        <v>8</v>
      </c>
      <c r="C12" s="12">
        <v>1.9897825934428069E-3</v>
      </c>
      <c r="D12" s="13">
        <v>1.0153951017646923E-3</v>
      </c>
      <c r="E12" s="13">
        <v>5.1615502443836791E-3</v>
      </c>
      <c r="F12" s="13">
        <v>5.3755615043349393E-3</v>
      </c>
      <c r="G12" s="14">
        <v>1.3542289443926117E-2</v>
      </c>
      <c r="I12" s="10"/>
      <c r="J12" s="11" t="s">
        <v>8</v>
      </c>
      <c r="K12" s="28">
        <f t="shared" si="2"/>
        <v>39.576005040879252</v>
      </c>
      <c r="L12" s="29">
        <f t="shared" si="3"/>
        <v>18.203161488218573</v>
      </c>
      <c r="M12" s="29">
        <f t="shared" si="4"/>
        <v>135.5449118798235</v>
      </c>
      <c r="N12" s="29">
        <f t="shared" si="5"/>
        <v>153.77969617264267</v>
      </c>
      <c r="O12" s="30">
        <f t="shared" si="6"/>
        <v>347.10377458156398</v>
      </c>
      <c r="Q12" s="10"/>
      <c r="R12" s="11" t="s">
        <v>8</v>
      </c>
      <c r="S12" s="28">
        <v>49</v>
      </c>
      <c r="T12" s="29">
        <v>28</v>
      </c>
      <c r="U12" s="29">
        <v>119</v>
      </c>
      <c r="V12" s="29">
        <v>98</v>
      </c>
      <c r="W12" s="30">
        <f t="shared" si="7"/>
        <v>294</v>
      </c>
      <c r="Y12" s="10"/>
      <c r="Z12" s="11" t="s">
        <v>8</v>
      </c>
      <c r="AA12" s="28">
        <f t="shared" si="8"/>
        <v>9.4239949591207477</v>
      </c>
      <c r="AB12" s="29">
        <f t="shared" si="9"/>
        <v>9.7968385117814272</v>
      </c>
      <c r="AC12" s="29">
        <f t="shared" si="10"/>
        <v>-16.544911879823502</v>
      </c>
      <c r="AD12" s="29">
        <f t="shared" si="11"/>
        <v>-55.779696172642673</v>
      </c>
      <c r="AE12" s="30">
        <f t="shared" si="12"/>
        <v>-53.103774581563982</v>
      </c>
    </row>
    <row r="13" spans="1:31">
      <c r="A13" s="10"/>
      <c r="B13" s="11" t="s">
        <v>9</v>
      </c>
      <c r="C13" s="12">
        <v>2.3674682613171516E-2</v>
      </c>
      <c r="D13" s="13">
        <v>3.1058377712285132E-2</v>
      </c>
      <c r="E13" s="13">
        <v>4.396856906587164E-2</v>
      </c>
      <c r="F13" s="13">
        <v>2.5064086368525713E-2</v>
      </c>
      <c r="G13" s="14">
        <v>0.123765715759854</v>
      </c>
      <c r="I13" s="10"/>
      <c r="J13" s="11" t="s">
        <v>9</v>
      </c>
      <c r="K13" s="28">
        <f t="shared" si="2"/>
        <v>394.93183665653009</v>
      </c>
      <c r="L13" s="29">
        <f t="shared" si="3"/>
        <v>539.52407378082</v>
      </c>
      <c r="M13" s="29">
        <f t="shared" si="4"/>
        <v>784.05044809079448</v>
      </c>
      <c r="N13" s="29">
        <f t="shared" si="5"/>
        <v>470.66497100653902</v>
      </c>
      <c r="O13" s="30">
        <f t="shared" si="6"/>
        <v>2189.1713295346835</v>
      </c>
      <c r="Q13" s="10"/>
      <c r="R13" s="11" t="s">
        <v>9</v>
      </c>
      <c r="S13" s="28">
        <v>1232</v>
      </c>
      <c r="T13" s="29">
        <v>1431</v>
      </c>
      <c r="U13" s="29">
        <v>2138</v>
      </c>
      <c r="V13" s="29">
        <v>1267</v>
      </c>
      <c r="W13" s="30">
        <f t="shared" si="7"/>
        <v>6068</v>
      </c>
      <c r="Y13" s="10"/>
      <c r="Z13" s="11" t="s">
        <v>9</v>
      </c>
      <c r="AA13" s="28">
        <f t="shared" si="8"/>
        <v>837.06816334346991</v>
      </c>
      <c r="AB13" s="29">
        <f t="shared" si="9"/>
        <v>891.47592621918</v>
      </c>
      <c r="AC13" s="29">
        <f t="shared" si="10"/>
        <v>1353.9495519092056</v>
      </c>
      <c r="AD13" s="29">
        <f t="shared" si="11"/>
        <v>796.33502899346104</v>
      </c>
      <c r="AE13" s="30">
        <f t="shared" si="12"/>
        <v>3878.8286704653165</v>
      </c>
    </row>
    <row r="14" spans="1:31" ht="15.75" thickBot="1">
      <c r="A14" s="10"/>
      <c r="B14" s="11" t="s">
        <v>10</v>
      </c>
      <c r="C14" s="12">
        <v>1.6197431051457225E-3</v>
      </c>
      <c r="D14" s="13">
        <v>9.4843034311879509E-4</v>
      </c>
      <c r="E14" s="13">
        <v>2.0325448130792513E-3</v>
      </c>
      <c r="F14" s="13">
        <v>4.3377227318717052E-3</v>
      </c>
      <c r="G14" s="14">
        <v>8.938440993215474E-3</v>
      </c>
      <c r="I14" s="10"/>
      <c r="J14" s="11" t="s">
        <v>10</v>
      </c>
      <c r="K14" s="28">
        <f t="shared" si="2"/>
        <v>36.418158121373153</v>
      </c>
      <c r="L14" s="29">
        <f t="shared" si="3"/>
        <v>17.232438666705338</v>
      </c>
      <c r="M14" s="29">
        <f t="shared" si="4"/>
        <v>37.642332811616569</v>
      </c>
      <c r="N14" s="29">
        <f t="shared" si="5"/>
        <v>88.635748397163908</v>
      </c>
      <c r="O14" s="30">
        <f t="shared" si="6"/>
        <v>179.92867799685897</v>
      </c>
      <c r="Q14" s="10"/>
      <c r="R14" s="11" t="s">
        <v>10</v>
      </c>
      <c r="S14" s="28">
        <v>24</v>
      </c>
      <c r="T14" s="29">
        <v>49</v>
      </c>
      <c r="U14" s="29">
        <v>99</v>
      </c>
      <c r="V14" s="29">
        <v>94</v>
      </c>
      <c r="W14" s="30">
        <f t="shared" si="7"/>
        <v>266</v>
      </c>
      <c r="Y14" s="10"/>
      <c r="Z14" s="11" t="s">
        <v>10</v>
      </c>
      <c r="AA14" s="28">
        <f t="shared" si="8"/>
        <v>-12.418158121373153</v>
      </c>
      <c r="AB14" s="29">
        <f t="shared" si="9"/>
        <v>31.767561333294662</v>
      </c>
      <c r="AC14" s="29">
        <f t="shared" si="10"/>
        <v>61.357667188383431</v>
      </c>
      <c r="AD14" s="29">
        <f t="shared" si="11"/>
        <v>5.3642516028360916</v>
      </c>
      <c r="AE14" s="30">
        <f t="shared" si="12"/>
        <v>86.071322003141034</v>
      </c>
    </row>
    <row r="15" spans="1:31">
      <c r="A15" s="10" t="s">
        <v>13</v>
      </c>
      <c r="B15" s="3" t="s">
        <v>7</v>
      </c>
      <c r="C15" s="7">
        <v>3.2820865970082415E-3</v>
      </c>
      <c r="D15" s="8">
        <v>3.7110801144286504E-3</v>
      </c>
      <c r="E15" s="8">
        <v>1.2175989467232187E-2</v>
      </c>
      <c r="F15" s="8">
        <v>1.7104930442188224E-3</v>
      </c>
      <c r="G15" s="9">
        <v>2.0879649222887903E-2</v>
      </c>
      <c r="I15" s="10" t="s">
        <v>13</v>
      </c>
      <c r="J15" s="3" t="s">
        <v>7</v>
      </c>
      <c r="K15" s="25">
        <f t="shared" si="2"/>
        <v>401.17177656326868</v>
      </c>
      <c r="L15" s="26">
        <f t="shared" si="3"/>
        <v>479.77764892419532</v>
      </c>
      <c r="M15" s="26">
        <f t="shared" si="4"/>
        <v>1387.3795148534041</v>
      </c>
      <c r="N15" s="26">
        <f t="shared" si="5"/>
        <v>225.47280200610615</v>
      </c>
      <c r="O15" s="27">
        <f t="shared" si="6"/>
        <v>2493.8017423469742</v>
      </c>
      <c r="Q15" s="10" t="s">
        <v>13</v>
      </c>
      <c r="R15" s="3" t="s">
        <v>7</v>
      </c>
      <c r="S15" s="25">
        <v>498</v>
      </c>
      <c r="T15" s="26">
        <v>623</v>
      </c>
      <c r="U15" s="26">
        <v>2236</v>
      </c>
      <c r="V15" s="26">
        <v>351</v>
      </c>
      <c r="W15" s="27">
        <f t="shared" si="7"/>
        <v>3708</v>
      </c>
      <c r="Y15" s="10" t="s">
        <v>13</v>
      </c>
      <c r="Z15" s="3" t="s">
        <v>7</v>
      </c>
      <c r="AA15" s="25">
        <f t="shared" si="8"/>
        <v>96.828223436731321</v>
      </c>
      <c r="AB15" s="26">
        <f t="shared" si="9"/>
        <v>143.22235107580468</v>
      </c>
      <c r="AC15" s="26">
        <f t="shared" si="10"/>
        <v>848.62048514659591</v>
      </c>
      <c r="AD15" s="26">
        <f t="shared" si="11"/>
        <v>125.52719799389385</v>
      </c>
      <c r="AE15" s="27">
        <f t="shared" si="12"/>
        <v>1214.1982576530258</v>
      </c>
    </row>
    <row r="16" spans="1:31">
      <c r="A16" s="10"/>
      <c r="B16" s="11" t="s">
        <v>8</v>
      </c>
      <c r="C16" s="12">
        <v>4.2546257863935351E-3</v>
      </c>
      <c r="D16" s="13">
        <v>2.7589318729189963E-3</v>
      </c>
      <c r="E16" s="13">
        <v>1.0749828345312696E-2</v>
      </c>
      <c r="F16" s="13">
        <v>1.2369588485502592E-2</v>
      </c>
      <c r="G16" s="14">
        <v>3.013297449012782E-2</v>
      </c>
      <c r="I16" s="10"/>
      <c r="J16" s="11" t="s">
        <v>8</v>
      </c>
      <c r="K16" s="28">
        <f t="shared" si="2"/>
        <v>353.11760858126655</v>
      </c>
      <c r="L16" s="29">
        <f t="shared" si="3"/>
        <v>370.94882324961293</v>
      </c>
      <c r="M16" s="29">
        <f t="shared" si="4"/>
        <v>1245.9957514126568</v>
      </c>
      <c r="N16" s="29">
        <f t="shared" si="5"/>
        <v>1539.942544102408</v>
      </c>
      <c r="O16" s="30">
        <f t="shared" si="6"/>
        <v>3510.004727345944</v>
      </c>
      <c r="Q16" s="10"/>
      <c r="R16" s="11" t="s">
        <v>8</v>
      </c>
      <c r="S16" s="28">
        <v>561</v>
      </c>
      <c r="T16" s="29">
        <v>489</v>
      </c>
      <c r="U16" s="29">
        <v>1521</v>
      </c>
      <c r="V16" s="29">
        <v>1537</v>
      </c>
      <c r="W16" s="30">
        <f t="shared" si="7"/>
        <v>4108</v>
      </c>
      <c r="Y16" s="10"/>
      <c r="Z16" s="11" t="s">
        <v>8</v>
      </c>
      <c r="AA16" s="28">
        <f t="shared" si="8"/>
        <v>207.88239141873345</v>
      </c>
      <c r="AB16" s="29">
        <f t="shared" si="9"/>
        <v>118.05117675038707</v>
      </c>
      <c r="AC16" s="29">
        <f t="shared" si="10"/>
        <v>275.00424858734323</v>
      </c>
      <c r="AD16" s="29">
        <f t="shared" si="11"/>
        <v>-2.9425441024079646</v>
      </c>
      <c r="AE16" s="30">
        <f t="shared" si="12"/>
        <v>597.99527265405595</v>
      </c>
    </row>
    <row r="17" spans="1:31">
      <c r="A17" s="10"/>
      <c r="B17" s="11" t="s">
        <v>9</v>
      </c>
      <c r="C17" s="12">
        <v>1.5247718821264376E-2</v>
      </c>
      <c r="D17" s="13">
        <v>2.231058867469805E-2</v>
      </c>
      <c r="E17" s="13">
        <v>2.9309087354961239E-2</v>
      </c>
      <c r="F17" s="13">
        <v>1.6483227987555474E-2</v>
      </c>
      <c r="G17" s="14">
        <v>8.3350622838479146E-2</v>
      </c>
      <c r="I17" s="10"/>
      <c r="J17" s="11" t="s">
        <v>9</v>
      </c>
      <c r="K17" s="28">
        <f t="shared" si="2"/>
        <v>776.55812687875618</v>
      </c>
      <c r="L17" s="29">
        <f t="shared" si="3"/>
        <v>1327.3199181794037</v>
      </c>
      <c r="M17" s="29">
        <f t="shared" si="4"/>
        <v>2165.2294656911067</v>
      </c>
      <c r="N17" s="29">
        <f t="shared" si="5"/>
        <v>1065.4963146448272</v>
      </c>
      <c r="O17" s="30">
        <f t="shared" si="6"/>
        <v>5334.6038253940942</v>
      </c>
      <c r="Q17" s="10"/>
      <c r="R17" s="11" t="s">
        <v>9</v>
      </c>
      <c r="S17" s="28">
        <v>2314</v>
      </c>
      <c r="T17" s="29">
        <v>3756</v>
      </c>
      <c r="U17" s="29">
        <v>5635</v>
      </c>
      <c r="V17" s="29">
        <v>2655</v>
      </c>
      <c r="W17" s="30">
        <f t="shared" si="7"/>
        <v>14360</v>
      </c>
      <c r="Y17" s="10"/>
      <c r="Z17" s="11" t="s">
        <v>9</v>
      </c>
      <c r="AA17" s="28">
        <f t="shared" si="8"/>
        <v>1537.4418731212438</v>
      </c>
      <c r="AB17" s="29">
        <f t="shared" si="9"/>
        <v>2428.6800818205966</v>
      </c>
      <c r="AC17" s="29">
        <f t="shared" si="10"/>
        <v>3469.7705343088933</v>
      </c>
      <c r="AD17" s="29">
        <f t="shared" si="11"/>
        <v>1589.5036853551728</v>
      </c>
      <c r="AE17" s="30">
        <f t="shared" si="12"/>
        <v>9025.3961746059067</v>
      </c>
    </row>
    <row r="18" spans="1:31" ht="15.75" thickBot="1">
      <c r="A18" s="10"/>
      <c r="B18" s="11" t="s">
        <v>10</v>
      </c>
      <c r="C18" s="12">
        <v>2.5865840722549918E-3</v>
      </c>
      <c r="D18" s="13">
        <v>2.0794167371225446E-3</v>
      </c>
      <c r="E18" s="13">
        <v>3.5682327515120463E-3</v>
      </c>
      <c r="F18" s="13">
        <v>5.7330078362267892E-3</v>
      </c>
      <c r="G18" s="14">
        <v>1.3967241397116371E-2</v>
      </c>
      <c r="I18" s="10"/>
      <c r="J18" s="11" t="s">
        <v>10</v>
      </c>
      <c r="K18" s="28">
        <f t="shared" si="2"/>
        <v>168.82330568687232</v>
      </c>
      <c r="L18" s="29">
        <f t="shared" si="3"/>
        <v>179.2214382350825</v>
      </c>
      <c r="M18" s="29">
        <f t="shared" si="4"/>
        <v>206.79413222324234</v>
      </c>
      <c r="N18" s="29">
        <f t="shared" si="5"/>
        <v>423.52999067147766</v>
      </c>
      <c r="O18" s="30">
        <f t="shared" si="6"/>
        <v>978.36886681667488</v>
      </c>
      <c r="Q18" s="10"/>
      <c r="R18" s="11" t="s">
        <v>10</v>
      </c>
      <c r="S18" s="28">
        <v>232</v>
      </c>
      <c r="T18" s="29">
        <v>233</v>
      </c>
      <c r="U18" s="29">
        <v>503</v>
      </c>
      <c r="V18" s="29">
        <v>528</v>
      </c>
      <c r="W18" s="30">
        <f t="shared" si="7"/>
        <v>1496</v>
      </c>
      <c r="Y18" s="10"/>
      <c r="Z18" s="11" t="s">
        <v>10</v>
      </c>
      <c r="AA18" s="28">
        <f t="shared" si="8"/>
        <v>63.176694313127683</v>
      </c>
      <c r="AB18" s="29">
        <f t="shared" si="9"/>
        <v>53.778561764917498</v>
      </c>
      <c r="AC18" s="29">
        <f t="shared" si="10"/>
        <v>296.20586777675766</v>
      </c>
      <c r="AD18" s="29">
        <f t="shared" si="11"/>
        <v>104.47000932852234</v>
      </c>
      <c r="AE18" s="30">
        <f t="shared" si="12"/>
        <v>517.63113318332512</v>
      </c>
    </row>
    <row r="19" spans="1:31">
      <c r="A19" s="10" t="s">
        <v>14</v>
      </c>
      <c r="B19" s="3" t="s">
        <v>7</v>
      </c>
      <c r="C19" s="7">
        <v>3.8421136742109556E-3</v>
      </c>
      <c r="D19" s="8">
        <v>3.9669975830466386E-3</v>
      </c>
      <c r="E19" s="8">
        <v>1.3761155691466817E-2</v>
      </c>
      <c r="F19" s="8">
        <v>1.8815504402866869E-3</v>
      </c>
      <c r="G19" s="9">
        <v>2.3451817389011097E-2</v>
      </c>
      <c r="I19" s="10" t="s">
        <v>14</v>
      </c>
      <c r="J19" s="3" t="s">
        <v>7</v>
      </c>
      <c r="K19" s="25">
        <f t="shared" si="2"/>
        <v>274.78016622284679</v>
      </c>
      <c r="L19" s="26">
        <f t="shared" si="3"/>
        <v>251.59331428867219</v>
      </c>
      <c r="M19" s="26">
        <f t="shared" si="4"/>
        <v>934.4643538896064</v>
      </c>
      <c r="N19" s="26">
        <f t="shared" si="5"/>
        <v>152.39853723087472</v>
      </c>
      <c r="O19" s="27">
        <f t="shared" si="6"/>
        <v>1613.2363716320001</v>
      </c>
      <c r="Q19" s="10" t="s">
        <v>14</v>
      </c>
      <c r="R19" s="3" t="s">
        <v>7</v>
      </c>
      <c r="S19" s="25">
        <v>464</v>
      </c>
      <c r="T19" s="26">
        <v>632</v>
      </c>
      <c r="U19" s="26">
        <v>2098</v>
      </c>
      <c r="V19" s="26">
        <v>424</v>
      </c>
      <c r="W19" s="27">
        <f t="shared" si="7"/>
        <v>3618</v>
      </c>
      <c r="Y19" s="10" t="s">
        <v>14</v>
      </c>
      <c r="Z19" s="3" t="s">
        <v>7</v>
      </c>
      <c r="AA19" s="25">
        <f t="shared" si="8"/>
        <v>189.21983377715321</v>
      </c>
      <c r="AB19" s="26">
        <f t="shared" si="9"/>
        <v>380.40668571132778</v>
      </c>
      <c r="AC19" s="26">
        <f t="shared" si="10"/>
        <v>1163.5356461103936</v>
      </c>
      <c r="AD19" s="26">
        <f t="shared" si="11"/>
        <v>271.60146276912531</v>
      </c>
      <c r="AE19" s="27">
        <f t="shared" si="12"/>
        <v>2004.7636283679999</v>
      </c>
    </row>
    <row r="20" spans="1:31">
      <c r="A20" s="10"/>
      <c r="B20" s="11" t="s">
        <v>8</v>
      </c>
      <c r="C20" s="12">
        <v>4.3267180933356459E-3</v>
      </c>
      <c r="D20" s="13">
        <v>2.5062255101277065E-3</v>
      </c>
      <c r="E20" s="13">
        <v>1.0678707035888474E-2</v>
      </c>
      <c r="F20" s="13">
        <v>1.1484894760158822E-2</v>
      </c>
      <c r="G20" s="14">
        <v>2.8996545399510645E-2</v>
      </c>
      <c r="I20" s="10"/>
      <c r="J20" s="11" t="s">
        <v>8</v>
      </c>
      <c r="K20" s="28">
        <f t="shared" si="2"/>
        <v>279.68442749422405</v>
      </c>
      <c r="L20" s="29">
        <f t="shared" si="3"/>
        <v>170.18762482829683</v>
      </c>
      <c r="M20" s="29">
        <f t="shared" si="4"/>
        <v>740.09924878374591</v>
      </c>
      <c r="N20" s="29">
        <f t="shared" si="5"/>
        <v>665.59807361105902</v>
      </c>
      <c r="O20" s="30">
        <f t="shared" si="6"/>
        <v>1855.5693747173259</v>
      </c>
      <c r="Q20" s="10"/>
      <c r="R20" s="11" t="s">
        <v>8</v>
      </c>
      <c r="S20" s="28">
        <v>442</v>
      </c>
      <c r="T20" s="29">
        <v>297</v>
      </c>
      <c r="U20" s="29">
        <v>1138</v>
      </c>
      <c r="V20" s="29">
        <v>987</v>
      </c>
      <c r="W20" s="30">
        <f t="shared" si="7"/>
        <v>2864</v>
      </c>
      <c r="Y20" s="10"/>
      <c r="Z20" s="11" t="s">
        <v>8</v>
      </c>
      <c r="AA20" s="28">
        <f t="shared" si="8"/>
        <v>162.31557250577595</v>
      </c>
      <c r="AB20" s="29">
        <f t="shared" si="9"/>
        <v>126.81237517170317</v>
      </c>
      <c r="AC20" s="29">
        <f t="shared" si="10"/>
        <v>397.90075121625409</v>
      </c>
      <c r="AD20" s="29">
        <f t="shared" si="11"/>
        <v>321.40192638894098</v>
      </c>
      <c r="AE20" s="30">
        <f t="shared" si="12"/>
        <v>1008.4306252826741</v>
      </c>
    </row>
    <row r="21" spans="1:31">
      <c r="A21" s="10"/>
      <c r="B21" s="11" t="s">
        <v>9</v>
      </c>
      <c r="C21" s="12">
        <v>2.2001670924895366E-2</v>
      </c>
      <c r="D21" s="13">
        <v>2.9550678351429341E-2</v>
      </c>
      <c r="E21" s="13">
        <v>3.9730680210378538E-2</v>
      </c>
      <c r="F21" s="13">
        <v>2.144035344309651E-2</v>
      </c>
      <c r="G21" s="14">
        <v>0.11272338292979975</v>
      </c>
      <c r="I21" s="10"/>
      <c r="J21" s="11" t="s">
        <v>9</v>
      </c>
      <c r="K21" s="28">
        <f t="shared" si="2"/>
        <v>799.51563660759905</v>
      </c>
      <c r="L21" s="29">
        <f t="shared" si="3"/>
        <v>1342.2974495311989</v>
      </c>
      <c r="M21" s="29">
        <f t="shared" si="4"/>
        <v>1880.9648578709214</v>
      </c>
      <c r="N21" s="29">
        <f t="shared" si="5"/>
        <v>954.54854218249261</v>
      </c>
      <c r="O21" s="30">
        <f t="shared" si="6"/>
        <v>4977.3264861922116</v>
      </c>
      <c r="Q21" s="10"/>
      <c r="R21" s="11" t="s">
        <v>9</v>
      </c>
      <c r="S21" s="28">
        <v>3571</v>
      </c>
      <c r="T21" s="29">
        <v>5599</v>
      </c>
      <c r="U21" s="29">
        <v>8621</v>
      </c>
      <c r="V21" s="29">
        <v>3890</v>
      </c>
      <c r="W21" s="30">
        <f t="shared" si="7"/>
        <v>21681</v>
      </c>
      <c r="Y21" s="10"/>
      <c r="Z21" s="11" t="s">
        <v>9</v>
      </c>
      <c r="AA21" s="28">
        <f t="shared" si="8"/>
        <v>2771.4843633924011</v>
      </c>
      <c r="AB21" s="29">
        <f t="shared" si="9"/>
        <v>4256.7025504688008</v>
      </c>
      <c r="AC21" s="29">
        <f t="shared" si="10"/>
        <v>6740.0351421290788</v>
      </c>
      <c r="AD21" s="29">
        <f t="shared" si="11"/>
        <v>2935.4514578175076</v>
      </c>
      <c r="AE21" s="30">
        <f t="shared" si="12"/>
        <v>16703.673513807789</v>
      </c>
    </row>
    <row r="22" spans="1:31" ht="15.75" thickBot="1">
      <c r="A22" s="10"/>
      <c r="B22" s="11" t="s">
        <v>10</v>
      </c>
      <c r="C22" s="12">
        <v>2.878347532574997E-3</v>
      </c>
      <c r="D22" s="13">
        <v>1.9433195104596769E-3</v>
      </c>
      <c r="E22" s="13">
        <v>3.966363027651177E-3</v>
      </c>
      <c r="F22" s="13">
        <v>6.7202354924506538E-3</v>
      </c>
      <c r="G22" s="14">
        <v>1.5508265563136505E-2</v>
      </c>
      <c r="I22" s="10"/>
      <c r="J22" s="11" t="s">
        <v>10</v>
      </c>
      <c r="K22" s="28">
        <f t="shared" si="2"/>
        <v>113.15927200648667</v>
      </c>
      <c r="L22" s="29">
        <f t="shared" si="3"/>
        <v>86.518760552492722</v>
      </c>
      <c r="M22" s="29">
        <f t="shared" si="4"/>
        <v>293.0178614942231</v>
      </c>
      <c r="N22" s="29">
        <f t="shared" si="5"/>
        <v>325.02196928604826</v>
      </c>
      <c r="O22" s="30">
        <f t="shared" si="6"/>
        <v>817.7178633392507</v>
      </c>
      <c r="Q22" s="10"/>
      <c r="R22" s="11" t="s">
        <v>10</v>
      </c>
      <c r="S22" s="28">
        <v>194</v>
      </c>
      <c r="T22" s="29">
        <v>231</v>
      </c>
      <c r="U22" s="29">
        <v>461</v>
      </c>
      <c r="V22" s="29">
        <v>526</v>
      </c>
      <c r="W22" s="30">
        <f t="shared" si="7"/>
        <v>1412</v>
      </c>
      <c r="Y22" s="10"/>
      <c r="Z22" s="11" t="s">
        <v>10</v>
      </c>
      <c r="AA22" s="28">
        <f t="shared" si="8"/>
        <v>80.840727993513326</v>
      </c>
      <c r="AB22" s="29">
        <f t="shared" si="9"/>
        <v>144.48123944750728</v>
      </c>
      <c r="AC22" s="29">
        <f t="shared" si="10"/>
        <v>167.9821385057769</v>
      </c>
      <c r="AD22" s="29">
        <f t="shared" si="11"/>
        <v>200.97803071395174</v>
      </c>
      <c r="AE22" s="30">
        <f t="shared" si="12"/>
        <v>594.2821366607493</v>
      </c>
    </row>
    <row r="23" spans="1:31">
      <c r="A23" s="10" t="s">
        <v>15</v>
      </c>
      <c r="B23" s="3" t="s">
        <v>7</v>
      </c>
      <c r="C23" s="7">
        <v>3.2779598575572192E-3</v>
      </c>
      <c r="D23" s="8">
        <v>3.4166336346513242E-3</v>
      </c>
      <c r="E23" s="8">
        <v>1.1081607124396174E-2</v>
      </c>
      <c r="F23" s="8">
        <v>1.5743489711844774E-3</v>
      </c>
      <c r="G23" s="9">
        <v>1.9350549587789194E-2</v>
      </c>
      <c r="I23" s="10" t="s">
        <v>15</v>
      </c>
      <c r="J23" s="3" t="s">
        <v>7</v>
      </c>
      <c r="K23" s="25">
        <f t="shared" si="2"/>
        <v>114.17981826297626</v>
      </c>
      <c r="L23" s="26">
        <f t="shared" si="3"/>
        <v>95.704023379588932</v>
      </c>
      <c r="M23" s="26">
        <f t="shared" si="4"/>
        <v>340.17442536805726</v>
      </c>
      <c r="N23" s="26">
        <f t="shared" si="5"/>
        <v>53.99927872352864</v>
      </c>
      <c r="O23" s="27">
        <f t="shared" si="6"/>
        <v>604.05754573415106</v>
      </c>
      <c r="Q23" s="10" t="s">
        <v>15</v>
      </c>
      <c r="R23" s="3" t="s">
        <v>7</v>
      </c>
      <c r="S23" s="25">
        <v>214</v>
      </c>
      <c r="T23" s="26">
        <v>284</v>
      </c>
      <c r="U23" s="26">
        <v>806</v>
      </c>
      <c r="V23" s="26">
        <v>151</v>
      </c>
      <c r="W23" s="27">
        <f t="shared" si="7"/>
        <v>1455</v>
      </c>
      <c r="Y23" s="10" t="s">
        <v>15</v>
      </c>
      <c r="Z23" s="3" t="s">
        <v>7</v>
      </c>
      <c r="AA23" s="25">
        <f t="shared" si="8"/>
        <v>99.820181737023745</v>
      </c>
      <c r="AB23" s="26">
        <f t="shared" si="9"/>
        <v>188.29597662041107</v>
      </c>
      <c r="AC23" s="26">
        <f t="shared" si="10"/>
        <v>465.82557463194274</v>
      </c>
      <c r="AD23" s="26">
        <f t="shared" si="11"/>
        <v>97.000721276471353</v>
      </c>
      <c r="AE23" s="27">
        <f t="shared" si="12"/>
        <v>850.94245426584894</v>
      </c>
    </row>
    <row r="24" spans="1:31">
      <c r="A24" s="10"/>
      <c r="B24" s="11" t="s">
        <v>8</v>
      </c>
      <c r="C24" s="12">
        <v>2.5758519944257077E-3</v>
      </c>
      <c r="D24" s="13">
        <v>1.0794170565296228E-3</v>
      </c>
      <c r="E24" s="13">
        <v>6.1635004375344624E-3</v>
      </c>
      <c r="F24" s="13">
        <v>6.3661620993051508E-3</v>
      </c>
      <c r="G24" s="14">
        <v>1.6184931587794944E-2</v>
      </c>
      <c r="I24" s="10"/>
      <c r="J24" s="11" t="s">
        <v>8</v>
      </c>
      <c r="K24" s="28">
        <f t="shared" si="2"/>
        <v>89.261093110134553</v>
      </c>
      <c r="L24" s="29">
        <f t="shared" si="3"/>
        <v>28.457197074433953</v>
      </c>
      <c r="M24" s="29">
        <f t="shared" si="4"/>
        <v>204.11476383771037</v>
      </c>
      <c r="N24" s="29">
        <f t="shared" si="5"/>
        <v>160.29111759809024</v>
      </c>
      <c r="O24" s="30">
        <f t="shared" si="6"/>
        <v>482.12417162036911</v>
      </c>
      <c r="Q24" s="10"/>
      <c r="R24" s="11" t="s">
        <v>8</v>
      </c>
      <c r="S24" s="28">
        <v>75</v>
      </c>
      <c r="T24" s="29">
        <v>67</v>
      </c>
      <c r="U24" s="29">
        <v>225</v>
      </c>
      <c r="V24" s="29">
        <v>190</v>
      </c>
      <c r="W24" s="30">
        <f t="shared" si="7"/>
        <v>557</v>
      </c>
      <c r="Y24" s="10"/>
      <c r="Z24" s="11" t="s">
        <v>8</v>
      </c>
      <c r="AA24" s="28">
        <f t="shared" si="8"/>
        <v>-14.261093110134553</v>
      </c>
      <c r="AB24" s="29">
        <f t="shared" si="9"/>
        <v>38.54280292556605</v>
      </c>
      <c r="AC24" s="29">
        <f t="shared" si="10"/>
        <v>20.88523616228963</v>
      </c>
      <c r="AD24" s="29">
        <f t="shared" si="11"/>
        <v>29.708882401909761</v>
      </c>
      <c r="AE24" s="30">
        <f t="shared" si="12"/>
        <v>74.875828379630889</v>
      </c>
    </row>
    <row r="25" spans="1:31">
      <c r="A25" s="10"/>
      <c r="B25" s="11" t="s">
        <v>9</v>
      </c>
      <c r="C25" s="12">
        <v>2.7927447320989101E-2</v>
      </c>
      <c r="D25" s="13">
        <v>3.5537776647786512E-2</v>
      </c>
      <c r="E25" s="13">
        <v>5.062170777808405E-2</v>
      </c>
      <c r="F25" s="13">
        <v>2.7873429195915039E-2</v>
      </c>
      <c r="G25" s="14">
        <v>0.1419603609427747</v>
      </c>
      <c r="I25" s="10"/>
      <c r="J25" s="11" t="s">
        <v>9</v>
      </c>
      <c r="K25" s="28">
        <f t="shared" si="2"/>
        <v>560.44043288075454</v>
      </c>
      <c r="L25" s="29">
        <f t="shared" si="3"/>
        <v>741.95472932379596</v>
      </c>
      <c r="M25" s="29">
        <f t="shared" si="4"/>
        <v>1189.9090974457088</v>
      </c>
      <c r="N25" s="29">
        <f t="shared" si="5"/>
        <v>622.53952809213081</v>
      </c>
      <c r="O25" s="30">
        <f t="shared" si="6"/>
        <v>3114.8437877423898</v>
      </c>
      <c r="Q25" s="10"/>
      <c r="R25" s="11" t="s">
        <v>9</v>
      </c>
      <c r="S25" s="28">
        <v>2615</v>
      </c>
      <c r="T25" s="29">
        <v>3436</v>
      </c>
      <c r="U25" s="29">
        <v>5048</v>
      </c>
      <c r="V25" s="29">
        <v>2582</v>
      </c>
      <c r="W25" s="30">
        <f t="shared" si="7"/>
        <v>13681</v>
      </c>
      <c r="Y25" s="10"/>
      <c r="Z25" s="11" t="s">
        <v>9</v>
      </c>
      <c r="AA25" s="28">
        <f t="shared" si="8"/>
        <v>2054.5595671192455</v>
      </c>
      <c r="AB25" s="29">
        <f t="shared" si="9"/>
        <v>2694.0452706762039</v>
      </c>
      <c r="AC25" s="29">
        <f t="shared" si="10"/>
        <v>3858.0909025542915</v>
      </c>
      <c r="AD25" s="29">
        <f t="shared" si="11"/>
        <v>1959.4604719078693</v>
      </c>
      <c r="AE25" s="30">
        <f t="shared" si="12"/>
        <v>10566.156212257611</v>
      </c>
    </row>
    <row r="26" spans="1:31" ht="15.75" thickBot="1">
      <c r="A26" s="10"/>
      <c r="B26" s="11" t="s">
        <v>10</v>
      </c>
      <c r="C26" s="12">
        <v>1.8711505458187856E-3</v>
      </c>
      <c r="D26" s="13">
        <v>1.2396955283967266E-3</v>
      </c>
      <c r="E26" s="13">
        <v>2.5892756092343993E-3</v>
      </c>
      <c r="F26" s="13">
        <v>5.5876179929672948E-3</v>
      </c>
      <c r="G26" s="14">
        <v>1.1287739676417207E-2</v>
      </c>
      <c r="I26" s="10"/>
      <c r="J26" s="11" t="s">
        <v>10</v>
      </c>
      <c r="K26" s="28">
        <f t="shared" si="2"/>
        <v>34.653342515800375</v>
      </c>
      <c r="L26" s="29">
        <f t="shared" si="3"/>
        <v>41.054618649558357</v>
      </c>
      <c r="M26" s="29">
        <f t="shared" si="4"/>
        <v>70.759735170715288</v>
      </c>
      <c r="N26" s="29">
        <f t="shared" si="5"/>
        <v>136.10079144969663</v>
      </c>
      <c r="O26" s="30">
        <f t="shared" si="6"/>
        <v>282.56848778577069</v>
      </c>
      <c r="Q26" s="10"/>
      <c r="R26" s="11" t="s">
        <v>10</v>
      </c>
      <c r="S26" s="28">
        <v>45</v>
      </c>
      <c r="T26" s="29">
        <v>61</v>
      </c>
      <c r="U26" s="29">
        <v>133</v>
      </c>
      <c r="V26" s="29">
        <v>152</v>
      </c>
      <c r="W26" s="30">
        <f t="shared" si="7"/>
        <v>391</v>
      </c>
      <c r="Y26" s="10"/>
      <c r="Z26" s="11" t="s">
        <v>10</v>
      </c>
      <c r="AA26" s="28">
        <f t="shared" si="8"/>
        <v>10.346657484199625</v>
      </c>
      <c r="AB26" s="29">
        <f t="shared" si="9"/>
        <v>19.945381350441643</v>
      </c>
      <c r="AC26" s="29">
        <f t="shared" si="10"/>
        <v>62.240264829284712</v>
      </c>
      <c r="AD26" s="29">
        <f t="shared" si="11"/>
        <v>15.899208550303371</v>
      </c>
      <c r="AE26" s="30">
        <f t="shared" si="12"/>
        <v>108.43151221422931</v>
      </c>
    </row>
    <row r="27" spans="1:31" ht="15.75" thickBot="1">
      <c r="A27" s="18" t="s">
        <v>16</v>
      </c>
      <c r="B27" s="19"/>
      <c r="C27" s="20">
        <v>0.18007134915314005</v>
      </c>
      <c r="D27" s="21">
        <v>0.21322359357876786</v>
      </c>
      <c r="E27" s="21">
        <v>0.37284568390006262</v>
      </c>
      <c r="F27" s="21">
        <v>0.23385937336802945</v>
      </c>
      <c r="G27" s="22">
        <v>1</v>
      </c>
      <c r="I27" s="18" t="s">
        <v>16</v>
      </c>
      <c r="J27" s="19"/>
      <c r="K27" s="31">
        <f>SUM(K3:K26)</f>
        <v>7452.0147295506331</v>
      </c>
      <c r="L27" s="32">
        <f t="shared" ref="L27:O27" si="13">SUM(L3:L26)</f>
        <v>9570.5229448369173</v>
      </c>
      <c r="M27" s="32">
        <f t="shared" si="13"/>
        <v>20602.79665814012</v>
      </c>
      <c r="N27" s="32">
        <f t="shared" si="13"/>
        <v>11535.999679579571</v>
      </c>
      <c r="O27" s="33">
        <f t="shared" si="13"/>
        <v>49161.334012107247</v>
      </c>
      <c r="Q27" s="18" t="s">
        <v>16</v>
      </c>
      <c r="R27" s="19"/>
      <c r="S27" s="31">
        <f>SUM(S3:S26)</f>
        <v>15907</v>
      </c>
      <c r="T27" s="32">
        <f t="shared" ref="T27" si="14">SUM(T3:T26)</f>
        <v>20791</v>
      </c>
      <c r="U27" s="32">
        <f t="shared" ref="U27" si="15">SUM(U3:U26)</f>
        <v>37531</v>
      </c>
      <c r="V27" s="32">
        <f t="shared" ref="V27" si="16">SUM(V3:V26)</f>
        <v>19998</v>
      </c>
      <c r="W27" s="33">
        <f t="shared" ref="W27" si="17">SUM(W3:W26)</f>
        <v>94227</v>
      </c>
      <c r="Y27" s="18" t="s">
        <v>16</v>
      </c>
      <c r="Z27" s="19"/>
      <c r="AA27" s="31">
        <f>S27-K27</f>
        <v>8454.9852704493678</v>
      </c>
      <c r="AB27" s="32">
        <f t="shared" si="9"/>
        <v>11220.477055163083</v>
      </c>
      <c r="AC27" s="32">
        <f t="shared" si="10"/>
        <v>16928.20334185988</v>
      </c>
      <c r="AD27" s="32">
        <f t="shared" si="11"/>
        <v>8462.0003204204295</v>
      </c>
      <c r="AE27" s="33">
        <f t="shared" si="12"/>
        <v>45065.665987892753</v>
      </c>
    </row>
    <row r="28" spans="1:31" ht="15.75" thickBot="1">
      <c r="I28" s="76" t="s">
        <v>50</v>
      </c>
      <c r="Q28" s="76" t="s">
        <v>49</v>
      </c>
      <c r="Y28" s="76" t="s">
        <v>51</v>
      </c>
    </row>
    <row r="29" spans="1:31" ht="45.6" customHeight="1" thickBot="1">
      <c r="A29" s="1"/>
      <c r="B29" s="2"/>
      <c r="C29" s="3" t="s">
        <v>1</v>
      </c>
      <c r="D29" s="4" t="s">
        <v>2</v>
      </c>
      <c r="E29" s="4" t="s">
        <v>3</v>
      </c>
      <c r="F29" s="4" t="s">
        <v>4</v>
      </c>
      <c r="G29" s="5" t="s">
        <v>5</v>
      </c>
      <c r="I29" s="84" t="s">
        <v>205</v>
      </c>
      <c r="Y29" s="85" t="s">
        <v>206</v>
      </c>
    </row>
    <row r="30" spans="1:31">
      <c r="A30" s="6" t="s">
        <v>6</v>
      </c>
      <c r="B30" s="3" t="s">
        <v>7</v>
      </c>
      <c r="C30" s="23">
        <v>0.05</v>
      </c>
      <c r="D30" s="23">
        <v>4.2999999999999997E-2</v>
      </c>
      <c r="E30" s="23">
        <v>4.8000000000000001E-2</v>
      </c>
      <c r="F30" s="23">
        <v>7.0000000000000007E-2</v>
      </c>
      <c r="G30" s="9"/>
    </row>
    <row r="31" spans="1:31">
      <c r="A31" s="10"/>
      <c r="B31" s="11" t="s">
        <v>8</v>
      </c>
      <c r="C31" s="23">
        <v>4.1000000000000002E-2</v>
      </c>
      <c r="D31" s="23">
        <v>0.06</v>
      </c>
      <c r="E31" s="23">
        <v>4.2999999999999997E-2</v>
      </c>
      <c r="F31" s="23">
        <v>5.8999999999999997E-2</v>
      </c>
      <c r="G31" s="14"/>
    </row>
    <row r="32" spans="1:31">
      <c r="A32" s="10"/>
      <c r="B32" s="11" t="s">
        <v>9</v>
      </c>
      <c r="C32" s="23">
        <v>0.16500000000000001</v>
      </c>
      <c r="D32" s="23">
        <v>0.11</v>
      </c>
      <c r="E32" s="23">
        <v>9.0999999999999998E-2</v>
      </c>
      <c r="F32" s="23">
        <v>0.16900000000000001</v>
      </c>
      <c r="G32" s="14"/>
    </row>
    <row r="33" spans="1:7" ht="15.75" thickBot="1">
      <c r="A33" s="10"/>
      <c r="B33" s="11" t="s">
        <v>10</v>
      </c>
      <c r="C33" s="23">
        <v>0.13600000000000001</v>
      </c>
      <c r="D33" s="23">
        <v>9.0999999999999998E-2</v>
      </c>
      <c r="E33" s="23">
        <v>9.5000000000000001E-2</v>
      </c>
      <c r="F33" s="23">
        <v>9.1999999999999998E-2</v>
      </c>
      <c r="G33" s="14"/>
    </row>
    <row r="34" spans="1:7">
      <c r="A34" s="10" t="s">
        <v>11</v>
      </c>
      <c r="B34" s="3" t="s">
        <v>7</v>
      </c>
      <c r="C34" s="23">
        <v>0.111</v>
      </c>
      <c r="D34" s="23">
        <v>9.7000000000000003E-2</v>
      </c>
      <c r="E34" s="23">
        <v>8.3000000000000004E-2</v>
      </c>
      <c r="F34" s="23">
        <v>9.7000000000000003E-2</v>
      </c>
      <c r="G34" s="9"/>
    </row>
    <row r="35" spans="1:7">
      <c r="A35" s="10"/>
      <c r="B35" s="11" t="s">
        <v>8</v>
      </c>
      <c r="C35" s="23">
        <v>0.20599999999999999</v>
      </c>
      <c r="D35" s="23">
        <v>0.14399999999999999</v>
      </c>
      <c r="E35" s="23">
        <v>0.13300000000000001</v>
      </c>
      <c r="F35" s="23">
        <v>0.122</v>
      </c>
      <c r="G35" s="14"/>
    </row>
    <row r="36" spans="1:7">
      <c r="A36" s="10"/>
      <c r="B36" s="11" t="s">
        <v>9</v>
      </c>
      <c r="C36" s="23">
        <v>0.23599999999999999</v>
      </c>
      <c r="D36" s="23">
        <v>0.193</v>
      </c>
      <c r="E36" s="23">
        <v>0.19400000000000001</v>
      </c>
      <c r="F36" s="23">
        <v>0.185</v>
      </c>
      <c r="G36" s="14"/>
    </row>
    <row r="37" spans="1:7" ht="15.75" thickBot="1">
      <c r="A37" s="10"/>
      <c r="B37" s="11" t="s">
        <v>10</v>
      </c>
      <c r="C37" s="23">
        <v>0.19600000000000001</v>
      </c>
      <c r="D37" s="23">
        <v>0.184</v>
      </c>
      <c r="E37" s="23">
        <v>0.11</v>
      </c>
      <c r="F37" s="23">
        <v>0.27500000000000002</v>
      </c>
      <c r="G37" s="14"/>
    </row>
    <row r="38" spans="1:7">
      <c r="A38" s="10" t="s">
        <v>12</v>
      </c>
      <c r="B38" s="3" t="s">
        <v>7</v>
      </c>
      <c r="C38" s="23">
        <v>0.13300000000000001</v>
      </c>
      <c r="D38" s="23">
        <v>0.20100000000000001</v>
      </c>
      <c r="E38" s="23">
        <v>0.21099999999999999</v>
      </c>
      <c r="F38" s="23">
        <v>0.157</v>
      </c>
      <c r="G38" s="9"/>
    </row>
    <row r="39" spans="1:7">
      <c r="A39" s="10"/>
      <c r="B39" s="11" t="s">
        <v>8</v>
      </c>
      <c r="C39" s="23">
        <v>0.33800000000000002</v>
      </c>
      <c r="D39" s="23">
        <v>0.375</v>
      </c>
      <c r="E39" s="23">
        <v>0.25600000000000001</v>
      </c>
      <c r="F39" s="23">
        <v>0.23499999999999999</v>
      </c>
      <c r="G39" s="14"/>
    </row>
    <row r="40" spans="1:7">
      <c r="A40" s="10"/>
      <c r="B40" s="11" t="s">
        <v>9</v>
      </c>
      <c r="C40" s="23">
        <v>0.40300000000000002</v>
      </c>
      <c r="D40" s="23">
        <v>0.38700000000000001</v>
      </c>
      <c r="E40" s="23">
        <v>0.377</v>
      </c>
      <c r="F40" s="23">
        <v>0.35799999999999998</v>
      </c>
      <c r="G40" s="14"/>
    </row>
    <row r="41" spans="1:7" ht="15.75" thickBot="1">
      <c r="A41" s="10"/>
      <c r="B41" s="11" t="s">
        <v>10</v>
      </c>
      <c r="C41" s="23">
        <v>0.29899999999999999</v>
      </c>
      <c r="D41" s="23">
        <v>0.37</v>
      </c>
      <c r="E41" s="23">
        <v>0.36299999999999999</v>
      </c>
      <c r="F41" s="23">
        <v>0.32900000000000001</v>
      </c>
      <c r="G41" s="14"/>
    </row>
    <row r="42" spans="1:7">
      <c r="A42" s="10" t="s">
        <v>13</v>
      </c>
      <c r="B42" s="3" t="s">
        <v>7</v>
      </c>
      <c r="C42" s="23">
        <v>5.5E-2</v>
      </c>
      <c r="D42" s="23">
        <v>5.1999999999999998E-2</v>
      </c>
      <c r="E42" s="23">
        <v>5.8999999999999997E-2</v>
      </c>
      <c r="F42" s="23">
        <v>5.0999999999999997E-2</v>
      </c>
      <c r="G42" s="9"/>
    </row>
    <row r="43" spans="1:7">
      <c r="A43" s="10"/>
      <c r="B43" s="11" t="s">
        <v>8</v>
      </c>
      <c r="C43" s="23">
        <v>8.1000000000000003E-2</v>
      </c>
      <c r="D43" s="23">
        <v>0.05</v>
      </c>
      <c r="E43" s="23">
        <v>5.8000000000000003E-2</v>
      </c>
      <c r="F43" s="23">
        <v>5.3999999999999999E-2</v>
      </c>
      <c r="G43" s="14"/>
    </row>
    <row r="44" spans="1:7">
      <c r="A44" s="10"/>
      <c r="B44" s="11" t="s">
        <v>9</v>
      </c>
      <c r="C44" s="23">
        <v>0.13200000000000001</v>
      </c>
      <c r="D44" s="23">
        <v>0.113</v>
      </c>
      <c r="E44" s="23">
        <v>9.0999999999999998E-2</v>
      </c>
      <c r="F44" s="23">
        <v>0.104</v>
      </c>
      <c r="G44" s="14"/>
    </row>
    <row r="45" spans="1:7" ht="15.75" thickBot="1">
      <c r="A45" s="10"/>
      <c r="B45" s="11" t="s">
        <v>10</v>
      </c>
      <c r="C45" s="23">
        <v>0.10299999999999999</v>
      </c>
      <c r="D45" s="23">
        <v>7.8E-2</v>
      </c>
      <c r="E45" s="23">
        <v>0.11600000000000001</v>
      </c>
      <c r="F45" s="23">
        <v>9.0999999999999998E-2</v>
      </c>
      <c r="G45" s="14"/>
    </row>
    <row r="46" spans="1:7">
      <c r="A46" s="10" t="s">
        <v>14</v>
      </c>
      <c r="B46" s="3" t="s">
        <v>7</v>
      </c>
      <c r="C46" s="23">
        <v>9.4E-2</v>
      </c>
      <c r="D46" s="23">
        <v>0.106</v>
      </c>
      <c r="E46" s="23">
        <v>9.9000000000000005E-2</v>
      </c>
      <c r="F46" s="23">
        <v>8.3000000000000004E-2</v>
      </c>
      <c r="G46" s="9"/>
    </row>
    <row r="47" spans="1:7">
      <c r="A47" s="10"/>
      <c r="B47" s="11" t="s">
        <v>8</v>
      </c>
      <c r="C47" s="23">
        <v>0.104</v>
      </c>
      <c r="D47" s="23">
        <v>9.9000000000000005E-2</v>
      </c>
      <c r="E47" s="23">
        <v>9.7000000000000003E-2</v>
      </c>
      <c r="F47" s="23">
        <v>0.11600000000000001</v>
      </c>
      <c r="G47" s="14"/>
    </row>
    <row r="48" spans="1:7">
      <c r="A48" s="10"/>
      <c r="B48" s="11" t="s">
        <v>9</v>
      </c>
      <c r="C48" s="23">
        <v>0.185</v>
      </c>
      <c r="D48" s="23">
        <v>0.14799999999999999</v>
      </c>
      <c r="E48" s="23">
        <v>0.14199999999999999</v>
      </c>
      <c r="F48" s="23">
        <v>0.151</v>
      </c>
      <c r="G48" s="14"/>
    </row>
    <row r="49" spans="1:7" ht="15.75" thickBot="1">
      <c r="A49" s="10"/>
      <c r="B49" s="11" t="s">
        <v>10</v>
      </c>
      <c r="C49" s="23">
        <v>0.17100000000000001</v>
      </c>
      <c r="D49" s="23">
        <v>0.151</v>
      </c>
      <c r="E49" s="23">
        <v>9.0999999999999998E-2</v>
      </c>
      <c r="F49" s="23">
        <v>0.13900000000000001</v>
      </c>
      <c r="G49" s="14"/>
    </row>
    <row r="50" spans="1:7">
      <c r="A50" s="10" t="s">
        <v>15</v>
      </c>
      <c r="B50" s="3" t="s">
        <v>7</v>
      </c>
      <c r="C50" s="7">
        <v>0.193</v>
      </c>
      <c r="D50" s="23">
        <v>0.24</v>
      </c>
      <c r="E50" s="23">
        <v>0.219</v>
      </c>
      <c r="F50" s="23">
        <v>0.19600000000000001</v>
      </c>
      <c r="G50" s="9"/>
    </row>
    <row r="51" spans="1:7">
      <c r="A51" s="10"/>
      <c r="B51" s="11" t="s">
        <v>8</v>
      </c>
      <c r="C51" s="12">
        <v>0.19400000000000001</v>
      </c>
      <c r="D51" s="23">
        <v>0.255</v>
      </c>
      <c r="E51" s="23">
        <v>0.20300000000000001</v>
      </c>
      <c r="F51" s="23">
        <v>0.26700000000000002</v>
      </c>
      <c r="G51" s="14"/>
    </row>
    <row r="52" spans="1:7">
      <c r="A52" s="10"/>
      <c r="B52" s="11" t="s">
        <v>9</v>
      </c>
      <c r="C52" s="12">
        <v>0.33500000000000002</v>
      </c>
      <c r="D52" s="23">
        <v>0.32200000000000001</v>
      </c>
      <c r="E52" s="23">
        <v>0.28599999999999998</v>
      </c>
      <c r="F52" s="23">
        <v>0.30099999999999999</v>
      </c>
      <c r="G52" s="14"/>
    </row>
    <row r="53" spans="1:7" ht="15.75" thickBot="1">
      <c r="A53" s="10"/>
      <c r="B53" s="17" t="s">
        <v>5</v>
      </c>
      <c r="C53" s="15">
        <v>0.36299999999999999</v>
      </c>
      <c r="D53" s="23">
        <v>0.20300000000000001</v>
      </c>
      <c r="E53" s="23">
        <v>0.246</v>
      </c>
      <c r="F53" s="23">
        <v>0.27600000000000002</v>
      </c>
      <c r="G53" s="16"/>
    </row>
  </sheetData>
  <conditionalFormatting sqref="AA3:AE26">
    <cfRule type="cellIs" dxfId="9" priority="1" operator="lessThan">
      <formula>0</formula>
    </cfRule>
  </conditionalFormatting>
  <pageMargins left="0.7" right="0.7" top="0.75" bottom="0.75" header="0.3" footer="0.3"/>
  <pageSetup orientation="portrait" verticalDpi="0" r:id="rId1"/>
  <headerFooter>
    <oddFooter>&amp;L&amp;1#&amp;"Arial"&amp;8&amp;K6D6E71Maru/ - Confidential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codeName="Sheet8"/>
  <dimension ref="A1:X129"/>
  <sheetViews>
    <sheetView workbookViewId="0">
      <selection activeCell="A8" sqref="A8:A19"/>
    </sheetView>
  </sheetViews>
  <sheetFormatPr defaultRowHeight="15"/>
  <cols>
    <col min="1" max="1" width="27.5703125" customWidth="1"/>
    <col min="2" max="2" width="17.7109375" bestFit="1" customWidth="1"/>
    <col min="3" max="3" width="10.140625" customWidth="1"/>
    <col min="4" max="4" width="9.85546875" customWidth="1"/>
    <col min="5" max="9" width="9" bestFit="1" customWidth="1"/>
    <col min="10" max="10" width="9.140625" bestFit="1" customWidth="1"/>
    <col min="11" max="11" width="9" bestFit="1" customWidth="1"/>
    <col min="12" max="12" width="9.140625" bestFit="1" customWidth="1"/>
    <col min="13" max="15" width="9" bestFit="1" customWidth="1"/>
    <col min="16" max="16" width="11" customWidth="1"/>
    <col min="17" max="17" width="9" bestFit="1" customWidth="1"/>
    <col min="18" max="18" width="9.5703125" customWidth="1"/>
    <col min="19" max="22" width="9" bestFit="1" customWidth="1"/>
    <col min="23" max="23" width="10.140625" bestFit="1" customWidth="1"/>
  </cols>
  <sheetData>
    <row r="1" spans="1:23" s="86" customFormat="1" ht="15.75" thickBot="1">
      <c r="A1" s="86" t="s">
        <v>17</v>
      </c>
      <c r="B1" s="102">
        <v>0.8</v>
      </c>
      <c r="C1" s="86" t="s">
        <v>213</v>
      </c>
      <c r="D1" s="102">
        <v>0.8</v>
      </c>
    </row>
    <row r="2" spans="1:23" ht="57.75" thickBot="1">
      <c r="A2" s="58" t="s">
        <v>240</v>
      </c>
      <c r="B2" s="39"/>
      <c r="C2" s="40" t="s">
        <v>53</v>
      </c>
      <c r="D2" s="41" t="s">
        <v>54</v>
      </c>
      <c r="E2" s="42" t="s">
        <v>55</v>
      </c>
      <c r="F2" s="42" t="s">
        <v>56</v>
      </c>
      <c r="G2" s="42" t="s">
        <v>57</v>
      </c>
      <c r="H2" s="42" t="s">
        <v>58</v>
      </c>
      <c r="I2" s="42" t="s">
        <v>59</v>
      </c>
      <c r="J2" s="42" t="s">
        <v>60</v>
      </c>
      <c r="K2" s="42" t="s">
        <v>61</v>
      </c>
      <c r="L2" s="42" t="s">
        <v>62</v>
      </c>
      <c r="M2" s="42" t="s">
        <v>63</v>
      </c>
      <c r="N2" s="42" t="s">
        <v>64</v>
      </c>
      <c r="O2" s="42" t="s">
        <v>65</v>
      </c>
      <c r="P2" s="42" t="s">
        <v>66</v>
      </c>
      <c r="Q2" s="42" t="s">
        <v>67</v>
      </c>
      <c r="R2" s="42" t="s">
        <v>68</v>
      </c>
      <c r="S2" s="42" t="s">
        <v>69</v>
      </c>
      <c r="T2" s="42" t="s">
        <v>70</v>
      </c>
      <c r="U2" s="42" t="s">
        <v>71</v>
      </c>
      <c r="V2" s="42" t="s">
        <v>72</v>
      </c>
      <c r="W2" s="43" t="s">
        <v>5</v>
      </c>
    </row>
    <row r="3" spans="1:23" ht="15.75" thickBot="1">
      <c r="A3" s="48" t="s">
        <v>223</v>
      </c>
      <c r="B3" t="s">
        <v>228</v>
      </c>
      <c r="C3" s="46">
        <f>C$17*$W3</f>
        <v>6.7696269734731605E-3</v>
      </c>
      <c r="D3" s="46">
        <f t="shared" ref="D3:V16" si="0">D$17*$W3</f>
        <v>4.0636399229642033E-3</v>
      </c>
      <c r="E3" s="46">
        <f t="shared" si="0"/>
        <v>3.8931767318055653E-3</v>
      </c>
      <c r="F3" s="46">
        <f t="shared" si="0"/>
        <v>6.6933095630528662E-3</v>
      </c>
      <c r="G3" s="46">
        <f t="shared" si="0"/>
        <v>1.3684397855888566E-4</v>
      </c>
      <c r="H3" s="46">
        <f t="shared" si="0"/>
        <v>9.9397509252032983E-3</v>
      </c>
      <c r="I3" s="46">
        <f t="shared" si="0"/>
        <v>1.3331725723714693E-3</v>
      </c>
      <c r="J3" s="46">
        <f t="shared" si="0"/>
        <v>1.324507085487469E-2</v>
      </c>
      <c r="K3" s="46">
        <f t="shared" si="0"/>
        <v>9.9179673534029247E-3</v>
      </c>
      <c r="L3" s="46">
        <f t="shared" si="0"/>
        <v>1.3429796742287767E-2</v>
      </c>
      <c r="M3" s="46">
        <f t="shared" si="0"/>
        <v>9.2136418530733497E-3</v>
      </c>
      <c r="N3" s="46">
        <f t="shared" si="0"/>
        <v>5.2722236486424717E-3</v>
      </c>
      <c r="O3" s="46">
        <f t="shared" si="0"/>
        <v>3.5882067266003233E-3</v>
      </c>
      <c r="P3" s="46">
        <f t="shared" si="0"/>
        <v>1.2248030481205558E-2</v>
      </c>
      <c r="Q3" s="46">
        <f t="shared" si="0"/>
        <v>5.0726957193182719E-3</v>
      </c>
      <c r="R3" s="46">
        <f t="shared" si="0"/>
        <v>4.4765090231531426E-3</v>
      </c>
      <c r="S3" s="46">
        <f t="shared" si="0"/>
        <v>7.3939195710808637E-3</v>
      </c>
      <c r="T3" s="46">
        <f t="shared" si="0"/>
        <v>8.0268416991954548E-3</v>
      </c>
      <c r="U3" s="46">
        <f t="shared" si="0"/>
        <v>1.0198187385696049E-2</v>
      </c>
      <c r="V3" s="46">
        <f t="shared" si="0"/>
        <v>8.4384223625378809E-3</v>
      </c>
      <c r="W3" s="47">
        <v>0.1433510340884982</v>
      </c>
    </row>
    <row r="4" spans="1:23" ht="15.75" thickBot="1">
      <c r="A4" s="48"/>
      <c r="B4" t="s">
        <v>229</v>
      </c>
      <c r="C4" s="46">
        <f t="shared" ref="C4:R16" si="1">C$17*$W4</f>
        <v>3.0486740145156924E-3</v>
      </c>
      <c r="D4" s="46">
        <f t="shared" si="1"/>
        <v>1.8300437359450963E-3</v>
      </c>
      <c r="E4" s="46">
        <f t="shared" si="1"/>
        <v>1.7532763300964198E-3</v>
      </c>
      <c r="F4" s="46">
        <f t="shared" si="1"/>
        <v>3.014304778675197E-3</v>
      </c>
      <c r="G4" s="46">
        <f t="shared" si="1"/>
        <v>6.1627129989612469E-5</v>
      </c>
      <c r="H4" s="46">
        <f t="shared" si="1"/>
        <v>4.4763264615861999E-3</v>
      </c>
      <c r="I4" s="46">
        <f t="shared" si="1"/>
        <v>6.0038885365181253E-4</v>
      </c>
      <c r="J4" s="46">
        <f t="shared" si="1"/>
        <v>5.9648638682610724E-3</v>
      </c>
      <c r="K4" s="46">
        <f t="shared" si="1"/>
        <v>4.466516318493919E-3</v>
      </c>
      <c r="L4" s="46">
        <f t="shared" si="1"/>
        <v>6.0480544214438969E-3</v>
      </c>
      <c r="M4" s="46">
        <f t="shared" si="1"/>
        <v>4.1493261898458283E-3</v>
      </c>
      <c r="N4" s="46">
        <f t="shared" si="1"/>
        <v>2.3743245084721421E-3</v>
      </c>
      <c r="O4" s="46">
        <f t="shared" si="1"/>
        <v>1.6159343268044826E-3</v>
      </c>
      <c r="P4" s="46">
        <f t="shared" si="1"/>
        <v>5.5158507851858912E-3</v>
      </c>
      <c r="Q4" s="46">
        <f t="shared" si="1"/>
        <v>2.2844679158290876E-3</v>
      </c>
      <c r="R4" s="46">
        <f t="shared" si="1"/>
        <v>2.0159776584602854E-3</v>
      </c>
      <c r="S4" s="46">
        <f t="shared" si="0"/>
        <v>3.3298216504547276E-3</v>
      </c>
      <c r="T4" s="46">
        <f t="shared" si="0"/>
        <v>3.6148555604110632E-3</v>
      </c>
      <c r="U4" s="46">
        <f t="shared" si="0"/>
        <v>4.5927122720001278E-3</v>
      </c>
      <c r="V4" s="46">
        <f t="shared" si="0"/>
        <v>3.8002092406250591E-3</v>
      </c>
      <c r="W4" s="47">
        <v>6.4557556020747614E-2</v>
      </c>
    </row>
    <row r="5" spans="1:23" ht="15.75" thickBot="1">
      <c r="A5" s="48"/>
      <c r="B5" t="s">
        <v>230</v>
      </c>
      <c r="C5" s="46">
        <f t="shared" si="1"/>
        <v>3.3754114326954268E-3</v>
      </c>
      <c r="D5" s="46">
        <f t="shared" si="0"/>
        <v>2.0261761405878029E-3</v>
      </c>
      <c r="E5" s="46">
        <f t="shared" si="0"/>
        <v>1.9411812942624058E-3</v>
      </c>
      <c r="F5" s="46">
        <f t="shared" si="0"/>
        <v>3.3373587215703108E-3</v>
      </c>
      <c r="G5" s="46">
        <f t="shared" si="0"/>
        <v>6.8231932355086641E-5</v>
      </c>
      <c r="H5" s="46">
        <f t="shared" si="0"/>
        <v>4.956070554927923E-3</v>
      </c>
      <c r="I5" s="46">
        <f t="shared" si="0"/>
        <v>6.6473469811142321E-4</v>
      </c>
      <c r="J5" s="46">
        <f t="shared" si="0"/>
        <v>6.6041398980463736E-3</v>
      </c>
      <c r="K5" s="46">
        <f t="shared" si="0"/>
        <v>4.9452090233268395E-3</v>
      </c>
      <c r="L5" s="46">
        <f t="shared" si="0"/>
        <v>6.6962462836319021E-3</v>
      </c>
      <c r="M5" s="46">
        <f t="shared" si="0"/>
        <v>4.5940244816279853E-3</v>
      </c>
      <c r="N5" s="46">
        <f t="shared" si="0"/>
        <v>2.6287894516327818E-3</v>
      </c>
      <c r="O5" s="46">
        <f t="shared" si="0"/>
        <v>1.7891198518472378E-3</v>
      </c>
      <c r="P5" s="46">
        <f t="shared" si="0"/>
        <v>6.1070044592209938E-3</v>
      </c>
      <c r="Q5" s="46">
        <f t="shared" si="0"/>
        <v>2.5293026030335868E-3</v>
      </c>
      <c r="R5" s="46">
        <f t="shared" si="0"/>
        <v>2.2320372739183781E-3</v>
      </c>
      <c r="S5" s="46">
        <f t="shared" si="0"/>
        <v>3.6866906774114831E-3</v>
      </c>
      <c r="T5" s="46">
        <f t="shared" si="0"/>
        <v>4.0022727021840898E-3</v>
      </c>
      <c r="U5" s="46">
        <f t="shared" si="0"/>
        <v>5.0849298534964846E-3</v>
      </c>
      <c r="V5" s="46">
        <f t="shared" si="0"/>
        <v>4.2074914065478889E-3</v>
      </c>
      <c r="W5" s="47">
        <v>7.1476422740436404E-2</v>
      </c>
    </row>
    <row r="6" spans="1:23" ht="15.75" thickBot="1">
      <c r="A6" s="48"/>
      <c r="B6" t="s">
        <v>231</v>
      </c>
      <c r="C6" s="46">
        <f t="shared" si="1"/>
        <v>6.7379413110352599E-3</v>
      </c>
      <c r="D6" s="46">
        <f t="shared" si="0"/>
        <v>4.0446198021550717E-3</v>
      </c>
      <c r="E6" s="46">
        <f t="shared" si="0"/>
        <v>3.8749544746238245E-3</v>
      </c>
      <c r="F6" s="46">
        <f t="shared" si="0"/>
        <v>6.661981109027511E-3</v>
      </c>
      <c r="G6" s="46">
        <f t="shared" si="0"/>
        <v>1.362034717586932E-4</v>
      </c>
      <c r="H6" s="46">
        <f t="shared" si="0"/>
        <v>9.8932272993422412E-3</v>
      </c>
      <c r="I6" s="46">
        <f t="shared" si="0"/>
        <v>1.3269325747667037E-3</v>
      </c>
      <c r="J6" s="46">
        <f t="shared" si="0"/>
        <v>1.3183076472360241E-2</v>
      </c>
      <c r="K6" s="46">
        <f t="shared" si="0"/>
        <v>9.871545686912073E-3</v>
      </c>
      <c r="L6" s="46">
        <f t="shared" si="0"/>
        <v>1.3366937738704086E-2</v>
      </c>
      <c r="M6" s="46">
        <f t="shared" si="0"/>
        <v>9.1705168261369818E-3</v>
      </c>
      <c r="N6" s="46">
        <f t="shared" si="0"/>
        <v>5.2475466761176051E-3</v>
      </c>
      <c r="O6" s="46">
        <f t="shared" si="0"/>
        <v>3.5714119006014945E-3</v>
      </c>
      <c r="P6" s="46">
        <f t="shared" si="0"/>
        <v>1.2190702808517343E-2</v>
      </c>
      <c r="Q6" s="46">
        <f t="shared" si="0"/>
        <v>5.0489526497455575E-3</v>
      </c>
      <c r="R6" s="46">
        <f t="shared" si="0"/>
        <v>4.4555564426987616E-3</v>
      </c>
      <c r="S6" s="46">
        <f t="shared" si="0"/>
        <v>7.3593118680951178E-3</v>
      </c>
      <c r="T6" s="46">
        <f t="shared" si="0"/>
        <v>7.9892715646046157E-3</v>
      </c>
      <c r="U6" s="46">
        <f t="shared" si="0"/>
        <v>1.0150454131818422E-2</v>
      </c>
      <c r="V6" s="46">
        <f t="shared" si="0"/>
        <v>8.3989257989110343E-3</v>
      </c>
      <c r="W6" s="47">
        <v>0.14268007060793264</v>
      </c>
    </row>
    <row r="7" spans="1:23" ht="15.75" thickBot="1">
      <c r="A7" s="48"/>
      <c r="B7" t="s">
        <v>232</v>
      </c>
      <c r="C7" s="46">
        <f t="shared" si="1"/>
        <v>2.9228197478230961E-3</v>
      </c>
      <c r="D7" s="46">
        <f t="shared" si="0"/>
        <v>1.754496527123776E-3</v>
      </c>
      <c r="E7" s="46">
        <f t="shared" si="0"/>
        <v>1.6808982057764195E-3</v>
      </c>
      <c r="F7" s="46">
        <f t="shared" si="0"/>
        <v>2.8898693304436414E-3</v>
      </c>
      <c r="G7" s="46">
        <f t="shared" si="0"/>
        <v>5.9083060923427283E-5</v>
      </c>
      <c r="H7" s="46">
        <f t="shared" si="0"/>
        <v>4.291536358867038E-3</v>
      </c>
      <c r="I7" s="46">
        <f t="shared" si="0"/>
        <v>5.7560381643662138E-4</v>
      </c>
      <c r="J7" s="46">
        <f t="shared" si="0"/>
        <v>5.7186244984606853E-3</v>
      </c>
      <c r="K7" s="46">
        <f t="shared" si="0"/>
        <v>4.282131194581657E-3</v>
      </c>
      <c r="L7" s="46">
        <f t="shared" si="0"/>
        <v>5.7983808090788002E-3</v>
      </c>
      <c r="M7" s="46">
        <f t="shared" si="0"/>
        <v>3.9780351950051123E-3</v>
      </c>
      <c r="N7" s="46">
        <f t="shared" si="0"/>
        <v>2.2763084961070121E-3</v>
      </c>
      <c r="O7" s="46">
        <f t="shared" si="0"/>
        <v>1.5492259057810957E-3</v>
      </c>
      <c r="P7" s="46">
        <f t="shared" si="0"/>
        <v>5.2881474123588589E-3</v>
      </c>
      <c r="Q7" s="46">
        <f t="shared" si="0"/>
        <v>2.1901613310776487E-3</v>
      </c>
      <c r="R7" s="46">
        <f t="shared" si="0"/>
        <v>1.9327547921695182E-3</v>
      </c>
      <c r="S7" s="46">
        <f t="shared" si="0"/>
        <v>3.1923611479412494E-3</v>
      </c>
      <c r="T7" s="46">
        <f t="shared" si="0"/>
        <v>3.4656283903072567E-3</v>
      </c>
      <c r="U7" s="46">
        <f t="shared" si="0"/>
        <v>4.4031175720189008E-3</v>
      </c>
      <c r="V7" s="46">
        <f t="shared" si="0"/>
        <v>3.643330366406271E-3</v>
      </c>
      <c r="W7" s="47">
        <v>6.1892514158688086E-2</v>
      </c>
    </row>
    <row r="8" spans="1:23" ht="15.75" thickBot="1">
      <c r="A8" s="53"/>
      <c r="B8" t="s">
        <v>233</v>
      </c>
      <c r="C8" s="46">
        <f t="shared" si="1"/>
        <v>4.588143146545284E-3</v>
      </c>
      <c r="D8" s="46">
        <f t="shared" si="0"/>
        <v>2.7541490447900432E-3</v>
      </c>
      <c r="E8" s="46">
        <f t="shared" si="0"/>
        <v>2.638616900209929E-3</v>
      </c>
      <c r="F8" s="46">
        <f t="shared" si="0"/>
        <v>4.5364187007295781E-3</v>
      </c>
      <c r="G8" s="46">
        <f t="shared" si="0"/>
        <v>9.2746581876847103E-5</v>
      </c>
      <c r="H8" s="46">
        <f t="shared" si="0"/>
        <v>6.7367079847297697E-3</v>
      </c>
      <c r="I8" s="46">
        <f t="shared" si="0"/>
        <v>9.0356331671700421E-4</v>
      </c>
      <c r="J8" s="46">
        <f t="shared" si="0"/>
        <v>8.9769024654429048E-3</v>
      </c>
      <c r="K8" s="46">
        <f t="shared" si="0"/>
        <v>6.7219440773453884E-3</v>
      </c>
      <c r="L8" s="46">
        <f t="shared" si="0"/>
        <v>9.1021012123819797E-3</v>
      </c>
      <c r="M8" s="46">
        <f t="shared" si="0"/>
        <v>6.2445845079131205E-3</v>
      </c>
      <c r="N8" s="46">
        <f t="shared" si="0"/>
        <v>3.5732717467831742E-3</v>
      </c>
      <c r="O8" s="46">
        <f t="shared" si="0"/>
        <v>2.4319221968285951E-3</v>
      </c>
      <c r="P8" s="46">
        <f t="shared" si="0"/>
        <v>8.3011541597822758E-3</v>
      </c>
      <c r="Q8" s="46">
        <f t="shared" si="0"/>
        <v>3.4380408536984521E-3</v>
      </c>
      <c r="R8" s="46">
        <f t="shared" si="0"/>
        <v>3.0339728134962129E-3</v>
      </c>
      <c r="S8" s="46">
        <f t="shared" si="0"/>
        <v>5.0112600796313597E-3</v>
      </c>
      <c r="T8" s="46">
        <f t="shared" si="0"/>
        <v>5.4402257133043712E-3</v>
      </c>
      <c r="U8" s="46">
        <f t="shared" si="0"/>
        <v>6.9118643825155819E-3</v>
      </c>
      <c r="V8" s="46">
        <f t="shared" si="0"/>
        <v>5.7191762385201302E-3</v>
      </c>
      <c r="W8" s="47">
        <v>9.7156766123242005E-2</v>
      </c>
    </row>
    <row r="9" spans="1:23" ht="15.75" thickBot="1">
      <c r="A9" s="44" t="s">
        <v>224</v>
      </c>
      <c r="B9" s="45" t="s">
        <v>75</v>
      </c>
      <c r="C9" s="46">
        <f t="shared" si="1"/>
        <v>3.1938752900488752E-3</v>
      </c>
      <c r="D9" s="46">
        <f t="shared" si="0"/>
        <v>1.9172044764754188E-3</v>
      </c>
      <c r="E9" s="46">
        <f t="shared" si="0"/>
        <v>1.8367808170569844E-3</v>
      </c>
      <c r="F9" s="46">
        <f t="shared" si="0"/>
        <v>3.1578691271839164E-3</v>
      </c>
      <c r="G9" s="46">
        <f t="shared" si="0"/>
        <v>6.4562287320089646E-5</v>
      </c>
      <c r="H9" s="46">
        <f t="shared" si="0"/>
        <v>4.6895235134292489E-3</v>
      </c>
      <c r="I9" s="46">
        <f t="shared" si="0"/>
        <v>6.2898398286243668E-4</v>
      </c>
      <c r="J9" s="46">
        <f t="shared" si="0"/>
        <v>6.2489565058895967E-3</v>
      </c>
      <c r="K9" s="46">
        <f t="shared" si="0"/>
        <v>4.6792461359644565E-3</v>
      </c>
      <c r="L9" s="46">
        <f t="shared" si="0"/>
        <v>6.3361092322588436E-3</v>
      </c>
      <c r="M9" s="46">
        <f t="shared" si="0"/>
        <v>4.346948976834606E-3</v>
      </c>
      <c r="N9" s="46">
        <f t="shared" si="0"/>
        <v>2.487408080385166E-3</v>
      </c>
      <c r="O9" s="46">
        <f t="shared" si="0"/>
        <v>1.692897532549896E-3</v>
      </c>
      <c r="P9" s="46">
        <f t="shared" si="0"/>
        <v>5.7785579706200576E-3</v>
      </c>
      <c r="Q9" s="46">
        <f t="shared" si="0"/>
        <v>2.3932718265501588E-3</v>
      </c>
      <c r="R9" s="46">
        <f t="shared" si="0"/>
        <v>2.1119940006671233E-3</v>
      </c>
      <c r="S9" s="46">
        <f t="shared" si="0"/>
        <v>3.488413336099689E-3</v>
      </c>
      <c r="T9" s="46">
        <f t="shared" si="0"/>
        <v>3.7870227503896507E-3</v>
      </c>
      <c r="U9" s="46">
        <f t="shared" si="0"/>
        <v>4.8114525101745458E-3</v>
      </c>
      <c r="V9" s="46">
        <f t="shared" si="0"/>
        <v>3.981204396684538E-3</v>
      </c>
      <c r="W9" s="47">
        <v>6.7632282749445299E-2</v>
      </c>
    </row>
    <row r="10" spans="1:23" ht="15.75" thickBot="1">
      <c r="A10" s="48"/>
      <c r="B10" s="49" t="s">
        <v>76</v>
      </c>
      <c r="C10" s="46">
        <f t="shared" si="1"/>
        <v>2.4335773263053054E-3</v>
      </c>
      <c r="D10" s="46">
        <f t="shared" si="0"/>
        <v>1.4608163813967245E-3</v>
      </c>
      <c r="E10" s="46">
        <f t="shared" si="0"/>
        <v>1.3995374721453221E-3</v>
      </c>
      <c r="F10" s="46">
        <f t="shared" si="0"/>
        <v>2.4061423848633435E-3</v>
      </c>
      <c r="G10" s="46">
        <f t="shared" si="0"/>
        <v>4.919331667272905E-5</v>
      </c>
      <c r="H10" s="46">
        <f t="shared" si="0"/>
        <v>3.5731883862260543E-3</v>
      </c>
      <c r="I10" s="46">
        <f t="shared" si="0"/>
        <v>4.7925514313985846E-4</v>
      </c>
      <c r="J10" s="46">
        <f t="shared" si="0"/>
        <v>4.761400331810774E-3</v>
      </c>
      <c r="K10" s="46">
        <f t="shared" si="0"/>
        <v>3.5653575254375553E-3</v>
      </c>
      <c r="L10" s="46">
        <f t="shared" si="0"/>
        <v>4.8278064621561593E-3</v>
      </c>
      <c r="M10" s="46">
        <f t="shared" si="0"/>
        <v>3.3121632837670562E-3</v>
      </c>
      <c r="N10" s="46">
        <f t="shared" si="0"/>
        <v>1.89528374027444E-3</v>
      </c>
      <c r="O10" s="46">
        <f t="shared" si="0"/>
        <v>1.2899054211063386E-3</v>
      </c>
      <c r="P10" s="46">
        <f t="shared" si="0"/>
        <v>4.4029795715118773E-3</v>
      </c>
      <c r="Q10" s="46">
        <f t="shared" si="0"/>
        <v>1.8235565023231146E-3</v>
      </c>
      <c r="R10" s="46">
        <f t="shared" si="0"/>
        <v>1.6092365063000603E-3</v>
      </c>
      <c r="S10" s="46">
        <f t="shared" si="0"/>
        <v>2.6580009638959138E-3</v>
      </c>
      <c r="T10" s="46">
        <f t="shared" si="0"/>
        <v>2.8855267856778399E-3</v>
      </c>
      <c r="U10" s="46">
        <f t="shared" si="0"/>
        <v>3.6660923398722741E-3</v>
      </c>
      <c r="V10" s="46">
        <f t="shared" si="0"/>
        <v>3.0334837372470551E-3</v>
      </c>
      <c r="W10" s="47">
        <v>5.1532503582129796E-2</v>
      </c>
    </row>
    <row r="11" spans="1:23" ht="15.75" thickBot="1">
      <c r="A11" s="48"/>
      <c r="B11" s="49" t="s">
        <v>78</v>
      </c>
      <c r="C11" s="46">
        <f t="shared" si="1"/>
        <v>3.1793946461870694E-3</v>
      </c>
      <c r="D11" s="46">
        <f t="shared" si="0"/>
        <v>1.9085121035075075E-3</v>
      </c>
      <c r="E11" s="46">
        <f t="shared" si="0"/>
        <v>1.8284530752234603E-3</v>
      </c>
      <c r="F11" s="46">
        <f t="shared" si="0"/>
        <v>3.1435517309050393E-3</v>
      </c>
      <c r="G11" s="46">
        <f t="shared" si="0"/>
        <v>6.4269569726356835E-5</v>
      </c>
      <c r="H11" s="46">
        <f t="shared" si="0"/>
        <v>4.6682617816105037E-3</v>
      </c>
      <c r="I11" s="46">
        <f t="shared" si="0"/>
        <v>6.2613224563932437E-4</v>
      </c>
      <c r="J11" s="46">
        <f t="shared" si="0"/>
        <v>6.2206244936937423E-3</v>
      </c>
      <c r="K11" s="46">
        <f t="shared" si="0"/>
        <v>4.6580310005307881E-3</v>
      </c>
      <c r="L11" s="46">
        <f t="shared" si="0"/>
        <v>6.3073820801537788E-3</v>
      </c>
      <c r="M11" s="46">
        <f t="shared" si="0"/>
        <v>4.3272404364870518E-3</v>
      </c>
      <c r="N11" s="46">
        <f t="shared" si="0"/>
        <v>2.4761304733153908E-3</v>
      </c>
      <c r="O11" s="46">
        <f t="shared" si="0"/>
        <v>1.6852221401074409E-3</v>
      </c>
      <c r="P11" s="46">
        <f t="shared" si="0"/>
        <v>5.7523586884289024E-3</v>
      </c>
      <c r="Q11" s="46">
        <f t="shared" si="0"/>
        <v>2.3824210218575822E-3</v>
      </c>
      <c r="R11" s="46">
        <f t="shared" si="0"/>
        <v>2.1024184755809631E-3</v>
      </c>
      <c r="S11" s="46">
        <f t="shared" si="0"/>
        <v>3.4725972923987276E-3</v>
      </c>
      <c r="T11" s="46">
        <f t="shared" si="0"/>
        <v>3.7698528477588841E-3</v>
      </c>
      <c r="U11" s="46">
        <f t="shared" si="0"/>
        <v>4.7896379670472949E-3</v>
      </c>
      <c r="V11" s="46">
        <f t="shared" si="0"/>
        <v>3.963154097980307E-3</v>
      </c>
      <c r="W11" s="47">
        <v>6.7325646168140116E-2</v>
      </c>
    </row>
    <row r="12" spans="1:23" ht="15.75" thickBot="1">
      <c r="A12" s="53"/>
      <c r="B12" s="54" t="s">
        <v>79</v>
      </c>
      <c r="C12" s="46">
        <f t="shared" si="1"/>
        <v>2.1882651509449605E-3</v>
      </c>
      <c r="D12" s="46">
        <f t="shared" si="0"/>
        <v>1.3135615395435919E-3</v>
      </c>
      <c r="E12" s="46">
        <f t="shared" si="0"/>
        <v>1.2584597352354675E-3</v>
      </c>
      <c r="F12" s="46">
        <f t="shared" si="0"/>
        <v>2.1635957370632957E-3</v>
      </c>
      <c r="G12" s="46">
        <f t="shared" si="0"/>
        <v>4.4234477109369513E-5</v>
      </c>
      <c r="H12" s="46">
        <f t="shared" si="0"/>
        <v>3.2129998660082809E-3</v>
      </c>
      <c r="I12" s="46">
        <f t="shared" si="0"/>
        <v>4.3094473177735437E-4</v>
      </c>
      <c r="J12" s="46">
        <f t="shared" si="0"/>
        <v>4.281436346063385E-3</v>
      </c>
      <c r="K12" s="46">
        <f t="shared" si="0"/>
        <v>3.2059583803812799E-3</v>
      </c>
      <c r="L12" s="46">
        <f t="shared" si="0"/>
        <v>4.3411485316073445E-3</v>
      </c>
      <c r="M12" s="46">
        <f t="shared" si="0"/>
        <v>2.9782869069998833E-3</v>
      </c>
      <c r="N12" s="46">
        <f t="shared" si="0"/>
        <v>1.7042332352314436E-3</v>
      </c>
      <c r="O12" s="46">
        <f t="shared" si="0"/>
        <v>1.1598789364574594E-3</v>
      </c>
      <c r="P12" s="46">
        <f t="shared" si="0"/>
        <v>3.9591455149238473E-3</v>
      </c>
      <c r="Q12" s="46">
        <f t="shared" si="0"/>
        <v>1.6397363263040751E-3</v>
      </c>
      <c r="R12" s="46">
        <f t="shared" si="0"/>
        <v>1.4470204535111859E-3</v>
      </c>
      <c r="S12" s="46">
        <f t="shared" si="0"/>
        <v>2.3900661867614073E-3</v>
      </c>
      <c r="T12" s="46">
        <f t="shared" si="0"/>
        <v>2.594656696939032E-3</v>
      </c>
      <c r="U12" s="46">
        <f t="shared" si="0"/>
        <v>3.2965388117206329E-3</v>
      </c>
      <c r="V12" s="46">
        <f t="shared" si="0"/>
        <v>2.727699126887423E-3</v>
      </c>
      <c r="W12" s="47">
        <v>4.6337866691470719E-2</v>
      </c>
    </row>
    <row r="13" spans="1:23" ht="15.75" thickBot="1">
      <c r="A13" s="48" t="s">
        <v>81</v>
      </c>
      <c r="B13" s="49" t="s">
        <v>75</v>
      </c>
      <c r="C13" s="46">
        <f t="shared" si="1"/>
        <v>2.4456790777535498E-3</v>
      </c>
      <c r="D13" s="46">
        <f t="shared" si="0"/>
        <v>1.4680807639861314E-3</v>
      </c>
      <c r="E13" s="46">
        <f t="shared" si="0"/>
        <v>1.4064971255113078E-3</v>
      </c>
      <c r="F13" s="46">
        <f t="shared" si="0"/>
        <v>2.4181077071795693E-3</v>
      </c>
      <c r="G13" s="46">
        <f t="shared" si="0"/>
        <v>4.9437946372740266E-5</v>
      </c>
      <c r="H13" s="46">
        <f t="shared" si="0"/>
        <v>3.590957222769873E-3</v>
      </c>
      <c r="I13" s="46">
        <f t="shared" si="0"/>
        <v>4.8163839456149166E-4</v>
      </c>
      <c r="J13" s="46">
        <f t="shared" si="0"/>
        <v>4.7850779370951085E-3</v>
      </c>
      <c r="K13" s="46">
        <f t="shared" si="0"/>
        <v>3.5830874204898239E-3</v>
      </c>
      <c r="L13" s="46">
        <f t="shared" si="0"/>
        <v>4.8518142934314218E-3</v>
      </c>
      <c r="M13" s="46">
        <f t="shared" si="0"/>
        <v>3.3286340884474256E-3</v>
      </c>
      <c r="N13" s="46">
        <f t="shared" si="0"/>
        <v>1.9047086525222554E-3</v>
      </c>
      <c r="O13" s="46">
        <f t="shared" si="0"/>
        <v>1.2963198935906266E-3</v>
      </c>
      <c r="P13" s="46">
        <f t="shared" si="0"/>
        <v>4.4248748134794015E-3</v>
      </c>
      <c r="Q13" s="46">
        <f t="shared" si="0"/>
        <v>1.8326247276490174E-3</v>
      </c>
      <c r="R13" s="46">
        <f t="shared" si="0"/>
        <v>1.6172389560312349E-3</v>
      </c>
      <c r="S13" s="46">
        <f t="shared" si="0"/>
        <v>2.6712187345689742E-3</v>
      </c>
      <c r="T13" s="46">
        <f t="shared" si="0"/>
        <v>2.8998760021913504E-3</v>
      </c>
      <c r="U13" s="46">
        <f t="shared" si="0"/>
        <v>3.6843231714155664E-3</v>
      </c>
      <c r="V13" s="46">
        <f t="shared" si="0"/>
        <v>3.0485687176229162E-3</v>
      </c>
      <c r="W13" s="47">
        <v>5.1788765646669788E-2</v>
      </c>
    </row>
    <row r="14" spans="1:23" ht="15.75" thickBot="1">
      <c r="A14" s="48"/>
      <c r="B14" s="49" t="s">
        <v>76</v>
      </c>
      <c r="C14" s="46">
        <f t="shared" si="1"/>
        <v>1.8062308228035059E-3</v>
      </c>
      <c r="D14" s="46">
        <f t="shared" si="0"/>
        <v>1.0842357651897449E-3</v>
      </c>
      <c r="E14" s="46">
        <f t="shared" si="0"/>
        <v>1.0387538100937446E-3</v>
      </c>
      <c r="F14" s="46">
        <f t="shared" si="0"/>
        <v>1.7858682740902853E-3</v>
      </c>
      <c r="G14" s="46">
        <f t="shared" si="0"/>
        <v>3.6511880633403612E-5</v>
      </c>
      <c r="H14" s="46">
        <f t="shared" si="0"/>
        <v>2.6520640742012437E-3</v>
      </c>
      <c r="I14" s="46">
        <f t="shared" si="0"/>
        <v>3.5570902233895925E-4</v>
      </c>
      <c r="J14" s="46">
        <f t="shared" si="0"/>
        <v>3.5339694966999053E-3</v>
      </c>
      <c r="K14" s="46">
        <f t="shared" si="0"/>
        <v>2.6462519136537322E-3</v>
      </c>
      <c r="L14" s="46">
        <f t="shared" si="0"/>
        <v>3.5832569379315522E-3</v>
      </c>
      <c r="M14" s="46">
        <f t="shared" si="0"/>
        <v>2.4583280541904556E-3</v>
      </c>
      <c r="N14" s="46">
        <f t="shared" si="0"/>
        <v>1.4067027468731988E-3</v>
      </c>
      <c r="O14" s="46">
        <f t="shared" si="0"/>
        <v>9.5738356242858528E-4</v>
      </c>
      <c r="P14" s="46">
        <f t="shared" si="0"/>
        <v>3.2679452295493673E-3</v>
      </c>
      <c r="Q14" s="46">
        <f t="shared" si="0"/>
        <v>1.3534659145680017E-3</v>
      </c>
      <c r="R14" s="46">
        <f t="shared" si="0"/>
        <v>1.1943949951542002E-3</v>
      </c>
      <c r="S14" s="46">
        <f t="shared" si="0"/>
        <v>1.9728007884257884E-3</v>
      </c>
      <c r="T14" s="46">
        <f t="shared" si="0"/>
        <v>2.1416732330545129E-3</v>
      </c>
      <c r="U14" s="46">
        <f t="shared" si="0"/>
        <v>2.7210185236129156E-3</v>
      </c>
      <c r="V14" s="46">
        <f t="shared" si="0"/>
        <v>2.2514886901117566E-3</v>
      </c>
      <c r="W14" s="47">
        <v>3.8248053735604859E-2</v>
      </c>
    </row>
    <row r="15" spans="1:23" ht="15.75" thickBot="1">
      <c r="A15" s="48"/>
      <c r="B15" s="49" t="s">
        <v>78</v>
      </c>
      <c r="C15" s="46">
        <f t="shared" si="1"/>
        <v>2.8911636981538294E-3</v>
      </c>
      <c r="D15" s="46">
        <f t="shared" si="0"/>
        <v>1.7354941821284841E-3</v>
      </c>
      <c r="E15" s="46">
        <f t="shared" si="0"/>
        <v>1.6626929787415773E-3</v>
      </c>
      <c r="F15" s="46">
        <f t="shared" si="0"/>
        <v>2.8585701553472814E-3</v>
      </c>
      <c r="G15" s="46">
        <f t="shared" si="0"/>
        <v>5.8443152727720949E-5</v>
      </c>
      <c r="H15" s="46">
        <f t="shared" si="0"/>
        <v>4.2450562130301479E-3</v>
      </c>
      <c r="I15" s="46">
        <f t="shared" si="0"/>
        <v>5.6936965060531812E-4</v>
      </c>
      <c r="J15" s="46">
        <f t="shared" si="0"/>
        <v>5.6566880546214835E-3</v>
      </c>
      <c r="K15" s="46">
        <f t="shared" si="0"/>
        <v>4.235752912825845E-3</v>
      </c>
      <c r="L15" s="46">
        <f t="shared" si="0"/>
        <v>5.7355805522274388E-3</v>
      </c>
      <c r="M15" s="46">
        <f t="shared" si="0"/>
        <v>3.9349504718322369E-3</v>
      </c>
      <c r="N15" s="46">
        <f t="shared" si="0"/>
        <v>2.2516545861732892E-3</v>
      </c>
      <c r="O15" s="46">
        <f t="shared" si="0"/>
        <v>1.532446775881331E-3</v>
      </c>
      <c r="P15" s="46">
        <f t="shared" si="0"/>
        <v>5.2308733169348365E-3</v>
      </c>
      <c r="Q15" s="46">
        <f t="shared" si="0"/>
        <v>2.1664404512895812E-3</v>
      </c>
      <c r="R15" s="46">
        <f t="shared" si="0"/>
        <v>1.911821793566029E-3</v>
      </c>
      <c r="S15" s="46">
        <f t="shared" si="0"/>
        <v>3.1577857886031539E-3</v>
      </c>
      <c r="T15" s="46">
        <f t="shared" si="0"/>
        <v>3.4280933679917349E-3</v>
      </c>
      <c r="U15" s="46">
        <f t="shared" si="0"/>
        <v>4.3554289286589177E-3</v>
      </c>
      <c r="V15" s="46">
        <f t="shared" si="0"/>
        <v>3.6038707154557102E-3</v>
      </c>
      <c r="W15" s="47">
        <v>6.1222177746795947E-2</v>
      </c>
    </row>
    <row r="16" spans="1:23">
      <c r="A16" s="48"/>
      <c r="B16" s="49" t="s">
        <v>79</v>
      </c>
      <c r="C16" s="46">
        <f t="shared" si="1"/>
        <v>1.643321111627458E-3</v>
      </c>
      <c r="D16" s="46">
        <f t="shared" si="0"/>
        <v>9.8644508798291595E-4</v>
      </c>
      <c r="E16" s="46">
        <f t="shared" si="0"/>
        <v>9.450652952876829E-4</v>
      </c>
      <c r="F16" s="46">
        <f t="shared" si="0"/>
        <v>1.6247951260421605E-3</v>
      </c>
      <c r="G16" s="46">
        <f t="shared" si="0"/>
        <v>3.3218757820202017E-5</v>
      </c>
      <c r="H16" s="46">
        <f t="shared" si="0"/>
        <v>2.4128659679050041E-3</v>
      </c>
      <c r="I16" s="46">
        <f t="shared" si="0"/>
        <v>3.2362649259782091E-4</v>
      </c>
      <c r="J16" s="46">
        <f t="shared" si="0"/>
        <v>3.2152295312735842E-3</v>
      </c>
      <c r="K16" s="46">
        <f t="shared" si="0"/>
        <v>2.4075780246303625E-3</v>
      </c>
      <c r="L16" s="46">
        <f t="shared" si="0"/>
        <v>3.2600715811885272E-3</v>
      </c>
      <c r="M16" s="46">
        <f t="shared" si="0"/>
        <v>2.2366036166335005E-3</v>
      </c>
      <c r="N16" s="46">
        <f t="shared" si="0"/>
        <v>1.279827745455622E-3</v>
      </c>
      <c r="O16" s="46">
        <f t="shared" si="0"/>
        <v>8.7103408944270457E-4</v>
      </c>
      <c r="P16" s="46">
        <f t="shared" si="0"/>
        <v>2.9731988401268308E-3</v>
      </c>
      <c r="Q16" s="46">
        <f t="shared" si="0"/>
        <v>1.2313925126277863E-3</v>
      </c>
      <c r="R16" s="46">
        <f t="shared" si="0"/>
        <v>1.0866687061139788E-3</v>
      </c>
      <c r="S16" s="46">
        <f t="shared" si="0"/>
        <v>1.7948676014859885E-3</v>
      </c>
      <c r="T16" s="46">
        <f t="shared" si="0"/>
        <v>1.9485089024354361E-3</v>
      </c>
      <c r="U16" s="46">
        <f t="shared" si="0"/>
        <v>2.4756011958881967E-3</v>
      </c>
      <c r="V16" s="46">
        <f t="shared" si="0"/>
        <v>2.0484197536327856E-3</v>
      </c>
      <c r="W16" s="47">
        <v>3.4798339940198549E-2</v>
      </c>
    </row>
    <row r="17" spans="1:24" ht="15.75" thickBot="1">
      <c r="A17" s="56"/>
      <c r="B17" s="54"/>
      <c r="C17" s="55">
        <v>4.7224123749912472E-2</v>
      </c>
      <c r="D17" s="55">
        <v>2.8347475473776512E-2</v>
      </c>
      <c r="E17" s="55">
        <v>2.715834424607011E-2</v>
      </c>
      <c r="F17" s="55">
        <v>4.6691742446173995E-2</v>
      </c>
      <c r="G17" s="55">
        <v>9.5460754384516422E-4</v>
      </c>
      <c r="H17" s="55">
        <v>6.9338536609836826E-2</v>
      </c>
      <c r="I17" s="55">
        <v>9.3000554955775978E-3</v>
      </c>
      <c r="J17" s="55">
        <v>9.2396060754593543E-2</v>
      </c>
      <c r="K17" s="55">
        <v>6.9186576967976643E-2</v>
      </c>
      <c r="L17" s="55">
        <v>9.3684686878483497E-2</v>
      </c>
      <c r="M17" s="55">
        <v>6.4273284888794593E-2</v>
      </c>
      <c r="N17" s="55">
        <v>3.6778413787985992E-2</v>
      </c>
      <c r="O17" s="55">
        <v>2.5030909260027611E-2</v>
      </c>
      <c r="P17" s="55">
        <v>8.544082405184604E-2</v>
      </c>
      <c r="Q17" s="55">
        <v>3.5386530355871922E-2</v>
      </c>
      <c r="R17" s="55">
        <v>3.1227601890821074E-2</v>
      </c>
      <c r="S17" s="55">
        <v>5.1579115686854443E-2</v>
      </c>
      <c r="T17" s="55">
        <v>5.5994306216445293E-2</v>
      </c>
      <c r="U17" s="55">
        <v>7.1141359045935909E-2</v>
      </c>
      <c r="V17" s="55">
        <v>5.8865444649170755E-2</v>
      </c>
      <c r="W17" s="52">
        <v>1</v>
      </c>
    </row>
    <row r="18" spans="1:24"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</row>
    <row r="19" spans="1:24" ht="19.5" thickBot="1">
      <c r="A19" s="37" t="s">
        <v>215</v>
      </c>
      <c r="B19" s="101">
        <v>3000</v>
      </c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</row>
    <row r="20" spans="1:24" ht="57.75" thickBot="1">
      <c r="A20" s="58" t="s">
        <v>216</v>
      </c>
      <c r="B20" s="39"/>
      <c r="C20" s="40" t="s">
        <v>53</v>
      </c>
      <c r="D20" s="41" t="s">
        <v>54</v>
      </c>
      <c r="E20" s="42" t="s">
        <v>55</v>
      </c>
      <c r="F20" s="42" t="s">
        <v>56</v>
      </c>
      <c r="G20" s="42" t="s">
        <v>57</v>
      </c>
      <c r="H20" s="42" t="s">
        <v>58</v>
      </c>
      <c r="I20" s="42" t="s">
        <v>59</v>
      </c>
      <c r="J20" s="42" t="s">
        <v>60</v>
      </c>
      <c r="K20" s="42" t="s">
        <v>61</v>
      </c>
      <c r="L20" s="42" t="s">
        <v>62</v>
      </c>
      <c r="M20" s="42" t="s">
        <v>63</v>
      </c>
      <c r="N20" s="42" t="s">
        <v>64</v>
      </c>
      <c r="O20" s="42" t="s">
        <v>65</v>
      </c>
      <c r="P20" s="42" t="s">
        <v>66</v>
      </c>
      <c r="Q20" s="42" t="s">
        <v>67</v>
      </c>
      <c r="R20" s="42" t="s">
        <v>68</v>
      </c>
      <c r="S20" s="42" t="s">
        <v>69</v>
      </c>
      <c r="T20" s="42" t="s">
        <v>70</v>
      </c>
      <c r="U20" s="42" t="s">
        <v>71</v>
      </c>
      <c r="V20" s="42" t="s">
        <v>72</v>
      </c>
      <c r="W20" s="43" t="s">
        <v>5</v>
      </c>
    </row>
    <row r="21" spans="1:24">
      <c r="A21" s="74" t="s">
        <v>209</v>
      </c>
      <c r="B21" s="63" t="s">
        <v>74</v>
      </c>
      <c r="C21" s="62">
        <f>$B$19*C3/$B$1/$D$1/C39</f>
        <v>737.96805670128947</v>
      </c>
      <c r="D21" s="62">
        <f t="shared" ref="D21:V21" si="2">$B$19*D3/$B$1/$D$1/D39</f>
        <v>302.3541609348365</v>
      </c>
      <c r="E21" s="62">
        <f t="shared" si="2"/>
        <v>280.75793738982441</v>
      </c>
      <c r="F21" s="62">
        <f t="shared" si="2"/>
        <v>257.17121784270745</v>
      </c>
      <c r="G21" s="62">
        <f t="shared" si="2"/>
        <v>45.818296392484029</v>
      </c>
      <c r="H21" s="62">
        <f t="shared" si="2"/>
        <v>480.33590166897369</v>
      </c>
      <c r="I21" s="62">
        <f t="shared" si="2"/>
        <v>148.79158173788718</v>
      </c>
      <c r="J21" s="62">
        <f>($B$19*J3)/($B$1*$D$1*J39)</f>
        <v>985.49634336865233</v>
      </c>
      <c r="K21" s="62">
        <f>($B$19*K3)/($B$1*$D$1*K39)</f>
        <v>469.60072696036565</v>
      </c>
      <c r="L21" s="62">
        <f>($B$19*L3)/($B$1*$D$1*L39)</f>
        <v>715.36559351674873</v>
      </c>
      <c r="M21" s="62">
        <f t="shared" si="2"/>
        <v>608.29501670818763</v>
      </c>
      <c r="N21" s="62">
        <f t="shared" si="2"/>
        <v>386.14919301580596</v>
      </c>
      <c r="O21" s="62">
        <f t="shared" si="2"/>
        <v>350.41081314456272</v>
      </c>
      <c r="P21" s="62">
        <f t="shared" si="2"/>
        <v>1063.1970903824269</v>
      </c>
      <c r="Q21" s="62">
        <f t="shared" si="2"/>
        <v>354.89942066125963</v>
      </c>
      <c r="R21" s="62">
        <f t="shared" si="2"/>
        <v>207.7587727329738</v>
      </c>
      <c r="S21" s="62">
        <f t="shared" si="2"/>
        <v>488.15490125974009</v>
      </c>
      <c r="T21" s="62">
        <f t="shared" si="2"/>
        <v>578.85877638428747</v>
      </c>
      <c r="U21" s="62">
        <f t="shared" si="2"/>
        <v>497.95836844218991</v>
      </c>
      <c r="V21" s="62">
        <f t="shared" si="2"/>
        <v>565.07292606280441</v>
      </c>
      <c r="W21" s="64">
        <f>SUM(C21:V21)</f>
        <v>9524.4150953080079</v>
      </c>
      <c r="X21" s="103"/>
    </row>
    <row r="22" spans="1:24">
      <c r="A22" s="71" t="s">
        <v>73</v>
      </c>
      <c r="B22" s="65" t="s">
        <v>75</v>
      </c>
      <c r="C22" s="66">
        <f t="shared" ref="C22:V34" si="3">$B$19*C4/$B$1/$D$1/C40</f>
        <v>105.07837825766403</v>
      </c>
      <c r="D22" s="66">
        <f t="shared" si="3"/>
        <v>60.410774734103079</v>
      </c>
      <c r="E22" s="66">
        <f t="shared" si="3"/>
        <v>44.909742061895997</v>
      </c>
      <c r="F22" s="66">
        <f t="shared" si="3"/>
        <v>71.361382070909002</v>
      </c>
      <c r="G22" s="66">
        <f t="shared" si="3"/>
        <v>0.96292390608769485</v>
      </c>
      <c r="H22" s="66">
        <f t="shared" si="3"/>
        <v>114.03684939502887</v>
      </c>
      <c r="I22" s="66">
        <f t="shared" si="3"/>
        <v>28.717579096866029</v>
      </c>
      <c r="J22" s="66">
        <f t="shared" si="3"/>
        <v>154.4767921683634</v>
      </c>
      <c r="K22" s="66">
        <f t="shared" si="3"/>
        <v>96.482927386821387</v>
      </c>
      <c r="L22" s="66">
        <f t="shared" si="3"/>
        <v>116.18957008409124</v>
      </c>
      <c r="M22" s="66">
        <f t="shared" si="3"/>
        <v>88.408938704101445</v>
      </c>
      <c r="N22" s="66">
        <f t="shared" si="3"/>
        <v>100.26708228345196</v>
      </c>
      <c r="O22" s="66">
        <f t="shared" si="3"/>
        <v>47.047777372024917</v>
      </c>
      <c r="P22" s="66">
        <f t="shared" si="3"/>
        <v>163.64272503518268</v>
      </c>
      <c r="Q22" s="66">
        <f t="shared" si="3"/>
        <v>64.122415302088896</v>
      </c>
      <c r="R22" s="66">
        <f t="shared" si="3"/>
        <v>53.389238836342308</v>
      </c>
      <c r="S22" s="66">
        <f t="shared" si="3"/>
        <v>112.29164738493907</v>
      </c>
      <c r="T22" s="66">
        <f t="shared" si="3"/>
        <v>136.65028580182948</v>
      </c>
      <c r="U22" s="66">
        <f t="shared" si="3"/>
        <v>78.858383791210983</v>
      </c>
      <c r="V22" s="66">
        <f t="shared" si="3"/>
        <v>148.44567346191636</v>
      </c>
      <c r="W22" s="67">
        <f t="shared" ref="W22:W34" si="4">SUM(C22:V22)</f>
        <v>1785.7510871349186</v>
      </c>
    </row>
    <row r="23" spans="1:24">
      <c r="A23" s="71"/>
      <c r="B23" s="65" t="s">
        <v>76</v>
      </c>
      <c r="C23" s="66">
        <f t="shared" si="3"/>
        <v>30.782570215486018</v>
      </c>
      <c r="D23" s="66">
        <f t="shared" si="3"/>
        <v>19.03346825451969</v>
      </c>
      <c r="E23" s="66">
        <f t="shared" si="3"/>
        <v>16.944669118910664</v>
      </c>
      <c r="F23" s="66">
        <f t="shared" si="3"/>
        <v>26.605219400273519</v>
      </c>
      <c r="G23" s="66">
        <f t="shared" si="3"/>
        <v>1.0661239430482288</v>
      </c>
      <c r="H23" s="66">
        <f t="shared" si="3"/>
        <v>52.323380014019442</v>
      </c>
      <c r="I23" s="66">
        <f t="shared" si="3"/>
        <v>6.1579918920895169</v>
      </c>
      <c r="J23" s="66">
        <f t="shared" si="3"/>
        <v>76.43680437553671</v>
      </c>
      <c r="K23" s="66">
        <f t="shared" si="3"/>
        <v>43.986085952266713</v>
      </c>
      <c r="L23" s="66">
        <f t="shared" si="3"/>
        <v>55.6536426498662</v>
      </c>
      <c r="M23" s="66">
        <f t="shared" si="3"/>
        <v>45.051233802575688</v>
      </c>
      <c r="N23" s="66">
        <f t="shared" si="3"/>
        <v>25.887501164976182</v>
      </c>
      <c r="O23" s="66">
        <f t="shared" si="3"/>
        <v>16.096927649777207</v>
      </c>
      <c r="P23" s="66">
        <f t="shared" si="3"/>
        <v>54.31989260455105</v>
      </c>
      <c r="Q23" s="66">
        <f t="shared" si="3"/>
        <v>23.759731366172218</v>
      </c>
      <c r="R23" s="66">
        <f t="shared" si="3"/>
        <v>24.163221065802301</v>
      </c>
      <c r="S23" s="66">
        <f t="shared" si="3"/>
        <v>42.149664756991037</v>
      </c>
      <c r="T23" s="66">
        <f t="shared" si="3"/>
        <v>38.761680354313881</v>
      </c>
      <c r="U23" s="66">
        <f t="shared" si="3"/>
        <v>43.180450522218784</v>
      </c>
      <c r="V23" s="66">
        <f t="shared" si="3"/>
        <v>37.07258640637825</v>
      </c>
      <c r="W23" s="67">
        <f t="shared" si="4"/>
        <v>679.43284550977319</v>
      </c>
    </row>
    <row r="24" spans="1:24">
      <c r="A24" s="74" t="s">
        <v>210</v>
      </c>
      <c r="B24" s="65" t="s">
        <v>77</v>
      </c>
      <c r="C24" s="66">
        <f t="shared" si="3"/>
        <v>376.0011892318783</v>
      </c>
      <c r="D24" s="66">
        <f t="shared" si="3"/>
        <v>305.79282778390154</v>
      </c>
      <c r="E24" s="66">
        <f t="shared" si="3"/>
        <v>168.18378796110349</v>
      </c>
      <c r="F24" s="66">
        <f t="shared" si="3"/>
        <v>318.6534331486373</v>
      </c>
      <c r="G24" s="66">
        <f t="shared" si="3"/>
        <v>37.556104345227894</v>
      </c>
      <c r="H24" s="66">
        <f t="shared" si="3"/>
        <v>509.60992269963452</v>
      </c>
      <c r="I24" s="66">
        <f t="shared" si="3"/>
        <v>84.054006002958417</v>
      </c>
      <c r="J24" s="66">
        <f t="shared" si="3"/>
        <v>637.06877282668677</v>
      </c>
      <c r="K24" s="66">
        <f t="shared" si="3"/>
        <v>420.66245824909396</v>
      </c>
      <c r="L24" s="66">
        <f t="shared" si="3"/>
        <v>754.90988735151075</v>
      </c>
      <c r="M24" s="66">
        <f t="shared" si="3"/>
        <v>530.7012052162604</v>
      </c>
      <c r="N24" s="66">
        <f t="shared" si="3"/>
        <v>367.13246334778017</v>
      </c>
      <c r="O24" s="66">
        <f t="shared" si="3"/>
        <v>293.70163656262287</v>
      </c>
      <c r="P24" s="66">
        <f t="shared" si="3"/>
        <v>705.48048660401287</v>
      </c>
      <c r="Q24" s="66">
        <f t="shared" si="3"/>
        <v>249.12595311244522</v>
      </c>
      <c r="R24" s="66">
        <f t="shared" si="3"/>
        <v>213.11653903214739</v>
      </c>
      <c r="S24" s="66">
        <f t="shared" si="3"/>
        <v>405.84440449053949</v>
      </c>
      <c r="T24" s="66">
        <f t="shared" si="3"/>
        <v>378.27990362711239</v>
      </c>
      <c r="U24" s="66">
        <f t="shared" si="3"/>
        <v>511.61563164407363</v>
      </c>
      <c r="V24" s="66">
        <f t="shared" si="3"/>
        <v>480.12152051701793</v>
      </c>
      <c r="W24" s="67">
        <f t="shared" si="4"/>
        <v>7747.6121337546465</v>
      </c>
    </row>
    <row r="25" spans="1:24">
      <c r="A25" s="71" t="s">
        <v>73</v>
      </c>
      <c r="B25" s="65" t="s">
        <v>78</v>
      </c>
      <c r="C25" s="66">
        <f t="shared" si="3"/>
        <v>94.48770736497076</v>
      </c>
      <c r="D25" s="66">
        <f t="shared" si="3"/>
        <v>45.437582712114363</v>
      </c>
      <c r="E25" s="66">
        <f t="shared" si="3"/>
        <v>53.967194106691544</v>
      </c>
      <c r="F25" s="66">
        <f t="shared" si="3"/>
        <v>58.641828945690769</v>
      </c>
      <c r="G25" s="66">
        <v>1</v>
      </c>
      <c r="H25" s="66">
        <f t="shared" si="3"/>
        <v>86.709382250815665</v>
      </c>
      <c r="I25" s="66">
        <f t="shared" si="3"/>
        <v>31.013136661455892</v>
      </c>
      <c r="J25" s="66">
        <f t="shared" si="3"/>
        <v>133.36344446037043</v>
      </c>
      <c r="K25" s="66">
        <f t="shared" si="3"/>
        <v>90.825746491409561</v>
      </c>
      <c r="L25" s="66">
        <f t="shared" si="3"/>
        <v>172.02474710479032</v>
      </c>
      <c r="M25" s="66">
        <f t="shared" si="3"/>
        <v>114.39901826126662</v>
      </c>
      <c r="N25" s="66">
        <f t="shared" si="3"/>
        <v>67.532886553807714</v>
      </c>
      <c r="O25" s="66">
        <f t="shared" si="3"/>
        <v>106.79406519630712</v>
      </c>
      <c r="P25" s="66">
        <f t="shared" si="3"/>
        <v>140.04627681035115</v>
      </c>
      <c r="Q25" s="66">
        <f t="shared" si="3"/>
        <v>72.298459432580827</v>
      </c>
      <c r="R25" s="66">
        <f t="shared" si="3"/>
        <v>48.97182750429522</v>
      </c>
      <c r="S25" s="66">
        <f t="shared" si="3"/>
        <v>130.12341635630091</v>
      </c>
      <c r="T25" s="66">
        <f t="shared" si="3"/>
        <v>138.84729127833558</v>
      </c>
      <c r="U25" s="66">
        <f t="shared" si="3"/>
        <v>152.88602680621182</v>
      </c>
      <c r="V25" s="66">
        <f t="shared" si="3"/>
        <v>103.50370359108723</v>
      </c>
      <c r="W25" s="67">
        <f t="shared" si="4"/>
        <v>1842.8737418888536</v>
      </c>
    </row>
    <row r="26" spans="1:24" ht="15.75" thickBot="1">
      <c r="A26" s="72"/>
      <c r="B26" s="68" t="s">
        <v>79</v>
      </c>
      <c r="C26" s="69">
        <f t="shared" si="3"/>
        <v>58.762079233418071</v>
      </c>
      <c r="D26" s="69">
        <f t="shared" si="3"/>
        <v>29.74671347339476</v>
      </c>
      <c r="E26" s="69">
        <f t="shared" si="3"/>
        <v>25.714171974499045</v>
      </c>
      <c r="F26" s="69">
        <f t="shared" si="3"/>
        <v>55.666132616936892</v>
      </c>
      <c r="G26" s="69">
        <f t="shared" si="3"/>
        <v>1.449165341825736</v>
      </c>
      <c r="H26" s="69">
        <f t="shared" si="3"/>
        <v>66.620925481900414</v>
      </c>
      <c r="I26" s="69">
        <f t="shared" si="3"/>
        <v>9.8498908072347824</v>
      </c>
      <c r="J26" s="69">
        <f t="shared" si="3"/>
        <v>95.201878522089601</v>
      </c>
      <c r="K26" s="69">
        <f t="shared" si="3"/>
        <v>79.168625282805294</v>
      </c>
      <c r="L26" s="69">
        <f t="shared" si="3"/>
        <v>86.194140268768734</v>
      </c>
      <c r="M26" s="69">
        <f t="shared" si="3"/>
        <v>60.478284877774279</v>
      </c>
      <c r="N26" s="69">
        <f t="shared" si="3"/>
        <v>39.597426271976659</v>
      </c>
      <c r="O26" s="69">
        <f t="shared" si="3"/>
        <v>24.049863497118224</v>
      </c>
      <c r="P26" s="69">
        <f t="shared" si="3"/>
        <v>89.042700512538715</v>
      </c>
      <c r="Q26" s="69">
        <f t="shared" si="3"/>
        <v>39.792139510398741</v>
      </c>
      <c r="R26" s="69">
        <f t="shared" si="3"/>
        <v>30.453420906345816</v>
      </c>
      <c r="S26" s="69">
        <f t="shared" si="3"/>
        <v>54.250073032960735</v>
      </c>
      <c r="T26" s="69">
        <f t="shared" si="3"/>
        <v>54.027665320157276</v>
      </c>
      <c r="U26" s="69">
        <f t="shared" si="3"/>
        <v>70.280616687726209</v>
      </c>
      <c r="V26" s="69">
        <f t="shared" si="3"/>
        <v>59.84071120103372</v>
      </c>
      <c r="W26" s="70">
        <f t="shared" si="4"/>
        <v>1030.1866248209039</v>
      </c>
    </row>
    <row r="27" spans="1:24">
      <c r="A27" s="73" t="s">
        <v>80</v>
      </c>
      <c r="B27" s="63" t="s">
        <v>75</v>
      </c>
      <c r="C27" s="62">
        <f t="shared" si="3"/>
        <v>70.287748460582634</v>
      </c>
      <c r="D27" s="62">
        <f t="shared" si="3"/>
        <v>63.287999883651587</v>
      </c>
      <c r="E27" s="62">
        <f t="shared" si="3"/>
        <v>33.632461249822711</v>
      </c>
      <c r="F27" s="62">
        <f t="shared" si="3"/>
        <v>37.955157778652833</v>
      </c>
      <c r="G27" s="62">
        <f t="shared" si="3"/>
        <v>1.0087857393764006</v>
      </c>
      <c r="H27" s="62">
        <f t="shared" si="3"/>
        <v>55.510458255554546</v>
      </c>
      <c r="I27" s="62">
        <f t="shared" si="3"/>
        <v>15.276489221076018</v>
      </c>
      <c r="J27" s="62">
        <f t="shared" si="3"/>
        <v>90.129180373407635</v>
      </c>
      <c r="K27" s="62">
        <f t="shared" si="3"/>
        <v>99.248716119155603</v>
      </c>
      <c r="L27" s="62">
        <f t="shared" si="3"/>
        <v>142.10771304408289</v>
      </c>
      <c r="M27" s="62">
        <f t="shared" si="3"/>
        <v>105.57680481301665</v>
      </c>
      <c r="N27" s="62">
        <f t="shared" si="3"/>
        <v>68.185528519330205</v>
      </c>
      <c r="O27" s="62">
        <f t="shared" si="3"/>
        <v>47.517707687590637</v>
      </c>
      <c r="P27" s="62">
        <f t="shared" si="3"/>
        <v>144.85021650952683</v>
      </c>
      <c r="Q27" s="62">
        <f t="shared" si="3"/>
        <v>59.991773727026029</v>
      </c>
      <c r="R27" s="62">
        <f t="shared" si="3"/>
        <v>50.253664355975324</v>
      </c>
      <c r="S27" s="62">
        <f t="shared" si="3"/>
        <v>99.706936054678593</v>
      </c>
      <c r="T27" s="62">
        <f t="shared" si="3"/>
        <v>94.928711991719183</v>
      </c>
      <c r="U27" s="62">
        <f t="shared" si="3"/>
        <v>102.05286715585149</v>
      </c>
      <c r="V27" s="62">
        <f t="shared" si="3"/>
        <v>87.205119670368092</v>
      </c>
      <c r="W27" s="64">
        <f t="shared" si="4"/>
        <v>1468.7140406104459</v>
      </c>
    </row>
    <row r="28" spans="1:24">
      <c r="A28" s="71"/>
      <c r="B28" s="65" t="s">
        <v>76</v>
      </c>
      <c r="C28" s="66">
        <f t="shared" si="3"/>
        <v>23.328003511362201</v>
      </c>
      <c r="D28" s="66">
        <f t="shared" si="3"/>
        <v>15.422470242786364</v>
      </c>
      <c r="E28" s="66">
        <f t="shared" si="3"/>
        <v>14.261591088437381</v>
      </c>
      <c r="F28" s="66">
        <f t="shared" si="3"/>
        <v>26.048019466621067</v>
      </c>
      <c r="G28" s="66">
        <f t="shared" si="3"/>
        <v>0.76864557301139147</v>
      </c>
      <c r="H28" s="66">
        <f t="shared" si="3"/>
        <v>36.253940607001354</v>
      </c>
      <c r="I28" s="66">
        <f t="shared" si="3"/>
        <v>4.4135726590728614</v>
      </c>
      <c r="J28" s="66">
        <f t="shared" si="3"/>
        <v>50.725145580370459</v>
      </c>
      <c r="K28" s="66">
        <f t="shared" si="3"/>
        <v>34.247158607558482</v>
      </c>
      <c r="L28" s="66">
        <f t="shared" si="3"/>
        <v>41.523564754783472</v>
      </c>
      <c r="M28" s="66">
        <f t="shared" si="3"/>
        <v>30.264649888222369</v>
      </c>
      <c r="N28" s="66">
        <f t="shared" si="3"/>
        <v>20.517650190615328</v>
      </c>
      <c r="O28" s="66">
        <f t="shared" si="3"/>
        <v>11.973132002843487</v>
      </c>
      <c r="P28" s="66">
        <f t="shared" si="3"/>
        <v>42.64249326748331</v>
      </c>
      <c r="Q28" s="66">
        <f t="shared" si="3"/>
        <v>16.406758358233393</v>
      </c>
      <c r="R28" s="66">
        <f t="shared" si="3"/>
        <v>19.048727584044272</v>
      </c>
      <c r="S28" s="66">
        <f t="shared" si="3"/>
        <v>24.287289509282836</v>
      </c>
      <c r="T28" s="66">
        <f t="shared" si="3"/>
        <v>28.963397875513646</v>
      </c>
      <c r="U28" s="66">
        <f t="shared" si="3"/>
        <v>35.287079760064238</v>
      </c>
      <c r="V28" s="66">
        <f t="shared" si="3"/>
        <v>29.439865462413184</v>
      </c>
      <c r="W28" s="67">
        <f t="shared" si="4"/>
        <v>505.8231559897211</v>
      </c>
    </row>
    <row r="29" spans="1:24">
      <c r="A29" s="71"/>
      <c r="B29" s="65" t="s">
        <v>78</v>
      </c>
      <c r="C29" s="66">
        <f t="shared" si="3"/>
        <v>111.21949555225287</v>
      </c>
      <c r="D29" s="66">
        <f t="shared" si="3"/>
        <v>84.397646086711703</v>
      </c>
      <c r="E29" s="66">
        <f t="shared" si="3"/>
        <v>75.183103422017268</v>
      </c>
      <c r="F29" s="66">
        <f t="shared" si="3"/>
        <v>79.222573863534251</v>
      </c>
      <c r="G29" s="66">
        <f t="shared" si="3"/>
        <v>1.0042120269743255</v>
      </c>
      <c r="H29" s="66">
        <f t="shared" si="3"/>
        <v>74.430194222106238</v>
      </c>
      <c r="I29" s="66">
        <f t="shared" si="3"/>
        <v>18.935450976995693</v>
      </c>
      <c r="J29" s="66">
        <f t="shared" si="3"/>
        <v>107.99695301551633</v>
      </c>
      <c r="K29" s="66">
        <f t="shared" si="3"/>
        <v>162.94418145513481</v>
      </c>
      <c r="L29" s="66">
        <f t="shared" si="3"/>
        <v>257.0943782671377</v>
      </c>
      <c r="M29" s="66">
        <f t="shared" si="3"/>
        <v>136.13382245659767</v>
      </c>
      <c r="N29" s="66">
        <f t="shared" si="3"/>
        <v>72.999129519911278</v>
      </c>
      <c r="O29" s="66">
        <f t="shared" si="3"/>
        <v>68.098955015117483</v>
      </c>
      <c r="P29" s="66">
        <f t="shared" si="3"/>
        <v>202.73820565421408</v>
      </c>
      <c r="Q29" s="66">
        <f t="shared" si="3"/>
        <v>85.248843816468835</v>
      </c>
      <c r="R29" s="66">
        <f t="shared" si="3"/>
        <v>66.588423001930849</v>
      </c>
      <c r="S29" s="66">
        <f t="shared" si="3"/>
        <v>110.73333202802066</v>
      </c>
      <c r="T29" s="66">
        <f t="shared" si="3"/>
        <v>133.87261533234673</v>
      </c>
      <c r="U29" s="66">
        <f t="shared" si="3"/>
        <v>133.63945220556067</v>
      </c>
      <c r="V29" s="66">
        <f t="shared" si="3"/>
        <v>160.14900719209211</v>
      </c>
      <c r="W29" s="67">
        <f t="shared" si="4"/>
        <v>2142.6299751106417</v>
      </c>
    </row>
    <row r="30" spans="1:24" ht="15.75" thickBot="1">
      <c r="A30" s="72"/>
      <c r="B30" s="68" t="s">
        <v>79</v>
      </c>
      <c r="C30" s="69">
        <f t="shared" si="3"/>
        <v>27.722953770417575</v>
      </c>
      <c r="D30" s="69">
        <f t="shared" si="3"/>
        <v>14.122292928005932</v>
      </c>
      <c r="E30" s="69">
        <f t="shared" si="3"/>
        <v>12.740885548415234</v>
      </c>
      <c r="F30" s="69">
        <f t="shared" si="3"/>
        <v>28.894173838986319</v>
      </c>
      <c r="G30" s="69">
        <f t="shared" si="3"/>
        <v>0.69116370483389855</v>
      </c>
      <c r="H30" s="69">
        <f t="shared" si="3"/>
        <v>29.647513527389396</v>
      </c>
      <c r="I30" s="69">
        <f t="shared" si="3"/>
        <v>5.3724825271445429</v>
      </c>
      <c r="J30" s="69">
        <f t="shared" si="3"/>
        <v>46.890731009747924</v>
      </c>
      <c r="K30" s="69">
        <f t="shared" si="3"/>
        <v>31.974318953270743</v>
      </c>
      <c r="L30" s="69">
        <f t="shared" si="3"/>
        <v>52.992535786222462</v>
      </c>
      <c r="M30" s="69">
        <f t="shared" si="3"/>
        <v>34.050536284297444</v>
      </c>
      <c r="N30" s="69">
        <f t="shared" si="3"/>
        <v>20.071842437556256</v>
      </c>
      <c r="O30" s="69">
        <f t="shared" si="3"/>
        <v>13.940852601652153</v>
      </c>
      <c r="P30" s="69">
        <f t="shared" si="3"/>
        <v>48.455599480954398</v>
      </c>
      <c r="Q30" s="69">
        <f t="shared" si="3"/>
        <v>19.657964269949748</v>
      </c>
      <c r="R30" s="69">
        <f t="shared" si="3"/>
        <v>18.841412155093561</v>
      </c>
      <c r="S30" s="69">
        <f t="shared" si="3"/>
        <v>28.291503157687107</v>
      </c>
      <c r="T30" s="69">
        <f t="shared" si="3"/>
        <v>31.427527821451449</v>
      </c>
      <c r="U30" s="69">
        <f t="shared" si="3"/>
        <v>39.520526035653361</v>
      </c>
      <c r="V30" s="69">
        <f t="shared" si="3"/>
        <v>31.885510367293755</v>
      </c>
      <c r="W30" s="70">
        <f t="shared" si="4"/>
        <v>537.19232620602315</v>
      </c>
    </row>
    <row r="31" spans="1:24">
      <c r="A31" s="71" t="s">
        <v>81</v>
      </c>
      <c r="B31" s="65" t="s">
        <v>75</v>
      </c>
      <c r="C31" s="66">
        <f t="shared" si="3"/>
        <v>41.993116032856271</v>
      </c>
      <c r="D31" s="66">
        <f t="shared" si="3"/>
        <v>36.41073323378302</v>
      </c>
      <c r="E31" s="66">
        <f t="shared" si="3"/>
        <v>22.578613958336494</v>
      </c>
      <c r="F31" s="66">
        <f t="shared" si="3"/>
        <v>44.104590962662371</v>
      </c>
      <c r="G31" s="66">
        <f t="shared" si="3"/>
        <v>0.77246791207406662</v>
      </c>
      <c r="H31" s="66">
        <f t="shared" si="3"/>
        <v>61.432890444283863</v>
      </c>
      <c r="I31" s="66">
        <f t="shared" si="3"/>
        <v>6.9042201055259689</v>
      </c>
      <c r="J31" s="66">
        <f t="shared" si="3"/>
        <v>55.38284649415634</v>
      </c>
      <c r="K31" s="66">
        <f t="shared" si="3"/>
        <v>50.742363394398936</v>
      </c>
      <c r="L31" s="66">
        <f t="shared" si="3"/>
        <v>77.094506781219636</v>
      </c>
      <c r="M31" s="66">
        <f t="shared" si="3"/>
        <v>56.125799602868007</v>
      </c>
      <c r="N31" s="66">
        <f t="shared" si="3"/>
        <v>34.339699264223349</v>
      </c>
      <c r="O31" s="66">
        <f t="shared" si="3"/>
        <v>17.872057356488416</v>
      </c>
      <c r="P31" s="66">
        <f t="shared" si="3"/>
        <v>82.966402752738759</v>
      </c>
      <c r="Q31" s="66">
        <f t="shared" si="3"/>
        <v>41.499654158718691</v>
      </c>
      <c r="R31" s="66">
        <f t="shared" si="3"/>
        <v>29.382975218590747</v>
      </c>
      <c r="S31" s="66">
        <f t="shared" si="3"/>
        <v>53.056516179203669</v>
      </c>
      <c r="T31" s="66">
        <f t="shared" si="3"/>
        <v>52.081106361195232</v>
      </c>
      <c r="U31" s="66">
        <f t="shared" si="3"/>
        <v>61.025670904630637</v>
      </c>
      <c r="V31" s="66">
        <f t="shared" si="3"/>
        <v>66.465887738871714</v>
      </c>
      <c r="W31" s="67">
        <f t="shared" si="4"/>
        <v>892.23211885682622</v>
      </c>
    </row>
    <row r="32" spans="1:24">
      <c r="A32" s="71"/>
      <c r="B32" s="65" t="s">
        <v>76</v>
      </c>
      <c r="C32" s="66">
        <f t="shared" si="3"/>
        <v>16.005117168036733</v>
      </c>
      <c r="D32" s="66">
        <f t="shared" si="3"/>
        <v>9.8304741766478312</v>
      </c>
      <c r="E32" s="66">
        <f t="shared" si="3"/>
        <v>10.144080176696724</v>
      </c>
      <c r="F32" s="66">
        <f t="shared" si="3"/>
        <v>16.911631383430731</v>
      </c>
      <c r="G32" s="66">
        <f t="shared" si="3"/>
        <v>0.57049813489693146</v>
      </c>
      <c r="H32" s="66">
        <f t="shared" si="3"/>
        <v>24.138932714210341</v>
      </c>
      <c r="I32" s="66">
        <f t="shared" si="3"/>
        <v>3.5325975470632871</v>
      </c>
      <c r="J32" s="66">
        <f t="shared" si="3"/>
        <v>34.511420866210003</v>
      </c>
      <c r="K32" s="66">
        <f t="shared" si="3"/>
        <v>21.99345008023381</v>
      </c>
      <c r="L32" s="66">
        <f t="shared" si="3"/>
        <v>32.551389334407261</v>
      </c>
      <c r="M32" s="66">
        <f t="shared" si="3"/>
        <v>20.431582897194609</v>
      </c>
      <c r="N32" s="66">
        <f t="shared" si="3"/>
        <v>12.85364352040569</v>
      </c>
      <c r="O32" s="66">
        <f t="shared" si="3"/>
        <v>8.7310028188404534</v>
      </c>
      <c r="P32" s="66">
        <f t="shared" si="3"/>
        <v>27.208691409436337</v>
      </c>
      <c r="Q32" s="66">
        <f t="shared" si="3"/>
        <v>12.488920225467535</v>
      </c>
      <c r="R32" s="66">
        <f t="shared" si="3"/>
        <v>10.445385335420358</v>
      </c>
      <c r="S32" s="66">
        <f t="shared" si="3"/>
        <v>16.875006744061828</v>
      </c>
      <c r="T32" s="66">
        <f t="shared" si="3"/>
        <v>18.764660336342104</v>
      </c>
      <c r="U32" s="66">
        <f t="shared" si="3"/>
        <v>23.619952461917663</v>
      </c>
      <c r="V32" s="66">
        <f t="shared" si="3"/>
        <v>19.400465505328782</v>
      </c>
      <c r="W32" s="67">
        <f t="shared" si="4"/>
        <v>341.00890283624898</v>
      </c>
    </row>
    <row r="33" spans="1:23">
      <c r="A33" s="71"/>
      <c r="B33" s="65" t="s">
        <v>78</v>
      </c>
      <c r="C33" s="66">
        <f t="shared" si="3"/>
        <v>65.155431899500357</v>
      </c>
      <c r="D33" s="66">
        <f t="shared" si="3"/>
        <v>47.573853676767655</v>
      </c>
      <c r="E33" s="66">
        <f t="shared" si="3"/>
        <v>28.653946095040965</v>
      </c>
      <c r="F33" s="66">
        <f t="shared" si="3"/>
        <v>50.755862133296887</v>
      </c>
      <c r="G33" s="66">
        <f t="shared" si="3"/>
        <v>0.91317426137063973</v>
      </c>
      <c r="H33" s="66">
        <f t="shared" si="3"/>
        <v>68.146236296502806</v>
      </c>
      <c r="I33" s="66">
        <f t="shared" si="3"/>
        <v>14.121271096362056</v>
      </c>
      <c r="J33" s="66">
        <f t="shared" si="3"/>
        <v>93.695142247484824</v>
      </c>
      <c r="K33" s="66">
        <f t="shared" si="3"/>
        <v>92.349264087772767</v>
      </c>
      <c r="L33" s="66">
        <f t="shared" si="3"/>
        <v>131.14894555398106</v>
      </c>
      <c r="M33" s="66">
        <f t="shared" si="3"/>
        <v>95.077733694400038</v>
      </c>
      <c r="N33" s="66">
        <f t="shared" si="3"/>
        <v>59.29567906004096</v>
      </c>
      <c r="O33" s="66">
        <f t="shared" si="3"/>
        <v>54.834689022471281</v>
      </c>
      <c r="P33" s="66">
        <f t="shared" si="3"/>
        <v>121.38474590659425</v>
      </c>
      <c r="Q33" s="66">
        <f t="shared" si="3"/>
        <v>50.273215917920346</v>
      </c>
      <c r="R33" s="66">
        <f t="shared" si="3"/>
        <v>53.98593167072746</v>
      </c>
      <c r="S33" s="66">
        <f t="shared" si="3"/>
        <v>77.905899389880432</v>
      </c>
      <c r="T33" s="66">
        <f t="shared" si="3"/>
        <v>92.885477817695119</v>
      </c>
      <c r="U33" s="66">
        <f t="shared" si="3"/>
        <v>82.322875415680144</v>
      </c>
      <c r="V33" s="66">
        <f t="shared" si="3"/>
        <v>82.005553294653595</v>
      </c>
      <c r="W33" s="67">
        <f t="shared" si="4"/>
        <v>1362.4849285381435</v>
      </c>
    </row>
    <row r="34" spans="1:23">
      <c r="A34" s="71"/>
      <c r="B34" s="65" t="s">
        <v>79</v>
      </c>
      <c r="C34" s="66">
        <f t="shared" si="3"/>
        <v>17.914110955241185</v>
      </c>
      <c r="D34" s="66">
        <f t="shared" si="3"/>
        <v>13.173679059600907</v>
      </c>
      <c r="E34" s="66">
        <f t="shared" si="3"/>
        <v>10.778573167058427</v>
      </c>
      <c r="F34" s="66">
        <f t="shared" si="3"/>
        <v>15.768586238763202</v>
      </c>
      <c r="G34" s="66">
        <f t="shared" si="3"/>
        <v>0.51904309094065648</v>
      </c>
      <c r="H34" s="66">
        <f t="shared" si="3"/>
        <v>24.91257538448173</v>
      </c>
      <c r="I34" s="66">
        <f t="shared" si="3"/>
        <v>4.501481258315386</v>
      </c>
      <c r="J34" s="66">
        <f t="shared" si="3"/>
        <v>38.447419458788069</v>
      </c>
      <c r="K34" s="66">
        <f t="shared" si="3"/>
        <v>24.165999979560649</v>
      </c>
      <c r="L34" s="66">
        <f t="shared" si="3"/>
        <v>34.809989833305742</v>
      </c>
      <c r="M34" s="66">
        <f t="shared" si="3"/>
        <v>23.559729107796702</v>
      </c>
      <c r="N34" s="66">
        <f t="shared" si="3"/>
        <v>12.293427370539401</v>
      </c>
      <c r="O34" s="66">
        <f t="shared" si="3"/>
        <v>9.0531536458152484</v>
      </c>
      <c r="P34" s="66">
        <f t="shared" si="3"/>
        <v>30.765716474822334</v>
      </c>
      <c r="Q34" s="66">
        <f t="shared" si="3"/>
        <v>13.581535065747643</v>
      </c>
      <c r="R34" s="66">
        <f t="shared" si="3"/>
        <v>12.454179853078912</v>
      </c>
      <c r="S34" s="66">
        <f t="shared" ref="S34:V34" si="5">$B$19*S16/$B$1/$D$1/S52</f>
        <v>19.703610964790563</v>
      </c>
      <c r="T34" s="66">
        <f t="shared" si="5"/>
        <v>20.073924132233198</v>
      </c>
      <c r="U34" s="66">
        <f t="shared" si="5"/>
        <v>23.8282969316754</v>
      </c>
      <c r="V34" s="66">
        <f t="shared" si="5"/>
        <v>20.517024775969404</v>
      </c>
      <c r="W34" s="67">
        <f t="shared" si="4"/>
        <v>370.82205674852474</v>
      </c>
    </row>
    <row r="35" spans="1:23" ht="15.75" thickBot="1">
      <c r="A35" s="72" t="s">
        <v>5</v>
      </c>
      <c r="B35" s="68"/>
      <c r="C35" s="69">
        <f>SUM(C21:C34)</f>
        <v>1776.7059583549562</v>
      </c>
      <c r="D35" s="69">
        <f t="shared" ref="D35:W35" si="6">SUM(D21:D34)</f>
        <v>1046.994677180825</v>
      </c>
      <c r="E35" s="69">
        <f t="shared" si="6"/>
        <v>798.45075731875045</v>
      </c>
      <c r="F35" s="69">
        <f t="shared" si="6"/>
        <v>1087.7598096911026</v>
      </c>
      <c r="G35" s="69">
        <f t="shared" si="6"/>
        <v>94.100604372151906</v>
      </c>
      <c r="H35" s="69">
        <f t="shared" si="6"/>
        <v>1684.1091029619031</v>
      </c>
      <c r="I35" s="69">
        <f t="shared" si="6"/>
        <v>381.64175159004765</v>
      </c>
      <c r="J35" s="69">
        <f t="shared" si="6"/>
        <v>2599.8228747673802</v>
      </c>
      <c r="K35" s="69">
        <f t="shared" si="6"/>
        <v>1718.3920229998487</v>
      </c>
      <c r="L35" s="69">
        <f t="shared" si="6"/>
        <v>2669.6606043309157</v>
      </c>
      <c r="M35" s="69">
        <f t="shared" si="6"/>
        <v>1948.5543563145598</v>
      </c>
      <c r="N35" s="69">
        <f t="shared" si="6"/>
        <v>1287.1231525204212</v>
      </c>
      <c r="O35" s="69">
        <f t="shared" si="6"/>
        <v>1070.1226335732322</v>
      </c>
      <c r="P35" s="69">
        <f t="shared" si="6"/>
        <v>2916.7412434048338</v>
      </c>
      <c r="Q35" s="69">
        <f t="shared" si="6"/>
        <v>1103.146784924478</v>
      </c>
      <c r="R35" s="69">
        <f t="shared" si="6"/>
        <v>838.85371925276843</v>
      </c>
      <c r="S35" s="69">
        <f t="shared" si="6"/>
        <v>1663.3742013090773</v>
      </c>
      <c r="T35" s="69">
        <f t="shared" si="6"/>
        <v>1798.4230244345326</v>
      </c>
      <c r="U35" s="69">
        <f t="shared" si="6"/>
        <v>1856.0761987646649</v>
      </c>
      <c r="V35" s="69">
        <f t="shared" si="6"/>
        <v>1891.1255552472285</v>
      </c>
      <c r="W35" s="70">
        <f t="shared" si="6"/>
        <v>30231.179033313678</v>
      </c>
    </row>
    <row r="36" spans="1:23">
      <c r="A36" s="77"/>
    </row>
    <row r="37" spans="1:23" ht="15.75" thickBot="1">
      <c r="A37" s="78"/>
    </row>
    <row r="38" spans="1:23" ht="57.75" thickBot="1">
      <c r="A38" s="104" t="s">
        <v>217</v>
      </c>
      <c r="B38" s="39"/>
      <c r="C38" s="40" t="s">
        <v>53</v>
      </c>
      <c r="D38" s="41" t="s">
        <v>54</v>
      </c>
      <c r="E38" s="42" t="s">
        <v>55</v>
      </c>
      <c r="F38" s="42" t="s">
        <v>56</v>
      </c>
      <c r="G38" s="42" t="s">
        <v>57</v>
      </c>
      <c r="H38" s="42" t="s">
        <v>58</v>
      </c>
      <c r="I38" s="42" t="s">
        <v>59</v>
      </c>
      <c r="J38" s="42" t="s">
        <v>60</v>
      </c>
      <c r="K38" s="42" t="s">
        <v>61</v>
      </c>
      <c r="L38" s="42" t="s">
        <v>62</v>
      </c>
      <c r="M38" s="42" t="s">
        <v>63</v>
      </c>
      <c r="N38" s="42" t="s">
        <v>64</v>
      </c>
      <c r="O38" s="42" t="s">
        <v>65</v>
      </c>
      <c r="P38" s="42" t="s">
        <v>66</v>
      </c>
      <c r="Q38" s="42" t="s">
        <v>67</v>
      </c>
      <c r="R38" s="42" t="s">
        <v>68</v>
      </c>
      <c r="S38" s="42" t="s">
        <v>69</v>
      </c>
      <c r="T38" s="42" t="s">
        <v>70</v>
      </c>
      <c r="U38" s="42" t="s">
        <v>71</v>
      </c>
      <c r="V38" s="42" t="s">
        <v>72</v>
      </c>
      <c r="W38" s="43" t="s">
        <v>5</v>
      </c>
    </row>
    <row r="39" spans="1:23">
      <c r="A39" s="79" t="s">
        <v>209</v>
      </c>
      <c r="B39" s="45" t="s">
        <v>74</v>
      </c>
      <c r="C39" s="23">
        <v>4.2999999999999997E-2</v>
      </c>
      <c r="D39" s="23">
        <v>6.3E-2</v>
      </c>
      <c r="E39" s="23">
        <v>6.5000000000000002E-2</v>
      </c>
      <c r="F39" s="23">
        <v>0.122</v>
      </c>
      <c r="G39" s="23">
        <v>1.4E-2</v>
      </c>
      <c r="H39" s="23">
        <v>9.7000000000000003E-2</v>
      </c>
      <c r="I39" s="23">
        <v>4.2000000000000003E-2</v>
      </c>
      <c r="J39" s="23">
        <v>6.3E-2</v>
      </c>
      <c r="K39" s="23">
        <v>9.9000000000000005E-2</v>
      </c>
      <c r="L39" s="23">
        <v>8.7999999999999995E-2</v>
      </c>
      <c r="M39" s="23">
        <v>7.0999999999999994E-2</v>
      </c>
      <c r="N39" s="23">
        <v>6.4000000000000001E-2</v>
      </c>
      <c r="O39" s="23">
        <v>4.8000000000000001E-2</v>
      </c>
      <c r="P39" s="23">
        <v>5.3999999999999999E-2</v>
      </c>
      <c r="Q39" s="23">
        <v>6.7000000000000004E-2</v>
      </c>
      <c r="R39" s="23">
        <v>0.10100000000000001</v>
      </c>
      <c r="S39" s="23">
        <v>7.0999999999999994E-2</v>
      </c>
      <c r="T39" s="23">
        <v>6.5000000000000002E-2</v>
      </c>
      <c r="U39" s="46">
        <v>9.6000000000000002E-2</v>
      </c>
      <c r="V39" s="23">
        <v>7.0000000000000007E-2</v>
      </c>
      <c r="W39" s="47"/>
    </row>
    <row r="40" spans="1:23">
      <c r="A40" s="79" t="s">
        <v>73</v>
      </c>
      <c r="B40" s="49" t="s">
        <v>75</v>
      </c>
      <c r="C40" s="23">
        <v>0.13600000000000001</v>
      </c>
      <c r="D40" s="23">
        <v>0.14199999999999999</v>
      </c>
      <c r="E40" s="23">
        <v>0.183</v>
      </c>
      <c r="F40" s="23">
        <v>0.19800000000000001</v>
      </c>
      <c r="G40" s="23">
        <v>0.3</v>
      </c>
      <c r="H40" s="23">
        <v>0.184</v>
      </c>
      <c r="I40" s="23">
        <v>9.8000000000000004E-2</v>
      </c>
      <c r="J40" s="23">
        <v>0.18099999999999999</v>
      </c>
      <c r="K40" s="23">
        <v>0.217</v>
      </c>
      <c r="L40" s="23">
        <v>0.24399999999999999</v>
      </c>
      <c r="M40" s="23">
        <v>0.22</v>
      </c>
      <c r="N40" s="23">
        <v>0.111</v>
      </c>
      <c r="O40" s="23">
        <v>0.161</v>
      </c>
      <c r="P40" s="23">
        <v>0.158</v>
      </c>
      <c r="Q40" s="23">
        <v>0.16700000000000001</v>
      </c>
      <c r="R40" s="23">
        <v>0.17699999999999999</v>
      </c>
      <c r="S40" s="23">
        <v>0.13900000000000001</v>
      </c>
      <c r="T40" s="23">
        <v>0.124</v>
      </c>
      <c r="U40" s="50">
        <v>0.27300000000000002</v>
      </c>
      <c r="V40" s="23">
        <v>0.12</v>
      </c>
      <c r="W40" s="51"/>
    </row>
    <row r="41" spans="1:23">
      <c r="A41" s="79"/>
      <c r="B41" s="49" t="s">
        <v>76</v>
      </c>
      <c r="C41" s="23">
        <v>0.51400000000000001</v>
      </c>
      <c r="D41" s="23">
        <v>0.499</v>
      </c>
      <c r="E41" s="23">
        <v>0.53700000000000003</v>
      </c>
      <c r="F41" s="23">
        <v>0.58799999999999997</v>
      </c>
      <c r="G41" s="23">
        <v>0.3</v>
      </c>
      <c r="H41" s="23">
        <v>0.44400000000000001</v>
      </c>
      <c r="I41" s="23">
        <v>0.50600000000000001</v>
      </c>
      <c r="J41" s="23">
        <v>0.40500000000000003</v>
      </c>
      <c r="K41" s="23">
        <v>0.52700000000000002</v>
      </c>
      <c r="L41" s="23">
        <v>0.56399999999999995</v>
      </c>
      <c r="M41" s="23">
        <v>0.47799999999999998</v>
      </c>
      <c r="N41" s="23">
        <v>0.47599999999999998</v>
      </c>
      <c r="O41" s="23">
        <v>0.52100000000000002</v>
      </c>
      <c r="P41" s="23">
        <v>0.52700000000000002</v>
      </c>
      <c r="Q41" s="23">
        <v>0.499</v>
      </c>
      <c r="R41" s="23">
        <v>0.433</v>
      </c>
      <c r="S41" s="23">
        <v>0.41</v>
      </c>
      <c r="T41" s="23">
        <v>0.48399999999999999</v>
      </c>
      <c r="U41" s="50">
        <v>0.55200000000000005</v>
      </c>
      <c r="V41" s="23">
        <v>0.53200000000000003</v>
      </c>
      <c r="W41" s="51"/>
    </row>
    <row r="42" spans="1:23">
      <c r="A42" s="79" t="s">
        <v>210</v>
      </c>
      <c r="B42" s="49" t="s">
        <v>77</v>
      </c>
      <c r="C42" s="23">
        <v>8.4000000000000005E-2</v>
      </c>
      <c r="D42" s="23">
        <v>6.2E-2</v>
      </c>
      <c r="E42" s="23">
        <v>0.108</v>
      </c>
      <c r="F42" s="23">
        <v>9.8000000000000004E-2</v>
      </c>
      <c r="G42" s="23">
        <v>1.7000000000000001E-2</v>
      </c>
      <c r="H42" s="23">
        <v>9.0999999999999998E-2</v>
      </c>
      <c r="I42" s="23">
        <v>7.3999999999999996E-2</v>
      </c>
      <c r="J42" s="23">
        <v>9.7000000000000003E-2</v>
      </c>
      <c r="K42" s="23">
        <v>0.11</v>
      </c>
      <c r="L42" s="23">
        <v>8.3000000000000004E-2</v>
      </c>
      <c r="M42" s="23">
        <v>8.1000000000000003E-2</v>
      </c>
      <c r="N42" s="23">
        <v>6.7000000000000004E-2</v>
      </c>
      <c r="O42" s="23">
        <v>5.7000000000000002E-2</v>
      </c>
      <c r="P42" s="23">
        <v>8.1000000000000003E-2</v>
      </c>
      <c r="Q42" s="23">
        <v>9.5000000000000001E-2</v>
      </c>
      <c r="R42" s="23">
        <v>9.8000000000000004E-2</v>
      </c>
      <c r="S42" s="23">
        <v>8.5000000000000006E-2</v>
      </c>
      <c r="T42" s="23">
        <v>9.9000000000000005E-2</v>
      </c>
      <c r="U42" s="50">
        <v>9.2999999999999999E-2</v>
      </c>
      <c r="V42" s="23">
        <v>8.2000000000000003E-2</v>
      </c>
      <c r="W42" s="51"/>
    </row>
    <row r="43" spans="1:23">
      <c r="A43" s="79" t="s">
        <v>73</v>
      </c>
      <c r="B43" s="49" t="s">
        <v>78</v>
      </c>
      <c r="C43" s="23">
        <v>0.14499999999999999</v>
      </c>
      <c r="D43" s="23">
        <v>0.18099999999999999</v>
      </c>
      <c r="E43" s="23">
        <v>0.14599999999999999</v>
      </c>
      <c r="F43" s="23">
        <v>0.23100000000000001</v>
      </c>
      <c r="G43" s="23">
        <v>0.3</v>
      </c>
      <c r="H43" s="23">
        <v>0.23200000000000001</v>
      </c>
      <c r="I43" s="23">
        <v>8.6999999999999994E-2</v>
      </c>
      <c r="J43" s="23">
        <v>0.20100000000000001</v>
      </c>
      <c r="K43" s="23">
        <v>0.221</v>
      </c>
      <c r="L43" s="23">
        <v>0.158</v>
      </c>
      <c r="M43" s="23">
        <v>0.16300000000000001</v>
      </c>
      <c r="N43" s="23">
        <v>0.158</v>
      </c>
      <c r="O43" s="23">
        <v>6.8000000000000005E-2</v>
      </c>
      <c r="P43" s="23">
        <v>0.17699999999999999</v>
      </c>
      <c r="Q43" s="23">
        <v>0.14199999999999999</v>
      </c>
      <c r="R43" s="23">
        <v>0.185</v>
      </c>
      <c r="S43" s="23">
        <v>0.115</v>
      </c>
      <c r="T43" s="23">
        <v>0.11700000000000001</v>
      </c>
      <c r="U43" s="50">
        <v>0.13500000000000001</v>
      </c>
      <c r="V43" s="23">
        <v>0.16500000000000001</v>
      </c>
      <c r="W43" s="51"/>
    </row>
    <row r="44" spans="1:23" ht="15.75" thickBot="1">
      <c r="A44" s="80"/>
      <c r="B44" s="54" t="s">
        <v>79</v>
      </c>
      <c r="C44" s="23">
        <v>0.36599999999999999</v>
      </c>
      <c r="D44" s="23">
        <v>0.434</v>
      </c>
      <c r="E44" s="23">
        <v>0.48099999999999998</v>
      </c>
      <c r="F44" s="23">
        <v>0.38200000000000001</v>
      </c>
      <c r="G44" s="23">
        <v>0.3</v>
      </c>
      <c r="H44" s="23">
        <v>0.47399999999999998</v>
      </c>
      <c r="I44" s="23">
        <v>0.43</v>
      </c>
      <c r="J44" s="23">
        <v>0.442</v>
      </c>
      <c r="K44" s="23">
        <v>0.39800000000000002</v>
      </c>
      <c r="L44" s="23">
        <v>0.495</v>
      </c>
      <c r="M44" s="23">
        <v>0.48399999999999999</v>
      </c>
      <c r="N44" s="23">
        <v>0.42299999999999999</v>
      </c>
      <c r="O44" s="23">
        <v>0.47399999999999998</v>
      </c>
      <c r="P44" s="23">
        <v>0.437</v>
      </c>
      <c r="Q44" s="23">
        <v>0.40500000000000003</v>
      </c>
      <c r="R44" s="23">
        <v>0.46700000000000003</v>
      </c>
      <c r="S44" s="23">
        <v>0.433</v>
      </c>
      <c r="T44" s="23">
        <v>0.47199999999999998</v>
      </c>
      <c r="U44" s="55">
        <v>0.46100000000000002</v>
      </c>
      <c r="V44" s="23">
        <v>0.44800000000000001</v>
      </c>
      <c r="W44" s="52"/>
    </row>
    <row r="45" spans="1:23">
      <c r="A45" s="81" t="s">
        <v>80</v>
      </c>
      <c r="B45" s="45" t="s">
        <v>75</v>
      </c>
      <c r="C45" s="23">
        <v>0.21299999999999999</v>
      </c>
      <c r="D45" s="23">
        <v>0.14199999999999999</v>
      </c>
      <c r="E45" s="23">
        <v>0.25600000000000001</v>
      </c>
      <c r="F45" s="23">
        <v>0.39</v>
      </c>
      <c r="G45" s="23">
        <v>0.3</v>
      </c>
      <c r="H45" s="23">
        <v>0.39600000000000002</v>
      </c>
      <c r="I45" s="23">
        <v>0.193</v>
      </c>
      <c r="J45" s="23">
        <v>0.32500000000000001</v>
      </c>
      <c r="K45" s="23">
        <v>0.221</v>
      </c>
      <c r="L45" s="23">
        <v>0.20899999999999999</v>
      </c>
      <c r="M45" s="23">
        <v>0.193</v>
      </c>
      <c r="N45" s="23">
        <v>0.17100000000000001</v>
      </c>
      <c r="O45" s="23">
        <v>0.16700000000000001</v>
      </c>
      <c r="P45" s="23">
        <v>0.187</v>
      </c>
      <c r="Q45" s="23">
        <v>0.187</v>
      </c>
      <c r="R45" s="23">
        <v>0.19700000000000001</v>
      </c>
      <c r="S45" s="23">
        <v>0.16400000000000001</v>
      </c>
      <c r="T45" s="23">
        <v>0.187</v>
      </c>
      <c r="U45" s="46">
        <v>0.221</v>
      </c>
      <c r="V45" s="23">
        <v>0.214</v>
      </c>
      <c r="W45" s="47"/>
    </row>
    <row r="46" spans="1:23">
      <c r="A46" s="79"/>
      <c r="B46" s="49" t="s">
        <v>76</v>
      </c>
      <c r="C46" s="23">
        <v>0.48899999999999999</v>
      </c>
      <c r="D46" s="23">
        <v>0.44400000000000001</v>
      </c>
      <c r="E46" s="23">
        <v>0.46</v>
      </c>
      <c r="F46" s="23">
        <v>0.433</v>
      </c>
      <c r="G46" s="23">
        <v>0.3</v>
      </c>
      <c r="H46" s="23">
        <v>0.46200000000000002</v>
      </c>
      <c r="I46" s="23">
        <v>0.50900000000000001</v>
      </c>
      <c r="J46" s="23">
        <v>0.44</v>
      </c>
      <c r="K46" s="23">
        <v>0.48799999999999999</v>
      </c>
      <c r="L46" s="23">
        <v>0.54500000000000004</v>
      </c>
      <c r="M46" s="23">
        <v>0.51300000000000001</v>
      </c>
      <c r="N46" s="23">
        <v>0.433</v>
      </c>
      <c r="O46" s="23">
        <v>0.505</v>
      </c>
      <c r="P46" s="23">
        <v>0.48399999999999999</v>
      </c>
      <c r="Q46" s="23">
        <v>0.52100000000000002</v>
      </c>
      <c r="R46" s="23">
        <v>0.39600000000000002</v>
      </c>
      <c r="S46" s="23">
        <v>0.51300000000000001</v>
      </c>
      <c r="T46" s="23">
        <v>0.46700000000000003</v>
      </c>
      <c r="U46" s="50">
        <v>0.48699999999999999</v>
      </c>
      <c r="V46" s="23">
        <v>0.48299999999999998</v>
      </c>
      <c r="W46" s="51"/>
    </row>
    <row r="47" spans="1:23">
      <c r="A47" s="79"/>
      <c r="B47" s="49" t="s">
        <v>78</v>
      </c>
      <c r="C47" s="23">
        <v>0.13400000000000001</v>
      </c>
      <c r="D47" s="23">
        <v>0.106</v>
      </c>
      <c r="E47" s="23">
        <v>0.114</v>
      </c>
      <c r="F47" s="23">
        <v>0.186</v>
      </c>
      <c r="G47" s="23">
        <v>0.3</v>
      </c>
      <c r="H47" s="23">
        <v>0.29399999999999998</v>
      </c>
      <c r="I47" s="23">
        <v>0.155</v>
      </c>
      <c r="J47" s="23">
        <v>0.27</v>
      </c>
      <c r="K47" s="23">
        <v>0.13400000000000001</v>
      </c>
      <c r="L47" s="23">
        <v>0.115</v>
      </c>
      <c r="M47" s="23">
        <v>0.14899999999999999</v>
      </c>
      <c r="N47" s="23">
        <v>0.159</v>
      </c>
      <c r="O47" s="23">
        <v>0.11600000000000001</v>
      </c>
      <c r="P47" s="23">
        <v>0.13300000000000001</v>
      </c>
      <c r="Q47" s="23">
        <v>0.13100000000000001</v>
      </c>
      <c r="R47" s="23">
        <v>0.14799999999999999</v>
      </c>
      <c r="S47" s="23">
        <v>0.14699999999999999</v>
      </c>
      <c r="T47" s="23">
        <v>0.13200000000000001</v>
      </c>
      <c r="U47" s="50">
        <v>0.16800000000000001</v>
      </c>
      <c r="V47" s="23">
        <v>0.11600000000000001</v>
      </c>
      <c r="W47" s="51"/>
    </row>
    <row r="48" spans="1:23" ht="15.75" thickBot="1">
      <c r="A48" s="80"/>
      <c r="B48" s="54" t="s">
        <v>79</v>
      </c>
      <c r="C48" s="23">
        <v>0.37</v>
      </c>
      <c r="D48" s="23">
        <v>0.436</v>
      </c>
      <c r="E48" s="23">
        <v>0.46300000000000002</v>
      </c>
      <c r="F48" s="23">
        <v>0.35099999999999998</v>
      </c>
      <c r="G48" s="23">
        <v>0.3</v>
      </c>
      <c r="H48" s="23">
        <v>0.50800000000000001</v>
      </c>
      <c r="I48" s="23">
        <v>0.376</v>
      </c>
      <c r="J48" s="23">
        <v>0.42799999999999999</v>
      </c>
      <c r="K48" s="23">
        <v>0.47</v>
      </c>
      <c r="L48" s="23">
        <v>0.38400000000000001</v>
      </c>
      <c r="M48" s="23">
        <v>0.41</v>
      </c>
      <c r="N48" s="23">
        <v>0.39800000000000002</v>
      </c>
      <c r="O48" s="23">
        <v>0.39</v>
      </c>
      <c r="P48" s="23">
        <v>0.38300000000000001</v>
      </c>
      <c r="Q48" s="23">
        <v>0.39100000000000001</v>
      </c>
      <c r="R48" s="23">
        <v>0.36</v>
      </c>
      <c r="S48" s="23">
        <v>0.39600000000000002</v>
      </c>
      <c r="T48" s="23">
        <v>0.38700000000000001</v>
      </c>
      <c r="U48" s="55">
        <v>0.39100000000000001</v>
      </c>
      <c r="V48" s="23">
        <v>0.40100000000000002</v>
      </c>
      <c r="W48" s="52"/>
    </row>
    <row r="49" spans="1:23">
      <c r="A49" s="79" t="s">
        <v>81</v>
      </c>
      <c r="B49" s="49" t="s">
        <v>75</v>
      </c>
      <c r="C49" s="23">
        <v>0.27300000000000002</v>
      </c>
      <c r="D49" s="23">
        <v>0.189</v>
      </c>
      <c r="E49" s="23">
        <v>0.29199999999999998</v>
      </c>
      <c r="F49" s="23">
        <v>0.25700000000000001</v>
      </c>
      <c r="G49" s="23">
        <v>0.3</v>
      </c>
      <c r="H49" s="23">
        <v>0.27400000000000002</v>
      </c>
      <c r="I49" s="23">
        <v>0.32700000000000001</v>
      </c>
      <c r="J49" s="23">
        <v>0.40500000000000003</v>
      </c>
      <c r="K49" s="23">
        <v>0.33100000000000002</v>
      </c>
      <c r="L49" s="23">
        <v>0.29499999999999998</v>
      </c>
      <c r="M49" s="23">
        <v>0.27800000000000002</v>
      </c>
      <c r="N49" s="23">
        <v>0.26</v>
      </c>
      <c r="O49" s="23">
        <v>0.34</v>
      </c>
      <c r="P49" s="23">
        <v>0.25</v>
      </c>
      <c r="Q49" s="23">
        <v>0.20699999999999999</v>
      </c>
      <c r="R49" s="23">
        <v>0.25800000000000001</v>
      </c>
      <c r="S49" s="23">
        <v>0.23599999999999999</v>
      </c>
      <c r="T49" s="23">
        <v>0.26100000000000001</v>
      </c>
      <c r="U49" s="50">
        <v>0.28299999999999997</v>
      </c>
      <c r="V49" s="23">
        <v>0.215</v>
      </c>
      <c r="W49" s="51"/>
    </row>
    <row r="50" spans="1:23">
      <c r="A50" s="79"/>
      <c r="B50" s="49" t="s">
        <v>76</v>
      </c>
      <c r="C50" s="23">
        <v>0.52900000000000003</v>
      </c>
      <c r="D50" s="23">
        <v>0.51700000000000002</v>
      </c>
      <c r="E50" s="23">
        <v>0.48</v>
      </c>
      <c r="F50" s="23">
        <v>0.495</v>
      </c>
      <c r="G50" s="23">
        <v>0.3</v>
      </c>
      <c r="H50" s="23">
        <v>0.51500000000000001</v>
      </c>
      <c r="I50" s="23">
        <v>0.47199999999999998</v>
      </c>
      <c r="J50" s="23">
        <v>0.48</v>
      </c>
      <c r="K50" s="23">
        <v>0.56399999999999995</v>
      </c>
      <c r="L50" s="23">
        <v>0.51600000000000001</v>
      </c>
      <c r="M50" s="23">
        <v>0.56399999999999995</v>
      </c>
      <c r="N50" s="23">
        <v>0.51300000000000001</v>
      </c>
      <c r="O50" s="23">
        <v>0.51400000000000001</v>
      </c>
      <c r="P50" s="23">
        <v>0.56299999999999994</v>
      </c>
      <c r="Q50" s="23">
        <v>0.50800000000000001</v>
      </c>
      <c r="R50" s="23">
        <v>0.53600000000000003</v>
      </c>
      <c r="S50" s="23">
        <v>0.54800000000000004</v>
      </c>
      <c r="T50" s="23">
        <v>0.53500000000000003</v>
      </c>
      <c r="U50" s="50">
        <v>0.54</v>
      </c>
      <c r="V50" s="23">
        <v>0.54400000000000004</v>
      </c>
      <c r="W50" s="51"/>
    </row>
    <row r="51" spans="1:23">
      <c r="A51" s="79"/>
      <c r="B51" s="49" t="s">
        <v>78</v>
      </c>
      <c r="C51" s="23">
        <v>0.20799999999999999</v>
      </c>
      <c r="D51" s="23">
        <v>0.17100000000000001</v>
      </c>
      <c r="E51" s="23">
        <v>0.27200000000000002</v>
      </c>
      <c r="F51" s="23">
        <v>0.26400000000000001</v>
      </c>
      <c r="G51" s="23">
        <v>0.3</v>
      </c>
      <c r="H51" s="23">
        <v>0.29199999999999998</v>
      </c>
      <c r="I51" s="23">
        <v>0.189</v>
      </c>
      <c r="J51" s="23">
        <v>0.28299999999999997</v>
      </c>
      <c r="K51" s="23">
        <v>0.215</v>
      </c>
      <c r="L51" s="23">
        <v>0.20499999999999999</v>
      </c>
      <c r="M51" s="23">
        <v>0.19400000000000001</v>
      </c>
      <c r="N51" s="23">
        <v>0.17799999999999999</v>
      </c>
      <c r="O51" s="23">
        <v>0.13100000000000001</v>
      </c>
      <c r="P51" s="23">
        <v>0.20200000000000001</v>
      </c>
      <c r="Q51" s="23">
        <v>0.20200000000000001</v>
      </c>
      <c r="R51" s="23">
        <v>0.16600000000000001</v>
      </c>
      <c r="S51" s="23">
        <v>0.19</v>
      </c>
      <c r="T51" s="23">
        <v>0.17299999999999999</v>
      </c>
      <c r="U51" s="50">
        <v>0.248</v>
      </c>
      <c r="V51" s="23">
        <v>0.20599999999999999</v>
      </c>
      <c r="W51" s="51"/>
    </row>
    <row r="52" spans="1:23">
      <c r="A52" s="79"/>
      <c r="B52" s="49" t="s">
        <v>79</v>
      </c>
      <c r="C52" s="23">
        <v>0.43</v>
      </c>
      <c r="D52" s="23">
        <v>0.35099999999999998</v>
      </c>
      <c r="E52" s="23">
        <v>0.41099999999999998</v>
      </c>
      <c r="F52" s="23">
        <v>0.48299999999999998</v>
      </c>
      <c r="G52" s="23">
        <v>0.3</v>
      </c>
      <c r="H52" s="23">
        <v>0.45400000000000001</v>
      </c>
      <c r="I52" s="23">
        <v>0.33700000000000002</v>
      </c>
      <c r="J52" s="23">
        <v>0.39200000000000002</v>
      </c>
      <c r="K52" s="23">
        <v>0.46700000000000003</v>
      </c>
      <c r="L52" s="23">
        <v>0.439</v>
      </c>
      <c r="M52" s="23">
        <v>0.44500000000000001</v>
      </c>
      <c r="N52" s="23">
        <v>0.48799999999999999</v>
      </c>
      <c r="O52" s="23">
        <v>0.45100000000000001</v>
      </c>
      <c r="P52" s="23">
        <v>0.45300000000000001</v>
      </c>
      <c r="Q52" s="23">
        <v>0.42499999999999999</v>
      </c>
      <c r="R52" s="23">
        <v>0.40899999999999997</v>
      </c>
      <c r="S52" s="23">
        <v>0.42699999999999999</v>
      </c>
      <c r="T52" s="23">
        <v>0.45500000000000002</v>
      </c>
      <c r="U52" s="50">
        <v>0.48699999999999999</v>
      </c>
      <c r="V52" s="23">
        <v>0.46800000000000003</v>
      </c>
      <c r="W52" s="51"/>
    </row>
    <row r="53" spans="1:23" ht="15.75" thickBot="1">
      <c r="A53" s="82"/>
      <c r="B53" s="54"/>
      <c r="C53" s="55"/>
      <c r="D53" s="55"/>
      <c r="E53" s="55"/>
      <c r="F53" s="55"/>
      <c r="G53" s="55"/>
      <c r="H53" s="55"/>
      <c r="I53" s="55"/>
      <c r="J53" s="55"/>
      <c r="K53" s="55"/>
      <c r="L53" s="55"/>
      <c r="M53" s="55"/>
      <c r="N53" s="55"/>
      <c r="O53" s="55"/>
      <c r="P53" s="55"/>
      <c r="Q53" s="55"/>
      <c r="R53" s="55"/>
      <c r="S53" s="55"/>
      <c r="T53" s="55"/>
      <c r="U53" s="55"/>
      <c r="V53" s="55"/>
      <c r="W53" s="52"/>
    </row>
    <row r="54" spans="1:23">
      <c r="A54" s="83"/>
      <c r="B54" s="57"/>
      <c r="C54" s="50"/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50"/>
      <c r="Q54" s="50"/>
      <c r="R54" s="50"/>
      <c r="S54" s="50"/>
      <c r="T54" s="50"/>
      <c r="U54" s="50"/>
      <c r="V54" s="50"/>
      <c r="W54" s="50"/>
    </row>
    <row r="55" spans="1:23">
      <c r="A55" s="75"/>
    </row>
    <row r="56" spans="1:23" ht="19.5" thickBot="1">
      <c r="A56" s="37" t="s">
        <v>204</v>
      </c>
      <c r="B56" s="37">
        <f>W72</f>
        <v>60601</v>
      </c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</row>
    <row r="57" spans="1:23" ht="57.75" thickBot="1">
      <c r="A57" s="58"/>
      <c r="B57" s="39"/>
      <c r="C57" s="40" t="s">
        <v>53</v>
      </c>
      <c r="D57" s="41" t="s">
        <v>54</v>
      </c>
      <c r="E57" s="42" t="s">
        <v>55</v>
      </c>
      <c r="F57" s="42" t="s">
        <v>56</v>
      </c>
      <c r="G57" s="42" t="s">
        <v>57</v>
      </c>
      <c r="H57" s="42" t="s">
        <v>58</v>
      </c>
      <c r="I57" s="42" t="s">
        <v>59</v>
      </c>
      <c r="J57" s="42" t="s">
        <v>60</v>
      </c>
      <c r="K57" s="42" t="s">
        <v>61</v>
      </c>
      <c r="L57" s="42" t="s">
        <v>62</v>
      </c>
      <c r="M57" s="42" t="s">
        <v>63</v>
      </c>
      <c r="N57" s="42" t="s">
        <v>64</v>
      </c>
      <c r="O57" s="42" t="s">
        <v>65</v>
      </c>
      <c r="P57" s="42" t="s">
        <v>66</v>
      </c>
      <c r="Q57" s="42" t="s">
        <v>67</v>
      </c>
      <c r="R57" s="42" t="s">
        <v>68</v>
      </c>
      <c r="S57" s="42" t="s">
        <v>69</v>
      </c>
      <c r="T57" s="42" t="s">
        <v>70</v>
      </c>
      <c r="U57" s="42" t="s">
        <v>71</v>
      </c>
      <c r="V57" s="42" t="s">
        <v>72</v>
      </c>
      <c r="W57" s="43" t="s">
        <v>5</v>
      </c>
    </row>
    <row r="58" spans="1:23">
      <c r="A58" s="79" t="s">
        <v>209</v>
      </c>
      <c r="B58" s="63" t="s">
        <v>74</v>
      </c>
      <c r="C58" s="62">
        <v>180</v>
      </c>
      <c r="D58" s="62">
        <v>108</v>
      </c>
      <c r="E58" s="62">
        <v>149</v>
      </c>
      <c r="F58" s="62">
        <v>74</v>
      </c>
      <c r="G58" s="62">
        <v>26</v>
      </c>
      <c r="H58" s="62">
        <v>90</v>
      </c>
      <c r="I58" s="62">
        <v>67</v>
      </c>
      <c r="J58" s="62">
        <v>97</v>
      </c>
      <c r="K58" s="62">
        <v>475</v>
      </c>
      <c r="L58" s="62">
        <v>391</v>
      </c>
      <c r="M58" s="62">
        <v>242</v>
      </c>
      <c r="N58" s="62">
        <v>130</v>
      </c>
      <c r="O58" s="62">
        <v>104</v>
      </c>
      <c r="P58" s="62">
        <v>374</v>
      </c>
      <c r="Q58" s="62">
        <v>156</v>
      </c>
      <c r="R58" s="62">
        <v>121</v>
      </c>
      <c r="S58" s="62">
        <v>220</v>
      </c>
      <c r="T58" s="62">
        <v>261</v>
      </c>
      <c r="U58" s="62">
        <v>298</v>
      </c>
      <c r="V58" s="62">
        <v>213</v>
      </c>
      <c r="W58" s="64">
        <f>SUM(C58:V58)</f>
        <v>3776</v>
      </c>
    </row>
    <row r="59" spans="1:23">
      <c r="A59" s="71" t="s">
        <v>73</v>
      </c>
      <c r="B59" s="65" t="s">
        <v>75</v>
      </c>
      <c r="C59" s="66">
        <v>59</v>
      </c>
      <c r="D59" s="66">
        <v>51</v>
      </c>
      <c r="E59" s="66">
        <v>21</v>
      </c>
      <c r="F59" s="66">
        <v>37</v>
      </c>
      <c r="G59" s="66">
        <v>3</v>
      </c>
      <c r="H59" s="66">
        <v>49</v>
      </c>
      <c r="I59" s="66">
        <v>16</v>
      </c>
      <c r="J59" s="66">
        <v>92</v>
      </c>
      <c r="K59" s="66">
        <v>58</v>
      </c>
      <c r="L59" s="66">
        <v>72</v>
      </c>
      <c r="M59" s="66">
        <v>72</v>
      </c>
      <c r="N59" s="66">
        <v>48</v>
      </c>
      <c r="O59" s="66">
        <v>37</v>
      </c>
      <c r="P59" s="66">
        <v>135</v>
      </c>
      <c r="Q59" s="66">
        <v>72</v>
      </c>
      <c r="R59" s="66">
        <v>54</v>
      </c>
      <c r="S59" s="66">
        <v>72</v>
      </c>
      <c r="T59" s="66">
        <v>97</v>
      </c>
      <c r="U59" s="66">
        <v>59</v>
      </c>
      <c r="V59" s="66">
        <v>73</v>
      </c>
      <c r="W59" s="67">
        <f t="shared" ref="W59:W71" si="7">SUM(C59:V59)</f>
        <v>1177</v>
      </c>
    </row>
    <row r="60" spans="1:23">
      <c r="A60" s="71"/>
      <c r="B60" s="65" t="s">
        <v>76</v>
      </c>
      <c r="C60" s="66">
        <v>127</v>
      </c>
      <c r="D60" s="66">
        <v>80</v>
      </c>
      <c r="E60" s="66">
        <v>29</v>
      </c>
      <c r="F60" s="66">
        <v>62</v>
      </c>
      <c r="G60" s="66">
        <v>5</v>
      </c>
      <c r="H60" s="66">
        <v>131</v>
      </c>
      <c r="I60" s="66">
        <v>35</v>
      </c>
      <c r="J60" s="66">
        <v>200</v>
      </c>
      <c r="K60" s="66">
        <v>105</v>
      </c>
      <c r="L60" s="66">
        <v>129</v>
      </c>
      <c r="M60" s="66">
        <v>181</v>
      </c>
      <c r="N60" s="66">
        <v>89</v>
      </c>
      <c r="O60" s="66">
        <v>65</v>
      </c>
      <c r="P60" s="66">
        <v>229</v>
      </c>
      <c r="Q60" s="66">
        <v>131</v>
      </c>
      <c r="R60" s="66">
        <v>110</v>
      </c>
      <c r="S60" s="66">
        <v>115</v>
      </c>
      <c r="T60" s="66">
        <v>139</v>
      </c>
      <c r="U60" s="66">
        <v>121</v>
      </c>
      <c r="V60" s="66">
        <v>220</v>
      </c>
      <c r="W60" s="67">
        <f t="shared" si="7"/>
        <v>2303</v>
      </c>
    </row>
    <row r="61" spans="1:23">
      <c r="A61" s="79" t="s">
        <v>209</v>
      </c>
      <c r="B61" s="65" t="s">
        <v>77</v>
      </c>
      <c r="C61" s="66">
        <v>462</v>
      </c>
      <c r="D61" s="66">
        <v>231</v>
      </c>
      <c r="E61" s="66">
        <v>267</v>
      </c>
      <c r="F61" s="66">
        <v>148</v>
      </c>
      <c r="G61" s="66">
        <v>29</v>
      </c>
      <c r="H61" s="66">
        <v>186</v>
      </c>
      <c r="I61" s="66">
        <v>148</v>
      </c>
      <c r="J61" s="66">
        <v>240</v>
      </c>
      <c r="K61" s="66">
        <v>973</v>
      </c>
      <c r="L61" s="66">
        <v>910</v>
      </c>
      <c r="M61" s="66">
        <v>627</v>
      </c>
      <c r="N61" s="66">
        <v>368</v>
      </c>
      <c r="O61" s="66">
        <v>233</v>
      </c>
      <c r="P61" s="66">
        <v>996</v>
      </c>
      <c r="Q61" s="66">
        <v>455</v>
      </c>
      <c r="R61" s="66">
        <v>329</v>
      </c>
      <c r="S61" s="66">
        <v>580</v>
      </c>
      <c r="T61" s="66">
        <v>707</v>
      </c>
      <c r="U61" s="66">
        <v>694</v>
      </c>
      <c r="V61" s="66">
        <v>534</v>
      </c>
      <c r="W61" s="67">
        <f t="shared" si="7"/>
        <v>9117</v>
      </c>
    </row>
    <row r="62" spans="1:23">
      <c r="A62" s="71" t="s">
        <v>73</v>
      </c>
      <c r="B62" s="65" t="s">
        <v>78</v>
      </c>
      <c r="C62" s="66">
        <v>118</v>
      </c>
      <c r="D62" s="66">
        <v>85</v>
      </c>
      <c r="E62" s="66">
        <v>24</v>
      </c>
      <c r="F62" s="66">
        <v>39</v>
      </c>
      <c r="G62" s="66">
        <v>1</v>
      </c>
      <c r="H62" s="66">
        <v>72</v>
      </c>
      <c r="I62" s="66">
        <v>41</v>
      </c>
      <c r="J62" s="66">
        <v>126</v>
      </c>
      <c r="K62" s="66">
        <v>90</v>
      </c>
      <c r="L62" s="66">
        <v>122</v>
      </c>
      <c r="M62" s="66">
        <v>150</v>
      </c>
      <c r="N62" s="66">
        <v>89</v>
      </c>
      <c r="O62" s="66">
        <v>61</v>
      </c>
      <c r="P62" s="66">
        <v>231</v>
      </c>
      <c r="Q62" s="66">
        <v>117</v>
      </c>
      <c r="R62" s="66">
        <v>101</v>
      </c>
      <c r="S62" s="66">
        <v>167</v>
      </c>
      <c r="T62" s="66">
        <v>162</v>
      </c>
      <c r="U62" s="66">
        <v>100</v>
      </c>
      <c r="V62" s="66">
        <v>193</v>
      </c>
      <c r="W62" s="67">
        <f t="shared" si="7"/>
        <v>2089</v>
      </c>
    </row>
    <row r="63" spans="1:23" ht="15.75" thickBot="1">
      <c r="A63" s="72"/>
      <c r="B63" s="68" t="s">
        <v>79</v>
      </c>
      <c r="C63" s="69">
        <v>138</v>
      </c>
      <c r="D63" s="69">
        <v>95</v>
      </c>
      <c r="E63" s="69">
        <v>58</v>
      </c>
      <c r="F63" s="69">
        <v>75</v>
      </c>
      <c r="G63" s="69">
        <v>3</v>
      </c>
      <c r="H63" s="69">
        <v>188</v>
      </c>
      <c r="I63" s="69">
        <v>43</v>
      </c>
      <c r="J63" s="69">
        <v>255</v>
      </c>
      <c r="K63" s="69">
        <v>124</v>
      </c>
      <c r="L63" s="69">
        <v>193</v>
      </c>
      <c r="M63" s="69">
        <v>213</v>
      </c>
      <c r="N63" s="69">
        <v>118</v>
      </c>
      <c r="O63" s="69">
        <v>80</v>
      </c>
      <c r="P63" s="69">
        <v>329</v>
      </c>
      <c r="Q63" s="69">
        <v>188</v>
      </c>
      <c r="R63" s="69">
        <v>132</v>
      </c>
      <c r="S63" s="69">
        <v>184</v>
      </c>
      <c r="T63" s="69">
        <v>180</v>
      </c>
      <c r="U63" s="69">
        <v>208</v>
      </c>
      <c r="V63" s="69">
        <v>302</v>
      </c>
      <c r="W63" s="70">
        <f t="shared" si="7"/>
        <v>3106</v>
      </c>
    </row>
    <row r="64" spans="1:23">
      <c r="A64" s="73" t="s">
        <v>80</v>
      </c>
      <c r="B64" s="63" t="s">
        <v>75</v>
      </c>
      <c r="C64" s="62">
        <v>183</v>
      </c>
      <c r="D64" s="62">
        <v>109</v>
      </c>
      <c r="E64" s="62">
        <v>81</v>
      </c>
      <c r="F64" s="62">
        <v>43</v>
      </c>
      <c r="G64" s="62">
        <v>11</v>
      </c>
      <c r="H64" s="62">
        <v>81</v>
      </c>
      <c r="I64" s="62">
        <v>42</v>
      </c>
      <c r="J64" s="62">
        <v>98</v>
      </c>
      <c r="K64" s="62">
        <v>180</v>
      </c>
      <c r="L64" s="62">
        <v>235</v>
      </c>
      <c r="M64" s="62">
        <v>208</v>
      </c>
      <c r="N64" s="62">
        <v>147</v>
      </c>
      <c r="O64" s="62">
        <v>107</v>
      </c>
      <c r="P64" s="62">
        <v>298</v>
      </c>
      <c r="Q64" s="62">
        <v>144</v>
      </c>
      <c r="R64" s="62">
        <v>127</v>
      </c>
      <c r="S64" s="62">
        <v>227</v>
      </c>
      <c r="T64" s="62">
        <v>239</v>
      </c>
      <c r="U64" s="62">
        <v>201</v>
      </c>
      <c r="V64" s="62">
        <v>206</v>
      </c>
      <c r="W64" s="64">
        <f t="shared" si="7"/>
        <v>2967</v>
      </c>
    </row>
    <row r="65" spans="1:23">
      <c r="A65" s="71"/>
      <c r="B65" s="65" t="s">
        <v>76</v>
      </c>
      <c r="C65" s="66">
        <v>225</v>
      </c>
      <c r="D65" s="66">
        <v>115</v>
      </c>
      <c r="E65" s="66">
        <v>68</v>
      </c>
      <c r="F65" s="66">
        <v>67</v>
      </c>
      <c r="G65" s="66">
        <v>10</v>
      </c>
      <c r="H65" s="66">
        <v>169</v>
      </c>
      <c r="I65" s="66">
        <v>60</v>
      </c>
      <c r="J65" s="66">
        <v>217</v>
      </c>
      <c r="K65" s="66">
        <v>182</v>
      </c>
      <c r="L65" s="66">
        <v>296</v>
      </c>
      <c r="M65" s="66">
        <v>376</v>
      </c>
      <c r="N65" s="66">
        <v>226</v>
      </c>
      <c r="O65" s="66">
        <v>145</v>
      </c>
      <c r="P65" s="66">
        <v>445</v>
      </c>
      <c r="Q65" s="66">
        <v>194</v>
      </c>
      <c r="R65" s="66">
        <v>185</v>
      </c>
      <c r="S65" s="66">
        <v>292</v>
      </c>
      <c r="T65" s="66">
        <v>264</v>
      </c>
      <c r="U65" s="66">
        <v>303</v>
      </c>
      <c r="V65" s="66">
        <v>466</v>
      </c>
      <c r="W65" s="67">
        <f t="shared" si="7"/>
        <v>4305</v>
      </c>
    </row>
    <row r="66" spans="1:23">
      <c r="A66" s="71"/>
      <c r="B66" s="65" t="s">
        <v>78</v>
      </c>
      <c r="C66" s="66">
        <v>424</v>
      </c>
      <c r="D66" s="66">
        <v>210</v>
      </c>
      <c r="E66" s="66">
        <v>89</v>
      </c>
      <c r="F66" s="66">
        <v>35</v>
      </c>
      <c r="G66" s="66">
        <v>12</v>
      </c>
      <c r="H66" s="66">
        <v>130</v>
      </c>
      <c r="I66" s="66">
        <v>96</v>
      </c>
      <c r="J66" s="66">
        <v>160</v>
      </c>
      <c r="K66" s="66">
        <v>325</v>
      </c>
      <c r="L66" s="66">
        <v>519</v>
      </c>
      <c r="M66" s="66">
        <v>442</v>
      </c>
      <c r="N66" s="66">
        <v>310</v>
      </c>
      <c r="O66" s="66">
        <v>233</v>
      </c>
      <c r="P66" s="66">
        <v>706</v>
      </c>
      <c r="Q66" s="66">
        <v>252</v>
      </c>
      <c r="R66" s="66">
        <v>255</v>
      </c>
      <c r="S66" s="66">
        <v>447</v>
      </c>
      <c r="T66" s="66">
        <v>411</v>
      </c>
      <c r="U66" s="66">
        <v>392</v>
      </c>
      <c r="V66" s="66">
        <v>489</v>
      </c>
      <c r="W66" s="67">
        <f t="shared" si="7"/>
        <v>5937</v>
      </c>
    </row>
    <row r="67" spans="1:23" ht="15.75" thickBot="1">
      <c r="A67" s="72"/>
      <c r="B67" s="68" t="s">
        <v>79</v>
      </c>
      <c r="C67" s="69">
        <v>282</v>
      </c>
      <c r="D67" s="69">
        <v>151</v>
      </c>
      <c r="E67" s="69">
        <v>83</v>
      </c>
      <c r="F67" s="69">
        <v>100</v>
      </c>
      <c r="G67" s="69">
        <v>6</v>
      </c>
      <c r="H67" s="69">
        <v>147</v>
      </c>
      <c r="I67" s="69">
        <v>69</v>
      </c>
      <c r="J67" s="69">
        <v>203</v>
      </c>
      <c r="K67" s="69">
        <v>266</v>
      </c>
      <c r="L67" s="69">
        <v>353</v>
      </c>
      <c r="M67" s="69">
        <v>448</v>
      </c>
      <c r="N67" s="69">
        <v>241</v>
      </c>
      <c r="O67" s="69">
        <v>166</v>
      </c>
      <c r="P67" s="69">
        <v>557</v>
      </c>
      <c r="Q67" s="69">
        <v>254</v>
      </c>
      <c r="R67" s="69">
        <v>196</v>
      </c>
      <c r="S67" s="69">
        <v>303</v>
      </c>
      <c r="T67" s="69">
        <v>366</v>
      </c>
      <c r="U67" s="69">
        <v>375</v>
      </c>
      <c r="V67" s="69">
        <v>567</v>
      </c>
      <c r="W67" s="70">
        <f t="shared" si="7"/>
        <v>5133</v>
      </c>
    </row>
    <row r="68" spans="1:23">
      <c r="A68" s="71" t="s">
        <v>81</v>
      </c>
      <c r="B68" s="65" t="s">
        <v>75</v>
      </c>
      <c r="C68" s="66">
        <v>182</v>
      </c>
      <c r="D68" s="66">
        <v>81</v>
      </c>
      <c r="E68" s="66">
        <v>110</v>
      </c>
      <c r="F68" s="66">
        <v>93</v>
      </c>
      <c r="G68" s="66">
        <v>15</v>
      </c>
      <c r="H68" s="66">
        <v>67</v>
      </c>
      <c r="I68" s="66">
        <v>59</v>
      </c>
      <c r="J68" s="66">
        <v>89</v>
      </c>
      <c r="K68" s="66">
        <v>417</v>
      </c>
      <c r="L68" s="66">
        <v>357</v>
      </c>
      <c r="M68" s="66">
        <v>232</v>
      </c>
      <c r="N68" s="66">
        <v>91</v>
      </c>
      <c r="O68" s="66">
        <v>61</v>
      </c>
      <c r="P68" s="66">
        <v>211</v>
      </c>
      <c r="Q68" s="66">
        <v>160</v>
      </c>
      <c r="R68" s="66">
        <v>118</v>
      </c>
      <c r="S68" s="66">
        <v>172</v>
      </c>
      <c r="T68" s="66">
        <v>205</v>
      </c>
      <c r="U68" s="66">
        <v>318</v>
      </c>
      <c r="V68" s="66">
        <v>145</v>
      </c>
      <c r="W68" s="67">
        <f t="shared" si="7"/>
        <v>3183</v>
      </c>
    </row>
    <row r="69" spans="1:23">
      <c r="A69" s="71"/>
      <c r="B69" s="65" t="s">
        <v>76</v>
      </c>
      <c r="C69" s="66">
        <v>288</v>
      </c>
      <c r="D69" s="66">
        <v>144</v>
      </c>
      <c r="E69" s="66">
        <v>166</v>
      </c>
      <c r="F69" s="66">
        <v>155</v>
      </c>
      <c r="G69" s="66">
        <v>14</v>
      </c>
      <c r="H69" s="66">
        <v>252</v>
      </c>
      <c r="I69" s="66">
        <v>111</v>
      </c>
      <c r="J69" s="66">
        <v>297</v>
      </c>
      <c r="K69" s="66">
        <v>498</v>
      </c>
      <c r="L69" s="66">
        <v>526</v>
      </c>
      <c r="M69" s="66">
        <v>655</v>
      </c>
      <c r="N69" s="66">
        <v>231</v>
      </c>
      <c r="O69" s="66">
        <v>149</v>
      </c>
      <c r="P69" s="66">
        <v>530</v>
      </c>
      <c r="Q69" s="66">
        <v>275</v>
      </c>
      <c r="R69" s="66">
        <v>227</v>
      </c>
      <c r="S69" s="66">
        <v>295</v>
      </c>
      <c r="T69" s="66">
        <v>362</v>
      </c>
      <c r="U69" s="66">
        <v>484</v>
      </c>
      <c r="V69" s="66">
        <v>565</v>
      </c>
      <c r="W69" s="67">
        <f t="shared" si="7"/>
        <v>6224</v>
      </c>
    </row>
    <row r="70" spans="1:23">
      <c r="A70" s="71"/>
      <c r="B70" s="65" t="s">
        <v>78</v>
      </c>
      <c r="C70" s="66">
        <v>350</v>
      </c>
      <c r="D70" s="66">
        <v>197</v>
      </c>
      <c r="E70" s="66">
        <v>181</v>
      </c>
      <c r="F70" s="66">
        <v>106</v>
      </c>
      <c r="G70" s="66">
        <v>14</v>
      </c>
      <c r="H70" s="66">
        <v>103</v>
      </c>
      <c r="I70" s="66">
        <v>108</v>
      </c>
      <c r="J70" s="66">
        <v>168</v>
      </c>
      <c r="K70" s="66">
        <v>636</v>
      </c>
      <c r="L70" s="66">
        <v>713</v>
      </c>
      <c r="M70" s="66">
        <v>395</v>
      </c>
      <c r="N70" s="66">
        <v>197</v>
      </c>
      <c r="O70" s="66">
        <v>113</v>
      </c>
      <c r="P70" s="66">
        <v>507</v>
      </c>
      <c r="Q70" s="66">
        <v>272</v>
      </c>
      <c r="R70" s="66">
        <v>204</v>
      </c>
      <c r="S70" s="66">
        <v>373</v>
      </c>
      <c r="T70" s="66">
        <v>471</v>
      </c>
      <c r="U70" s="66">
        <v>509</v>
      </c>
      <c r="V70" s="66">
        <v>359</v>
      </c>
      <c r="W70" s="67">
        <f t="shared" si="7"/>
        <v>5976</v>
      </c>
    </row>
    <row r="71" spans="1:23">
      <c r="A71" s="71"/>
      <c r="B71" s="65" t="s">
        <v>79</v>
      </c>
      <c r="C71" s="66">
        <v>278</v>
      </c>
      <c r="D71" s="66">
        <v>149</v>
      </c>
      <c r="E71" s="66">
        <v>132</v>
      </c>
      <c r="F71" s="66">
        <v>129</v>
      </c>
      <c r="G71" s="66">
        <v>9</v>
      </c>
      <c r="H71" s="66">
        <v>129</v>
      </c>
      <c r="I71" s="66">
        <v>81</v>
      </c>
      <c r="J71" s="66">
        <v>212</v>
      </c>
      <c r="K71" s="66">
        <v>516</v>
      </c>
      <c r="L71" s="66">
        <v>431</v>
      </c>
      <c r="M71" s="66">
        <v>458</v>
      </c>
      <c r="N71" s="66">
        <v>170</v>
      </c>
      <c r="O71" s="66">
        <v>134</v>
      </c>
      <c r="P71" s="66">
        <v>459</v>
      </c>
      <c r="Q71" s="66">
        <v>266</v>
      </c>
      <c r="R71" s="66">
        <v>227</v>
      </c>
      <c r="S71" s="66">
        <v>283</v>
      </c>
      <c r="T71" s="66">
        <v>324</v>
      </c>
      <c r="U71" s="66">
        <v>407</v>
      </c>
      <c r="V71" s="66">
        <v>514</v>
      </c>
      <c r="W71" s="67">
        <f t="shared" si="7"/>
        <v>5308</v>
      </c>
    </row>
    <row r="72" spans="1:23" ht="15.75" thickBot="1">
      <c r="A72" s="72" t="s">
        <v>5</v>
      </c>
      <c r="B72" s="68"/>
      <c r="C72" s="69">
        <f>SUM(C58:C71)</f>
        <v>3296</v>
      </c>
      <c r="D72" s="69">
        <f t="shared" ref="D72:W72" si="8">SUM(D58:D71)</f>
        <v>1806</v>
      </c>
      <c r="E72" s="69">
        <f t="shared" si="8"/>
        <v>1458</v>
      </c>
      <c r="F72" s="69">
        <f t="shared" si="8"/>
        <v>1163</v>
      </c>
      <c r="G72" s="69">
        <f t="shared" si="8"/>
        <v>158</v>
      </c>
      <c r="H72" s="69">
        <f t="shared" si="8"/>
        <v>1794</v>
      </c>
      <c r="I72" s="69">
        <f t="shared" si="8"/>
        <v>976</v>
      </c>
      <c r="J72" s="69">
        <f t="shared" si="8"/>
        <v>2454</v>
      </c>
      <c r="K72" s="69">
        <f t="shared" si="8"/>
        <v>4845</v>
      </c>
      <c r="L72" s="69">
        <f t="shared" si="8"/>
        <v>5247</v>
      </c>
      <c r="M72" s="69">
        <f t="shared" si="8"/>
        <v>4699</v>
      </c>
      <c r="N72" s="69">
        <f t="shared" si="8"/>
        <v>2455</v>
      </c>
      <c r="O72" s="69">
        <f t="shared" si="8"/>
        <v>1688</v>
      </c>
      <c r="P72" s="69">
        <f t="shared" si="8"/>
        <v>6007</v>
      </c>
      <c r="Q72" s="69">
        <f t="shared" si="8"/>
        <v>2936</v>
      </c>
      <c r="R72" s="69">
        <f t="shared" si="8"/>
        <v>2386</v>
      </c>
      <c r="S72" s="69">
        <f t="shared" si="8"/>
        <v>3730</v>
      </c>
      <c r="T72" s="69">
        <f t="shared" si="8"/>
        <v>4188</v>
      </c>
      <c r="U72" s="69">
        <f t="shared" si="8"/>
        <v>4469</v>
      </c>
      <c r="V72" s="69">
        <f t="shared" si="8"/>
        <v>4846</v>
      </c>
      <c r="W72" s="70">
        <f t="shared" si="8"/>
        <v>60601</v>
      </c>
    </row>
    <row r="73" spans="1:23">
      <c r="A73" s="77" t="s">
        <v>208</v>
      </c>
    </row>
    <row r="75" spans="1:23" ht="19.5" thickBot="1">
      <c r="A75" s="37" t="s">
        <v>207</v>
      </c>
      <c r="B75" s="37"/>
      <c r="C75" s="23"/>
      <c r="D75" s="23"/>
      <c r="E75" s="23"/>
      <c r="F75" s="23"/>
      <c r="G75" s="23"/>
      <c r="H75" s="23"/>
      <c r="I75" s="23"/>
      <c r="J75" s="23"/>
      <c r="K75" s="23"/>
      <c r="L75" s="23"/>
      <c r="M75" s="23"/>
      <c r="N75" s="23"/>
      <c r="O75" s="23"/>
      <c r="P75" s="23"/>
      <c r="Q75" s="23"/>
      <c r="R75" s="23"/>
      <c r="S75" s="23"/>
      <c r="T75" s="23"/>
      <c r="U75" s="23"/>
      <c r="V75" s="23"/>
      <c r="W75" s="23"/>
    </row>
    <row r="76" spans="1:23" ht="60.75" thickBot="1">
      <c r="A76" s="87"/>
      <c r="B76" s="88"/>
      <c r="C76" s="89" t="s">
        <v>98</v>
      </c>
      <c r="D76" s="90" t="s">
        <v>110</v>
      </c>
      <c r="E76" s="91" t="s">
        <v>115</v>
      </c>
      <c r="F76" s="91" t="s">
        <v>120</v>
      </c>
      <c r="G76" s="91" t="s">
        <v>125</v>
      </c>
      <c r="H76" s="91" t="s">
        <v>130</v>
      </c>
      <c r="I76" s="91" t="s">
        <v>135</v>
      </c>
      <c r="J76" s="91" t="s">
        <v>140</v>
      </c>
      <c r="K76" s="91" t="s">
        <v>145</v>
      </c>
      <c r="L76" s="91" t="s">
        <v>150</v>
      </c>
      <c r="M76" s="91" t="s">
        <v>155</v>
      </c>
      <c r="N76" s="91" t="s">
        <v>160</v>
      </c>
      <c r="O76" s="91" t="s">
        <v>165</v>
      </c>
      <c r="P76" s="91" t="s">
        <v>170</v>
      </c>
      <c r="Q76" s="91" t="s">
        <v>175</v>
      </c>
      <c r="R76" s="91" t="s">
        <v>180</v>
      </c>
      <c r="S76" s="91" t="s">
        <v>185</v>
      </c>
      <c r="T76" s="91" t="s">
        <v>70</v>
      </c>
      <c r="U76" s="91" t="s">
        <v>195</v>
      </c>
      <c r="V76" s="91" t="s">
        <v>200</v>
      </c>
      <c r="W76" s="92" t="s">
        <v>5</v>
      </c>
    </row>
    <row r="77" spans="1:23">
      <c r="A77" s="74" t="s">
        <v>209</v>
      </c>
      <c r="B77" s="63" t="s">
        <v>74</v>
      </c>
      <c r="C77" s="62">
        <f>C58-C21</f>
        <v>-557.96805670128947</v>
      </c>
      <c r="D77" s="62">
        <f t="shared" ref="D77:V77" si="9">D58-D21</f>
        <v>-194.3541609348365</v>
      </c>
      <c r="E77" s="62">
        <f t="shared" si="9"/>
        <v>-131.75793738982441</v>
      </c>
      <c r="F77" s="62">
        <f t="shared" si="9"/>
        <v>-183.17121784270745</v>
      </c>
      <c r="G77" s="62">
        <f t="shared" si="9"/>
        <v>-19.818296392484029</v>
      </c>
      <c r="H77" s="62">
        <f t="shared" si="9"/>
        <v>-390.33590166897369</v>
      </c>
      <c r="I77" s="62">
        <f t="shared" si="9"/>
        <v>-81.791581737887185</v>
      </c>
      <c r="J77" s="62">
        <f>J58-J21</f>
        <v>-888.49634336865233</v>
      </c>
      <c r="K77" s="62">
        <f t="shared" si="9"/>
        <v>5.3992730396343518</v>
      </c>
      <c r="L77" s="62">
        <f t="shared" si="9"/>
        <v>-324.36559351674873</v>
      </c>
      <c r="M77" s="62">
        <f t="shared" si="9"/>
        <v>-366.29501670818763</v>
      </c>
      <c r="N77" s="62">
        <f t="shared" si="9"/>
        <v>-256.14919301580596</v>
      </c>
      <c r="O77" s="62">
        <f t="shared" si="9"/>
        <v>-246.41081314456272</v>
      </c>
      <c r="P77" s="62">
        <f t="shared" si="9"/>
        <v>-689.19709038242695</v>
      </c>
      <c r="Q77" s="62">
        <f t="shared" si="9"/>
        <v>-198.89942066125963</v>
      </c>
      <c r="R77" s="62">
        <f t="shared" si="9"/>
        <v>-86.758772732973796</v>
      </c>
      <c r="S77" s="62">
        <f t="shared" si="9"/>
        <v>-268.15490125974009</v>
      </c>
      <c r="T77" s="62">
        <f t="shared" si="9"/>
        <v>-317.85877638428747</v>
      </c>
      <c r="U77" s="62">
        <f t="shared" si="9"/>
        <v>-199.95836844218991</v>
      </c>
      <c r="V77" s="62">
        <f t="shared" si="9"/>
        <v>-352.07292606280441</v>
      </c>
      <c r="W77" s="64">
        <f>SUM(C77:V77)</f>
        <v>-5748.4150953080061</v>
      </c>
    </row>
    <row r="78" spans="1:23">
      <c r="A78" s="71" t="s">
        <v>73</v>
      </c>
      <c r="B78" s="65" t="s">
        <v>75</v>
      </c>
      <c r="C78" s="66">
        <f t="shared" ref="C78:V90" si="10">C59-C22</f>
        <v>-46.078378257664028</v>
      </c>
      <c r="D78" s="66">
        <f t="shared" si="10"/>
        <v>-9.4107747341030787</v>
      </c>
      <c r="E78" s="66">
        <f t="shared" si="10"/>
        <v>-23.909742061895997</v>
      </c>
      <c r="F78" s="66">
        <f t="shared" si="10"/>
        <v>-34.361382070909002</v>
      </c>
      <c r="G78" s="66">
        <f t="shared" si="10"/>
        <v>2.0370760939123054</v>
      </c>
      <c r="H78" s="66">
        <f t="shared" si="10"/>
        <v>-65.036849395028867</v>
      </c>
      <c r="I78" s="66">
        <f t="shared" si="10"/>
        <v>-12.717579096866029</v>
      </c>
      <c r="J78" s="66">
        <f t="shared" si="10"/>
        <v>-62.476792168363403</v>
      </c>
      <c r="K78" s="66">
        <f t="shared" si="10"/>
        <v>-38.482927386821387</v>
      </c>
      <c r="L78" s="66">
        <f t="shared" si="10"/>
        <v>-44.189570084091244</v>
      </c>
      <c r="M78" s="66">
        <f t="shared" si="10"/>
        <v>-16.408938704101445</v>
      </c>
      <c r="N78" s="66">
        <f t="shared" si="10"/>
        <v>-52.267082283451956</v>
      </c>
      <c r="O78" s="66">
        <f t="shared" si="10"/>
        <v>-10.047777372024917</v>
      </c>
      <c r="P78" s="66">
        <f t="shared" si="10"/>
        <v>-28.642725035182679</v>
      </c>
      <c r="Q78" s="66">
        <f t="shared" si="10"/>
        <v>7.8775846979111037</v>
      </c>
      <c r="R78" s="66">
        <f t="shared" si="10"/>
        <v>0.61076116365769195</v>
      </c>
      <c r="S78" s="66">
        <f t="shared" si="10"/>
        <v>-40.291647384939068</v>
      </c>
      <c r="T78" s="66">
        <f t="shared" si="10"/>
        <v>-39.650285801829483</v>
      </c>
      <c r="U78" s="66">
        <f t="shared" si="10"/>
        <v>-19.858383791210983</v>
      </c>
      <c r="V78" s="66">
        <f t="shared" si="10"/>
        <v>-75.445673461916357</v>
      </c>
      <c r="W78" s="67">
        <f t="shared" ref="W78:W90" si="11">SUM(C78:V78)</f>
        <v>-608.75108713491875</v>
      </c>
    </row>
    <row r="79" spans="1:23">
      <c r="A79" s="71"/>
      <c r="B79" s="65" t="s">
        <v>76</v>
      </c>
      <c r="C79" s="66">
        <f t="shared" si="10"/>
        <v>96.217429784513982</v>
      </c>
      <c r="D79" s="66">
        <f t="shared" si="10"/>
        <v>60.96653174548031</v>
      </c>
      <c r="E79" s="66">
        <f t="shared" si="10"/>
        <v>12.055330881089336</v>
      </c>
      <c r="F79" s="66">
        <f t="shared" si="10"/>
        <v>35.394780599726481</v>
      </c>
      <c r="G79" s="66">
        <f t="shared" si="10"/>
        <v>3.933876056951771</v>
      </c>
      <c r="H79" s="66">
        <f t="shared" si="10"/>
        <v>78.676619985980551</v>
      </c>
      <c r="I79" s="66">
        <f t="shared" si="10"/>
        <v>28.842008107910484</v>
      </c>
      <c r="J79" s="66">
        <f t="shared" si="10"/>
        <v>123.56319562446329</v>
      </c>
      <c r="K79" s="66">
        <f t="shared" si="10"/>
        <v>61.013914047733287</v>
      </c>
      <c r="L79" s="66">
        <f t="shared" si="10"/>
        <v>73.3463573501338</v>
      </c>
      <c r="M79" s="66">
        <f t="shared" si="10"/>
        <v>135.94876619742431</v>
      </c>
      <c r="N79" s="66">
        <f t="shared" si="10"/>
        <v>63.112498835023814</v>
      </c>
      <c r="O79" s="66">
        <f t="shared" si="10"/>
        <v>48.903072350222793</v>
      </c>
      <c r="P79" s="66">
        <f t="shared" si="10"/>
        <v>174.68010739544894</v>
      </c>
      <c r="Q79" s="66">
        <f t="shared" si="10"/>
        <v>107.24026863382778</v>
      </c>
      <c r="R79" s="66">
        <f t="shared" si="10"/>
        <v>85.836778934197696</v>
      </c>
      <c r="S79" s="66">
        <f t="shared" si="10"/>
        <v>72.850335243008971</v>
      </c>
      <c r="T79" s="66">
        <f t="shared" si="10"/>
        <v>100.23831964568612</v>
      </c>
      <c r="U79" s="66">
        <f t="shared" si="10"/>
        <v>77.819549477781209</v>
      </c>
      <c r="V79" s="66">
        <f t="shared" si="10"/>
        <v>182.92741359362174</v>
      </c>
      <c r="W79" s="67">
        <f t="shared" si="11"/>
        <v>1623.5671544902266</v>
      </c>
    </row>
    <row r="80" spans="1:23">
      <c r="A80" s="74" t="s">
        <v>210</v>
      </c>
      <c r="B80" s="65" t="s">
        <v>77</v>
      </c>
      <c r="C80" s="66">
        <f t="shared" si="10"/>
        <v>85.9988107681217</v>
      </c>
      <c r="D80" s="66">
        <f t="shared" si="10"/>
        <v>-74.792827783901544</v>
      </c>
      <c r="E80" s="66">
        <f t="shared" si="10"/>
        <v>98.816212038896509</v>
      </c>
      <c r="F80" s="66">
        <f t="shared" si="10"/>
        <v>-170.6534331486373</v>
      </c>
      <c r="G80" s="66">
        <f t="shared" si="10"/>
        <v>-8.5561043452278938</v>
      </c>
      <c r="H80" s="66">
        <f t="shared" si="10"/>
        <v>-323.60992269963452</v>
      </c>
      <c r="I80" s="66">
        <f t="shared" si="10"/>
        <v>63.945993997041583</v>
      </c>
      <c r="J80" s="66">
        <f t="shared" si="10"/>
        <v>-397.06877282668677</v>
      </c>
      <c r="K80" s="66">
        <f t="shared" si="10"/>
        <v>552.33754175090598</v>
      </c>
      <c r="L80" s="66">
        <f t="shared" si="10"/>
        <v>155.09011264848925</v>
      </c>
      <c r="M80" s="66">
        <f t="shared" si="10"/>
        <v>96.298794783739595</v>
      </c>
      <c r="N80" s="66">
        <f t="shared" si="10"/>
        <v>0.86753665221982601</v>
      </c>
      <c r="O80" s="66">
        <f t="shared" si="10"/>
        <v>-60.701636562622866</v>
      </c>
      <c r="P80" s="66">
        <f t="shared" si="10"/>
        <v>290.51951339598713</v>
      </c>
      <c r="Q80" s="66">
        <f t="shared" si="10"/>
        <v>205.87404688755478</v>
      </c>
      <c r="R80" s="66">
        <f t="shared" si="10"/>
        <v>115.88346096785261</v>
      </c>
      <c r="S80" s="66">
        <f t="shared" si="10"/>
        <v>174.15559550946051</v>
      </c>
      <c r="T80" s="66">
        <f t="shared" si="10"/>
        <v>328.72009637288761</v>
      </c>
      <c r="U80" s="66">
        <f t="shared" si="10"/>
        <v>182.38436835592637</v>
      </c>
      <c r="V80" s="66">
        <f t="shared" si="10"/>
        <v>53.878479482982073</v>
      </c>
      <c r="W80" s="67">
        <f t="shared" si="11"/>
        <v>1369.3878662453546</v>
      </c>
    </row>
    <row r="81" spans="1:23">
      <c r="A81" s="71" t="s">
        <v>73</v>
      </c>
      <c r="B81" s="65" t="s">
        <v>78</v>
      </c>
      <c r="C81" s="66">
        <f t="shared" si="10"/>
        <v>23.51229263502924</v>
      </c>
      <c r="D81" s="66">
        <f t="shared" si="10"/>
        <v>39.562417287885637</v>
      </c>
      <c r="E81" s="66">
        <f t="shared" si="10"/>
        <v>-29.967194106691544</v>
      </c>
      <c r="F81" s="66">
        <f t="shared" si="10"/>
        <v>-19.641828945690769</v>
      </c>
      <c r="G81" s="66">
        <f>G62-G25</f>
        <v>0</v>
      </c>
      <c r="H81" s="66">
        <f t="shared" si="10"/>
        <v>-14.709382250815665</v>
      </c>
      <c r="I81" s="66">
        <f t="shared" si="10"/>
        <v>9.9868633385441079</v>
      </c>
      <c r="J81" s="66">
        <f t="shared" si="10"/>
        <v>-7.363444460370431</v>
      </c>
      <c r="K81" s="66">
        <f t="shared" si="10"/>
        <v>-0.82574649140956069</v>
      </c>
      <c r="L81" s="66">
        <f t="shared" si="10"/>
        <v>-50.024747104790322</v>
      </c>
      <c r="M81" s="66">
        <f t="shared" si="10"/>
        <v>35.600981738733381</v>
      </c>
      <c r="N81" s="66">
        <f t="shared" si="10"/>
        <v>21.467113446192286</v>
      </c>
      <c r="O81" s="66">
        <f t="shared" si="10"/>
        <v>-45.794065196307116</v>
      </c>
      <c r="P81" s="66">
        <f t="shared" si="10"/>
        <v>90.953723189648855</v>
      </c>
      <c r="Q81" s="66">
        <f t="shared" si="10"/>
        <v>44.701540567419173</v>
      </c>
      <c r="R81" s="66">
        <f t="shared" si="10"/>
        <v>52.02817249570478</v>
      </c>
      <c r="S81" s="66">
        <f t="shared" si="10"/>
        <v>36.876583643699092</v>
      </c>
      <c r="T81" s="66">
        <f t="shared" si="10"/>
        <v>23.152708721664425</v>
      </c>
      <c r="U81" s="66">
        <f t="shared" si="10"/>
        <v>-52.886026806211817</v>
      </c>
      <c r="V81" s="66">
        <f t="shared" si="10"/>
        <v>89.496296408912769</v>
      </c>
      <c r="W81" s="67">
        <f t="shared" si="11"/>
        <v>246.12625811114651</v>
      </c>
    </row>
    <row r="82" spans="1:23" ht="15.75" thickBot="1">
      <c r="A82" s="72"/>
      <c r="B82" s="68" t="s">
        <v>79</v>
      </c>
      <c r="C82" s="69">
        <f t="shared" si="10"/>
        <v>79.237920766581937</v>
      </c>
      <c r="D82" s="69">
        <f t="shared" si="10"/>
        <v>65.253286526605237</v>
      </c>
      <c r="E82" s="69">
        <f t="shared" si="10"/>
        <v>32.285828025500955</v>
      </c>
      <c r="F82" s="69">
        <f t="shared" si="10"/>
        <v>19.333867383063108</v>
      </c>
      <c r="G82" s="69">
        <f>G63-G26</f>
        <v>1.550834658174264</v>
      </c>
      <c r="H82" s="69">
        <f t="shared" si="10"/>
        <v>121.37907451809959</v>
      </c>
      <c r="I82" s="69">
        <f t="shared" si="10"/>
        <v>33.150109192765214</v>
      </c>
      <c r="J82" s="69">
        <f t="shared" si="10"/>
        <v>159.7981214779104</v>
      </c>
      <c r="K82" s="69">
        <f t="shared" si="10"/>
        <v>44.831374717194706</v>
      </c>
      <c r="L82" s="69">
        <f t="shared" si="10"/>
        <v>106.80585973123127</v>
      </c>
      <c r="M82" s="69">
        <f t="shared" si="10"/>
        <v>152.52171512222571</v>
      </c>
      <c r="N82" s="69">
        <f t="shared" si="10"/>
        <v>78.402573728023341</v>
      </c>
      <c r="O82" s="69">
        <f t="shared" si="10"/>
        <v>55.950136502881776</v>
      </c>
      <c r="P82" s="69">
        <f t="shared" si="10"/>
        <v>239.95729948746128</v>
      </c>
      <c r="Q82" s="69">
        <f t="shared" si="10"/>
        <v>148.20786048960127</v>
      </c>
      <c r="R82" s="69">
        <f t="shared" si="10"/>
        <v>101.54657909365419</v>
      </c>
      <c r="S82" s="69">
        <f t="shared" si="10"/>
        <v>129.74992696703927</v>
      </c>
      <c r="T82" s="69">
        <f t="shared" si="10"/>
        <v>125.97233467984273</v>
      </c>
      <c r="U82" s="69">
        <f t="shared" si="10"/>
        <v>137.71938331227381</v>
      </c>
      <c r="V82" s="69">
        <f t="shared" si="10"/>
        <v>242.15928879896629</v>
      </c>
      <c r="W82" s="70">
        <f t="shared" si="11"/>
        <v>2075.8133751790965</v>
      </c>
    </row>
    <row r="83" spans="1:23">
      <c r="A83" s="73" t="s">
        <v>80</v>
      </c>
      <c r="B83" s="63" t="s">
        <v>75</v>
      </c>
      <c r="C83" s="62">
        <f t="shared" si="10"/>
        <v>112.71225153941737</v>
      </c>
      <c r="D83" s="62">
        <f t="shared" si="10"/>
        <v>45.712000116348413</v>
      </c>
      <c r="E83" s="62">
        <f t="shared" si="10"/>
        <v>47.367538750177289</v>
      </c>
      <c r="F83" s="62">
        <f t="shared" si="10"/>
        <v>5.0448422213471673</v>
      </c>
      <c r="G83" s="62">
        <f t="shared" si="10"/>
        <v>9.9912142606236003</v>
      </c>
      <c r="H83" s="62">
        <f t="shared" si="10"/>
        <v>25.489541744445454</v>
      </c>
      <c r="I83" s="62">
        <f t="shared" si="10"/>
        <v>26.723510778923981</v>
      </c>
      <c r="J83" s="62">
        <f t="shared" si="10"/>
        <v>7.8708196265923647</v>
      </c>
      <c r="K83" s="62">
        <f t="shared" si="10"/>
        <v>80.751283880844397</v>
      </c>
      <c r="L83" s="62">
        <f t="shared" si="10"/>
        <v>92.892286955917115</v>
      </c>
      <c r="M83" s="62">
        <f t="shared" si="10"/>
        <v>102.42319518698335</v>
      </c>
      <c r="N83" s="62">
        <f t="shared" si="10"/>
        <v>78.814471480669795</v>
      </c>
      <c r="O83" s="62">
        <f t="shared" si="10"/>
        <v>59.482292312409363</v>
      </c>
      <c r="P83" s="62">
        <f t="shared" si="10"/>
        <v>153.14978349047317</v>
      </c>
      <c r="Q83" s="62">
        <f t="shared" si="10"/>
        <v>84.008226272973971</v>
      </c>
      <c r="R83" s="62">
        <f t="shared" si="10"/>
        <v>76.746335644024668</v>
      </c>
      <c r="S83" s="62">
        <f t="shared" si="10"/>
        <v>127.29306394532141</v>
      </c>
      <c r="T83" s="62">
        <f t="shared" si="10"/>
        <v>144.07128800828082</v>
      </c>
      <c r="U83" s="62">
        <f t="shared" si="10"/>
        <v>98.947132844148513</v>
      </c>
      <c r="V83" s="62">
        <f t="shared" si="10"/>
        <v>118.79488032963191</v>
      </c>
      <c r="W83" s="64">
        <f t="shared" si="11"/>
        <v>1498.2859593895541</v>
      </c>
    </row>
    <row r="84" spans="1:23">
      <c r="A84" s="71"/>
      <c r="B84" s="65" t="s">
        <v>76</v>
      </c>
      <c r="C84" s="66">
        <f t="shared" si="10"/>
        <v>201.6719964886378</v>
      </c>
      <c r="D84" s="66">
        <f t="shared" si="10"/>
        <v>99.57752975721364</v>
      </c>
      <c r="E84" s="66">
        <f t="shared" si="10"/>
        <v>53.738408911562615</v>
      </c>
      <c r="F84" s="66">
        <f t="shared" si="10"/>
        <v>40.951980533378929</v>
      </c>
      <c r="G84" s="66">
        <f t="shared" si="10"/>
        <v>9.2313544269886094</v>
      </c>
      <c r="H84" s="66">
        <f t="shared" si="10"/>
        <v>132.74605939299863</v>
      </c>
      <c r="I84" s="66">
        <f t="shared" si="10"/>
        <v>55.586427340927138</v>
      </c>
      <c r="J84" s="66">
        <f t="shared" si="10"/>
        <v>166.27485441962955</v>
      </c>
      <c r="K84" s="66">
        <f t="shared" si="10"/>
        <v>147.75284139244152</v>
      </c>
      <c r="L84" s="66">
        <f t="shared" si="10"/>
        <v>254.47643524521652</v>
      </c>
      <c r="M84" s="66">
        <f t="shared" si="10"/>
        <v>345.73535011177762</v>
      </c>
      <c r="N84" s="66">
        <f t="shared" si="10"/>
        <v>205.48234980938469</v>
      </c>
      <c r="O84" s="66">
        <f t="shared" si="10"/>
        <v>133.0268679971565</v>
      </c>
      <c r="P84" s="66">
        <f t="shared" si="10"/>
        <v>402.3575067325167</v>
      </c>
      <c r="Q84" s="66">
        <f t="shared" si="10"/>
        <v>177.59324164176661</v>
      </c>
      <c r="R84" s="66">
        <f t="shared" si="10"/>
        <v>165.95127241595571</v>
      </c>
      <c r="S84" s="66">
        <f t="shared" si="10"/>
        <v>267.71271049071714</v>
      </c>
      <c r="T84" s="66">
        <f t="shared" si="10"/>
        <v>235.03660212448636</v>
      </c>
      <c r="U84" s="66">
        <f t="shared" si="10"/>
        <v>267.71292023993578</v>
      </c>
      <c r="V84" s="66">
        <f t="shared" si="10"/>
        <v>436.5601345375868</v>
      </c>
      <c r="W84" s="67">
        <f t="shared" si="11"/>
        <v>3799.1768440102792</v>
      </c>
    </row>
    <row r="85" spans="1:23">
      <c r="A85" s="71"/>
      <c r="B85" s="65" t="s">
        <v>78</v>
      </c>
      <c r="C85" s="66">
        <f t="shared" si="10"/>
        <v>312.78050444774715</v>
      </c>
      <c r="D85" s="66">
        <f t="shared" si="10"/>
        <v>125.6023539132883</v>
      </c>
      <c r="E85" s="66">
        <f t="shared" si="10"/>
        <v>13.816896577982732</v>
      </c>
      <c r="F85" s="66">
        <f t="shared" si="10"/>
        <v>-44.222573863534251</v>
      </c>
      <c r="G85" s="66">
        <f t="shared" si="10"/>
        <v>10.995787973025674</v>
      </c>
      <c r="H85" s="66">
        <f t="shared" si="10"/>
        <v>55.569805777893762</v>
      </c>
      <c r="I85" s="66">
        <f t="shared" si="10"/>
        <v>77.064549023004304</v>
      </c>
      <c r="J85" s="66">
        <f t="shared" si="10"/>
        <v>52.003046984483674</v>
      </c>
      <c r="K85" s="66">
        <f t="shared" si="10"/>
        <v>162.05581854486519</v>
      </c>
      <c r="L85" s="66">
        <f t="shared" si="10"/>
        <v>261.9056217328623</v>
      </c>
      <c r="M85" s="66">
        <f t="shared" si="10"/>
        <v>305.86617754340233</v>
      </c>
      <c r="N85" s="66">
        <f t="shared" si="10"/>
        <v>237.00087048008874</v>
      </c>
      <c r="O85" s="66">
        <f t="shared" si="10"/>
        <v>164.9010449848825</v>
      </c>
      <c r="P85" s="66">
        <f t="shared" si="10"/>
        <v>503.26179434578592</v>
      </c>
      <c r="Q85" s="66">
        <f t="shared" si="10"/>
        <v>166.75115618353118</v>
      </c>
      <c r="R85" s="66">
        <f t="shared" si="10"/>
        <v>188.41157699806917</v>
      </c>
      <c r="S85" s="66">
        <f t="shared" si="10"/>
        <v>336.26666797197936</v>
      </c>
      <c r="T85" s="66">
        <f t="shared" si="10"/>
        <v>277.12738466765325</v>
      </c>
      <c r="U85" s="66">
        <f t="shared" si="10"/>
        <v>258.3605477944393</v>
      </c>
      <c r="V85" s="66">
        <f t="shared" si="10"/>
        <v>328.85099280790791</v>
      </c>
      <c r="W85" s="67">
        <f t="shared" si="11"/>
        <v>3794.3700248893579</v>
      </c>
    </row>
    <row r="86" spans="1:23" ht="15.75" thickBot="1">
      <c r="A86" s="72"/>
      <c r="B86" s="68" t="s">
        <v>79</v>
      </c>
      <c r="C86" s="69">
        <f t="shared" si="10"/>
        <v>254.27704622958242</v>
      </c>
      <c r="D86" s="69">
        <f t="shared" si="10"/>
        <v>136.87770707199408</v>
      </c>
      <c r="E86" s="69">
        <f t="shared" si="10"/>
        <v>70.259114451584765</v>
      </c>
      <c r="F86" s="69">
        <f t="shared" si="10"/>
        <v>71.105826161013681</v>
      </c>
      <c r="G86" s="69">
        <f t="shared" si="10"/>
        <v>5.3088362951661017</v>
      </c>
      <c r="H86" s="69">
        <f t="shared" si="10"/>
        <v>117.35248647261061</v>
      </c>
      <c r="I86" s="69">
        <f t="shared" si="10"/>
        <v>63.627517472855459</v>
      </c>
      <c r="J86" s="69">
        <f t="shared" si="10"/>
        <v>156.10926899025208</v>
      </c>
      <c r="K86" s="69">
        <f t="shared" si="10"/>
        <v>234.02568104672926</v>
      </c>
      <c r="L86" s="69">
        <f t="shared" si="10"/>
        <v>300.00746421377755</v>
      </c>
      <c r="M86" s="69">
        <f t="shared" si="10"/>
        <v>413.94946371570256</v>
      </c>
      <c r="N86" s="69">
        <f t="shared" si="10"/>
        <v>220.92815756244374</v>
      </c>
      <c r="O86" s="69">
        <f t="shared" si="10"/>
        <v>152.05914739834785</v>
      </c>
      <c r="P86" s="69">
        <f t="shared" si="10"/>
        <v>508.54440051904561</v>
      </c>
      <c r="Q86" s="69">
        <f t="shared" si="10"/>
        <v>234.34203573005024</v>
      </c>
      <c r="R86" s="69">
        <f t="shared" si="10"/>
        <v>177.15858784490644</v>
      </c>
      <c r="S86" s="69">
        <f t="shared" si="10"/>
        <v>274.70849684231291</v>
      </c>
      <c r="T86" s="69">
        <f t="shared" si="10"/>
        <v>334.57247217854854</v>
      </c>
      <c r="U86" s="69">
        <f t="shared" si="10"/>
        <v>335.47947396434665</v>
      </c>
      <c r="V86" s="69">
        <f t="shared" si="10"/>
        <v>535.1144896327063</v>
      </c>
      <c r="W86" s="70">
        <f t="shared" si="11"/>
        <v>4595.8076737939764</v>
      </c>
    </row>
    <row r="87" spans="1:23">
      <c r="A87" s="71" t="s">
        <v>81</v>
      </c>
      <c r="B87" s="65" t="s">
        <v>75</v>
      </c>
      <c r="C87" s="66">
        <f t="shared" si="10"/>
        <v>140.00688396714372</v>
      </c>
      <c r="D87" s="66">
        <f t="shared" si="10"/>
        <v>44.58926676621698</v>
      </c>
      <c r="E87" s="66">
        <f t="shared" si="10"/>
        <v>87.42138604166351</v>
      </c>
      <c r="F87" s="66">
        <f t="shared" si="10"/>
        <v>48.895409037337629</v>
      </c>
      <c r="G87" s="66">
        <f t="shared" si="10"/>
        <v>14.227532087925933</v>
      </c>
      <c r="H87" s="66">
        <f t="shared" si="10"/>
        <v>5.5671095557161365</v>
      </c>
      <c r="I87" s="66">
        <f t="shared" si="10"/>
        <v>52.095779894474035</v>
      </c>
      <c r="J87" s="66">
        <f t="shared" si="10"/>
        <v>33.61715350584366</v>
      </c>
      <c r="K87" s="66">
        <f t="shared" si="10"/>
        <v>366.25763660560108</v>
      </c>
      <c r="L87" s="66">
        <f t="shared" si="10"/>
        <v>279.90549321878035</v>
      </c>
      <c r="M87" s="66">
        <f t="shared" si="10"/>
        <v>175.874200397132</v>
      </c>
      <c r="N87" s="66">
        <f t="shared" si="10"/>
        <v>56.660300735776651</v>
      </c>
      <c r="O87" s="66">
        <f t="shared" si="10"/>
        <v>43.127942643511588</v>
      </c>
      <c r="P87" s="66">
        <f t="shared" si="10"/>
        <v>128.03359724726124</v>
      </c>
      <c r="Q87" s="66">
        <f t="shared" si="10"/>
        <v>118.5003458412813</v>
      </c>
      <c r="R87" s="66">
        <f t="shared" si="10"/>
        <v>88.617024781409256</v>
      </c>
      <c r="S87" s="66">
        <f t="shared" si="10"/>
        <v>118.94348382079633</v>
      </c>
      <c r="T87" s="66">
        <f t="shared" si="10"/>
        <v>152.91889363880478</v>
      </c>
      <c r="U87" s="66">
        <f t="shared" si="10"/>
        <v>256.97432909536934</v>
      </c>
      <c r="V87" s="66">
        <f t="shared" si="10"/>
        <v>78.534112261128286</v>
      </c>
      <c r="W87" s="67">
        <f t="shared" si="11"/>
        <v>2290.7678811431742</v>
      </c>
    </row>
    <row r="88" spans="1:23">
      <c r="A88" s="71"/>
      <c r="B88" s="65" t="s">
        <v>76</v>
      </c>
      <c r="C88" s="66">
        <f t="shared" si="10"/>
        <v>271.99488283196325</v>
      </c>
      <c r="D88" s="66">
        <f t="shared" si="10"/>
        <v>134.16952582335216</v>
      </c>
      <c r="E88" s="66">
        <f t="shared" si="10"/>
        <v>155.85591982330328</v>
      </c>
      <c r="F88" s="66">
        <f t="shared" si="10"/>
        <v>138.08836861656926</v>
      </c>
      <c r="G88" s="66">
        <f t="shared" si="10"/>
        <v>13.429501865103068</v>
      </c>
      <c r="H88" s="66">
        <f t="shared" si="10"/>
        <v>227.86106728578966</v>
      </c>
      <c r="I88" s="66">
        <f t="shared" si="10"/>
        <v>107.46740245293671</v>
      </c>
      <c r="J88" s="66">
        <f t="shared" si="10"/>
        <v>262.48857913378998</v>
      </c>
      <c r="K88" s="66">
        <f t="shared" si="10"/>
        <v>476.0065499197662</v>
      </c>
      <c r="L88" s="66">
        <f t="shared" si="10"/>
        <v>493.44861066559275</v>
      </c>
      <c r="M88" s="66">
        <f t="shared" si="10"/>
        <v>634.56841710280537</v>
      </c>
      <c r="N88" s="66">
        <f t="shared" si="10"/>
        <v>218.14635647959432</v>
      </c>
      <c r="O88" s="66">
        <f t="shared" si="10"/>
        <v>140.26899718115953</v>
      </c>
      <c r="P88" s="66">
        <f t="shared" si="10"/>
        <v>502.79130859056369</v>
      </c>
      <c r="Q88" s="66">
        <f t="shared" si="10"/>
        <v>262.51107977453245</v>
      </c>
      <c r="R88" s="66">
        <f t="shared" si="10"/>
        <v>216.55461466457965</v>
      </c>
      <c r="S88" s="66">
        <f t="shared" si="10"/>
        <v>278.12499325593819</v>
      </c>
      <c r="T88" s="66">
        <f t="shared" si="10"/>
        <v>343.2353396636579</v>
      </c>
      <c r="U88" s="66">
        <f t="shared" si="10"/>
        <v>460.38004753808235</v>
      </c>
      <c r="V88" s="66">
        <f t="shared" si="10"/>
        <v>545.59953449467116</v>
      </c>
      <c r="W88" s="67">
        <f t="shared" si="11"/>
        <v>5882.9910971637519</v>
      </c>
    </row>
    <row r="89" spans="1:23">
      <c r="A89" s="71"/>
      <c r="B89" s="65" t="s">
        <v>78</v>
      </c>
      <c r="C89" s="66">
        <f t="shared" si="10"/>
        <v>284.84456810049966</v>
      </c>
      <c r="D89" s="66">
        <f t="shared" si="10"/>
        <v>149.42614632323233</v>
      </c>
      <c r="E89" s="66">
        <f t="shared" si="10"/>
        <v>152.34605390495904</v>
      </c>
      <c r="F89" s="66">
        <f t="shared" si="10"/>
        <v>55.244137866703113</v>
      </c>
      <c r="G89" s="66">
        <f t="shared" si="10"/>
        <v>13.08682573862936</v>
      </c>
      <c r="H89" s="66">
        <f t="shared" si="10"/>
        <v>34.853763703497194</v>
      </c>
      <c r="I89" s="66">
        <f t="shared" si="10"/>
        <v>93.878728903637949</v>
      </c>
      <c r="J89" s="66">
        <f t="shared" si="10"/>
        <v>74.304857752515176</v>
      </c>
      <c r="K89" s="66">
        <f t="shared" si="10"/>
        <v>543.65073591222722</v>
      </c>
      <c r="L89" s="66">
        <f t="shared" si="10"/>
        <v>581.85105444601891</v>
      </c>
      <c r="M89" s="66">
        <f t="shared" si="10"/>
        <v>299.92226630559998</v>
      </c>
      <c r="N89" s="66">
        <f t="shared" si="10"/>
        <v>137.70432093995905</v>
      </c>
      <c r="O89" s="66">
        <f t="shared" si="10"/>
        <v>58.165310977528719</v>
      </c>
      <c r="P89" s="66">
        <f t="shared" si="10"/>
        <v>385.61525409340572</v>
      </c>
      <c r="Q89" s="66">
        <f t="shared" si="10"/>
        <v>221.72678408207966</v>
      </c>
      <c r="R89" s="66">
        <f t="shared" si="10"/>
        <v>150.01406832927253</v>
      </c>
      <c r="S89" s="66">
        <f t="shared" si="10"/>
        <v>295.09410061011954</v>
      </c>
      <c r="T89" s="66">
        <f t="shared" si="10"/>
        <v>378.11452218230488</v>
      </c>
      <c r="U89" s="66">
        <f t="shared" si="10"/>
        <v>426.67712458431987</v>
      </c>
      <c r="V89" s="66">
        <f t="shared" si="10"/>
        <v>276.99444670534638</v>
      </c>
      <c r="W89" s="67">
        <f t="shared" si="11"/>
        <v>4613.5150714618567</v>
      </c>
    </row>
    <row r="90" spans="1:23">
      <c r="A90" s="71"/>
      <c r="B90" s="65" t="s">
        <v>79</v>
      </c>
      <c r="C90" s="66">
        <f t="shared" si="10"/>
        <v>260.0858890447588</v>
      </c>
      <c r="D90" s="66">
        <f t="shared" si="10"/>
        <v>135.82632094039909</v>
      </c>
      <c r="E90" s="66">
        <f t="shared" si="10"/>
        <v>121.22142683294157</v>
      </c>
      <c r="F90" s="66">
        <f t="shared" si="10"/>
        <v>113.23141376123679</v>
      </c>
      <c r="G90" s="66">
        <f t="shared" si="10"/>
        <v>8.4809569090593442</v>
      </c>
      <c r="H90" s="66">
        <f t="shared" si="10"/>
        <v>104.08742461551827</v>
      </c>
      <c r="I90" s="66">
        <f t="shared" si="10"/>
        <v>76.49851874168462</v>
      </c>
      <c r="J90" s="66">
        <f t="shared" si="10"/>
        <v>173.55258054121194</v>
      </c>
      <c r="K90" s="66">
        <f t="shared" si="10"/>
        <v>491.83400002043936</v>
      </c>
      <c r="L90" s="66">
        <f t="shared" si="10"/>
        <v>396.19001016669426</v>
      </c>
      <c r="M90" s="66">
        <f t="shared" si="10"/>
        <v>434.44027089220327</v>
      </c>
      <c r="N90" s="66">
        <f t="shared" si="10"/>
        <v>157.7065726294606</v>
      </c>
      <c r="O90" s="66">
        <f t="shared" si="10"/>
        <v>124.94684635418476</v>
      </c>
      <c r="P90" s="66">
        <f t="shared" si="10"/>
        <v>428.23428352517766</v>
      </c>
      <c r="Q90" s="66">
        <f t="shared" si="10"/>
        <v>252.41846493425237</v>
      </c>
      <c r="R90" s="66">
        <f t="shared" si="10"/>
        <v>214.54582014692107</v>
      </c>
      <c r="S90" s="66">
        <f t="shared" si="10"/>
        <v>263.29638903520942</v>
      </c>
      <c r="T90" s="66">
        <f t="shared" ref="T90:V90" si="12">T71-T34</f>
        <v>303.92607586776683</v>
      </c>
      <c r="U90" s="66">
        <f t="shared" si="12"/>
        <v>383.17170306832458</v>
      </c>
      <c r="V90" s="66">
        <f t="shared" si="12"/>
        <v>493.48297522403061</v>
      </c>
      <c r="W90" s="67">
        <f t="shared" si="11"/>
        <v>4937.177943251475</v>
      </c>
    </row>
    <row r="91" spans="1:23" ht="15.75" thickBot="1">
      <c r="A91" s="72" t="s">
        <v>5</v>
      </c>
      <c r="B91" s="68"/>
      <c r="C91" s="69">
        <f>SUM(C77:C90)</f>
        <v>1519.2940416450433</v>
      </c>
      <c r="D91" s="69">
        <f t="shared" ref="D91:W91" si="13">SUM(D77:D90)</f>
        <v>759.00532281917515</v>
      </c>
      <c r="E91" s="69">
        <f t="shared" si="13"/>
        <v>659.54924268124967</v>
      </c>
      <c r="F91" s="69">
        <f t="shared" si="13"/>
        <v>75.240190308897397</v>
      </c>
      <c r="G91" s="69">
        <f t="shared" si="13"/>
        <v>63.899395627848108</v>
      </c>
      <c r="H91" s="69">
        <f t="shared" si="13"/>
        <v>109.89089703809709</v>
      </c>
      <c r="I91" s="69">
        <f t="shared" si="13"/>
        <v>594.35824840995235</v>
      </c>
      <c r="J91" s="69">
        <f t="shared" si="13"/>
        <v>-145.82287476738085</v>
      </c>
      <c r="K91" s="69">
        <f t="shared" si="13"/>
        <v>3126.607977000152</v>
      </c>
      <c r="L91" s="69">
        <f t="shared" si="13"/>
        <v>2577.3393956690838</v>
      </c>
      <c r="M91" s="69">
        <f t="shared" si="13"/>
        <v>2750.4456436854407</v>
      </c>
      <c r="N91" s="69">
        <f t="shared" si="13"/>
        <v>1167.8768474795788</v>
      </c>
      <c r="O91" s="69">
        <f t="shared" si="13"/>
        <v>617.87736642676782</v>
      </c>
      <c r="P91" s="69">
        <f t="shared" si="13"/>
        <v>3090.2587565951662</v>
      </c>
      <c r="Q91" s="69">
        <f t="shared" si="13"/>
        <v>1832.8532150755223</v>
      </c>
      <c r="R91" s="69">
        <f t="shared" si="13"/>
        <v>1547.1462807472317</v>
      </c>
      <c r="S91" s="69">
        <f t="shared" si="13"/>
        <v>2066.6257986909231</v>
      </c>
      <c r="T91" s="69">
        <f t="shared" si="13"/>
        <v>2389.5769755654674</v>
      </c>
      <c r="U91" s="69">
        <f t="shared" si="13"/>
        <v>2612.9238012353348</v>
      </c>
      <c r="V91" s="69">
        <f t="shared" si="13"/>
        <v>2954.8744447527715</v>
      </c>
      <c r="W91" s="70">
        <f t="shared" si="13"/>
        <v>30369.820966686326</v>
      </c>
    </row>
    <row r="92" spans="1:23">
      <c r="A92" s="77" t="s">
        <v>51</v>
      </c>
    </row>
    <row r="93" spans="1:23" hidden="1">
      <c r="A93" s="77"/>
    </row>
    <row r="94" spans="1:23" hidden="1"/>
    <row r="95" spans="1:23" ht="18.75" hidden="1">
      <c r="A95" s="37" t="s">
        <v>214</v>
      </c>
      <c r="B95" s="37"/>
      <c r="C95" s="23"/>
      <c r="D95" s="23"/>
      <c r="E95" s="23"/>
      <c r="F95" s="23"/>
      <c r="G95" s="23"/>
      <c r="H95" s="23"/>
      <c r="I95" s="23"/>
      <c r="J95" s="23"/>
      <c r="K95" s="23"/>
      <c r="L95" s="23"/>
      <c r="M95" s="23"/>
      <c r="N95" s="23"/>
      <c r="O95" s="23"/>
      <c r="P95" s="23"/>
      <c r="Q95" s="23"/>
      <c r="R95" s="23"/>
      <c r="S95" s="23"/>
      <c r="T95" s="23"/>
      <c r="U95" s="23"/>
      <c r="V95" s="23"/>
      <c r="W95" s="23"/>
    </row>
    <row r="96" spans="1:23" ht="60.75" hidden="1" thickBot="1">
      <c r="A96" s="87"/>
      <c r="B96" s="88"/>
      <c r="C96" s="96" t="s">
        <v>98</v>
      </c>
      <c r="D96" s="91" t="s">
        <v>110</v>
      </c>
      <c r="E96" s="91" t="s">
        <v>115</v>
      </c>
      <c r="F96" s="91" t="s">
        <v>120</v>
      </c>
      <c r="G96" s="91" t="s">
        <v>125</v>
      </c>
      <c r="H96" s="91" t="s">
        <v>130</v>
      </c>
      <c r="I96" s="91" t="s">
        <v>135</v>
      </c>
      <c r="J96" s="91" t="s">
        <v>140</v>
      </c>
      <c r="K96" s="91" t="s">
        <v>145</v>
      </c>
      <c r="L96" s="91" t="s">
        <v>150</v>
      </c>
      <c r="M96" s="91" t="s">
        <v>155</v>
      </c>
      <c r="N96" s="91" t="s">
        <v>160</v>
      </c>
      <c r="O96" s="91" t="s">
        <v>165</v>
      </c>
      <c r="P96" s="91" t="s">
        <v>170</v>
      </c>
      <c r="Q96" s="91" t="s">
        <v>175</v>
      </c>
      <c r="R96" s="91" t="s">
        <v>180</v>
      </c>
      <c r="S96" s="91" t="s">
        <v>185</v>
      </c>
      <c r="T96" s="91" t="s">
        <v>70</v>
      </c>
      <c r="U96" s="91" t="s">
        <v>195</v>
      </c>
      <c r="V96" s="91" t="s">
        <v>200</v>
      </c>
      <c r="W96" s="92" t="s">
        <v>5</v>
      </c>
    </row>
    <row r="97" spans="1:23" hidden="1">
      <c r="A97" s="74" t="s">
        <v>209</v>
      </c>
      <c r="B97" s="93" t="s">
        <v>74</v>
      </c>
      <c r="C97" s="97">
        <f>ABS(IF(C77&lt;0,C77,0))</f>
        <v>557.96805670128947</v>
      </c>
      <c r="D97" s="97">
        <f t="shared" ref="D97:V110" si="14">ABS(IF(D77&lt;0,D77,0))</f>
        <v>194.3541609348365</v>
      </c>
      <c r="E97" s="97">
        <f t="shared" si="14"/>
        <v>131.75793738982441</v>
      </c>
      <c r="F97" s="97">
        <f t="shared" si="14"/>
        <v>183.17121784270745</v>
      </c>
      <c r="G97" s="97">
        <f t="shared" si="14"/>
        <v>19.818296392484029</v>
      </c>
      <c r="H97" s="97">
        <f t="shared" si="14"/>
        <v>390.33590166897369</v>
      </c>
      <c r="I97" s="97">
        <f t="shared" si="14"/>
        <v>81.791581737887185</v>
      </c>
      <c r="J97" s="97">
        <f t="shared" si="14"/>
        <v>888.49634336865233</v>
      </c>
      <c r="K97" s="97">
        <f t="shared" si="14"/>
        <v>0</v>
      </c>
      <c r="L97" s="97">
        <f t="shared" si="14"/>
        <v>324.36559351674873</v>
      </c>
      <c r="M97" s="97">
        <f t="shared" si="14"/>
        <v>366.29501670818763</v>
      </c>
      <c r="N97" s="97">
        <f t="shared" si="14"/>
        <v>256.14919301580596</v>
      </c>
      <c r="O97" s="97">
        <f t="shared" si="14"/>
        <v>246.41081314456272</v>
      </c>
      <c r="P97" s="97">
        <f t="shared" si="14"/>
        <v>689.19709038242695</v>
      </c>
      <c r="Q97" s="97">
        <f t="shared" si="14"/>
        <v>198.89942066125963</v>
      </c>
      <c r="R97" s="97">
        <f t="shared" si="14"/>
        <v>86.758772732973796</v>
      </c>
      <c r="S97" s="97">
        <f t="shared" si="14"/>
        <v>268.15490125974009</v>
      </c>
      <c r="T97" s="97">
        <f t="shared" si="14"/>
        <v>317.85877638428747</v>
      </c>
      <c r="U97" s="97">
        <f t="shared" si="14"/>
        <v>199.95836844218991</v>
      </c>
      <c r="V97" s="97">
        <f t="shared" si="14"/>
        <v>352.07292606280441</v>
      </c>
      <c r="W97" s="98">
        <f>SUM(C97:V97)</f>
        <v>5753.814368347641</v>
      </c>
    </row>
    <row r="98" spans="1:23" hidden="1">
      <c r="A98" s="71" t="s">
        <v>73</v>
      </c>
      <c r="B98" s="94" t="s">
        <v>75</v>
      </c>
      <c r="C98" s="97">
        <f t="shared" ref="C98:R110" si="15">ABS(IF(C78&lt;0,C78,0))</f>
        <v>46.078378257664028</v>
      </c>
      <c r="D98" s="97">
        <f t="shared" si="15"/>
        <v>9.4107747341030787</v>
      </c>
      <c r="E98" s="97">
        <f t="shared" si="15"/>
        <v>23.909742061895997</v>
      </c>
      <c r="F98" s="97">
        <f t="shared" si="15"/>
        <v>34.361382070909002</v>
      </c>
      <c r="G98" s="97">
        <f t="shared" si="15"/>
        <v>0</v>
      </c>
      <c r="H98" s="97">
        <f t="shared" si="15"/>
        <v>65.036849395028867</v>
      </c>
      <c r="I98" s="97">
        <f t="shared" si="15"/>
        <v>12.717579096866029</v>
      </c>
      <c r="J98" s="97">
        <f t="shared" si="15"/>
        <v>62.476792168363403</v>
      </c>
      <c r="K98" s="97">
        <f t="shared" si="15"/>
        <v>38.482927386821387</v>
      </c>
      <c r="L98" s="97">
        <f t="shared" si="15"/>
        <v>44.189570084091244</v>
      </c>
      <c r="M98" s="97">
        <f t="shared" si="15"/>
        <v>16.408938704101445</v>
      </c>
      <c r="N98" s="97">
        <f t="shared" si="15"/>
        <v>52.267082283451956</v>
      </c>
      <c r="O98" s="97">
        <f t="shared" si="15"/>
        <v>10.047777372024917</v>
      </c>
      <c r="P98" s="97">
        <f t="shared" si="15"/>
        <v>28.642725035182679</v>
      </c>
      <c r="Q98" s="97">
        <f t="shared" si="15"/>
        <v>0</v>
      </c>
      <c r="R98" s="97">
        <f t="shared" si="15"/>
        <v>0</v>
      </c>
      <c r="S98" s="97">
        <f t="shared" si="14"/>
        <v>40.291647384939068</v>
      </c>
      <c r="T98" s="97">
        <f t="shared" si="14"/>
        <v>39.650285801829483</v>
      </c>
      <c r="U98" s="97">
        <f t="shared" si="14"/>
        <v>19.858383791210983</v>
      </c>
      <c r="V98" s="97">
        <f t="shared" si="14"/>
        <v>75.445673461916357</v>
      </c>
      <c r="W98" s="99">
        <f t="shared" ref="W98:W110" si="16">SUM(C98:V98)</f>
        <v>619.27650909039994</v>
      </c>
    </row>
    <row r="99" spans="1:23" hidden="1">
      <c r="A99" s="71"/>
      <c r="B99" s="94" t="s">
        <v>76</v>
      </c>
      <c r="C99" s="97">
        <f t="shared" si="15"/>
        <v>0</v>
      </c>
      <c r="D99" s="97">
        <f t="shared" si="14"/>
        <v>0</v>
      </c>
      <c r="E99" s="97">
        <f t="shared" si="14"/>
        <v>0</v>
      </c>
      <c r="F99" s="97">
        <f t="shared" si="14"/>
        <v>0</v>
      </c>
      <c r="G99" s="97">
        <f t="shared" si="14"/>
        <v>0</v>
      </c>
      <c r="H99" s="97">
        <f t="shared" si="14"/>
        <v>0</v>
      </c>
      <c r="I99" s="97">
        <f t="shared" si="14"/>
        <v>0</v>
      </c>
      <c r="J99" s="97">
        <f t="shared" si="14"/>
        <v>0</v>
      </c>
      <c r="K99" s="97">
        <f t="shared" si="14"/>
        <v>0</v>
      </c>
      <c r="L99" s="97">
        <f t="shared" si="14"/>
        <v>0</v>
      </c>
      <c r="M99" s="97">
        <f t="shared" si="14"/>
        <v>0</v>
      </c>
      <c r="N99" s="97">
        <f t="shared" si="14"/>
        <v>0</v>
      </c>
      <c r="O99" s="97">
        <f t="shared" si="14"/>
        <v>0</v>
      </c>
      <c r="P99" s="97">
        <f t="shared" si="14"/>
        <v>0</v>
      </c>
      <c r="Q99" s="97">
        <f t="shared" si="14"/>
        <v>0</v>
      </c>
      <c r="R99" s="97">
        <f t="shared" si="14"/>
        <v>0</v>
      </c>
      <c r="S99" s="97">
        <f t="shared" si="14"/>
        <v>0</v>
      </c>
      <c r="T99" s="97">
        <f t="shared" si="14"/>
        <v>0</v>
      </c>
      <c r="U99" s="97">
        <f t="shared" si="14"/>
        <v>0</v>
      </c>
      <c r="V99" s="97">
        <f t="shared" si="14"/>
        <v>0</v>
      </c>
      <c r="W99" s="99">
        <f t="shared" si="16"/>
        <v>0</v>
      </c>
    </row>
    <row r="100" spans="1:23" hidden="1">
      <c r="A100" s="74" t="s">
        <v>210</v>
      </c>
      <c r="B100" s="94" t="s">
        <v>77</v>
      </c>
      <c r="C100" s="97">
        <f t="shared" si="15"/>
        <v>0</v>
      </c>
      <c r="D100" s="97">
        <f t="shared" si="14"/>
        <v>74.792827783901544</v>
      </c>
      <c r="E100" s="97">
        <f t="shared" si="14"/>
        <v>0</v>
      </c>
      <c r="F100" s="97">
        <f t="shared" si="14"/>
        <v>170.6534331486373</v>
      </c>
      <c r="G100" s="97">
        <f t="shared" si="14"/>
        <v>8.5561043452278938</v>
      </c>
      <c r="H100" s="97">
        <f t="shared" si="14"/>
        <v>323.60992269963452</v>
      </c>
      <c r="I100" s="97">
        <f t="shared" si="14"/>
        <v>0</v>
      </c>
      <c r="J100" s="97">
        <f t="shared" si="14"/>
        <v>397.06877282668677</v>
      </c>
      <c r="K100" s="97">
        <f t="shared" si="14"/>
        <v>0</v>
      </c>
      <c r="L100" s="97">
        <f t="shared" si="14"/>
        <v>0</v>
      </c>
      <c r="M100" s="97">
        <f t="shared" si="14"/>
        <v>0</v>
      </c>
      <c r="N100" s="97">
        <f t="shared" si="14"/>
        <v>0</v>
      </c>
      <c r="O100" s="97">
        <f t="shared" si="14"/>
        <v>60.701636562622866</v>
      </c>
      <c r="P100" s="97">
        <f t="shared" si="14"/>
        <v>0</v>
      </c>
      <c r="Q100" s="97">
        <f t="shared" si="14"/>
        <v>0</v>
      </c>
      <c r="R100" s="97">
        <f t="shared" si="14"/>
        <v>0</v>
      </c>
      <c r="S100" s="97">
        <f t="shared" si="14"/>
        <v>0</v>
      </c>
      <c r="T100" s="97">
        <f t="shared" si="14"/>
        <v>0</v>
      </c>
      <c r="U100" s="97">
        <f t="shared" si="14"/>
        <v>0</v>
      </c>
      <c r="V100" s="97">
        <f t="shared" si="14"/>
        <v>0</v>
      </c>
      <c r="W100" s="99">
        <f t="shared" si="16"/>
        <v>1035.382697366711</v>
      </c>
    </row>
    <row r="101" spans="1:23" hidden="1">
      <c r="A101" s="71" t="s">
        <v>73</v>
      </c>
      <c r="B101" s="94" t="s">
        <v>78</v>
      </c>
      <c r="C101" s="97">
        <f t="shared" si="15"/>
        <v>0</v>
      </c>
      <c r="D101" s="97">
        <f t="shared" si="14"/>
        <v>0</v>
      </c>
      <c r="E101" s="97">
        <f t="shared" si="14"/>
        <v>29.967194106691544</v>
      </c>
      <c r="F101" s="97">
        <f t="shared" si="14"/>
        <v>19.641828945690769</v>
      </c>
      <c r="G101" s="97">
        <f t="shared" si="14"/>
        <v>0</v>
      </c>
      <c r="H101" s="97">
        <f t="shared" si="14"/>
        <v>14.709382250815665</v>
      </c>
      <c r="I101" s="97">
        <f t="shared" si="14"/>
        <v>0</v>
      </c>
      <c r="J101" s="97">
        <f t="shared" si="14"/>
        <v>7.363444460370431</v>
      </c>
      <c r="K101" s="97">
        <f t="shared" si="14"/>
        <v>0.82574649140956069</v>
      </c>
      <c r="L101" s="97">
        <f t="shared" si="14"/>
        <v>50.024747104790322</v>
      </c>
      <c r="M101" s="97">
        <f t="shared" si="14"/>
        <v>0</v>
      </c>
      <c r="N101" s="97">
        <f t="shared" si="14"/>
        <v>0</v>
      </c>
      <c r="O101" s="97">
        <f t="shared" si="14"/>
        <v>45.794065196307116</v>
      </c>
      <c r="P101" s="97">
        <f t="shared" si="14"/>
        <v>0</v>
      </c>
      <c r="Q101" s="97">
        <f t="shared" si="14"/>
        <v>0</v>
      </c>
      <c r="R101" s="97">
        <f t="shared" si="14"/>
        <v>0</v>
      </c>
      <c r="S101" s="97">
        <f t="shared" si="14"/>
        <v>0</v>
      </c>
      <c r="T101" s="97">
        <f t="shared" si="14"/>
        <v>0</v>
      </c>
      <c r="U101" s="97">
        <f t="shared" si="14"/>
        <v>52.886026806211817</v>
      </c>
      <c r="V101" s="97">
        <f t="shared" si="14"/>
        <v>0</v>
      </c>
      <c r="W101" s="99">
        <f t="shared" si="16"/>
        <v>221.21243536228724</v>
      </c>
    </row>
    <row r="102" spans="1:23" ht="15.75" hidden="1" thickBot="1">
      <c r="A102" s="72"/>
      <c r="B102" s="95" t="s">
        <v>79</v>
      </c>
      <c r="C102" s="97">
        <f t="shared" si="15"/>
        <v>0</v>
      </c>
      <c r="D102" s="97">
        <f t="shared" si="14"/>
        <v>0</v>
      </c>
      <c r="E102" s="97">
        <f t="shared" si="14"/>
        <v>0</v>
      </c>
      <c r="F102" s="97">
        <f t="shared" si="14"/>
        <v>0</v>
      </c>
      <c r="G102" s="97">
        <f t="shared" si="14"/>
        <v>0</v>
      </c>
      <c r="H102" s="97">
        <f t="shared" si="14"/>
        <v>0</v>
      </c>
      <c r="I102" s="97">
        <f t="shared" si="14"/>
        <v>0</v>
      </c>
      <c r="J102" s="97">
        <f t="shared" si="14"/>
        <v>0</v>
      </c>
      <c r="K102" s="97">
        <f t="shared" si="14"/>
        <v>0</v>
      </c>
      <c r="L102" s="97">
        <f t="shared" si="14"/>
        <v>0</v>
      </c>
      <c r="M102" s="97">
        <f t="shared" si="14"/>
        <v>0</v>
      </c>
      <c r="N102" s="97">
        <f t="shared" si="14"/>
        <v>0</v>
      </c>
      <c r="O102" s="97">
        <f t="shared" si="14"/>
        <v>0</v>
      </c>
      <c r="P102" s="97">
        <f t="shared" si="14"/>
        <v>0</v>
      </c>
      <c r="Q102" s="97">
        <f t="shared" si="14"/>
        <v>0</v>
      </c>
      <c r="R102" s="97">
        <f t="shared" si="14"/>
        <v>0</v>
      </c>
      <c r="S102" s="97">
        <f t="shared" si="14"/>
        <v>0</v>
      </c>
      <c r="T102" s="97">
        <f t="shared" si="14"/>
        <v>0</v>
      </c>
      <c r="U102" s="97">
        <f t="shared" si="14"/>
        <v>0</v>
      </c>
      <c r="V102" s="97">
        <f t="shared" si="14"/>
        <v>0</v>
      </c>
      <c r="W102" s="100">
        <f t="shared" si="16"/>
        <v>0</v>
      </c>
    </row>
    <row r="103" spans="1:23" hidden="1">
      <c r="A103" s="73" t="s">
        <v>80</v>
      </c>
      <c r="B103" s="93" t="s">
        <v>75</v>
      </c>
      <c r="C103" s="97">
        <f t="shared" si="15"/>
        <v>0</v>
      </c>
      <c r="D103" s="97">
        <f t="shared" si="14"/>
        <v>0</v>
      </c>
      <c r="E103" s="97">
        <f t="shared" si="14"/>
        <v>0</v>
      </c>
      <c r="F103" s="97">
        <f t="shared" si="14"/>
        <v>0</v>
      </c>
      <c r="G103" s="97">
        <f t="shared" si="14"/>
        <v>0</v>
      </c>
      <c r="H103" s="97">
        <f t="shared" si="14"/>
        <v>0</v>
      </c>
      <c r="I103" s="97">
        <f t="shared" si="14"/>
        <v>0</v>
      </c>
      <c r="J103" s="97">
        <f t="shared" si="14"/>
        <v>0</v>
      </c>
      <c r="K103" s="97">
        <f t="shared" si="14"/>
        <v>0</v>
      </c>
      <c r="L103" s="97">
        <f t="shared" si="14"/>
        <v>0</v>
      </c>
      <c r="M103" s="97">
        <f t="shared" si="14"/>
        <v>0</v>
      </c>
      <c r="N103" s="97">
        <f t="shared" si="14"/>
        <v>0</v>
      </c>
      <c r="O103" s="97">
        <f t="shared" si="14"/>
        <v>0</v>
      </c>
      <c r="P103" s="97">
        <f t="shared" si="14"/>
        <v>0</v>
      </c>
      <c r="Q103" s="97">
        <f t="shared" si="14"/>
        <v>0</v>
      </c>
      <c r="R103" s="97">
        <f t="shared" si="14"/>
        <v>0</v>
      </c>
      <c r="S103" s="97">
        <f t="shared" si="14"/>
        <v>0</v>
      </c>
      <c r="T103" s="97">
        <f t="shared" si="14"/>
        <v>0</v>
      </c>
      <c r="U103" s="97">
        <f t="shared" si="14"/>
        <v>0</v>
      </c>
      <c r="V103" s="97">
        <f t="shared" si="14"/>
        <v>0</v>
      </c>
      <c r="W103" s="98">
        <f t="shared" si="16"/>
        <v>0</v>
      </c>
    </row>
    <row r="104" spans="1:23" hidden="1">
      <c r="A104" s="71"/>
      <c r="B104" s="94" t="s">
        <v>76</v>
      </c>
      <c r="C104" s="97">
        <f t="shared" si="15"/>
        <v>0</v>
      </c>
      <c r="D104" s="97">
        <f t="shared" si="14"/>
        <v>0</v>
      </c>
      <c r="E104" s="97">
        <f t="shared" si="14"/>
        <v>0</v>
      </c>
      <c r="F104" s="97">
        <f t="shared" si="14"/>
        <v>0</v>
      </c>
      <c r="G104" s="97">
        <f t="shared" si="14"/>
        <v>0</v>
      </c>
      <c r="H104" s="97">
        <f t="shared" si="14"/>
        <v>0</v>
      </c>
      <c r="I104" s="97">
        <f t="shared" si="14"/>
        <v>0</v>
      </c>
      <c r="J104" s="97">
        <f t="shared" si="14"/>
        <v>0</v>
      </c>
      <c r="K104" s="97">
        <f t="shared" si="14"/>
        <v>0</v>
      </c>
      <c r="L104" s="97">
        <f t="shared" si="14"/>
        <v>0</v>
      </c>
      <c r="M104" s="97">
        <f t="shared" si="14"/>
        <v>0</v>
      </c>
      <c r="N104" s="97">
        <f t="shared" si="14"/>
        <v>0</v>
      </c>
      <c r="O104" s="97">
        <f t="shared" si="14"/>
        <v>0</v>
      </c>
      <c r="P104" s="97">
        <f t="shared" si="14"/>
        <v>0</v>
      </c>
      <c r="Q104" s="97">
        <f t="shared" si="14"/>
        <v>0</v>
      </c>
      <c r="R104" s="97">
        <f t="shared" si="14"/>
        <v>0</v>
      </c>
      <c r="S104" s="97">
        <f t="shared" si="14"/>
        <v>0</v>
      </c>
      <c r="T104" s="97">
        <f t="shared" si="14"/>
        <v>0</v>
      </c>
      <c r="U104" s="97">
        <f t="shared" si="14"/>
        <v>0</v>
      </c>
      <c r="V104" s="97">
        <f t="shared" si="14"/>
        <v>0</v>
      </c>
      <c r="W104" s="99">
        <f t="shared" si="16"/>
        <v>0</v>
      </c>
    </row>
    <row r="105" spans="1:23" hidden="1">
      <c r="A105" s="71"/>
      <c r="B105" s="94" t="s">
        <v>78</v>
      </c>
      <c r="C105" s="97">
        <f t="shared" si="15"/>
        <v>0</v>
      </c>
      <c r="D105" s="97">
        <f t="shared" si="14"/>
        <v>0</v>
      </c>
      <c r="E105" s="97">
        <f t="shared" si="14"/>
        <v>0</v>
      </c>
      <c r="F105" s="97">
        <f t="shared" si="14"/>
        <v>44.222573863534251</v>
      </c>
      <c r="G105" s="97">
        <f t="shared" si="14"/>
        <v>0</v>
      </c>
      <c r="H105" s="97">
        <f t="shared" si="14"/>
        <v>0</v>
      </c>
      <c r="I105" s="97">
        <f t="shared" si="14"/>
        <v>0</v>
      </c>
      <c r="J105" s="97">
        <f t="shared" si="14"/>
        <v>0</v>
      </c>
      <c r="K105" s="97">
        <f t="shared" si="14"/>
        <v>0</v>
      </c>
      <c r="L105" s="97">
        <f t="shared" si="14"/>
        <v>0</v>
      </c>
      <c r="M105" s="97">
        <f t="shared" si="14"/>
        <v>0</v>
      </c>
      <c r="N105" s="97">
        <f t="shared" si="14"/>
        <v>0</v>
      </c>
      <c r="O105" s="97">
        <f t="shared" si="14"/>
        <v>0</v>
      </c>
      <c r="P105" s="97">
        <f t="shared" si="14"/>
        <v>0</v>
      </c>
      <c r="Q105" s="97">
        <f t="shared" si="14"/>
        <v>0</v>
      </c>
      <c r="R105" s="97">
        <f t="shared" si="14"/>
        <v>0</v>
      </c>
      <c r="S105" s="97">
        <f t="shared" si="14"/>
        <v>0</v>
      </c>
      <c r="T105" s="97">
        <f t="shared" si="14"/>
        <v>0</v>
      </c>
      <c r="U105" s="97">
        <f t="shared" si="14"/>
        <v>0</v>
      </c>
      <c r="V105" s="97">
        <f t="shared" si="14"/>
        <v>0</v>
      </c>
      <c r="W105" s="99">
        <f t="shared" si="16"/>
        <v>44.222573863534251</v>
      </c>
    </row>
    <row r="106" spans="1:23" ht="15.75" hidden="1" thickBot="1">
      <c r="A106" s="72"/>
      <c r="B106" s="95" t="s">
        <v>79</v>
      </c>
      <c r="C106" s="97">
        <f t="shared" si="15"/>
        <v>0</v>
      </c>
      <c r="D106" s="97">
        <f t="shared" si="14"/>
        <v>0</v>
      </c>
      <c r="E106" s="97">
        <f t="shared" si="14"/>
        <v>0</v>
      </c>
      <c r="F106" s="97">
        <f t="shared" si="14"/>
        <v>0</v>
      </c>
      <c r="G106" s="97">
        <f t="shared" si="14"/>
        <v>0</v>
      </c>
      <c r="H106" s="97">
        <f t="shared" si="14"/>
        <v>0</v>
      </c>
      <c r="I106" s="97">
        <f t="shared" si="14"/>
        <v>0</v>
      </c>
      <c r="J106" s="97">
        <f t="shared" si="14"/>
        <v>0</v>
      </c>
      <c r="K106" s="97">
        <f t="shared" si="14"/>
        <v>0</v>
      </c>
      <c r="L106" s="97">
        <f t="shared" si="14"/>
        <v>0</v>
      </c>
      <c r="M106" s="97">
        <f t="shared" si="14"/>
        <v>0</v>
      </c>
      <c r="N106" s="97">
        <f t="shared" si="14"/>
        <v>0</v>
      </c>
      <c r="O106" s="97">
        <f t="shared" si="14"/>
        <v>0</v>
      </c>
      <c r="P106" s="97">
        <f t="shared" si="14"/>
        <v>0</v>
      </c>
      <c r="Q106" s="97">
        <f t="shared" si="14"/>
        <v>0</v>
      </c>
      <c r="R106" s="97">
        <f t="shared" si="14"/>
        <v>0</v>
      </c>
      <c r="S106" s="97">
        <f t="shared" si="14"/>
        <v>0</v>
      </c>
      <c r="T106" s="97">
        <f t="shared" si="14"/>
        <v>0</v>
      </c>
      <c r="U106" s="97">
        <f t="shared" si="14"/>
        <v>0</v>
      </c>
      <c r="V106" s="97">
        <f t="shared" si="14"/>
        <v>0</v>
      </c>
      <c r="W106" s="100">
        <f t="shared" si="16"/>
        <v>0</v>
      </c>
    </row>
    <row r="107" spans="1:23" hidden="1">
      <c r="A107" s="71" t="s">
        <v>81</v>
      </c>
      <c r="B107" s="94" t="s">
        <v>75</v>
      </c>
      <c r="C107" s="97">
        <f t="shared" si="15"/>
        <v>0</v>
      </c>
      <c r="D107" s="97">
        <f t="shared" si="14"/>
        <v>0</v>
      </c>
      <c r="E107" s="97">
        <f t="shared" si="14"/>
        <v>0</v>
      </c>
      <c r="F107" s="97">
        <f t="shared" si="14"/>
        <v>0</v>
      </c>
      <c r="G107" s="97">
        <f t="shared" si="14"/>
        <v>0</v>
      </c>
      <c r="H107" s="97">
        <f t="shared" si="14"/>
        <v>0</v>
      </c>
      <c r="I107" s="97">
        <f t="shared" si="14"/>
        <v>0</v>
      </c>
      <c r="J107" s="97">
        <f t="shared" si="14"/>
        <v>0</v>
      </c>
      <c r="K107" s="97">
        <f t="shared" si="14"/>
        <v>0</v>
      </c>
      <c r="L107" s="97">
        <f t="shared" si="14"/>
        <v>0</v>
      </c>
      <c r="M107" s="97">
        <f t="shared" si="14"/>
        <v>0</v>
      </c>
      <c r="N107" s="97">
        <f t="shared" si="14"/>
        <v>0</v>
      </c>
      <c r="O107" s="97">
        <f t="shared" si="14"/>
        <v>0</v>
      </c>
      <c r="P107" s="97">
        <f t="shared" si="14"/>
        <v>0</v>
      </c>
      <c r="Q107" s="97">
        <f t="shared" si="14"/>
        <v>0</v>
      </c>
      <c r="R107" s="97">
        <f t="shared" si="14"/>
        <v>0</v>
      </c>
      <c r="S107" s="97">
        <f t="shared" si="14"/>
        <v>0</v>
      </c>
      <c r="T107" s="97">
        <f t="shared" si="14"/>
        <v>0</v>
      </c>
      <c r="U107" s="97">
        <f t="shared" si="14"/>
        <v>0</v>
      </c>
      <c r="V107" s="97">
        <f t="shared" si="14"/>
        <v>0</v>
      </c>
      <c r="W107" s="99">
        <f t="shared" si="16"/>
        <v>0</v>
      </c>
    </row>
    <row r="108" spans="1:23" hidden="1">
      <c r="A108" s="71"/>
      <c r="B108" s="94" t="s">
        <v>76</v>
      </c>
      <c r="C108" s="97">
        <f t="shared" si="15"/>
        <v>0</v>
      </c>
      <c r="D108" s="97">
        <f t="shared" si="14"/>
        <v>0</v>
      </c>
      <c r="E108" s="97">
        <f t="shared" si="14"/>
        <v>0</v>
      </c>
      <c r="F108" s="97">
        <f t="shared" si="14"/>
        <v>0</v>
      </c>
      <c r="G108" s="97">
        <f t="shared" si="14"/>
        <v>0</v>
      </c>
      <c r="H108" s="97">
        <f t="shared" si="14"/>
        <v>0</v>
      </c>
      <c r="I108" s="97">
        <f t="shared" si="14"/>
        <v>0</v>
      </c>
      <c r="J108" s="97">
        <f t="shared" si="14"/>
        <v>0</v>
      </c>
      <c r="K108" s="97">
        <f t="shared" si="14"/>
        <v>0</v>
      </c>
      <c r="L108" s="97">
        <f t="shared" si="14"/>
        <v>0</v>
      </c>
      <c r="M108" s="97">
        <f t="shared" si="14"/>
        <v>0</v>
      </c>
      <c r="N108" s="97">
        <f t="shared" si="14"/>
        <v>0</v>
      </c>
      <c r="O108" s="97">
        <f t="shared" si="14"/>
        <v>0</v>
      </c>
      <c r="P108" s="97">
        <f t="shared" si="14"/>
        <v>0</v>
      </c>
      <c r="Q108" s="97">
        <f t="shared" si="14"/>
        <v>0</v>
      </c>
      <c r="R108" s="97">
        <f t="shared" si="14"/>
        <v>0</v>
      </c>
      <c r="S108" s="97">
        <f t="shared" si="14"/>
        <v>0</v>
      </c>
      <c r="T108" s="97">
        <f t="shared" si="14"/>
        <v>0</v>
      </c>
      <c r="U108" s="97">
        <f t="shared" si="14"/>
        <v>0</v>
      </c>
      <c r="V108" s="97">
        <f t="shared" si="14"/>
        <v>0</v>
      </c>
      <c r="W108" s="99">
        <f t="shared" si="16"/>
        <v>0</v>
      </c>
    </row>
    <row r="109" spans="1:23" hidden="1">
      <c r="A109" s="71"/>
      <c r="B109" s="94" t="s">
        <v>78</v>
      </c>
      <c r="C109" s="97">
        <f t="shared" si="15"/>
        <v>0</v>
      </c>
      <c r="D109" s="97">
        <f t="shared" si="14"/>
        <v>0</v>
      </c>
      <c r="E109" s="97">
        <f t="shared" si="14"/>
        <v>0</v>
      </c>
      <c r="F109" s="97">
        <f t="shared" si="14"/>
        <v>0</v>
      </c>
      <c r="G109" s="97">
        <f t="shared" si="14"/>
        <v>0</v>
      </c>
      <c r="H109" s="97">
        <f t="shared" si="14"/>
        <v>0</v>
      </c>
      <c r="I109" s="97">
        <f t="shared" si="14"/>
        <v>0</v>
      </c>
      <c r="J109" s="97">
        <f t="shared" si="14"/>
        <v>0</v>
      </c>
      <c r="K109" s="97">
        <f t="shared" si="14"/>
        <v>0</v>
      </c>
      <c r="L109" s="97">
        <f t="shared" si="14"/>
        <v>0</v>
      </c>
      <c r="M109" s="97">
        <f t="shared" si="14"/>
        <v>0</v>
      </c>
      <c r="N109" s="97">
        <f t="shared" si="14"/>
        <v>0</v>
      </c>
      <c r="O109" s="97">
        <f t="shared" si="14"/>
        <v>0</v>
      </c>
      <c r="P109" s="97">
        <f t="shared" si="14"/>
        <v>0</v>
      </c>
      <c r="Q109" s="97">
        <f t="shared" si="14"/>
        <v>0</v>
      </c>
      <c r="R109" s="97">
        <f t="shared" si="14"/>
        <v>0</v>
      </c>
      <c r="S109" s="97">
        <f t="shared" si="14"/>
        <v>0</v>
      </c>
      <c r="T109" s="97">
        <f t="shared" si="14"/>
        <v>0</v>
      </c>
      <c r="U109" s="97">
        <f t="shared" si="14"/>
        <v>0</v>
      </c>
      <c r="V109" s="97">
        <f t="shared" si="14"/>
        <v>0</v>
      </c>
      <c r="W109" s="99">
        <f t="shared" si="16"/>
        <v>0</v>
      </c>
    </row>
    <row r="110" spans="1:23" hidden="1">
      <c r="A110" s="71"/>
      <c r="B110" s="94" t="s">
        <v>79</v>
      </c>
      <c r="C110" s="97">
        <f t="shared" si="15"/>
        <v>0</v>
      </c>
      <c r="D110" s="97">
        <f t="shared" si="14"/>
        <v>0</v>
      </c>
      <c r="E110" s="97">
        <f t="shared" si="14"/>
        <v>0</v>
      </c>
      <c r="F110" s="97">
        <f t="shared" si="14"/>
        <v>0</v>
      </c>
      <c r="G110" s="97">
        <f t="shared" si="14"/>
        <v>0</v>
      </c>
      <c r="H110" s="97">
        <f t="shared" si="14"/>
        <v>0</v>
      </c>
      <c r="I110" s="97">
        <f t="shared" si="14"/>
        <v>0</v>
      </c>
      <c r="J110" s="97">
        <f t="shared" si="14"/>
        <v>0</v>
      </c>
      <c r="K110" s="97">
        <f t="shared" si="14"/>
        <v>0</v>
      </c>
      <c r="L110" s="97">
        <f t="shared" si="14"/>
        <v>0</v>
      </c>
      <c r="M110" s="97">
        <f t="shared" si="14"/>
        <v>0</v>
      </c>
      <c r="N110" s="97">
        <f t="shared" si="14"/>
        <v>0</v>
      </c>
      <c r="O110" s="97">
        <f t="shared" si="14"/>
        <v>0</v>
      </c>
      <c r="P110" s="97">
        <f t="shared" si="14"/>
        <v>0</v>
      </c>
      <c r="Q110" s="97">
        <f t="shared" si="14"/>
        <v>0</v>
      </c>
      <c r="R110" s="97">
        <f t="shared" si="14"/>
        <v>0</v>
      </c>
      <c r="S110" s="97">
        <f t="shared" si="14"/>
        <v>0</v>
      </c>
      <c r="T110" s="97">
        <f t="shared" si="14"/>
        <v>0</v>
      </c>
      <c r="U110" s="97">
        <f t="shared" si="14"/>
        <v>0</v>
      </c>
      <c r="V110" s="97">
        <f t="shared" si="14"/>
        <v>0</v>
      </c>
      <c r="W110" s="99">
        <f t="shared" si="16"/>
        <v>0</v>
      </c>
    </row>
    <row r="111" spans="1:23" ht="15.75" hidden="1" thickBot="1">
      <c r="A111" s="72" t="s">
        <v>5</v>
      </c>
      <c r="B111" s="95"/>
      <c r="C111" s="97">
        <f>SUM(C97:C110)</f>
        <v>604.04643495895345</v>
      </c>
      <c r="D111" s="97">
        <f t="shared" ref="D111:W111" si="17">SUM(D97:D110)</f>
        <v>278.55776345284113</v>
      </c>
      <c r="E111" s="97">
        <f t="shared" si="17"/>
        <v>185.63487355841195</v>
      </c>
      <c r="F111" s="97">
        <f t="shared" si="17"/>
        <v>452.05043587147873</v>
      </c>
      <c r="G111" s="97">
        <f t="shared" si="17"/>
        <v>28.374400737711923</v>
      </c>
      <c r="H111" s="97">
        <f t="shared" si="17"/>
        <v>793.69205601445276</v>
      </c>
      <c r="I111" s="97">
        <f t="shared" si="17"/>
        <v>94.509160834753217</v>
      </c>
      <c r="J111" s="97">
        <f t="shared" si="17"/>
        <v>1355.4053528240729</v>
      </c>
      <c r="K111" s="97">
        <f t="shared" si="17"/>
        <v>39.308673878230948</v>
      </c>
      <c r="L111" s="97">
        <f t="shared" si="17"/>
        <v>418.57991070563031</v>
      </c>
      <c r="M111" s="97">
        <f t="shared" si="17"/>
        <v>382.70395541228908</v>
      </c>
      <c r="N111" s="97">
        <f t="shared" si="17"/>
        <v>308.4162752992579</v>
      </c>
      <c r="O111" s="97">
        <f t="shared" si="17"/>
        <v>362.95429227551767</v>
      </c>
      <c r="P111" s="97">
        <f t="shared" si="17"/>
        <v>717.83981541760966</v>
      </c>
      <c r="Q111" s="97">
        <f t="shared" si="17"/>
        <v>198.89942066125963</v>
      </c>
      <c r="R111" s="97">
        <f t="shared" si="17"/>
        <v>86.758772732973796</v>
      </c>
      <c r="S111" s="97">
        <f t="shared" si="17"/>
        <v>308.44654864467918</v>
      </c>
      <c r="T111" s="97">
        <f t="shared" si="17"/>
        <v>357.50906218611692</v>
      </c>
      <c r="U111" s="97">
        <f t="shared" si="17"/>
        <v>272.70277903961272</v>
      </c>
      <c r="V111" s="97">
        <f t="shared" si="17"/>
        <v>427.5185995247208</v>
      </c>
      <c r="W111" s="100">
        <f t="shared" si="17"/>
        <v>7673.9085840305734</v>
      </c>
    </row>
    <row r="113" spans="1:24" ht="19.5" thickBot="1">
      <c r="A113" s="37" t="s">
        <v>212</v>
      </c>
      <c r="B113" s="37"/>
      <c r="C113" s="23"/>
      <c r="D113" s="23"/>
      <c r="E113" s="23"/>
      <c r="F113" s="23"/>
      <c r="G113" s="23"/>
      <c r="H113" s="23"/>
      <c r="I113" s="23"/>
      <c r="J113" s="23"/>
      <c r="K113" s="23"/>
      <c r="L113" s="23"/>
      <c r="M113" s="23"/>
      <c r="N113" s="23"/>
      <c r="O113" s="23"/>
      <c r="P113" s="23"/>
      <c r="Q113" s="23"/>
      <c r="R113" s="23"/>
      <c r="S113" s="23"/>
      <c r="T113" s="23"/>
      <c r="U113" s="23"/>
      <c r="V113" s="23"/>
      <c r="W113" s="23"/>
    </row>
    <row r="114" spans="1:24" ht="60.75" thickBot="1">
      <c r="A114" s="87"/>
      <c r="B114" s="92"/>
      <c r="C114" s="91" t="s">
        <v>98</v>
      </c>
      <c r="D114" s="91" t="s">
        <v>110</v>
      </c>
      <c r="E114" s="91" t="s">
        <v>115</v>
      </c>
      <c r="F114" s="91" t="s">
        <v>120</v>
      </c>
      <c r="G114" s="91" t="s">
        <v>125</v>
      </c>
      <c r="H114" s="91" t="s">
        <v>130</v>
      </c>
      <c r="I114" s="91" t="s">
        <v>135</v>
      </c>
      <c r="J114" s="91" t="s">
        <v>140</v>
      </c>
      <c r="K114" s="91" t="s">
        <v>145</v>
      </c>
      <c r="L114" s="91" t="s">
        <v>150</v>
      </c>
      <c r="M114" s="91" t="s">
        <v>155</v>
      </c>
      <c r="N114" s="91" t="s">
        <v>160</v>
      </c>
      <c r="O114" s="91" t="s">
        <v>165</v>
      </c>
      <c r="P114" s="91" t="s">
        <v>170</v>
      </c>
      <c r="Q114" s="91" t="s">
        <v>175</v>
      </c>
      <c r="R114" s="91" t="s">
        <v>180</v>
      </c>
      <c r="S114" s="91" t="s">
        <v>185</v>
      </c>
      <c r="T114" s="91" t="s">
        <v>70</v>
      </c>
      <c r="U114" s="91" t="s">
        <v>195</v>
      </c>
      <c r="V114" s="91" t="s">
        <v>200</v>
      </c>
      <c r="W114" s="92" t="s">
        <v>5</v>
      </c>
    </row>
    <row r="115" spans="1:24">
      <c r="A115" s="74" t="s">
        <v>209</v>
      </c>
      <c r="B115" s="73" t="s">
        <v>74</v>
      </c>
      <c r="C115" s="62">
        <f>C97*C39*$B$1*$D$1</f>
        <v>15.355280920419487</v>
      </c>
      <c r="D115" s="62">
        <f t="shared" ref="D115:V115" si="18">D97*D39*$B$1*$D$1</f>
        <v>7.8363597688926081</v>
      </c>
      <c r="E115" s="62">
        <f t="shared" si="18"/>
        <v>5.4811301954166964</v>
      </c>
      <c r="F115" s="62">
        <f t="shared" si="18"/>
        <v>14.302008689158598</v>
      </c>
      <c r="G115" s="62">
        <f t="shared" si="18"/>
        <v>0.17757193567665694</v>
      </c>
      <c r="H115" s="62">
        <f t="shared" si="18"/>
        <v>24.232052775609887</v>
      </c>
      <c r="I115" s="62">
        <f t="shared" si="18"/>
        <v>2.198557717114408</v>
      </c>
      <c r="J115" s="62">
        <f t="shared" si="18"/>
        <v>35.824172564624064</v>
      </c>
      <c r="K115" s="62">
        <f t="shared" si="18"/>
        <v>0</v>
      </c>
      <c r="L115" s="62">
        <f t="shared" si="18"/>
        <v>18.26827022686329</v>
      </c>
      <c r="M115" s="62">
        <f t="shared" si="18"/>
        <v>16.644445559220046</v>
      </c>
      <c r="N115" s="62">
        <f t="shared" si="18"/>
        <v>10.491870945927413</v>
      </c>
      <c r="O115" s="62">
        <f t="shared" si="18"/>
        <v>7.5697401798009682</v>
      </c>
      <c r="P115" s="62">
        <f t="shared" si="18"/>
        <v>23.81865144361668</v>
      </c>
      <c r="Q115" s="62">
        <f t="shared" si="18"/>
        <v>8.5288071579548141</v>
      </c>
      <c r="R115" s="62">
        <f t="shared" si="18"/>
        <v>5.6080870694594269</v>
      </c>
      <c r="S115" s="62">
        <f t="shared" si="18"/>
        <v>12.184958713242589</v>
      </c>
      <c r="T115" s="62">
        <f t="shared" si="18"/>
        <v>13.222925097586362</v>
      </c>
      <c r="U115" s="62">
        <f t="shared" si="18"/>
        <v>12.285442157088148</v>
      </c>
      <c r="V115" s="62">
        <f t="shared" si="18"/>
        <v>15.772867087613642</v>
      </c>
      <c r="W115" s="64">
        <f>SUM(C115:V115)</f>
        <v>249.80320020528578</v>
      </c>
      <c r="X115" s="103"/>
    </row>
    <row r="116" spans="1:24">
      <c r="A116" s="71" t="s">
        <v>73</v>
      </c>
      <c r="B116" s="71" t="s">
        <v>75</v>
      </c>
      <c r="C116" s="66">
        <f t="shared" ref="C116:V128" si="19">C98*C40*$B$1*$D$1</f>
        <v>4.0106620435470779</v>
      </c>
      <c r="D116" s="66">
        <f t="shared" si="19"/>
        <v>0.85525120783528785</v>
      </c>
      <c r="E116" s="66">
        <f t="shared" si="19"/>
        <v>2.8003089902892593</v>
      </c>
      <c r="F116" s="66">
        <f t="shared" si="19"/>
        <v>4.3542743360255889</v>
      </c>
      <c r="G116" s="66">
        <f t="shared" si="19"/>
        <v>0</v>
      </c>
      <c r="H116" s="66">
        <f t="shared" si="19"/>
        <v>7.6587393847586007</v>
      </c>
      <c r="I116" s="66">
        <f t="shared" si="19"/>
        <v>0.79764656095543751</v>
      </c>
      <c r="J116" s="66">
        <f t="shared" si="19"/>
        <v>7.2373116047832173</v>
      </c>
      <c r="K116" s="66">
        <f t="shared" si="19"/>
        <v>5.3445089554817553</v>
      </c>
      <c r="L116" s="66">
        <f t="shared" si="19"/>
        <v>6.9006432643316886</v>
      </c>
      <c r="M116" s="66">
        <f t="shared" si="19"/>
        <v>2.3103785695374834</v>
      </c>
      <c r="N116" s="66">
        <f t="shared" si="19"/>
        <v>3.7130535254164272</v>
      </c>
      <c r="O116" s="66">
        <f t="shared" si="19"/>
        <v>1.0353229804134478</v>
      </c>
      <c r="P116" s="66">
        <f t="shared" si="19"/>
        <v>2.8963523555576725</v>
      </c>
      <c r="Q116" s="66">
        <f t="shared" si="19"/>
        <v>0</v>
      </c>
      <c r="R116" s="66">
        <f t="shared" si="19"/>
        <v>0</v>
      </c>
      <c r="S116" s="66">
        <f t="shared" si="19"/>
        <v>3.5843449513641801</v>
      </c>
      <c r="T116" s="66">
        <f t="shared" si="19"/>
        <v>3.1466466812331881</v>
      </c>
      <c r="U116" s="66">
        <f t="shared" si="19"/>
        <v>3.4696568160003829</v>
      </c>
      <c r="V116" s="66">
        <f t="shared" si="19"/>
        <v>5.7942277218751768</v>
      </c>
      <c r="W116" s="67">
        <f t="shared" ref="W116:W128" si="20">SUM(C116:V116)</f>
        <v>65.909329949405873</v>
      </c>
    </row>
    <row r="117" spans="1:24">
      <c r="A117" s="71"/>
      <c r="B117" s="71" t="s">
        <v>76</v>
      </c>
      <c r="C117" s="66">
        <f t="shared" si="19"/>
        <v>0</v>
      </c>
      <c r="D117" s="66">
        <f t="shared" si="19"/>
        <v>0</v>
      </c>
      <c r="E117" s="66">
        <f t="shared" si="19"/>
        <v>0</v>
      </c>
      <c r="F117" s="66">
        <f t="shared" si="19"/>
        <v>0</v>
      </c>
      <c r="G117" s="66">
        <f t="shared" si="19"/>
        <v>0</v>
      </c>
      <c r="H117" s="66">
        <f t="shared" si="19"/>
        <v>0</v>
      </c>
      <c r="I117" s="66">
        <f t="shared" si="19"/>
        <v>0</v>
      </c>
      <c r="J117" s="66">
        <f t="shared" si="19"/>
        <v>0</v>
      </c>
      <c r="K117" s="66">
        <f t="shared" si="19"/>
        <v>0</v>
      </c>
      <c r="L117" s="66">
        <f t="shared" si="19"/>
        <v>0</v>
      </c>
      <c r="M117" s="66">
        <f t="shared" si="19"/>
        <v>0</v>
      </c>
      <c r="N117" s="66">
        <f t="shared" si="19"/>
        <v>0</v>
      </c>
      <c r="O117" s="66">
        <f t="shared" si="19"/>
        <v>0</v>
      </c>
      <c r="P117" s="66">
        <f t="shared" si="19"/>
        <v>0</v>
      </c>
      <c r="Q117" s="66">
        <f t="shared" si="19"/>
        <v>0</v>
      </c>
      <c r="R117" s="66">
        <f t="shared" si="19"/>
        <v>0</v>
      </c>
      <c r="S117" s="66">
        <f t="shared" si="19"/>
        <v>0</v>
      </c>
      <c r="T117" s="66">
        <f t="shared" si="19"/>
        <v>0</v>
      </c>
      <c r="U117" s="66">
        <f t="shared" si="19"/>
        <v>0</v>
      </c>
      <c r="V117" s="66">
        <f t="shared" si="19"/>
        <v>0</v>
      </c>
      <c r="W117" s="67">
        <f t="shared" si="20"/>
        <v>0</v>
      </c>
    </row>
    <row r="118" spans="1:24">
      <c r="A118" s="74" t="s">
        <v>210</v>
      </c>
      <c r="B118" s="71" t="s">
        <v>77</v>
      </c>
      <c r="C118" s="66">
        <f t="shared" si="19"/>
        <v>0</v>
      </c>
      <c r="D118" s="66">
        <f t="shared" si="19"/>
        <v>2.9677794064652137</v>
      </c>
      <c r="E118" s="66">
        <f t="shared" si="19"/>
        <v>0</v>
      </c>
      <c r="F118" s="66">
        <f t="shared" si="19"/>
        <v>10.703383327082532</v>
      </c>
      <c r="G118" s="66">
        <f t="shared" si="19"/>
        <v>9.3090415276079502E-2</v>
      </c>
      <c r="H118" s="66">
        <f t="shared" si="19"/>
        <v>18.847041898026713</v>
      </c>
      <c r="I118" s="66">
        <f t="shared" si="19"/>
        <v>0</v>
      </c>
      <c r="J118" s="66">
        <f t="shared" si="19"/>
        <v>24.650029417080717</v>
      </c>
      <c r="K118" s="66">
        <f t="shared" si="19"/>
        <v>0</v>
      </c>
      <c r="L118" s="66">
        <f t="shared" si="19"/>
        <v>0</v>
      </c>
      <c r="M118" s="66">
        <f t="shared" si="19"/>
        <v>0</v>
      </c>
      <c r="N118" s="66">
        <f t="shared" si="19"/>
        <v>0</v>
      </c>
      <c r="O118" s="66">
        <f t="shared" si="19"/>
        <v>2.2143957018044822</v>
      </c>
      <c r="P118" s="66">
        <f t="shared" si="19"/>
        <v>0</v>
      </c>
      <c r="Q118" s="66">
        <f t="shared" si="19"/>
        <v>0</v>
      </c>
      <c r="R118" s="66">
        <f t="shared" si="19"/>
        <v>0</v>
      </c>
      <c r="S118" s="66">
        <f t="shared" si="19"/>
        <v>0</v>
      </c>
      <c r="T118" s="66">
        <f t="shared" si="19"/>
        <v>0</v>
      </c>
      <c r="U118" s="66">
        <f t="shared" si="19"/>
        <v>0</v>
      </c>
      <c r="V118" s="66">
        <f t="shared" si="19"/>
        <v>0</v>
      </c>
      <c r="W118" s="67">
        <f t="shared" si="20"/>
        <v>59.475720165735744</v>
      </c>
    </row>
    <row r="119" spans="1:24">
      <c r="A119" s="71" t="s">
        <v>73</v>
      </c>
      <c r="B119" s="71" t="s">
        <v>78</v>
      </c>
      <c r="C119" s="66">
        <f t="shared" si="19"/>
        <v>0</v>
      </c>
      <c r="D119" s="66">
        <f t="shared" si="19"/>
        <v>0</v>
      </c>
      <c r="E119" s="66">
        <f t="shared" si="19"/>
        <v>2.8001346173292578</v>
      </c>
      <c r="F119" s="66">
        <f t="shared" si="19"/>
        <v>2.9038479913309234</v>
      </c>
      <c r="G119" s="66">
        <f t="shared" si="19"/>
        <v>0</v>
      </c>
      <c r="H119" s="66">
        <f t="shared" si="19"/>
        <v>2.1840490766011103</v>
      </c>
      <c r="I119" s="66">
        <f t="shared" si="19"/>
        <v>0</v>
      </c>
      <c r="J119" s="66">
        <f t="shared" si="19"/>
        <v>0.94723349538205237</v>
      </c>
      <c r="K119" s="66">
        <f t="shared" si="19"/>
        <v>0.11679358374496827</v>
      </c>
      <c r="L119" s="66">
        <f t="shared" si="19"/>
        <v>5.0585024272363981</v>
      </c>
      <c r="M119" s="66">
        <f t="shared" si="19"/>
        <v>0</v>
      </c>
      <c r="N119" s="66">
        <f t="shared" si="19"/>
        <v>0</v>
      </c>
      <c r="O119" s="66">
        <f t="shared" si="19"/>
        <v>1.9929577173432862</v>
      </c>
      <c r="P119" s="66">
        <f t="shared" si="19"/>
        <v>0</v>
      </c>
      <c r="Q119" s="66">
        <f t="shared" si="19"/>
        <v>0</v>
      </c>
      <c r="R119" s="66">
        <f t="shared" si="19"/>
        <v>0</v>
      </c>
      <c r="S119" s="66">
        <f t="shared" si="19"/>
        <v>0</v>
      </c>
      <c r="T119" s="66">
        <f t="shared" si="19"/>
        <v>0</v>
      </c>
      <c r="U119" s="66">
        <f t="shared" si="19"/>
        <v>4.5693527160567013</v>
      </c>
      <c r="V119" s="66">
        <f t="shared" si="19"/>
        <v>0</v>
      </c>
      <c r="W119" s="67">
        <f t="shared" si="20"/>
        <v>20.5728716250247</v>
      </c>
    </row>
    <row r="120" spans="1:24" ht="15.75" thickBot="1">
      <c r="A120" s="72"/>
      <c r="B120" s="72" t="s">
        <v>79</v>
      </c>
      <c r="C120" s="69">
        <f t="shared" si="19"/>
        <v>0</v>
      </c>
      <c r="D120" s="69">
        <f t="shared" si="19"/>
        <v>0</v>
      </c>
      <c r="E120" s="69">
        <f t="shared" si="19"/>
        <v>0</v>
      </c>
      <c r="F120" s="69">
        <f t="shared" si="19"/>
        <v>0</v>
      </c>
      <c r="G120" s="69">
        <f t="shared" si="19"/>
        <v>0</v>
      </c>
      <c r="H120" s="69">
        <f t="shared" si="19"/>
        <v>0</v>
      </c>
      <c r="I120" s="69">
        <f t="shared" si="19"/>
        <v>0</v>
      </c>
      <c r="J120" s="69">
        <f t="shared" si="19"/>
        <v>0</v>
      </c>
      <c r="K120" s="69">
        <f t="shared" si="19"/>
        <v>0</v>
      </c>
      <c r="L120" s="69">
        <f t="shared" si="19"/>
        <v>0</v>
      </c>
      <c r="M120" s="69">
        <f t="shared" si="19"/>
        <v>0</v>
      </c>
      <c r="N120" s="69">
        <f t="shared" si="19"/>
        <v>0</v>
      </c>
      <c r="O120" s="69">
        <f t="shared" si="19"/>
        <v>0</v>
      </c>
      <c r="P120" s="69">
        <f t="shared" si="19"/>
        <v>0</v>
      </c>
      <c r="Q120" s="69">
        <f t="shared" si="19"/>
        <v>0</v>
      </c>
      <c r="R120" s="69">
        <f t="shared" si="19"/>
        <v>0</v>
      </c>
      <c r="S120" s="69">
        <f t="shared" si="19"/>
        <v>0</v>
      </c>
      <c r="T120" s="69">
        <f t="shared" si="19"/>
        <v>0</v>
      </c>
      <c r="U120" s="69">
        <f t="shared" si="19"/>
        <v>0</v>
      </c>
      <c r="V120" s="69">
        <f t="shared" si="19"/>
        <v>0</v>
      </c>
      <c r="W120" s="70">
        <f t="shared" si="20"/>
        <v>0</v>
      </c>
    </row>
    <row r="121" spans="1:24">
      <c r="A121" s="73" t="s">
        <v>80</v>
      </c>
      <c r="B121" s="73" t="s">
        <v>75</v>
      </c>
      <c r="C121" s="62">
        <f t="shared" si="19"/>
        <v>0</v>
      </c>
      <c r="D121" s="62">
        <f t="shared" si="19"/>
        <v>0</v>
      </c>
      <c r="E121" s="62">
        <f t="shared" si="19"/>
        <v>0</v>
      </c>
      <c r="F121" s="62">
        <f t="shared" si="19"/>
        <v>0</v>
      </c>
      <c r="G121" s="62">
        <f t="shared" si="19"/>
        <v>0</v>
      </c>
      <c r="H121" s="62">
        <f t="shared" si="19"/>
        <v>0</v>
      </c>
      <c r="I121" s="62">
        <f t="shared" si="19"/>
        <v>0</v>
      </c>
      <c r="J121" s="62">
        <f t="shared" si="19"/>
        <v>0</v>
      </c>
      <c r="K121" s="62">
        <f t="shared" si="19"/>
        <v>0</v>
      </c>
      <c r="L121" s="62">
        <f t="shared" si="19"/>
        <v>0</v>
      </c>
      <c r="M121" s="62">
        <f t="shared" si="19"/>
        <v>0</v>
      </c>
      <c r="N121" s="62">
        <f t="shared" si="19"/>
        <v>0</v>
      </c>
      <c r="O121" s="62">
        <f t="shared" si="19"/>
        <v>0</v>
      </c>
      <c r="P121" s="62">
        <f t="shared" si="19"/>
        <v>0</v>
      </c>
      <c r="Q121" s="62">
        <f t="shared" si="19"/>
        <v>0</v>
      </c>
      <c r="R121" s="62">
        <f t="shared" si="19"/>
        <v>0</v>
      </c>
      <c r="S121" s="62">
        <f t="shared" si="19"/>
        <v>0</v>
      </c>
      <c r="T121" s="62">
        <f t="shared" si="19"/>
        <v>0</v>
      </c>
      <c r="U121" s="62">
        <f t="shared" si="19"/>
        <v>0</v>
      </c>
      <c r="V121" s="62">
        <f t="shared" si="19"/>
        <v>0</v>
      </c>
      <c r="W121" s="64">
        <f t="shared" si="20"/>
        <v>0</v>
      </c>
    </row>
    <row r="122" spans="1:24">
      <c r="A122" s="71"/>
      <c r="B122" s="71" t="s">
        <v>76</v>
      </c>
      <c r="C122" s="66">
        <f t="shared" si="19"/>
        <v>0</v>
      </c>
      <c r="D122" s="66">
        <f t="shared" si="19"/>
        <v>0</v>
      </c>
      <c r="E122" s="66">
        <f t="shared" si="19"/>
        <v>0</v>
      </c>
      <c r="F122" s="66">
        <f t="shared" si="19"/>
        <v>0</v>
      </c>
      <c r="G122" s="66">
        <f t="shared" si="19"/>
        <v>0</v>
      </c>
      <c r="H122" s="66">
        <f t="shared" si="19"/>
        <v>0</v>
      </c>
      <c r="I122" s="66">
        <f t="shared" si="19"/>
        <v>0</v>
      </c>
      <c r="J122" s="66">
        <f t="shared" si="19"/>
        <v>0</v>
      </c>
      <c r="K122" s="66">
        <f t="shared" si="19"/>
        <v>0</v>
      </c>
      <c r="L122" s="66">
        <f t="shared" si="19"/>
        <v>0</v>
      </c>
      <c r="M122" s="66">
        <f t="shared" si="19"/>
        <v>0</v>
      </c>
      <c r="N122" s="66">
        <f t="shared" si="19"/>
        <v>0</v>
      </c>
      <c r="O122" s="66">
        <f t="shared" si="19"/>
        <v>0</v>
      </c>
      <c r="P122" s="66">
        <f t="shared" si="19"/>
        <v>0</v>
      </c>
      <c r="Q122" s="66">
        <f t="shared" si="19"/>
        <v>0</v>
      </c>
      <c r="R122" s="66">
        <f t="shared" si="19"/>
        <v>0</v>
      </c>
      <c r="S122" s="66">
        <f t="shared" si="19"/>
        <v>0</v>
      </c>
      <c r="T122" s="66">
        <f t="shared" si="19"/>
        <v>0</v>
      </c>
      <c r="U122" s="66">
        <f t="shared" si="19"/>
        <v>0</v>
      </c>
      <c r="V122" s="66">
        <f t="shared" si="19"/>
        <v>0</v>
      </c>
      <c r="W122" s="67">
        <f t="shared" si="20"/>
        <v>0</v>
      </c>
    </row>
    <row r="123" spans="1:24">
      <c r="A123" s="71"/>
      <c r="B123" s="71" t="s">
        <v>78</v>
      </c>
      <c r="C123" s="66">
        <f t="shared" si="19"/>
        <v>0</v>
      </c>
      <c r="D123" s="66">
        <f t="shared" si="19"/>
        <v>0</v>
      </c>
      <c r="E123" s="66">
        <f t="shared" si="19"/>
        <v>0</v>
      </c>
      <c r="F123" s="66">
        <f t="shared" si="19"/>
        <v>5.264255192715118</v>
      </c>
      <c r="G123" s="66">
        <f t="shared" si="19"/>
        <v>0</v>
      </c>
      <c r="H123" s="66">
        <f t="shared" si="19"/>
        <v>0</v>
      </c>
      <c r="I123" s="66">
        <f t="shared" si="19"/>
        <v>0</v>
      </c>
      <c r="J123" s="66">
        <f t="shared" si="19"/>
        <v>0</v>
      </c>
      <c r="K123" s="66">
        <f t="shared" si="19"/>
        <v>0</v>
      </c>
      <c r="L123" s="66">
        <f t="shared" si="19"/>
        <v>0</v>
      </c>
      <c r="M123" s="66">
        <f t="shared" si="19"/>
        <v>0</v>
      </c>
      <c r="N123" s="66">
        <f t="shared" si="19"/>
        <v>0</v>
      </c>
      <c r="O123" s="66">
        <f t="shared" si="19"/>
        <v>0</v>
      </c>
      <c r="P123" s="66">
        <f t="shared" si="19"/>
        <v>0</v>
      </c>
      <c r="Q123" s="66">
        <f t="shared" si="19"/>
        <v>0</v>
      </c>
      <c r="R123" s="66">
        <f t="shared" si="19"/>
        <v>0</v>
      </c>
      <c r="S123" s="66">
        <f t="shared" si="19"/>
        <v>0</v>
      </c>
      <c r="T123" s="66">
        <f t="shared" si="19"/>
        <v>0</v>
      </c>
      <c r="U123" s="66">
        <f t="shared" si="19"/>
        <v>0</v>
      </c>
      <c r="V123" s="66">
        <f t="shared" si="19"/>
        <v>0</v>
      </c>
      <c r="W123" s="67">
        <f t="shared" si="20"/>
        <v>5.264255192715118</v>
      </c>
    </row>
    <row r="124" spans="1:24" ht="15.75" thickBot="1">
      <c r="A124" s="72"/>
      <c r="B124" s="72" t="s">
        <v>79</v>
      </c>
      <c r="C124" s="69">
        <f t="shared" si="19"/>
        <v>0</v>
      </c>
      <c r="D124" s="69">
        <f t="shared" si="19"/>
        <v>0</v>
      </c>
      <c r="E124" s="69">
        <f t="shared" si="19"/>
        <v>0</v>
      </c>
      <c r="F124" s="69">
        <f t="shared" si="19"/>
        <v>0</v>
      </c>
      <c r="G124" s="69">
        <f t="shared" si="19"/>
        <v>0</v>
      </c>
      <c r="H124" s="69">
        <f t="shared" si="19"/>
        <v>0</v>
      </c>
      <c r="I124" s="69">
        <f t="shared" si="19"/>
        <v>0</v>
      </c>
      <c r="J124" s="69">
        <f t="shared" si="19"/>
        <v>0</v>
      </c>
      <c r="K124" s="69">
        <f t="shared" si="19"/>
        <v>0</v>
      </c>
      <c r="L124" s="69">
        <f t="shared" si="19"/>
        <v>0</v>
      </c>
      <c r="M124" s="69">
        <f t="shared" si="19"/>
        <v>0</v>
      </c>
      <c r="N124" s="69">
        <f t="shared" si="19"/>
        <v>0</v>
      </c>
      <c r="O124" s="69">
        <f t="shared" si="19"/>
        <v>0</v>
      </c>
      <c r="P124" s="69">
        <f t="shared" si="19"/>
        <v>0</v>
      </c>
      <c r="Q124" s="69">
        <f t="shared" si="19"/>
        <v>0</v>
      </c>
      <c r="R124" s="69">
        <f t="shared" si="19"/>
        <v>0</v>
      </c>
      <c r="S124" s="69">
        <f t="shared" si="19"/>
        <v>0</v>
      </c>
      <c r="T124" s="69">
        <f t="shared" si="19"/>
        <v>0</v>
      </c>
      <c r="U124" s="69">
        <f t="shared" si="19"/>
        <v>0</v>
      </c>
      <c r="V124" s="69">
        <f t="shared" si="19"/>
        <v>0</v>
      </c>
      <c r="W124" s="70">
        <f t="shared" si="20"/>
        <v>0</v>
      </c>
    </row>
    <row r="125" spans="1:24">
      <c r="A125" s="71" t="s">
        <v>81</v>
      </c>
      <c r="B125" s="71" t="s">
        <v>75</v>
      </c>
      <c r="C125" s="66">
        <f t="shared" si="19"/>
        <v>0</v>
      </c>
      <c r="D125" s="66">
        <f t="shared" si="19"/>
        <v>0</v>
      </c>
      <c r="E125" s="66">
        <f t="shared" si="19"/>
        <v>0</v>
      </c>
      <c r="F125" s="66">
        <f t="shared" si="19"/>
        <v>0</v>
      </c>
      <c r="G125" s="66">
        <f t="shared" si="19"/>
        <v>0</v>
      </c>
      <c r="H125" s="66">
        <f t="shared" si="19"/>
        <v>0</v>
      </c>
      <c r="I125" s="66">
        <f t="shared" si="19"/>
        <v>0</v>
      </c>
      <c r="J125" s="66">
        <f t="shared" si="19"/>
        <v>0</v>
      </c>
      <c r="K125" s="66">
        <f t="shared" si="19"/>
        <v>0</v>
      </c>
      <c r="L125" s="66">
        <f t="shared" si="19"/>
        <v>0</v>
      </c>
      <c r="M125" s="66">
        <f t="shared" si="19"/>
        <v>0</v>
      </c>
      <c r="N125" s="66">
        <f t="shared" si="19"/>
        <v>0</v>
      </c>
      <c r="O125" s="66">
        <f t="shared" si="19"/>
        <v>0</v>
      </c>
      <c r="P125" s="66">
        <f t="shared" si="19"/>
        <v>0</v>
      </c>
      <c r="Q125" s="66">
        <f t="shared" si="19"/>
        <v>0</v>
      </c>
      <c r="R125" s="66">
        <f t="shared" si="19"/>
        <v>0</v>
      </c>
      <c r="S125" s="66">
        <f t="shared" si="19"/>
        <v>0</v>
      </c>
      <c r="T125" s="66">
        <f t="shared" si="19"/>
        <v>0</v>
      </c>
      <c r="U125" s="66">
        <f t="shared" si="19"/>
        <v>0</v>
      </c>
      <c r="V125" s="66">
        <f t="shared" si="19"/>
        <v>0</v>
      </c>
      <c r="W125" s="67">
        <f t="shared" si="20"/>
        <v>0</v>
      </c>
    </row>
    <row r="126" spans="1:24">
      <c r="A126" s="71"/>
      <c r="B126" s="71" t="s">
        <v>76</v>
      </c>
      <c r="C126" s="66">
        <f t="shared" si="19"/>
        <v>0</v>
      </c>
      <c r="D126" s="66">
        <f t="shared" si="19"/>
        <v>0</v>
      </c>
      <c r="E126" s="66">
        <f t="shared" si="19"/>
        <v>0</v>
      </c>
      <c r="F126" s="66">
        <f t="shared" si="19"/>
        <v>0</v>
      </c>
      <c r="G126" s="66">
        <f t="shared" si="19"/>
        <v>0</v>
      </c>
      <c r="H126" s="66">
        <f t="shared" si="19"/>
        <v>0</v>
      </c>
      <c r="I126" s="66">
        <f t="shared" si="19"/>
        <v>0</v>
      </c>
      <c r="J126" s="66">
        <f t="shared" si="19"/>
        <v>0</v>
      </c>
      <c r="K126" s="66">
        <f t="shared" si="19"/>
        <v>0</v>
      </c>
      <c r="L126" s="66">
        <f t="shared" si="19"/>
        <v>0</v>
      </c>
      <c r="M126" s="66">
        <f t="shared" si="19"/>
        <v>0</v>
      </c>
      <c r="N126" s="66">
        <f t="shared" si="19"/>
        <v>0</v>
      </c>
      <c r="O126" s="66">
        <f t="shared" si="19"/>
        <v>0</v>
      </c>
      <c r="P126" s="66">
        <f t="shared" si="19"/>
        <v>0</v>
      </c>
      <c r="Q126" s="66">
        <f t="shared" si="19"/>
        <v>0</v>
      </c>
      <c r="R126" s="66">
        <f t="shared" si="19"/>
        <v>0</v>
      </c>
      <c r="S126" s="66">
        <f t="shared" si="19"/>
        <v>0</v>
      </c>
      <c r="T126" s="66">
        <f t="shared" si="19"/>
        <v>0</v>
      </c>
      <c r="U126" s="66">
        <f t="shared" si="19"/>
        <v>0</v>
      </c>
      <c r="V126" s="66">
        <f t="shared" si="19"/>
        <v>0</v>
      </c>
      <c r="W126" s="67">
        <f t="shared" si="20"/>
        <v>0</v>
      </c>
    </row>
    <row r="127" spans="1:24">
      <c r="A127" s="71"/>
      <c r="B127" s="71" t="s">
        <v>78</v>
      </c>
      <c r="C127" s="66">
        <f t="shared" si="19"/>
        <v>0</v>
      </c>
      <c r="D127" s="66">
        <f t="shared" si="19"/>
        <v>0</v>
      </c>
      <c r="E127" s="66">
        <f t="shared" si="19"/>
        <v>0</v>
      </c>
      <c r="F127" s="66">
        <f t="shared" si="19"/>
        <v>0</v>
      </c>
      <c r="G127" s="66">
        <f t="shared" si="19"/>
        <v>0</v>
      </c>
      <c r="H127" s="66">
        <f t="shared" si="19"/>
        <v>0</v>
      </c>
      <c r="I127" s="66">
        <f t="shared" si="19"/>
        <v>0</v>
      </c>
      <c r="J127" s="66">
        <f t="shared" si="19"/>
        <v>0</v>
      </c>
      <c r="K127" s="66">
        <f t="shared" si="19"/>
        <v>0</v>
      </c>
      <c r="L127" s="66">
        <f t="shared" si="19"/>
        <v>0</v>
      </c>
      <c r="M127" s="66">
        <f t="shared" si="19"/>
        <v>0</v>
      </c>
      <c r="N127" s="66">
        <f t="shared" si="19"/>
        <v>0</v>
      </c>
      <c r="O127" s="66">
        <f t="shared" si="19"/>
        <v>0</v>
      </c>
      <c r="P127" s="66">
        <f t="shared" si="19"/>
        <v>0</v>
      </c>
      <c r="Q127" s="66">
        <f t="shared" si="19"/>
        <v>0</v>
      </c>
      <c r="R127" s="66">
        <f t="shared" si="19"/>
        <v>0</v>
      </c>
      <c r="S127" s="66">
        <f t="shared" si="19"/>
        <v>0</v>
      </c>
      <c r="T127" s="66">
        <f t="shared" si="19"/>
        <v>0</v>
      </c>
      <c r="U127" s="66">
        <f t="shared" si="19"/>
        <v>0</v>
      </c>
      <c r="V127" s="66">
        <f t="shared" si="19"/>
        <v>0</v>
      </c>
      <c r="W127" s="67">
        <f t="shared" si="20"/>
        <v>0</v>
      </c>
    </row>
    <row r="128" spans="1:24">
      <c r="A128" s="71"/>
      <c r="B128" s="71" t="s">
        <v>79</v>
      </c>
      <c r="C128" s="66">
        <f t="shared" si="19"/>
        <v>0</v>
      </c>
      <c r="D128" s="66">
        <f t="shared" si="19"/>
        <v>0</v>
      </c>
      <c r="E128" s="66">
        <f t="shared" si="19"/>
        <v>0</v>
      </c>
      <c r="F128" s="66">
        <f t="shared" si="19"/>
        <v>0</v>
      </c>
      <c r="G128" s="66">
        <f t="shared" si="19"/>
        <v>0</v>
      </c>
      <c r="H128" s="66">
        <f t="shared" si="19"/>
        <v>0</v>
      </c>
      <c r="I128" s="66">
        <f t="shared" si="19"/>
        <v>0</v>
      </c>
      <c r="J128" s="66">
        <f t="shared" si="19"/>
        <v>0</v>
      </c>
      <c r="K128" s="66">
        <f t="shared" si="19"/>
        <v>0</v>
      </c>
      <c r="L128" s="66">
        <f t="shared" si="19"/>
        <v>0</v>
      </c>
      <c r="M128" s="66">
        <f t="shared" si="19"/>
        <v>0</v>
      </c>
      <c r="N128" s="66">
        <f t="shared" si="19"/>
        <v>0</v>
      </c>
      <c r="O128" s="66">
        <f t="shared" si="19"/>
        <v>0</v>
      </c>
      <c r="P128" s="66">
        <f t="shared" si="19"/>
        <v>0</v>
      </c>
      <c r="Q128" s="66">
        <f t="shared" si="19"/>
        <v>0</v>
      </c>
      <c r="R128" s="66">
        <f t="shared" ref="R128:V128" si="21">R110*R52*$B$1*$D$1</f>
        <v>0</v>
      </c>
      <c r="S128" s="66">
        <f t="shared" si="21"/>
        <v>0</v>
      </c>
      <c r="T128" s="66">
        <f t="shared" si="21"/>
        <v>0</v>
      </c>
      <c r="U128" s="66">
        <f t="shared" si="21"/>
        <v>0</v>
      </c>
      <c r="V128" s="66">
        <f t="shared" si="21"/>
        <v>0</v>
      </c>
      <c r="W128" s="67">
        <f t="shared" si="20"/>
        <v>0</v>
      </c>
    </row>
    <row r="129" spans="1:23" ht="15.75" thickBot="1">
      <c r="A129" s="72" t="s">
        <v>5</v>
      </c>
      <c r="B129" s="72"/>
      <c r="C129" s="69">
        <f>SUM(C115:C128)</f>
        <v>19.365942963966564</v>
      </c>
      <c r="D129" s="69">
        <f t="shared" ref="D129:W129" si="22">SUM(D115:D128)</f>
        <v>11.659390383193109</v>
      </c>
      <c r="E129" s="69">
        <f t="shared" si="22"/>
        <v>11.081573803035214</v>
      </c>
      <c r="F129" s="69">
        <f t="shared" si="22"/>
        <v>37.527769536312761</v>
      </c>
      <c r="G129" s="69">
        <f t="shared" si="22"/>
        <v>0.27066235095273644</v>
      </c>
      <c r="H129" s="69">
        <f t="shared" si="22"/>
        <v>52.921883134996314</v>
      </c>
      <c r="I129" s="69">
        <f t="shared" si="22"/>
        <v>2.9962042780698455</v>
      </c>
      <c r="J129" s="69">
        <f t="shared" si="22"/>
        <v>68.658747081870047</v>
      </c>
      <c r="K129" s="69">
        <f t="shared" si="22"/>
        <v>5.4613025392267236</v>
      </c>
      <c r="L129" s="69">
        <f t="shared" si="22"/>
        <v>30.227415918431376</v>
      </c>
      <c r="M129" s="69">
        <f t="shared" si="22"/>
        <v>18.954824128757529</v>
      </c>
      <c r="N129" s="69">
        <f t="shared" si="22"/>
        <v>14.204924471343841</v>
      </c>
      <c r="O129" s="69">
        <f t="shared" si="22"/>
        <v>12.812416579362184</v>
      </c>
      <c r="P129" s="69">
        <f t="shared" si="22"/>
        <v>26.715003799174355</v>
      </c>
      <c r="Q129" s="69">
        <f t="shared" si="22"/>
        <v>8.5288071579548141</v>
      </c>
      <c r="R129" s="69">
        <f t="shared" si="22"/>
        <v>5.6080870694594269</v>
      </c>
      <c r="S129" s="69">
        <f t="shared" si="22"/>
        <v>15.769303664606769</v>
      </c>
      <c r="T129" s="69">
        <f t="shared" si="22"/>
        <v>16.369571778819552</v>
      </c>
      <c r="U129" s="69">
        <f t="shared" si="22"/>
        <v>20.324451689145231</v>
      </c>
      <c r="V129" s="69">
        <f t="shared" si="22"/>
        <v>21.567094809488818</v>
      </c>
      <c r="W129" s="70">
        <f t="shared" si="22"/>
        <v>401.02537713816719</v>
      </c>
    </row>
  </sheetData>
  <conditionalFormatting sqref="C77:W91">
    <cfRule type="cellIs" dxfId="3" priority="4" operator="lessThan">
      <formula>0</formula>
    </cfRule>
  </conditionalFormatting>
  <conditionalFormatting sqref="C97:V111">
    <cfRule type="cellIs" dxfId="2" priority="3" operator="lessThan">
      <formula>0</formula>
    </cfRule>
  </conditionalFormatting>
  <conditionalFormatting sqref="W97:W111">
    <cfRule type="cellIs" dxfId="1" priority="2" operator="lessThan">
      <formula>0</formula>
    </cfRule>
  </conditionalFormatting>
  <conditionalFormatting sqref="C115:W129">
    <cfRule type="cellIs" dxfId="0" priority="1" operator="lessThan">
      <formula>0</formula>
    </cfRule>
  </conditionalFormatting>
  <pageMargins left="0.7" right="0.7" top="0.75" bottom="0.75" header="0.3" footer="0.3"/>
  <pageSetup orientation="portrait" horizontalDpi="4294967293" verticalDpi="0" r:id="rId1"/>
  <headerFooter>
    <oddFooter>&amp;L&amp;1#&amp;"Arial"&amp;8&amp;K6D6E71Maru/ - Confidential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codeName="Sheet9"/>
  <dimension ref="A1:AG283"/>
  <sheetViews>
    <sheetView workbookViewId="0">
      <selection activeCell="A8" sqref="A8:A19"/>
    </sheetView>
  </sheetViews>
  <sheetFormatPr defaultRowHeight="15"/>
  <cols>
    <col min="3" max="3" width="30.140625" customWidth="1"/>
    <col min="10" max="10" width="8.85546875" style="60"/>
  </cols>
  <sheetData>
    <row r="1" spans="1:33">
      <c r="C1" t="s">
        <v>20</v>
      </c>
      <c r="D1" t="s">
        <v>20</v>
      </c>
      <c r="E1" t="s">
        <v>20</v>
      </c>
      <c r="F1" t="s">
        <v>82</v>
      </c>
      <c r="G1" t="s">
        <v>83</v>
      </c>
      <c r="H1" t="s">
        <v>84</v>
      </c>
      <c r="I1" t="s">
        <v>85</v>
      </c>
      <c r="J1" s="59" t="s">
        <v>86</v>
      </c>
      <c r="K1" t="s">
        <v>86</v>
      </c>
      <c r="L1" t="s">
        <v>86</v>
      </c>
      <c r="M1" t="s">
        <v>86</v>
      </c>
      <c r="N1" t="s">
        <v>86</v>
      </c>
      <c r="O1" t="s">
        <v>86</v>
      </c>
      <c r="P1" t="s">
        <v>86</v>
      </c>
      <c r="Q1" t="s">
        <v>86</v>
      </c>
      <c r="R1" t="s">
        <v>86</v>
      </c>
      <c r="S1" t="s">
        <v>86</v>
      </c>
      <c r="T1" t="s">
        <v>86</v>
      </c>
      <c r="U1" t="s">
        <v>86</v>
      </c>
      <c r="V1" t="s">
        <v>86</v>
      </c>
      <c r="W1" t="s">
        <v>86</v>
      </c>
      <c r="X1" t="s">
        <v>86</v>
      </c>
      <c r="Y1" t="s">
        <v>86</v>
      </c>
      <c r="Z1" t="s">
        <v>86</v>
      </c>
      <c r="AA1" t="s">
        <v>86</v>
      </c>
      <c r="AB1" t="s">
        <v>86</v>
      </c>
      <c r="AC1" t="s">
        <v>86</v>
      </c>
      <c r="AD1" t="s">
        <v>86</v>
      </c>
      <c r="AE1" t="s">
        <v>86</v>
      </c>
      <c r="AF1" t="s">
        <v>86</v>
      </c>
      <c r="AG1" t="s">
        <v>86</v>
      </c>
    </row>
    <row r="2" spans="1:33">
      <c r="C2" t="s">
        <v>87</v>
      </c>
      <c r="D2" t="s">
        <v>88</v>
      </c>
      <c r="E2" t="s">
        <v>89</v>
      </c>
      <c r="F2" t="s">
        <v>82</v>
      </c>
      <c r="G2" t="s">
        <v>83</v>
      </c>
      <c r="H2" t="s">
        <v>84</v>
      </c>
      <c r="I2" t="s">
        <v>85</v>
      </c>
      <c r="J2" s="60" t="s">
        <v>90</v>
      </c>
      <c r="K2" t="s">
        <v>26</v>
      </c>
      <c r="L2" t="s">
        <v>27</v>
      </c>
      <c r="M2" t="s">
        <v>28</v>
      </c>
      <c r="N2" t="s">
        <v>91</v>
      </c>
      <c r="O2" t="s">
        <v>29</v>
      </c>
      <c r="P2" t="s">
        <v>30</v>
      </c>
      <c r="Q2" t="s">
        <v>92</v>
      </c>
      <c r="R2" t="s">
        <v>31</v>
      </c>
      <c r="S2" t="s">
        <v>32</v>
      </c>
      <c r="T2" t="s">
        <v>33</v>
      </c>
      <c r="U2" t="s">
        <v>34</v>
      </c>
      <c r="V2" t="s">
        <v>93</v>
      </c>
      <c r="W2" t="s">
        <v>94</v>
      </c>
      <c r="X2" t="s">
        <v>95</v>
      </c>
      <c r="Y2">
        <v>-2</v>
      </c>
      <c r="Z2">
        <v>-1</v>
      </c>
      <c r="AA2">
        <v>0</v>
      </c>
      <c r="AB2">
        <v>1</v>
      </c>
      <c r="AC2">
        <v>2</v>
      </c>
      <c r="AD2">
        <v>3</v>
      </c>
      <c r="AE2">
        <v>4</v>
      </c>
      <c r="AF2">
        <v>5</v>
      </c>
      <c r="AG2">
        <v>6</v>
      </c>
    </row>
    <row r="3" spans="1:33">
      <c r="A3" t="s">
        <v>96</v>
      </c>
      <c r="B3">
        <v>1</v>
      </c>
      <c r="C3" t="s">
        <v>97</v>
      </c>
      <c r="F3">
        <v>3852</v>
      </c>
      <c r="G3">
        <v>8</v>
      </c>
      <c r="H3" s="23">
        <v>0</v>
      </c>
      <c r="I3">
        <v>1</v>
      </c>
      <c r="J3" s="60">
        <v>184</v>
      </c>
      <c r="K3">
        <v>0</v>
      </c>
      <c r="L3">
        <v>0</v>
      </c>
      <c r="M3">
        <v>0</v>
      </c>
      <c r="N3">
        <v>0</v>
      </c>
      <c r="O3">
        <v>0</v>
      </c>
      <c r="P3">
        <v>0</v>
      </c>
      <c r="Q3">
        <v>184</v>
      </c>
      <c r="R3" s="24">
        <v>1582</v>
      </c>
      <c r="S3">
        <v>275</v>
      </c>
      <c r="T3" s="23">
        <v>0.17399999999999999</v>
      </c>
      <c r="U3" s="23">
        <v>0.17399999999999999</v>
      </c>
      <c r="V3">
        <v>8</v>
      </c>
      <c r="W3">
        <v>74</v>
      </c>
      <c r="X3">
        <v>74</v>
      </c>
      <c r="Y3">
        <v>0</v>
      </c>
      <c r="Z3">
        <v>74</v>
      </c>
      <c r="AA3">
        <v>0</v>
      </c>
      <c r="AB3">
        <v>0</v>
      </c>
      <c r="AC3">
        <v>0</v>
      </c>
      <c r="AD3">
        <v>0</v>
      </c>
      <c r="AE3">
        <v>0</v>
      </c>
      <c r="AF3">
        <v>0</v>
      </c>
      <c r="AG3">
        <v>0</v>
      </c>
    </row>
    <row r="4" spans="1:33">
      <c r="A4">
        <v>2</v>
      </c>
      <c r="B4">
        <v>2</v>
      </c>
      <c r="C4" t="s">
        <v>98</v>
      </c>
      <c r="D4" t="s">
        <v>99</v>
      </c>
      <c r="E4" t="s">
        <v>100</v>
      </c>
      <c r="F4">
        <v>3852</v>
      </c>
      <c r="G4">
        <v>5</v>
      </c>
      <c r="H4" s="23">
        <v>0</v>
      </c>
      <c r="I4">
        <v>2</v>
      </c>
      <c r="J4" s="60">
        <v>65</v>
      </c>
      <c r="K4">
        <v>0</v>
      </c>
      <c r="L4">
        <v>0</v>
      </c>
      <c r="M4">
        <v>0</v>
      </c>
      <c r="N4">
        <v>0</v>
      </c>
      <c r="O4">
        <v>0</v>
      </c>
      <c r="P4">
        <v>0</v>
      </c>
      <c r="Q4">
        <v>65</v>
      </c>
      <c r="R4">
        <v>607</v>
      </c>
      <c r="S4">
        <v>127</v>
      </c>
      <c r="T4" s="23">
        <v>0.20899999999999999</v>
      </c>
      <c r="U4" s="23">
        <v>0.20899999999999999</v>
      </c>
      <c r="V4">
        <v>5</v>
      </c>
      <c r="W4">
        <v>39</v>
      </c>
      <c r="X4">
        <v>39</v>
      </c>
      <c r="Y4">
        <v>0</v>
      </c>
      <c r="Z4">
        <v>39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</row>
    <row r="5" spans="1:33">
      <c r="A5">
        <v>3</v>
      </c>
      <c r="B5">
        <v>3</v>
      </c>
      <c r="C5" t="s">
        <v>98</v>
      </c>
      <c r="D5" t="s">
        <v>99</v>
      </c>
      <c r="E5" t="s">
        <v>101</v>
      </c>
      <c r="F5">
        <v>3852</v>
      </c>
      <c r="G5">
        <v>6</v>
      </c>
      <c r="H5" s="23">
        <v>0</v>
      </c>
      <c r="I5">
        <v>3</v>
      </c>
      <c r="J5" s="60">
        <v>211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211</v>
      </c>
      <c r="R5">
        <v>428</v>
      </c>
      <c r="S5">
        <v>217</v>
      </c>
      <c r="T5" s="23">
        <v>0.50700000000000001</v>
      </c>
      <c r="U5" s="23">
        <v>0.50700000000000001</v>
      </c>
      <c r="V5">
        <v>6</v>
      </c>
      <c r="W5">
        <v>19</v>
      </c>
      <c r="X5">
        <v>19</v>
      </c>
      <c r="Y5">
        <v>0</v>
      </c>
      <c r="Z5">
        <v>19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</row>
    <row r="6" spans="1:33">
      <c r="A6" t="s">
        <v>102</v>
      </c>
      <c r="B6">
        <v>4</v>
      </c>
      <c r="C6" t="s">
        <v>103</v>
      </c>
      <c r="F6">
        <v>3852</v>
      </c>
      <c r="G6">
        <v>9</v>
      </c>
      <c r="H6" s="23">
        <v>0</v>
      </c>
      <c r="I6">
        <v>4</v>
      </c>
      <c r="J6" s="60">
        <v>570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>
        <v>570</v>
      </c>
      <c r="R6" s="24">
        <v>3246</v>
      </c>
      <c r="S6">
        <v>403</v>
      </c>
      <c r="T6" s="23">
        <v>0.124</v>
      </c>
      <c r="U6" s="23">
        <v>0.124</v>
      </c>
      <c r="V6">
        <v>9</v>
      </c>
      <c r="W6">
        <v>117</v>
      </c>
      <c r="X6">
        <v>117</v>
      </c>
      <c r="Y6">
        <v>0</v>
      </c>
      <c r="Z6">
        <v>117</v>
      </c>
      <c r="AA6">
        <v>0</v>
      </c>
      <c r="AB6">
        <v>0</v>
      </c>
      <c r="AC6">
        <v>0</v>
      </c>
      <c r="AD6">
        <v>0</v>
      </c>
      <c r="AE6">
        <v>0</v>
      </c>
      <c r="AF6">
        <v>0</v>
      </c>
      <c r="AG6">
        <v>0</v>
      </c>
    </row>
    <row r="7" spans="1:33">
      <c r="A7">
        <v>5</v>
      </c>
      <c r="B7">
        <v>5</v>
      </c>
      <c r="C7" t="s">
        <v>98</v>
      </c>
      <c r="D7" t="s">
        <v>99</v>
      </c>
      <c r="E7" t="s">
        <v>104</v>
      </c>
      <c r="F7">
        <v>3852</v>
      </c>
      <c r="G7">
        <v>5</v>
      </c>
      <c r="H7" s="23">
        <v>0</v>
      </c>
      <c r="I7">
        <v>5</v>
      </c>
      <c r="J7" s="60">
        <v>145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>
        <v>145</v>
      </c>
      <c r="R7">
        <v>820</v>
      </c>
      <c r="S7">
        <v>130</v>
      </c>
      <c r="T7" s="23">
        <v>0.159</v>
      </c>
      <c r="U7" s="23">
        <v>0.159</v>
      </c>
      <c r="V7">
        <v>5</v>
      </c>
      <c r="W7">
        <v>51</v>
      </c>
      <c r="X7">
        <v>51</v>
      </c>
      <c r="Y7">
        <v>0</v>
      </c>
      <c r="Z7">
        <v>51</v>
      </c>
      <c r="AA7">
        <v>0</v>
      </c>
      <c r="AB7">
        <v>0</v>
      </c>
      <c r="AC7">
        <v>0</v>
      </c>
      <c r="AD7">
        <v>0</v>
      </c>
      <c r="AE7">
        <v>0</v>
      </c>
      <c r="AF7">
        <v>0</v>
      </c>
      <c r="AG7">
        <v>0</v>
      </c>
    </row>
    <row r="8" spans="1:33">
      <c r="A8">
        <v>6</v>
      </c>
      <c r="B8">
        <v>6</v>
      </c>
      <c r="C8" t="s">
        <v>98</v>
      </c>
      <c r="D8" t="s">
        <v>99</v>
      </c>
      <c r="E8" t="s">
        <v>105</v>
      </c>
      <c r="F8">
        <v>3852</v>
      </c>
      <c r="G8">
        <v>8</v>
      </c>
      <c r="H8" s="23">
        <v>0</v>
      </c>
      <c r="I8">
        <v>6</v>
      </c>
      <c r="J8" s="60">
        <v>253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253</v>
      </c>
      <c r="R8">
        <v>774</v>
      </c>
      <c r="S8">
        <v>250</v>
      </c>
      <c r="T8" s="23">
        <v>0.32300000000000001</v>
      </c>
      <c r="U8" s="23">
        <v>0.32300000000000001</v>
      </c>
      <c r="V8">
        <v>8</v>
      </c>
      <c r="W8">
        <v>40</v>
      </c>
      <c r="X8">
        <v>40</v>
      </c>
      <c r="Y8">
        <v>0</v>
      </c>
      <c r="Z8">
        <v>40</v>
      </c>
      <c r="AA8">
        <v>0</v>
      </c>
      <c r="AB8">
        <v>0</v>
      </c>
      <c r="AC8">
        <v>0</v>
      </c>
      <c r="AD8">
        <v>0</v>
      </c>
      <c r="AE8">
        <v>0</v>
      </c>
      <c r="AF8">
        <v>0</v>
      </c>
      <c r="AG8">
        <v>0</v>
      </c>
    </row>
    <row r="9" spans="1:33">
      <c r="A9">
        <v>8</v>
      </c>
      <c r="B9">
        <v>7</v>
      </c>
      <c r="C9" t="s">
        <v>98</v>
      </c>
      <c r="D9" t="s">
        <v>106</v>
      </c>
      <c r="E9" t="s">
        <v>100</v>
      </c>
      <c r="F9">
        <v>3852</v>
      </c>
      <c r="G9">
        <v>5</v>
      </c>
      <c r="H9" s="23">
        <v>0</v>
      </c>
      <c r="I9">
        <v>7</v>
      </c>
      <c r="J9" s="60">
        <v>160</v>
      </c>
      <c r="K9">
        <v>0</v>
      </c>
      <c r="L9">
        <v>0</v>
      </c>
      <c r="M9">
        <v>0</v>
      </c>
      <c r="N9">
        <v>0</v>
      </c>
      <c r="O9">
        <v>0</v>
      </c>
      <c r="P9">
        <v>0</v>
      </c>
      <c r="Q9">
        <v>160</v>
      </c>
      <c r="R9">
        <v>774</v>
      </c>
      <c r="S9">
        <v>210</v>
      </c>
      <c r="T9" s="23">
        <v>0.27100000000000002</v>
      </c>
      <c r="U9" s="23">
        <v>0.27100000000000002</v>
      </c>
      <c r="V9">
        <v>5</v>
      </c>
      <c r="W9">
        <v>30</v>
      </c>
      <c r="X9">
        <v>30</v>
      </c>
      <c r="Y9">
        <v>0</v>
      </c>
      <c r="Z9">
        <v>30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  <c r="AG9">
        <v>0</v>
      </c>
    </row>
    <row r="10" spans="1:33">
      <c r="A10">
        <v>9</v>
      </c>
      <c r="B10">
        <v>8</v>
      </c>
      <c r="C10" t="s">
        <v>98</v>
      </c>
      <c r="D10" t="s">
        <v>106</v>
      </c>
      <c r="E10" t="s">
        <v>101</v>
      </c>
      <c r="F10">
        <v>3852</v>
      </c>
      <c r="G10">
        <v>4</v>
      </c>
      <c r="H10" s="23">
        <v>0</v>
      </c>
      <c r="I10">
        <v>8</v>
      </c>
      <c r="J10" s="60">
        <v>358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>
        <v>358</v>
      </c>
      <c r="R10">
        <v>388</v>
      </c>
      <c r="S10">
        <v>166</v>
      </c>
      <c r="T10" s="23">
        <v>0.42799999999999999</v>
      </c>
      <c r="U10" s="23">
        <v>0.42799999999999999</v>
      </c>
      <c r="V10">
        <v>4</v>
      </c>
      <c r="W10">
        <v>15</v>
      </c>
      <c r="X10">
        <v>15</v>
      </c>
      <c r="Y10">
        <v>0</v>
      </c>
      <c r="Z10">
        <v>15</v>
      </c>
      <c r="AA10">
        <v>0</v>
      </c>
      <c r="AB10">
        <v>0</v>
      </c>
      <c r="AC10">
        <v>0</v>
      </c>
      <c r="AD10">
        <v>0</v>
      </c>
      <c r="AE10">
        <v>0</v>
      </c>
      <c r="AF10">
        <v>0</v>
      </c>
      <c r="AG10">
        <v>0</v>
      </c>
    </row>
    <row r="11" spans="1:33">
      <c r="A11">
        <v>11</v>
      </c>
      <c r="B11">
        <v>9</v>
      </c>
      <c r="C11" t="s">
        <v>98</v>
      </c>
      <c r="D11" t="s">
        <v>106</v>
      </c>
      <c r="E11" t="s">
        <v>104</v>
      </c>
      <c r="F11">
        <v>3852</v>
      </c>
      <c r="G11">
        <v>5</v>
      </c>
      <c r="H11" s="23">
        <v>0</v>
      </c>
      <c r="I11">
        <v>9</v>
      </c>
      <c r="J11" s="60">
        <v>384</v>
      </c>
      <c r="K11">
        <v>0</v>
      </c>
      <c r="L11">
        <v>0</v>
      </c>
      <c r="M11">
        <v>0</v>
      </c>
      <c r="N11">
        <v>0</v>
      </c>
      <c r="O11">
        <v>0</v>
      </c>
      <c r="P11">
        <v>0</v>
      </c>
      <c r="Q11">
        <v>384</v>
      </c>
      <c r="R11">
        <v>946</v>
      </c>
      <c r="S11">
        <v>208</v>
      </c>
      <c r="T11" s="23">
        <v>0.22</v>
      </c>
      <c r="U11" s="23">
        <v>0.22</v>
      </c>
      <c r="V11">
        <v>5</v>
      </c>
      <c r="W11">
        <v>37</v>
      </c>
      <c r="X11">
        <v>37</v>
      </c>
      <c r="Y11">
        <v>0</v>
      </c>
      <c r="Z11">
        <v>37</v>
      </c>
      <c r="AA11">
        <v>0</v>
      </c>
      <c r="AB11">
        <v>0</v>
      </c>
      <c r="AC11">
        <v>0</v>
      </c>
      <c r="AD11">
        <v>0</v>
      </c>
      <c r="AE11">
        <v>0</v>
      </c>
      <c r="AF11">
        <v>0</v>
      </c>
      <c r="AG11">
        <v>0</v>
      </c>
    </row>
    <row r="12" spans="1:33">
      <c r="A12">
        <v>12</v>
      </c>
      <c r="B12">
        <v>10</v>
      </c>
      <c r="C12" t="s">
        <v>98</v>
      </c>
      <c r="D12" t="s">
        <v>106</v>
      </c>
      <c r="E12" t="s">
        <v>105</v>
      </c>
      <c r="F12">
        <v>3852</v>
      </c>
      <c r="G12">
        <v>4</v>
      </c>
      <c r="H12" s="23">
        <v>0</v>
      </c>
      <c r="I12">
        <v>10</v>
      </c>
      <c r="J12" s="60">
        <v>403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v>403</v>
      </c>
      <c r="R12">
        <v>470</v>
      </c>
      <c r="S12">
        <v>194</v>
      </c>
      <c r="T12" s="23">
        <v>0.41299999999999998</v>
      </c>
      <c r="U12" s="23">
        <v>0.41299999999999998</v>
      </c>
      <c r="V12">
        <v>4</v>
      </c>
      <c r="W12">
        <v>16</v>
      </c>
      <c r="X12">
        <v>16</v>
      </c>
      <c r="Y12">
        <v>0</v>
      </c>
      <c r="Z12">
        <v>16</v>
      </c>
      <c r="AA12">
        <v>0</v>
      </c>
      <c r="AB12">
        <v>0</v>
      </c>
      <c r="AC12">
        <v>0</v>
      </c>
      <c r="AD12">
        <v>0</v>
      </c>
      <c r="AE12">
        <v>0</v>
      </c>
      <c r="AF12">
        <v>0</v>
      </c>
      <c r="AG12">
        <v>0</v>
      </c>
    </row>
    <row r="13" spans="1:33">
      <c r="A13">
        <v>14</v>
      </c>
      <c r="B13">
        <v>11</v>
      </c>
      <c r="C13" t="s">
        <v>98</v>
      </c>
      <c r="D13" t="s">
        <v>107</v>
      </c>
      <c r="E13" t="s">
        <v>100</v>
      </c>
      <c r="F13">
        <v>3852</v>
      </c>
      <c r="G13">
        <v>3</v>
      </c>
      <c r="H13" s="23">
        <v>0</v>
      </c>
      <c r="I13">
        <v>11</v>
      </c>
      <c r="J13" s="60">
        <v>203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203</v>
      </c>
      <c r="R13">
        <v>557</v>
      </c>
      <c r="S13">
        <v>221</v>
      </c>
      <c r="T13" s="23">
        <v>0.39700000000000002</v>
      </c>
      <c r="U13" s="23">
        <v>0.39700000000000002</v>
      </c>
      <c r="V13">
        <v>3</v>
      </c>
      <c r="W13">
        <v>13</v>
      </c>
      <c r="X13">
        <v>13</v>
      </c>
      <c r="Y13">
        <v>0</v>
      </c>
      <c r="Z13">
        <v>13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</row>
    <row r="14" spans="1:33">
      <c r="A14">
        <v>15</v>
      </c>
      <c r="B14">
        <v>12</v>
      </c>
      <c r="C14" t="s">
        <v>98</v>
      </c>
      <c r="D14" t="s">
        <v>107</v>
      </c>
      <c r="E14" t="s">
        <v>101</v>
      </c>
      <c r="F14">
        <v>3852</v>
      </c>
      <c r="G14">
        <v>2</v>
      </c>
      <c r="H14" s="23">
        <v>0</v>
      </c>
      <c r="I14">
        <v>12</v>
      </c>
      <c r="J14" s="60">
        <v>485</v>
      </c>
      <c r="K14">
        <v>0</v>
      </c>
      <c r="L14">
        <v>0</v>
      </c>
      <c r="M14">
        <v>0</v>
      </c>
      <c r="N14">
        <v>0</v>
      </c>
      <c r="O14">
        <v>0</v>
      </c>
      <c r="P14">
        <v>0</v>
      </c>
      <c r="Q14">
        <v>485</v>
      </c>
      <c r="R14">
        <v>254</v>
      </c>
      <c r="S14">
        <v>124</v>
      </c>
      <c r="T14" s="23">
        <v>0.48799999999999999</v>
      </c>
      <c r="U14" s="23">
        <v>0.48799999999999999</v>
      </c>
      <c r="V14">
        <v>2</v>
      </c>
      <c r="W14">
        <v>7</v>
      </c>
      <c r="X14">
        <v>7</v>
      </c>
      <c r="Y14">
        <v>0</v>
      </c>
      <c r="Z14">
        <v>7</v>
      </c>
      <c r="AA14">
        <v>0</v>
      </c>
      <c r="AB14">
        <v>0</v>
      </c>
      <c r="AC14">
        <v>0</v>
      </c>
      <c r="AD14">
        <v>0</v>
      </c>
      <c r="AE14">
        <v>0</v>
      </c>
      <c r="AF14">
        <v>0</v>
      </c>
      <c r="AG14">
        <v>0</v>
      </c>
    </row>
    <row r="15" spans="1:33">
      <c r="A15">
        <v>17</v>
      </c>
      <c r="B15">
        <v>13</v>
      </c>
      <c r="C15" t="s">
        <v>98</v>
      </c>
      <c r="D15" t="s">
        <v>107</v>
      </c>
      <c r="E15" t="s">
        <v>104</v>
      </c>
      <c r="F15">
        <v>3852</v>
      </c>
      <c r="G15">
        <v>4</v>
      </c>
      <c r="H15" s="23">
        <v>0</v>
      </c>
      <c r="I15">
        <v>13</v>
      </c>
      <c r="J15" s="60">
        <v>310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310</v>
      </c>
      <c r="R15">
        <v>702</v>
      </c>
      <c r="S15">
        <v>162</v>
      </c>
      <c r="T15" s="23">
        <v>0.23100000000000001</v>
      </c>
      <c r="U15" s="23">
        <v>0.23100000000000001</v>
      </c>
      <c r="V15">
        <v>4</v>
      </c>
      <c r="W15">
        <v>28</v>
      </c>
      <c r="X15">
        <v>28</v>
      </c>
      <c r="Y15">
        <v>0</v>
      </c>
      <c r="Z15">
        <v>28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</row>
    <row r="16" spans="1:33">
      <c r="A16">
        <v>18</v>
      </c>
      <c r="B16">
        <v>14</v>
      </c>
      <c r="C16" t="s">
        <v>98</v>
      </c>
      <c r="D16" t="s">
        <v>107</v>
      </c>
      <c r="E16" t="s">
        <v>105</v>
      </c>
      <c r="F16">
        <v>3852</v>
      </c>
      <c r="G16">
        <v>2</v>
      </c>
      <c r="H16" s="23">
        <v>0</v>
      </c>
      <c r="I16">
        <v>14</v>
      </c>
      <c r="J16" s="60">
        <v>424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>
        <v>424</v>
      </c>
      <c r="R16">
        <v>291</v>
      </c>
      <c r="S16">
        <v>145</v>
      </c>
      <c r="T16" s="23">
        <v>0.498</v>
      </c>
      <c r="U16" s="23">
        <v>0.498</v>
      </c>
      <c r="V16">
        <v>2</v>
      </c>
      <c r="W16">
        <v>7</v>
      </c>
      <c r="X16">
        <v>7</v>
      </c>
      <c r="Y16">
        <v>0</v>
      </c>
      <c r="Z16">
        <v>7</v>
      </c>
      <c r="AA16">
        <v>0</v>
      </c>
      <c r="AB16">
        <v>0</v>
      </c>
      <c r="AC16">
        <v>0</v>
      </c>
      <c r="AD16">
        <v>0</v>
      </c>
      <c r="AE16">
        <v>0</v>
      </c>
      <c r="AF16">
        <v>0</v>
      </c>
      <c r="AG16">
        <v>0</v>
      </c>
    </row>
    <row r="17" spans="1:33">
      <c r="A17" t="s">
        <v>108</v>
      </c>
      <c r="B17">
        <v>15</v>
      </c>
      <c r="C17" t="s">
        <v>109</v>
      </c>
      <c r="F17">
        <v>3853</v>
      </c>
      <c r="G17">
        <v>5</v>
      </c>
      <c r="H17" s="23">
        <v>0</v>
      </c>
      <c r="I17">
        <v>15</v>
      </c>
      <c r="J17" s="60">
        <v>114</v>
      </c>
      <c r="K17">
        <v>0</v>
      </c>
      <c r="L17">
        <v>0</v>
      </c>
      <c r="M17">
        <v>0</v>
      </c>
      <c r="N17">
        <v>0</v>
      </c>
      <c r="O17">
        <v>0</v>
      </c>
      <c r="P17">
        <v>0</v>
      </c>
      <c r="Q17">
        <v>114</v>
      </c>
      <c r="R17" s="24">
        <v>1130</v>
      </c>
      <c r="S17">
        <v>128</v>
      </c>
      <c r="T17" s="23">
        <v>0.113</v>
      </c>
      <c r="U17" s="23">
        <v>0.113</v>
      </c>
      <c r="V17">
        <v>5</v>
      </c>
      <c r="W17">
        <v>71</v>
      </c>
      <c r="X17">
        <v>71</v>
      </c>
      <c r="Y17">
        <v>0</v>
      </c>
      <c r="Z17">
        <v>71</v>
      </c>
      <c r="AA17">
        <v>0</v>
      </c>
      <c r="AB17">
        <v>0</v>
      </c>
      <c r="AC17">
        <v>0</v>
      </c>
      <c r="AD17">
        <v>0</v>
      </c>
      <c r="AE17">
        <v>0</v>
      </c>
      <c r="AF17">
        <v>0</v>
      </c>
      <c r="AG17">
        <v>0</v>
      </c>
    </row>
    <row r="18" spans="1:33">
      <c r="A18">
        <v>20</v>
      </c>
      <c r="B18">
        <v>16</v>
      </c>
      <c r="C18" t="s">
        <v>110</v>
      </c>
      <c r="D18" t="s">
        <v>99</v>
      </c>
      <c r="E18" t="s">
        <v>100</v>
      </c>
      <c r="F18">
        <v>3853</v>
      </c>
      <c r="G18">
        <v>3</v>
      </c>
      <c r="H18" s="23">
        <v>0</v>
      </c>
      <c r="I18">
        <v>16</v>
      </c>
      <c r="J18" s="60">
        <v>46</v>
      </c>
      <c r="K18">
        <v>0</v>
      </c>
      <c r="L18">
        <v>0</v>
      </c>
      <c r="M18">
        <v>0</v>
      </c>
      <c r="N18">
        <v>0</v>
      </c>
      <c r="O18">
        <v>0</v>
      </c>
      <c r="P18">
        <v>0</v>
      </c>
      <c r="Q18">
        <v>46</v>
      </c>
      <c r="R18">
        <v>413</v>
      </c>
      <c r="S18">
        <v>86</v>
      </c>
      <c r="T18" s="23">
        <v>0.20799999999999999</v>
      </c>
      <c r="U18" s="23">
        <v>0.20799999999999999</v>
      </c>
      <c r="V18">
        <v>3</v>
      </c>
      <c r="W18">
        <v>24</v>
      </c>
      <c r="X18">
        <v>24</v>
      </c>
      <c r="Y18">
        <v>0</v>
      </c>
      <c r="Z18">
        <v>24</v>
      </c>
      <c r="AA18">
        <v>0</v>
      </c>
      <c r="AB18">
        <v>0</v>
      </c>
      <c r="AC18">
        <v>0</v>
      </c>
      <c r="AD18">
        <v>0</v>
      </c>
      <c r="AE18">
        <v>0</v>
      </c>
      <c r="AF18">
        <v>0</v>
      </c>
      <c r="AG18">
        <v>0</v>
      </c>
    </row>
    <row r="19" spans="1:33">
      <c r="A19">
        <v>21</v>
      </c>
      <c r="B19">
        <v>17</v>
      </c>
      <c r="C19" t="s">
        <v>110</v>
      </c>
      <c r="D19" t="s">
        <v>99</v>
      </c>
      <c r="E19" t="s">
        <v>101</v>
      </c>
      <c r="F19">
        <v>3853</v>
      </c>
      <c r="G19">
        <v>4</v>
      </c>
      <c r="H19" s="23">
        <v>0</v>
      </c>
      <c r="I19">
        <v>17</v>
      </c>
      <c r="J19" s="60">
        <v>125</v>
      </c>
      <c r="K19">
        <v>0</v>
      </c>
      <c r="L19">
        <v>0</v>
      </c>
      <c r="M19">
        <v>0</v>
      </c>
      <c r="N19">
        <v>0</v>
      </c>
      <c r="O19">
        <v>0</v>
      </c>
      <c r="P19">
        <v>0</v>
      </c>
      <c r="Q19">
        <v>125</v>
      </c>
      <c r="R19">
        <v>328</v>
      </c>
      <c r="S19">
        <v>142</v>
      </c>
      <c r="T19" s="23">
        <v>0.433</v>
      </c>
      <c r="U19" s="23">
        <v>0.433</v>
      </c>
      <c r="V19">
        <v>4</v>
      </c>
      <c r="W19">
        <v>15</v>
      </c>
      <c r="X19">
        <v>15</v>
      </c>
      <c r="Y19">
        <v>0</v>
      </c>
      <c r="Z19">
        <v>15</v>
      </c>
      <c r="AA19">
        <v>0</v>
      </c>
      <c r="AB19">
        <v>0</v>
      </c>
      <c r="AC19">
        <v>0</v>
      </c>
      <c r="AD19">
        <v>0</v>
      </c>
      <c r="AE19">
        <v>0</v>
      </c>
      <c r="AF19">
        <v>0</v>
      </c>
      <c r="AG19">
        <v>0</v>
      </c>
    </row>
    <row r="20" spans="1:33">
      <c r="A20" t="s">
        <v>111</v>
      </c>
      <c r="B20">
        <v>18</v>
      </c>
      <c r="C20" t="s">
        <v>112</v>
      </c>
      <c r="F20">
        <v>3853</v>
      </c>
      <c r="G20">
        <v>5</v>
      </c>
      <c r="H20" s="23">
        <v>0</v>
      </c>
      <c r="I20">
        <v>18</v>
      </c>
      <c r="J20" s="60">
        <v>257</v>
      </c>
      <c r="K20">
        <v>0</v>
      </c>
      <c r="L20">
        <v>0</v>
      </c>
      <c r="M20">
        <v>0</v>
      </c>
      <c r="N20">
        <v>0</v>
      </c>
      <c r="O20">
        <v>0</v>
      </c>
      <c r="P20">
        <v>0</v>
      </c>
      <c r="Q20">
        <v>257</v>
      </c>
      <c r="R20" s="24">
        <v>1792</v>
      </c>
      <c r="S20">
        <v>162</v>
      </c>
      <c r="T20" s="23">
        <v>0.09</v>
      </c>
      <c r="U20" s="23">
        <v>0.09</v>
      </c>
      <c r="V20">
        <v>5</v>
      </c>
      <c r="W20">
        <v>89</v>
      </c>
      <c r="X20">
        <v>89</v>
      </c>
      <c r="Y20">
        <v>0</v>
      </c>
      <c r="Z20">
        <v>89</v>
      </c>
      <c r="AA20">
        <v>0</v>
      </c>
      <c r="AB20">
        <v>0</v>
      </c>
      <c r="AC20">
        <v>0</v>
      </c>
      <c r="AD20">
        <v>0</v>
      </c>
      <c r="AE20">
        <v>0</v>
      </c>
      <c r="AF20">
        <v>0</v>
      </c>
      <c r="AG20">
        <v>0</v>
      </c>
    </row>
    <row r="21" spans="1:33">
      <c r="A21">
        <v>23</v>
      </c>
      <c r="B21">
        <v>19</v>
      </c>
      <c r="C21" t="s">
        <v>110</v>
      </c>
      <c r="D21" t="s">
        <v>99</v>
      </c>
      <c r="E21" t="s">
        <v>104</v>
      </c>
      <c r="F21">
        <v>3853</v>
      </c>
      <c r="G21">
        <v>3</v>
      </c>
      <c r="H21" s="23">
        <v>0</v>
      </c>
      <c r="I21">
        <v>19</v>
      </c>
      <c r="J21" s="60">
        <v>98</v>
      </c>
      <c r="K21">
        <v>0</v>
      </c>
      <c r="L21">
        <v>0</v>
      </c>
      <c r="M21">
        <v>0</v>
      </c>
      <c r="N21">
        <v>0</v>
      </c>
      <c r="O21">
        <v>1</v>
      </c>
      <c r="P21">
        <v>0</v>
      </c>
      <c r="Q21">
        <v>97</v>
      </c>
      <c r="R21">
        <v>436</v>
      </c>
      <c r="S21">
        <v>96</v>
      </c>
      <c r="T21" s="23">
        <v>0.22</v>
      </c>
      <c r="U21" s="23">
        <v>0.22</v>
      </c>
      <c r="V21">
        <v>3</v>
      </c>
      <c r="W21">
        <v>22</v>
      </c>
      <c r="X21">
        <v>22</v>
      </c>
      <c r="Y21">
        <v>0</v>
      </c>
      <c r="Z21">
        <v>22</v>
      </c>
      <c r="AA21">
        <v>0</v>
      </c>
      <c r="AB21">
        <v>0</v>
      </c>
      <c r="AC21">
        <v>0</v>
      </c>
      <c r="AD21">
        <v>0</v>
      </c>
      <c r="AE21">
        <v>0</v>
      </c>
      <c r="AF21">
        <v>0</v>
      </c>
      <c r="AG21">
        <v>0</v>
      </c>
    </row>
    <row r="22" spans="1:33">
      <c r="A22">
        <v>24</v>
      </c>
      <c r="B22">
        <v>20</v>
      </c>
      <c r="C22" t="s">
        <v>110</v>
      </c>
      <c r="D22" t="s">
        <v>99</v>
      </c>
      <c r="E22" t="s">
        <v>105</v>
      </c>
      <c r="F22">
        <v>3853</v>
      </c>
      <c r="G22">
        <v>5</v>
      </c>
      <c r="H22" s="23">
        <v>0</v>
      </c>
      <c r="I22">
        <v>20</v>
      </c>
      <c r="J22" s="60">
        <v>154</v>
      </c>
      <c r="K22">
        <v>0</v>
      </c>
      <c r="L22">
        <v>0</v>
      </c>
      <c r="M22">
        <v>0</v>
      </c>
      <c r="N22">
        <v>0</v>
      </c>
      <c r="O22">
        <v>1</v>
      </c>
      <c r="P22">
        <v>0</v>
      </c>
      <c r="Q22">
        <v>153</v>
      </c>
      <c r="R22">
        <v>409</v>
      </c>
      <c r="S22">
        <v>180</v>
      </c>
      <c r="T22" s="23">
        <v>0.44</v>
      </c>
      <c r="U22" s="23">
        <v>0.44</v>
      </c>
      <c r="V22">
        <v>5</v>
      </c>
      <c r="W22">
        <v>19</v>
      </c>
      <c r="X22">
        <v>19</v>
      </c>
      <c r="Y22">
        <v>0</v>
      </c>
      <c r="Z22">
        <v>19</v>
      </c>
      <c r="AA22">
        <v>0</v>
      </c>
      <c r="AB22">
        <v>0</v>
      </c>
      <c r="AC22">
        <v>0</v>
      </c>
      <c r="AD22">
        <v>0</v>
      </c>
      <c r="AE22">
        <v>0</v>
      </c>
      <c r="AF22">
        <v>0</v>
      </c>
      <c r="AG22">
        <v>0</v>
      </c>
    </row>
    <row r="23" spans="1:33">
      <c r="A23">
        <v>26</v>
      </c>
      <c r="B23">
        <v>21</v>
      </c>
      <c r="C23" t="s">
        <v>110</v>
      </c>
      <c r="D23" t="s">
        <v>106</v>
      </c>
      <c r="E23" t="s">
        <v>100</v>
      </c>
      <c r="F23">
        <v>3853</v>
      </c>
      <c r="G23">
        <v>3</v>
      </c>
      <c r="H23" s="23">
        <v>0</v>
      </c>
      <c r="I23">
        <v>21</v>
      </c>
      <c r="J23" s="60">
        <v>84</v>
      </c>
      <c r="K23">
        <v>0</v>
      </c>
      <c r="L23">
        <v>0</v>
      </c>
      <c r="M23">
        <v>0</v>
      </c>
      <c r="N23">
        <v>0</v>
      </c>
      <c r="O23">
        <v>0</v>
      </c>
      <c r="P23">
        <v>0</v>
      </c>
      <c r="Q23">
        <v>84</v>
      </c>
      <c r="R23">
        <v>447</v>
      </c>
      <c r="S23">
        <v>125</v>
      </c>
      <c r="T23" s="23">
        <v>0.28000000000000003</v>
      </c>
      <c r="U23" s="23">
        <v>0.28000000000000003</v>
      </c>
      <c r="V23">
        <v>3</v>
      </c>
      <c r="W23">
        <v>18</v>
      </c>
      <c r="X23">
        <v>18</v>
      </c>
      <c r="Y23">
        <v>0</v>
      </c>
      <c r="Z23">
        <v>18</v>
      </c>
      <c r="AA23">
        <v>0</v>
      </c>
      <c r="AB23">
        <v>0</v>
      </c>
      <c r="AC23">
        <v>0</v>
      </c>
      <c r="AD23">
        <v>0</v>
      </c>
      <c r="AE23">
        <v>0</v>
      </c>
      <c r="AF23">
        <v>0</v>
      </c>
      <c r="AG23">
        <v>0</v>
      </c>
    </row>
    <row r="24" spans="1:33">
      <c r="A24">
        <v>27</v>
      </c>
      <c r="B24">
        <v>22</v>
      </c>
      <c r="C24" t="s">
        <v>110</v>
      </c>
      <c r="D24" t="s">
        <v>106</v>
      </c>
      <c r="E24" t="s">
        <v>101</v>
      </c>
      <c r="F24">
        <v>3853</v>
      </c>
      <c r="G24">
        <v>3</v>
      </c>
      <c r="H24" s="23">
        <v>0</v>
      </c>
      <c r="I24">
        <v>22</v>
      </c>
      <c r="J24" s="60">
        <v>219</v>
      </c>
      <c r="K24">
        <v>0</v>
      </c>
      <c r="L24">
        <v>0</v>
      </c>
      <c r="M24">
        <v>0</v>
      </c>
      <c r="N24">
        <v>0</v>
      </c>
      <c r="O24">
        <v>0</v>
      </c>
      <c r="P24">
        <v>0</v>
      </c>
      <c r="Q24">
        <v>219</v>
      </c>
      <c r="R24">
        <v>302</v>
      </c>
      <c r="S24">
        <v>155</v>
      </c>
      <c r="T24" s="23">
        <v>0.51300000000000001</v>
      </c>
      <c r="U24" s="23">
        <v>0.51300000000000001</v>
      </c>
      <c r="V24">
        <v>3</v>
      </c>
      <c r="W24">
        <v>10</v>
      </c>
      <c r="X24">
        <v>10</v>
      </c>
      <c r="Y24">
        <v>0</v>
      </c>
      <c r="Z24">
        <v>10</v>
      </c>
      <c r="AA24">
        <v>0</v>
      </c>
      <c r="AB24">
        <v>0</v>
      </c>
      <c r="AC24">
        <v>0</v>
      </c>
      <c r="AD24">
        <v>0</v>
      </c>
      <c r="AE24">
        <v>0</v>
      </c>
      <c r="AF24">
        <v>0</v>
      </c>
      <c r="AG24">
        <v>0</v>
      </c>
    </row>
    <row r="25" spans="1:33">
      <c r="A25">
        <v>29</v>
      </c>
      <c r="B25">
        <v>23</v>
      </c>
      <c r="C25" t="s">
        <v>110</v>
      </c>
      <c r="D25" t="s">
        <v>106</v>
      </c>
      <c r="E25" t="s">
        <v>104</v>
      </c>
      <c r="F25">
        <v>3853</v>
      </c>
      <c r="G25">
        <v>3</v>
      </c>
      <c r="H25" s="23">
        <v>0</v>
      </c>
      <c r="I25">
        <v>23</v>
      </c>
      <c r="J25" s="60">
        <v>188</v>
      </c>
      <c r="K25">
        <v>0</v>
      </c>
      <c r="L25">
        <v>0</v>
      </c>
      <c r="M25">
        <v>0</v>
      </c>
      <c r="N25">
        <v>0</v>
      </c>
      <c r="O25">
        <v>0</v>
      </c>
      <c r="P25">
        <v>0</v>
      </c>
      <c r="Q25">
        <v>188</v>
      </c>
      <c r="R25">
        <v>538</v>
      </c>
      <c r="S25">
        <v>138</v>
      </c>
      <c r="T25" s="23">
        <v>0.25700000000000001</v>
      </c>
      <c r="U25" s="23">
        <v>0.25700000000000001</v>
      </c>
      <c r="V25">
        <v>3</v>
      </c>
      <c r="W25">
        <v>19</v>
      </c>
      <c r="X25">
        <v>19</v>
      </c>
      <c r="Y25">
        <v>0</v>
      </c>
      <c r="Z25">
        <v>19</v>
      </c>
      <c r="AA25">
        <v>0</v>
      </c>
      <c r="AB25">
        <v>0</v>
      </c>
      <c r="AC25">
        <v>0</v>
      </c>
      <c r="AD25">
        <v>0</v>
      </c>
      <c r="AE25">
        <v>0</v>
      </c>
      <c r="AF25">
        <v>0</v>
      </c>
      <c r="AG25">
        <v>0</v>
      </c>
    </row>
    <row r="26" spans="1:33">
      <c r="A26">
        <v>30</v>
      </c>
      <c r="B26">
        <v>24</v>
      </c>
      <c r="C26" t="s">
        <v>110</v>
      </c>
      <c r="D26" t="s">
        <v>106</v>
      </c>
      <c r="E26" t="s">
        <v>105</v>
      </c>
      <c r="F26">
        <v>3853</v>
      </c>
      <c r="G26">
        <v>2</v>
      </c>
      <c r="H26" s="23">
        <v>0</v>
      </c>
      <c r="I26">
        <v>24</v>
      </c>
      <c r="J26" s="60">
        <v>223</v>
      </c>
      <c r="K26">
        <v>0</v>
      </c>
      <c r="L26">
        <v>0</v>
      </c>
      <c r="M26">
        <v>0</v>
      </c>
      <c r="N26">
        <v>0</v>
      </c>
      <c r="O26">
        <v>0</v>
      </c>
      <c r="P26">
        <v>0</v>
      </c>
      <c r="Q26">
        <v>223</v>
      </c>
      <c r="R26">
        <v>255</v>
      </c>
      <c r="S26">
        <v>100</v>
      </c>
      <c r="T26" s="23">
        <v>0.39200000000000002</v>
      </c>
      <c r="U26" s="23">
        <v>0.39200000000000002</v>
      </c>
      <c r="V26">
        <v>2</v>
      </c>
      <c r="W26">
        <v>9</v>
      </c>
      <c r="X26">
        <v>9</v>
      </c>
      <c r="Y26">
        <v>0</v>
      </c>
      <c r="Z26">
        <v>9</v>
      </c>
      <c r="AA26">
        <v>0</v>
      </c>
      <c r="AB26">
        <v>0</v>
      </c>
      <c r="AC26">
        <v>0</v>
      </c>
      <c r="AD26">
        <v>0</v>
      </c>
      <c r="AE26">
        <v>0</v>
      </c>
      <c r="AF26">
        <v>0</v>
      </c>
      <c r="AG26">
        <v>0</v>
      </c>
    </row>
    <row r="27" spans="1:33">
      <c r="A27">
        <v>32</v>
      </c>
      <c r="B27">
        <v>25</v>
      </c>
      <c r="C27" t="s">
        <v>110</v>
      </c>
      <c r="D27" t="s">
        <v>107</v>
      </c>
      <c r="E27" t="s">
        <v>100</v>
      </c>
      <c r="F27">
        <v>3853</v>
      </c>
      <c r="G27">
        <v>1</v>
      </c>
      <c r="H27" s="23">
        <v>0</v>
      </c>
      <c r="I27">
        <v>25</v>
      </c>
      <c r="J27" s="60">
        <v>75</v>
      </c>
      <c r="K27">
        <v>0</v>
      </c>
      <c r="L27">
        <v>0</v>
      </c>
      <c r="M27">
        <v>0</v>
      </c>
      <c r="N27">
        <v>0</v>
      </c>
      <c r="O27">
        <v>0</v>
      </c>
      <c r="P27">
        <v>0</v>
      </c>
      <c r="Q27">
        <v>75</v>
      </c>
      <c r="R27">
        <v>230</v>
      </c>
      <c r="S27">
        <v>68</v>
      </c>
      <c r="T27" s="23">
        <v>0.29599999999999999</v>
      </c>
      <c r="U27" s="23">
        <v>0.29599999999999999</v>
      </c>
      <c r="V27">
        <v>1</v>
      </c>
      <c r="W27">
        <v>6</v>
      </c>
      <c r="X27">
        <v>6</v>
      </c>
      <c r="Y27">
        <v>0</v>
      </c>
      <c r="Z27">
        <v>6</v>
      </c>
      <c r="AA27">
        <v>0</v>
      </c>
      <c r="AB27">
        <v>0</v>
      </c>
      <c r="AC27">
        <v>0</v>
      </c>
      <c r="AD27">
        <v>0</v>
      </c>
      <c r="AE27">
        <v>0</v>
      </c>
      <c r="AF27">
        <v>0</v>
      </c>
      <c r="AG27">
        <v>0</v>
      </c>
    </row>
    <row r="28" spans="1:33">
      <c r="A28">
        <v>33</v>
      </c>
      <c r="B28">
        <v>26</v>
      </c>
      <c r="C28" t="s">
        <v>110</v>
      </c>
      <c r="D28" t="s">
        <v>107</v>
      </c>
      <c r="E28" t="s">
        <v>101</v>
      </c>
      <c r="F28">
        <v>3853</v>
      </c>
      <c r="G28">
        <v>1</v>
      </c>
      <c r="H28" s="23">
        <v>0</v>
      </c>
      <c r="I28">
        <v>26</v>
      </c>
      <c r="J28" s="60">
        <v>250</v>
      </c>
      <c r="K28">
        <v>0</v>
      </c>
      <c r="L28">
        <v>0</v>
      </c>
      <c r="M28">
        <v>0</v>
      </c>
      <c r="N28">
        <v>0</v>
      </c>
      <c r="O28">
        <v>0</v>
      </c>
      <c r="P28">
        <v>0</v>
      </c>
      <c r="Q28">
        <v>250</v>
      </c>
      <c r="R28">
        <v>161</v>
      </c>
      <c r="S28">
        <v>77</v>
      </c>
      <c r="T28" s="23">
        <v>0.47799999999999998</v>
      </c>
      <c r="U28" s="23">
        <v>0.47799999999999998</v>
      </c>
      <c r="V28">
        <v>1</v>
      </c>
      <c r="W28">
        <v>4</v>
      </c>
      <c r="X28">
        <v>4</v>
      </c>
      <c r="Y28">
        <v>0</v>
      </c>
      <c r="Z28">
        <v>4</v>
      </c>
      <c r="AA28">
        <v>0</v>
      </c>
      <c r="AB28">
        <v>0</v>
      </c>
      <c r="AC28">
        <v>0</v>
      </c>
      <c r="AD28">
        <v>0</v>
      </c>
      <c r="AE28">
        <v>0</v>
      </c>
      <c r="AF28">
        <v>0</v>
      </c>
      <c r="AG28">
        <v>0</v>
      </c>
    </row>
    <row r="29" spans="1:33">
      <c r="A29">
        <v>35</v>
      </c>
      <c r="B29">
        <v>27</v>
      </c>
      <c r="C29" t="s">
        <v>110</v>
      </c>
      <c r="D29" t="s">
        <v>107</v>
      </c>
      <c r="E29" t="s">
        <v>104</v>
      </c>
      <c r="F29">
        <v>3853</v>
      </c>
      <c r="G29">
        <v>2</v>
      </c>
      <c r="H29" s="23">
        <v>0</v>
      </c>
      <c r="I29">
        <v>27</v>
      </c>
      <c r="J29" s="60">
        <v>164</v>
      </c>
      <c r="K29">
        <v>0</v>
      </c>
      <c r="L29">
        <v>0</v>
      </c>
      <c r="M29">
        <v>0</v>
      </c>
      <c r="N29">
        <v>0</v>
      </c>
      <c r="O29">
        <v>0</v>
      </c>
      <c r="P29">
        <v>0</v>
      </c>
      <c r="Q29">
        <v>164</v>
      </c>
      <c r="R29">
        <v>372</v>
      </c>
      <c r="S29">
        <v>86</v>
      </c>
      <c r="T29" s="23">
        <v>0.23100000000000001</v>
      </c>
      <c r="U29" s="23">
        <v>0.23100000000000001</v>
      </c>
      <c r="V29">
        <v>2</v>
      </c>
      <c r="W29">
        <v>14</v>
      </c>
      <c r="X29">
        <v>14</v>
      </c>
      <c r="Y29">
        <v>0</v>
      </c>
      <c r="Z29">
        <v>14</v>
      </c>
      <c r="AA29">
        <v>0</v>
      </c>
      <c r="AB29">
        <v>0</v>
      </c>
      <c r="AC29">
        <v>0</v>
      </c>
      <c r="AD29">
        <v>0</v>
      </c>
      <c r="AE29">
        <v>0</v>
      </c>
      <c r="AF29">
        <v>0</v>
      </c>
      <c r="AG29">
        <v>0</v>
      </c>
    </row>
    <row r="30" spans="1:33">
      <c r="A30">
        <v>36</v>
      </c>
      <c r="B30">
        <v>28</v>
      </c>
      <c r="C30" t="s">
        <v>110</v>
      </c>
      <c r="D30" t="s">
        <v>107</v>
      </c>
      <c r="E30" t="s">
        <v>105</v>
      </c>
      <c r="F30">
        <v>3853</v>
      </c>
      <c r="G30">
        <v>1</v>
      </c>
      <c r="H30" s="23">
        <v>0</v>
      </c>
      <c r="I30">
        <v>28</v>
      </c>
      <c r="J30" s="60">
        <v>209</v>
      </c>
      <c r="K30">
        <v>0</v>
      </c>
      <c r="L30">
        <v>0</v>
      </c>
      <c r="M30">
        <v>0</v>
      </c>
      <c r="N30">
        <v>0</v>
      </c>
      <c r="O30">
        <v>0</v>
      </c>
      <c r="P30">
        <v>0</v>
      </c>
      <c r="Q30">
        <v>209</v>
      </c>
      <c r="R30">
        <v>175</v>
      </c>
      <c r="S30">
        <v>71</v>
      </c>
      <c r="T30" s="23">
        <v>0.40600000000000003</v>
      </c>
      <c r="U30" s="23">
        <v>0.40600000000000003</v>
      </c>
      <c r="V30">
        <v>1</v>
      </c>
      <c r="W30">
        <v>4</v>
      </c>
      <c r="X30">
        <v>4</v>
      </c>
      <c r="Y30">
        <v>0</v>
      </c>
      <c r="Z30">
        <v>4</v>
      </c>
      <c r="AA30">
        <v>0</v>
      </c>
      <c r="AB30">
        <v>0</v>
      </c>
      <c r="AC30">
        <v>0</v>
      </c>
      <c r="AD30">
        <v>0</v>
      </c>
      <c r="AE30">
        <v>0</v>
      </c>
      <c r="AF30">
        <v>0</v>
      </c>
      <c r="AG30">
        <v>0</v>
      </c>
    </row>
    <row r="31" spans="1:33">
      <c r="A31" t="s">
        <v>113</v>
      </c>
      <c r="B31">
        <v>29</v>
      </c>
      <c r="C31" t="s">
        <v>114</v>
      </c>
      <c r="F31">
        <v>3854</v>
      </c>
      <c r="G31">
        <v>7</v>
      </c>
      <c r="H31" s="23">
        <v>0</v>
      </c>
      <c r="I31">
        <v>29</v>
      </c>
      <c r="J31" s="60">
        <v>147</v>
      </c>
      <c r="K31">
        <v>0</v>
      </c>
      <c r="L31">
        <v>0</v>
      </c>
      <c r="M31">
        <v>0</v>
      </c>
      <c r="N31">
        <v>0</v>
      </c>
      <c r="O31">
        <v>0</v>
      </c>
      <c r="P31">
        <v>0</v>
      </c>
      <c r="Q31">
        <v>147</v>
      </c>
      <c r="R31" s="24">
        <v>1725</v>
      </c>
      <c r="S31">
        <v>185</v>
      </c>
      <c r="T31" s="23">
        <v>0.107</v>
      </c>
      <c r="U31" s="23">
        <v>0.107</v>
      </c>
      <c r="V31">
        <v>7</v>
      </c>
      <c r="W31">
        <v>105</v>
      </c>
      <c r="X31">
        <v>105</v>
      </c>
      <c r="Y31">
        <v>0</v>
      </c>
      <c r="Z31">
        <v>105</v>
      </c>
      <c r="AA31">
        <v>0</v>
      </c>
      <c r="AB31">
        <v>0</v>
      </c>
      <c r="AC31">
        <v>0</v>
      </c>
      <c r="AD31">
        <v>0</v>
      </c>
      <c r="AE31">
        <v>0</v>
      </c>
      <c r="AF31">
        <v>0</v>
      </c>
      <c r="AG31">
        <v>0</v>
      </c>
    </row>
    <row r="32" spans="1:33">
      <c r="A32">
        <v>38</v>
      </c>
      <c r="B32">
        <v>30</v>
      </c>
      <c r="C32" t="s">
        <v>115</v>
      </c>
      <c r="D32" t="s">
        <v>99</v>
      </c>
      <c r="E32" t="s">
        <v>100</v>
      </c>
      <c r="F32">
        <v>3854</v>
      </c>
      <c r="G32">
        <v>2</v>
      </c>
      <c r="H32" s="23">
        <v>0</v>
      </c>
      <c r="I32">
        <v>30</v>
      </c>
      <c r="J32" s="60">
        <v>26</v>
      </c>
      <c r="K32">
        <v>0</v>
      </c>
      <c r="L32">
        <v>0</v>
      </c>
      <c r="M32">
        <v>0</v>
      </c>
      <c r="N32">
        <v>0</v>
      </c>
      <c r="O32">
        <v>0</v>
      </c>
      <c r="P32">
        <v>0</v>
      </c>
      <c r="Q32">
        <v>26</v>
      </c>
      <c r="R32">
        <v>234</v>
      </c>
      <c r="S32">
        <v>74</v>
      </c>
      <c r="T32" s="23">
        <v>0.316</v>
      </c>
      <c r="U32" s="23">
        <v>0.316</v>
      </c>
      <c r="V32">
        <v>2</v>
      </c>
      <c r="W32">
        <v>11</v>
      </c>
      <c r="X32">
        <v>11</v>
      </c>
      <c r="Y32">
        <v>0</v>
      </c>
      <c r="Z32">
        <v>11</v>
      </c>
      <c r="AA32">
        <v>0</v>
      </c>
      <c r="AB32">
        <v>0</v>
      </c>
      <c r="AC32">
        <v>0</v>
      </c>
      <c r="AD32">
        <v>0</v>
      </c>
      <c r="AE32">
        <v>0</v>
      </c>
      <c r="AF32">
        <v>0</v>
      </c>
      <c r="AG32">
        <v>0</v>
      </c>
    </row>
    <row r="33" spans="1:33">
      <c r="A33">
        <v>39</v>
      </c>
      <c r="B33">
        <v>31</v>
      </c>
      <c r="C33" t="s">
        <v>115</v>
      </c>
      <c r="D33" t="s">
        <v>99</v>
      </c>
      <c r="E33" t="s">
        <v>101</v>
      </c>
      <c r="F33">
        <v>3854</v>
      </c>
      <c r="G33">
        <v>2</v>
      </c>
      <c r="H33" s="23">
        <v>0</v>
      </c>
      <c r="I33">
        <v>31</v>
      </c>
      <c r="J33" s="60">
        <v>60</v>
      </c>
      <c r="K33">
        <v>0</v>
      </c>
      <c r="L33">
        <v>0</v>
      </c>
      <c r="M33">
        <v>0</v>
      </c>
      <c r="N33">
        <v>0</v>
      </c>
      <c r="O33">
        <v>0</v>
      </c>
      <c r="P33">
        <v>0</v>
      </c>
      <c r="Q33">
        <v>60</v>
      </c>
      <c r="R33">
        <v>150</v>
      </c>
      <c r="S33">
        <v>75</v>
      </c>
      <c r="T33" s="23">
        <v>0.5</v>
      </c>
      <c r="U33" s="23">
        <v>0.5</v>
      </c>
      <c r="V33">
        <v>2</v>
      </c>
      <c r="W33">
        <v>7</v>
      </c>
      <c r="X33">
        <v>7</v>
      </c>
      <c r="Y33">
        <v>0</v>
      </c>
      <c r="Z33">
        <v>7</v>
      </c>
      <c r="AA33">
        <v>0</v>
      </c>
      <c r="AB33">
        <v>0</v>
      </c>
      <c r="AC33">
        <v>0</v>
      </c>
      <c r="AD33">
        <v>0</v>
      </c>
      <c r="AE33">
        <v>0</v>
      </c>
      <c r="AF33">
        <v>0</v>
      </c>
      <c r="AG33">
        <v>0</v>
      </c>
    </row>
    <row r="34" spans="1:33">
      <c r="A34" t="s">
        <v>116</v>
      </c>
      <c r="B34">
        <v>32</v>
      </c>
      <c r="C34" t="s">
        <v>117</v>
      </c>
      <c r="F34">
        <v>3854</v>
      </c>
      <c r="G34">
        <v>7</v>
      </c>
      <c r="H34" s="23">
        <v>0</v>
      </c>
      <c r="I34">
        <v>32</v>
      </c>
      <c r="J34" s="60">
        <v>211</v>
      </c>
      <c r="K34">
        <v>0</v>
      </c>
      <c r="L34">
        <v>0</v>
      </c>
      <c r="M34">
        <v>0</v>
      </c>
      <c r="N34">
        <v>0</v>
      </c>
      <c r="O34">
        <v>0</v>
      </c>
      <c r="P34">
        <v>0</v>
      </c>
      <c r="Q34">
        <v>211</v>
      </c>
      <c r="R34" s="24">
        <v>1619</v>
      </c>
      <c r="S34">
        <v>227</v>
      </c>
      <c r="T34" s="23">
        <v>0.14000000000000001</v>
      </c>
      <c r="U34" s="23">
        <v>0.14000000000000001</v>
      </c>
      <c r="V34">
        <v>7</v>
      </c>
      <c r="W34">
        <v>81</v>
      </c>
      <c r="X34">
        <v>81</v>
      </c>
      <c r="Y34">
        <v>0</v>
      </c>
      <c r="Z34">
        <v>81</v>
      </c>
      <c r="AA34">
        <v>0</v>
      </c>
      <c r="AB34">
        <v>0</v>
      </c>
      <c r="AC34">
        <v>0</v>
      </c>
      <c r="AD34">
        <v>0</v>
      </c>
      <c r="AE34">
        <v>0</v>
      </c>
      <c r="AF34">
        <v>0</v>
      </c>
      <c r="AG34">
        <v>0</v>
      </c>
    </row>
    <row r="35" spans="1:33">
      <c r="A35">
        <v>41</v>
      </c>
      <c r="B35">
        <v>33</v>
      </c>
      <c r="C35" t="s">
        <v>115</v>
      </c>
      <c r="D35" t="s">
        <v>99</v>
      </c>
      <c r="E35" t="s">
        <v>104</v>
      </c>
      <c r="F35">
        <v>3854</v>
      </c>
      <c r="G35">
        <v>2</v>
      </c>
      <c r="H35" s="23">
        <v>0</v>
      </c>
      <c r="I35">
        <v>33</v>
      </c>
      <c r="J35" s="60">
        <v>44</v>
      </c>
      <c r="K35">
        <v>0</v>
      </c>
      <c r="L35">
        <v>0</v>
      </c>
      <c r="M35">
        <v>0</v>
      </c>
      <c r="N35">
        <v>0</v>
      </c>
      <c r="O35">
        <v>0</v>
      </c>
      <c r="P35">
        <v>0</v>
      </c>
      <c r="Q35">
        <v>44</v>
      </c>
      <c r="R35">
        <v>413</v>
      </c>
      <c r="S35">
        <v>79</v>
      </c>
      <c r="T35" s="23">
        <v>0.191</v>
      </c>
      <c r="U35" s="23">
        <v>0.191</v>
      </c>
      <c r="V35">
        <v>2</v>
      </c>
      <c r="W35">
        <v>17</v>
      </c>
      <c r="X35">
        <v>17</v>
      </c>
      <c r="Y35">
        <v>0</v>
      </c>
      <c r="Z35">
        <v>17</v>
      </c>
      <c r="AA35">
        <v>0</v>
      </c>
      <c r="AB35">
        <v>0</v>
      </c>
      <c r="AC35">
        <v>0</v>
      </c>
      <c r="AD35">
        <v>0</v>
      </c>
      <c r="AE35">
        <v>0</v>
      </c>
      <c r="AF35">
        <v>0</v>
      </c>
      <c r="AG35">
        <v>0</v>
      </c>
    </row>
    <row r="36" spans="1:33">
      <c r="A36">
        <v>42</v>
      </c>
      <c r="B36">
        <v>34</v>
      </c>
      <c r="C36" t="s">
        <v>115</v>
      </c>
      <c r="D36" t="s">
        <v>99</v>
      </c>
      <c r="E36" t="s">
        <v>105</v>
      </c>
      <c r="F36">
        <v>3854</v>
      </c>
      <c r="G36">
        <v>3</v>
      </c>
      <c r="H36" s="23">
        <v>0</v>
      </c>
      <c r="I36">
        <v>34</v>
      </c>
      <c r="J36" s="60">
        <v>80</v>
      </c>
      <c r="K36">
        <v>0</v>
      </c>
      <c r="L36">
        <v>0</v>
      </c>
      <c r="M36">
        <v>0</v>
      </c>
      <c r="N36">
        <v>0</v>
      </c>
      <c r="O36">
        <v>0</v>
      </c>
      <c r="P36">
        <v>0</v>
      </c>
      <c r="Q36">
        <v>80</v>
      </c>
      <c r="R36">
        <v>234</v>
      </c>
      <c r="S36">
        <v>111</v>
      </c>
      <c r="T36" s="23">
        <v>0.47399999999999998</v>
      </c>
      <c r="U36" s="23">
        <v>0.47399999999999998</v>
      </c>
      <c r="V36">
        <v>3</v>
      </c>
      <c r="W36">
        <v>11</v>
      </c>
      <c r="X36">
        <v>11</v>
      </c>
      <c r="Y36">
        <v>0</v>
      </c>
      <c r="Z36">
        <v>11</v>
      </c>
      <c r="AA36">
        <v>0</v>
      </c>
      <c r="AB36">
        <v>0</v>
      </c>
      <c r="AC36">
        <v>0</v>
      </c>
      <c r="AD36">
        <v>0</v>
      </c>
      <c r="AE36">
        <v>0</v>
      </c>
      <c r="AF36">
        <v>0</v>
      </c>
      <c r="AG36">
        <v>0</v>
      </c>
    </row>
    <row r="37" spans="1:33">
      <c r="A37">
        <v>44</v>
      </c>
      <c r="B37">
        <v>35</v>
      </c>
      <c r="C37" t="s">
        <v>115</v>
      </c>
      <c r="D37" t="s">
        <v>106</v>
      </c>
      <c r="E37" t="s">
        <v>100</v>
      </c>
      <c r="F37">
        <v>3854</v>
      </c>
      <c r="G37">
        <v>2</v>
      </c>
      <c r="H37" s="23">
        <v>0</v>
      </c>
      <c r="I37">
        <v>35</v>
      </c>
      <c r="J37" s="60">
        <v>63</v>
      </c>
      <c r="K37">
        <v>0</v>
      </c>
      <c r="L37">
        <v>0</v>
      </c>
      <c r="M37">
        <v>0</v>
      </c>
      <c r="N37">
        <v>0</v>
      </c>
      <c r="O37">
        <v>0</v>
      </c>
      <c r="P37">
        <v>0</v>
      </c>
      <c r="Q37">
        <v>63</v>
      </c>
      <c r="R37">
        <v>302</v>
      </c>
      <c r="S37">
        <v>92</v>
      </c>
      <c r="T37" s="23">
        <v>0.30499999999999999</v>
      </c>
      <c r="U37" s="23">
        <v>0.30499999999999999</v>
      </c>
      <c r="V37">
        <v>2</v>
      </c>
      <c r="W37">
        <v>11</v>
      </c>
      <c r="X37">
        <v>11</v>
      </c>
      <c r="Y37">
        <v>0</v>
      </c>
      <c r="Z37">
        <v>11</v>
      </c>
      <c r="AA37">
        <v>0</v>
      </c>
      <c r="AB37">
        <v>0</v>
      </c>
      <c r="AC37">
        <v>0</v>
      </c>
      <c r="AD37">
        <v>0</v>
      </c>
      <c r="AE37">
        <v>0</v>
      </c>
      <c r="AF37">
        <v>0</v>
      </c>
      <c r="AG37">
        <v>0</v>
      </c>
    </row>
    <row r="38" spans="1:33">
      <c r="A38">
        <v>45</v>
      </c>
      <c r="B38">
        <v>36</v>
      </c>
      <c r="C38" t="s">
        <v>115</v>
      </c>
      <c r="D38" t="s">
        <v>106</v>
      </c>
      <c r="E38" t="s">
        <v>101</v>
      </c>
      <c r="F38">
        <v>3854</v>
      </c>
      <c r="G38">
        <v>1</v>
      </c>
      <c r="H38" s="23">
        <v>0</v>
      </c>
      <c r="I38">
        <v>36</v>
      </c>
      <c r="J38" s="60">
        <v>99</v>
      </c>
      <c r="K38">
        <v>0</v>
      </c>
      <c r="L38">
        <v>0</v>
      </c>
      <c r="M38">
        <v>0</v>
      </c>
      <c r="N38">
        <v>0</v>
      </c>
      <c r="O38">
        <v>0</v>
      </c>
      <c r="P38">
        <v>0</v>
      </c>
      <c r="Q38">
        <v>99</v>
      </c>
      <c r="R38">
        <v>123</v>
      </c>
      <c r="S38">
        <v>50</v>
      </c>
      <c r="T38" s="23">
        <v>0.40699999999999997</v>
      </c>
      <c r="U38" s="23">
        <v>0.40699999999999997</v>
      </c>
      <c r="V38">
        <v>1</v>
      </c>
      <c r="W38">
        <v>4</v>
      </c>
      <c r="X38">
        <v>4</v>
      </c>
      <c r="Y38">
        <v>0</v>
      </c>
      <c r="Z38">
        <v>4</v>
      </c>
      <c r="AA38">
        <v>0</v>
      </c>
      <c r="AB38">
        <v>0</v>
      </c>
      <c r="AC38">
        <v>0</v>
      </c>
      <c r="AD38">
        <v>0</v>
      </c>
      <c r="AE38">
        <v>0</v>
      </c>
      <c r="AF38">
        <v>0</v>
      </c>
      <c r="AG38">
        <v>0</v>
      </c>
    </row>
    <row r="39" spans="1:33">
      <c r="A39">
        <v>47</v>
      </c>
      <c r="B39">
        <v>37</v>
      </c>
      <c r="C39" t="s">
        <v>115</v>
      </c>
      <c r="D39" t="s">
        <v>106</v>
      </c>
      <c r="E39" t="s">
        <v>104</v>
      </c>
      <c r="F39">
        <v>3854</v>
      </c>
      <c r="G39">
        <v>2</v>
      </c>
      <c r="H39" s="23">
        <v>0</v>
      </c>
      <c r="I39">
        <v>37</v>
      </c>
      <c r="J39" s="60">
        <v>105</v>
      </c>
      <c r="K39">
        <v>0</v>
      </c>
      <c r="L39">
        <v>0</v>
      </c>
      <c r="M39">
        <v>0</v>
      </c>
      <c r="N39">
        <v>0</v>
      </c>
      <c r="O39">
        <v>0</v>
      </c>
      <c r="P39">
        <v>0</v>
      </c>
      <c r="Q39">
        <v>105</v>
      </c>
      <c r="R39">
        <v>345</v>
      </c>
      <c r="S39">
        <v>81</v>
      </c>
      <c r="T39" s="23">
        <v>0.23499999999999999</v>
      </c>
      <c r="U39" s="23">
        <v>0.23499999999999999</v>
      </c>
      <c r="V39">
        <v>2</v>
      </c>
      <c r="W39">
        <v>14</v>
      </c>
      <c r="X39">
        <v>14</v>
      </c>
      <c r="Y39">
        <v>0</v>
      </c>
      <c r="Z39">
        <v>14</v>
      </c>
      <c r="AA39">
        <v>0</v>
      </c>
      <c r="AB39">
        <v>0</v>
      </c>
      <c r="AC39">
        <v>0</v>
      </c>
      <c r="AD39">
        <v>0</v>
      </c>
      <c r="AE39">
        <v>0</v>
      </c>
      <c r="AF39">
        <v>0</v>
      </c>
      <c r="AG39">
        <v>0</v>
      </c>
    </row>
    <row r="40" spans="1:33">
      <c r="A40">
        <v>48</v>
      </c>
      <c r="B40">
        <v>38</v>
      </c>
      <c r="C40" t="s">
        <v>115</v>
      </c>
      <c r="D40" t="s">
        <v>106</v>
      </c>
      <c r="E40" t="s">
        <v>105</v>
      </c>
      <c r="F40">
        <v>3854</v>
      </c>
      <c r="G40">
        <v>1</v>
      </c>
      <c r="H40" s="23">
        <v>0</v>
      </c>
      <c r="I40">
        <v>38</v>
      </c>
      <c r="J40" s="60">
        <v>120</v>
      </c>
      <c r="K40">
        <v>0</v>
      </c>
      <c r="L40">
        <v>0</v>
      </c>
      <c r="M40">
        <v>0</v>
      </c>
      <c r="N40">
        <v>0</v>
      </c>
      <c r="O40">
        <v>0</v>
      </c>
      <c r="P40">
        <v>0</v>
      </c>
      <c r="Q40">
        <v>120</v>
      </c>
      <c r="R40">
        <v>104</v>
      </c>
      <c r="S40">
        <v>47</v>
      </c>
      <c r="T40" s="23">
        <v>0.45200000000000001</v>
      </c>
      <c r="U40" s="23">
        <v>0.45200000000000001</v>
      </c>
      <c r="V40">
        <v>1</v>
      </c>
      <c r="W40">
        <v>4</v>
      </c>
      <c r="X40">
        <v>4</v>
      </c>
      <c r="Y40">
        <v>0</v>
      </c>
      <c r="Z40">
        <v>4</v>
      </c>
      <c r="AA40">
        <v>0</v>
      </c>
      <c r="AB40">
        <v>0</v>
      </c>
      <c r="AC40">
        <v>0</v>
      </c>
      <c r="AD40">
        <v>0</v>
      </c>
      <c r="AE40">
        <v>0</v>
      </c>
      <c r="AF40">
        <v>0</v>
      </c>
      <c r="AG40">
        <v>0</v>
      </c>
    </row>
    <row r="41" spans="1:33">
      <c r="A41">
        <v>50</v>
      </c>
      <c r="B41">
        <v>39</v>
      </c>
      <c r="C41" t="s">
        <v>115</v>
      </c>
      <c r="D41" t="s">
        <v>107</v>
      </c>
      <c r="E41" t="s">
        <v>100</v>
      </c>
      <c r="F41">
        <v>3854</v>
      </c>
      <c r="G41">
        <v>3</v>
      </c>
      <c r="H41" s="23">
        <v>0</v>
      </c>
      <c r="I41">
        <v>39</v>
      </c>
      <c r="J41" s="60">
        <v>143</v>
      </c>
      <c r="K41">
        <v>0</v>
      </c>
      <c r="L41">
        <v>0</v>
      </c>
      <c r="M41">
        <v>0</v>
      </c>
      <c r="N41">
        <v>0</v>
      </c>
      <c r="O41">
        <v>0</v>
      </c>
      <c r="P41">
        <v>0</v>
      </c>
      <c r="Q41">
        <v>143</v>
      </c>
      <c r="R41">
        <v>547</v>
      </c>
      <c r="S41">
        <v>165</v>
      </c>
      <c r="T41" s="23">
        <v>0.30199999999999999</v>
      </c>
      <c r="U41" s="23">
        <v>0.30199999999999999</v>
      </c>
      <c r="V41">
        <v>3</v>
      </c>
      <c r="W41">
        <v>16</v>
      </c>
      <c r="X41">
        <v>16</v>
      </c>
      <c r="Y41">
        <v>0</v>
      </c>
      <c r="Z41">
        <v>16</v>
      </c>
      <c r="AA41">
        <v>0</v>
      </c>
      <c r="AB41">
        <v>0</v>
      </c>
      <c r="AC41">
        <v>0</v>
      </c>
      <c r="AD41">
        <v>0</v>
      </c>
      <c r="AE41">
        <v>0</v>
      </c>
      <c r="AF41">
        <v>0</v>
      </c>
      <c r="AG41">
        <v>0</v>
      </c>
    </row>
    <row r="42" spans="1:33">
      <c r="A42">
        <v>51</v>
      </c>
      <c r="B42">
        <v>40</v>
      </c>
      <c r="C42" t="s">
        <v>115</v>
      </c>
      <c r="D42" t="s">
        <v>107</v>
      </c>
      <c r="E42" t="s">
        <v>101</v>
      </c>
      <c r="F42">
        <v>3854</v>
      </c>
      <c r="G42">
        <v>2</v>
      </c>
      <c r="H42" s="23">
        <v>0</v>
      </c>
      <c r="I42">
        <v>40</v>
      </c>
      <c r="J42" s="60">
        <v>265</v>
      </c>
      <c r="K42">
        <v>0</v>
      </c>
      <c r="L42">
        <v>0</v>
      </c>
      <c r="M42">
        <v>0</v>
      </c>
      <c r="N42">
        <v>0</v>
      </c>
      <c r="O42">
        <v>0</v>
      </c>
      <c r="P42">
        <v>0</v>
      </c>
      <c r="Q42">
        <v>265</v>
      </c>
      <c r="R42">
        <v>221</v>
      </c>
      <c r="S42">
        <v>106</v>
      </c>
      <c r="T42" s="23">
        <v>0.48</v>
      </c>
      <c r="U42" s="23">
        <v>0.48</v>
      </c>
      <c r="V42">
        <v>2</v>
      </c>
      <c r="W42">
        <v>7</v>
      </c>
      <c r="X42">
        <v>7</v>
      </c>
      <c r="Y42">
        <v>0</v>
      </c>
      <c r="Z42">
        <v>7</v>
      </c>
      <c r="AA42">
        <v>0</v>
      </c>
      <c r="AB42">
        <v>0</v>
      </c>
      <c r="AC42">
        <v>0</v>
      </c>
      <c r="AD42">
        <v>0</v>
      </c>
      <c r="AE42">
        <v>0</v>
      </c>
      <c r="AF42">
        <v>0</v>
      </c>
      <c r="AG42">
        <v>0</v>
      </c>
    </row>
    <row r="43" spans="1:33">
      <c r="A43">
        <v>53</v>
      </c>
      <c r="B43">
        <v>41</v>
      </c>
      <c r="C43" t="s">
        <v>115</v>
      </c>
      <c r="D43" t="s">
        <v>107</v>
      </c>
      <c r="E43" t="s">
        <v>104</v>
      </c>
      <c r="F43">
        <v>3854</v>
      </c>
      <c r="G43">
        <v>3</v>
      </c>
      <c r="H43" s="23">
        <v>0</v>
      </c>
      <c r="I43">
        <v>41</v>
      </c>
      <c r="J43" s="60">
        <v>186</v>
      </c>
      <c r="K43">
        <v>0</v>
      </c>
      <c r="L43">
        <v>0</v>
      </c>
      <c r="M43">
        <v>0</v>
      </c>
      <c r="N43">
        <v>0</v>
      </c>
      <c r="O43">
        <v>0</v>
      </c>
      <c r="P43">
        <v>0</v>
      </c>
      <c r="Q43">
        <v>186</v>
      </c>
      <c r="R43">
        <v>456</v>
      </c>
      <c r="S43">
        <v>140</v>
      </c>
      <c r="T43" s="23">
        <v>0.307</v>
      </c>
      <c r="U43" s="23">
        <v>0.307</v>
      </c>
      <c r="V43">
        <v>3</v>
      </c>
      <c r="W43">
        <v>16</v>
      </c>
      <c r="X43">
        <v>16</v>
      </c>
      <c r="Y43">
        <v>0</v>
      </c>
      <c r="Z43">
        <v>16</v>
      </c>
      <c r="AA43">
        <v>0</v>
      </c>
      <c r="AB43">
        <v>0</v>
      </c>
      <c r="AC43">
        <v>0</v>
      </c>
      <c r="AD43">
        <v>0</v>
      </c>
      <c r="AE43">
        <v>0</v>
      </c>
      <c r="AF43">
        <v>0</v>
      </c>
      <c r="AG43">
        <v>0</v>
      </c>
    </row>
    <row r="44" spans="1:33">
      <c r="A44">
        <v>54</v>
      </c>
      <c r="B44">
        <v>42</v>
      </c>
      <c r="C44" t="s">
        <v>115</v>
      </c>
      <c r="D44" t="s">
        <v>107</v>
      </c>
      <c r="E44" t="s">
        <v>105</v>
      </c>
      <c r="F44">
        <v>3854</v>
      </c>
      <c r="G44">
        <v>2</v>
      </c>
      <c r="H44" s="23">
        <v>0</v>
      </c>
      <c r="I44">
        <v>42</v>
      </c>
      <c r="J44" s="60">
        <v>213</v>
      </c>
      <c r="K44">
        <v>0</v>
      </c>
      <c r="L44">
        <v>0</v>
      </c>
      <c r="M44">
        <v>0</v>
      </c>
      <c r="N44">
        <v>0</v>
      </c>
      <c r="O44">
        <v>0</v>
      </c>
      <c r="P44">
        <v>0</v>
      </c>
      <c r="Q44">
        <v>213</v>
      </c>
      <c r="R44">
        <v>236</v>
      </c>
      <c r="S44">
        <v>111</v>
      </c>
      <c r="T44" s="23">
        <v>0.47</v>
      </c>
      <c r="U44" s="23">
        <v>0.47</v>
      </c>
      <c r="V44">
        <v>2</v>
      </c>
      <c r="W44">
        <v>7</v>
      </c>
      <c r="X44">
        <v>7</v>
      </c>
      <c r="Y44">
        <v>0</v>
      </c>
      <c r="Z44">
        <v>7</v>
      </c>
      <c r="AA44">
        <v>0</v>
      </c>
      <c r="AB44">
        <v>0</v>
      </c>
      <c r="AC44">
        <v>0</v>
      </c>
      <c r="AD44">
        <v>0</v>
      </c>
      <c r="AE44">
        <v>0</v>
      </c>
      <c r="AF44">
        <v>0</v>
      </c>
      <c r="AG44">
        <v>0</v>
      </c>
    </row>
    <row r="45" spans="1:33">
      <c r="A45" t="s">
        <v>118</v>
      </c>
      <c r="B45">
        <v>43</v>
      </c>
      <c r="C45" t="s">
        <v>119</v>
      </c>
      <c r="F45">
        <v>3855</v>
      </c>
      <c r="G45">
        <v>11</v>
      </c>
      <c r="H45" s="23">
        <v>0</v>
      </c>
      <c r="I45">
        <v>43</v>
      </c>
      <c r="J45" s="60">
        <v>126</v>
      </c>
      <c r="K45">
        <v>0</v>
      </c>
      <c r="L45">
        <v>0</v>
      </c>
      <c r="M45">
        <v>0</v>
      </c>
      <c r="N45">
        <v>0</v>
      </c>
      <c r="O45">
        <v>0</v>
      </c>
      <c r="P45">
        <v>0</v>
      </c>
      <c r="Q45">
        <v>126</v>
      </c>
      <c r="R45" s="24">
        <v>1562</v>
      </c>
      <c r="S45">
        <v>268</v>
      </c>
      <c r="T45" s="23">
        <v>0.17199999999999999</v>
      </c>
      <c r="U45" s="23">
        <v>0.17199999999999999</v>
      </c>
      <c r="V45">
        <v>11</v>
      </c>
      <c r="W45">
        <v>103</v>
      </c>
      <c r="X45">
        <v>103</v>
      </c>
      <c r="Y45">
        <v>0</v>
      </c>
      <c r="Z45">
        <v>103</v>
      </c>
      <c r="AA45">
        <v>0</v>
      </c>
      <c r="AB45">
        <v>0</v>
      </c>
      <c r="AC45">
        <v>0</v>
      </c>
      <c r="AD45">
        <v>0</v>
      </c>
      <c r="AE45">
        <v>0</v>
      </c>
      <c r="AF45">
        <v>0</v>
      </c>
      <c r="AG45">
        <v>0</v>
      </c>
    </row>
    <row r="46" spans="1:33">
      <c r="A46">
        <v>56</v>
      </c>
      <c r="B46">
        <v>44</v>
      </c>
      <c r="C46" t="s">
        <v>120</v>
      </c>
      <c r="D46" t="s">
        <v>99</v>
      </c>
      <c r="E46" t="s">
        <v>100</v>
      </c>
      <c r="F46">
        <v>3855</v>
      </c>
      <c r="G46">
        <v>3</v>
      </c>
      <c r="H46" s="23">
        <v>0</v>
      </c>
      <c r="I46">
        <v>44</v>
      </c>
      <c r="J46" s="60">
        <v>81</v>
      </c>
      <c r="K46">
        <v>0</v>
      </c>
      <c r="L46">
        <v>0</v>
      </c>
      <c r="M46">
        <v>0</v>
      </c>
      <c r="N46">
        <v>0</v>
      </c>
      <c r="O46">
        <v>0</v>
      </c>
      <c r="P46">
        <v>0</v>
      </c>
      <c r="Q46">
        <v>81</v>
      </c>
      <c r="R46">
        <v>686</v>
      </c>
      <c r="S46">
        <v>137</v>
      </c>
      <c r="T46" s="23">
        <v>0.2</v>
      </c>
      <c r="U46" s="23">
        <v>0.2</v>
      </c>
      <c r="V46">
        <v>3</v>
      </c>
      <c r="W46">
        <v>25</v>
      </c>
      <c r="X46">
        <v>25</v>
      </c>
      <c r="Y46">
        <v>0</v>
      </c>
      <c r="Z46">
        <v>25</v>
      </c>
      <c r="AA46">
        <v>0</v>
      </c>
      <c r="AB46">
        <v>0</v>
      </c>
      <c r="AC46">
        <v>0</v>
      </c>
      <c r="AD46">
        <v>0</v>
      </c>
      <c r="AE46">
        <v>0</v>
      </c>
      <c r="AF46">
        <v>0</v>
      </c>
      <c r="AG46">
        <v>0</v>
      </c>
    </row>
    <row r="47" spans="1:33">
      <c r="A47">
        <v>57</v>
      </c>
      <c r="B47">
        <v>45</v>
      </c>
      <c r="C47" t="s">
        <v>120</v>
      </c>
      <c r="D47" t="s">
        <v>99</v>
      </c>
      <c r="E47" t="s">
        <v>101</v>
      </c>
      <c r="F47">
        <v>3855</v>
      </c>
      <c r="G47">
        <v>5</v>
      </c>
      <c r="H47" s="23">
        <v>0</v>
      </c>
      <c r="I47">
        <v>45</v>
      </c>
      <c r="J47" s="60">
        <v>110</v>
      </c>
      <c r="K47">
        <v>0</v>
      </c>
      <c r="L47">
        <v>0</v>
      </c>
      <c r="M47">
        <v>0</v>
      </c>
      <c r="N47">
        <v>0</v>
      </c>
      <c r="O47">
        <v>0</v>
      </c>
      <c r="P47">
        <v>0</v>
      </c>
      <c r="Q47">
        <v>110</v>
      </c>
      <c r="R47">
        <v>381</v>
      </c>
      <c r="S47">
        <v>150</v>
      </c>
      <c r="T47" s="23">
        <v>0.39400000000000002</v>
      </c>
      <c r="U47" s="23">
        <v>0.39400000000000002</v>
      </c>
      <c r="V47">
        <v>5</v>
      </c>
      <c r="W47">
        <v>21</v>
      </c>
      <c r="X47">
        <v>21</v>
      </c>
      <c r="Y47">
        <v>0</v>
      </c>
      <c r="Z47">
        <v>21</v>
      </c>
      <c r="AA47">
        <v>0</v>
      </c>
      <c r="AB47">
        <v>0</v>
      </c>
      <c r="AC47">
        <v>0</v>
      </c>
      <c r="AD47">
        <v>0</v>
      </c>
      <c r="AE47">
        <v>0</v>
      </c>
      <c r="AF47">
        <v>0</v>
      </c>
      <c r="AG47">
        <v>0</v>
      </c>
    </row>
    <row r="48" spans="1:33">
      <c r="A48" t="s">
        <v>121</v>
      </c>
      <c r="B48">
        <v>46</v>
      </c>
      <c r="C48" t="s">
        <v>122</v>
      </c>
      <c r="F48">
        <v>3855</v>
      </c>
      <c r="G48">
        <v>11</v>
      </c>
      <c r="H48" s="23">
        <v>0</v>
      </c>
      <c r="I48">
        <v>46</v>
      </c>
      <c r="J48" s="60">
        <v>284</v>
      </c>
      <c r="K48">
        <v>0</v>
      </c>
      <c r="L48">
        <v>0</v>
      </c>
      <c r="M48">
        <v>0</v>
      </c>
      <c r="N48">
        <v>0</v>
      </c>
      <c r="O48">
        <v>0</v>
      </c>
      <c r="P48">
        <v>0</v>
      </c>
      <c r="Q48">
        <v>284</v>
      </c>
      <c r="R48" s="24">
        <v>2945</v>
      </c>
      <c r="S48">
        <v>361</v>
      </c>
      <c r="T48" s="23">
        <v>0.123</v>
      </c>
      <c r="U48" s="23">
        <v>0.123</v>
      </c>
      <c r="V48">
        <v>11</v>
      </c>
      <c r="W48">
        <v>144</v>
      </c>
      <c r="X48">
        <v>144</v>
      </c>
      <c r="Y48">
        <v>0</v>
      </c>
      <c r="Z48">
        <v>144</v>
      </c>
      <c r="AA48">
        <v>0</v>
      </c>
      <c r="AB48">
        <v>0</v>
      </c>
      <c r="AC48">
        <v>0</v>
      </c>
      <c r="AD48">
        <v>0</v>
      </c>
      <c r="AE48">
        <v>0</v>
      </c>
      <c r="AF48">
        <v>0</v>
      </c>
      <c r="AG48">
        <v>0</v>
      </c>
    </row>
    <row r="49" spans="1:33">
      <c r="A49">
        <v>59</v>
      </c>
      <c r="B49">
        <v>47</v>
      </c>
      <c r="C49" t="s">
        <v>120</v>
      </c>
      <c r="D49" t="s">
        <v>99</v>
      </c>
      <c r="E49" t="s">
        <v>104</v>
      </c>
      <c r="F49">
        <v>3855</v>
      </c>
      <c r="G49">
        <v>3</v>
      </c>
      <c r="H49" s="23">
        <v>0</v>
      </c>
      <c r="I49">
        <v>47</v>
      </c>
      <c r="J49" s="60">
        <v>100</v>
      </c>
      <c r="K49">
        <v>0</v>
      </c>
      <c r="L49">
        <v>0</v>
      </c>
      <c r="M49">
        <v>0</v>
      </c>
      <c r="N49">
        <v>0</v>
      </c>
      <c r="O49">
        <v>0</v>
      </c>
      <c r="P49">
        <v>0</v>
      </c>
      <c r="Q49">
        <v>100</v>
      </c>
      <c r="R49">
        <v>789</v>
      </c>
      <c r="S49">
        <v>99</v>
      </c>
      <c r="T49" s="23">
        <v>0.125</v>
      </c>
      <c r="U49" s="23">
        <v>0.125</v>
      </c>
      <c r="V49">
        <v>3</v>
      </c>
      <c r="W49">
        <v>39</v>
      </c>
      <c r="X49">
        <v>39</v>
      </c>
      <c r="Y49">
        <v>0</v>
      </c>
      <c r="Z49">
        <v>39</v>
      </c>
      <c r="AA49">
        <v>0</v>
      </c>
      <c r="AB49">
        <v>0</v>
      </c>
      <c r="AC49">
        <v>0</v>
      </c>
      <c r="AD49">
        <v>0</v>
      </c>
      <c r="AE49">
        <v>0</v>
      </c>
      <c r="AF49">
        <v>0</v>
      </c>
      <c r="AG49">
        <v>0</v>
      </c>
    </row>
    <row r="50" spans="1:33">
      <c r="A50">
        <v>60</v>
      </c>
      <c r="B50">
        <v>48</v>
      </c>
      <c r="C50" t="s">
        <v>120</v>
      </c>
      <c r="D50" t="s">
        <v>99</v>
      </c>
      <c r="E50" t="s">
        <v>105</v>
      </c>
      <c r="F50">
        <v>3855</v>
      </c>
      <c r="G50">
        <v>8</v>
      </c>
      <c r="H50" s="23">
        <v>0</v>
      </c>
      <c r="I50">
        <v>48</v>
      </c>
      <c r="J50" s="60">
        <v>134</v>
      </c>
      <c r="K50">
        <v>0</v>
      </c>
      <c r="L50">
        <v>0</v>
      </c>
      <c r="M50">
        <v>0</v>
      </c>
      <c r="N50">
        <v>0</v>
      </c>
      <c r="O50">
        <v>0</v>
      </c>
      <c r="P50">
        <v>0</v>
      </c>
      <c r="Q50">
        <v>134</v>
      </c>
      <c r="R50">
        <v>669</v>
      </c>
      <c r="S50">
        <v>248</v>
      </c>
      <c r="T50" s="23">
        <v>0.371</v>
      </c>
      <c r="U50" s="23">
        <v>0.371</v>
      </c>
      <c r="V50">
        <v>8</v>
      </c>
      <c r="W50">
        <v>35</v>
      </c>
      <c r="X50">
        <v>35</v>
      </c>
      <c r="Y50">
        <v>0</v>
      </c>
      <c r="Z50">
        <v>35</v>
      </c>
      <c r="AA50">
        <v>0</v>
      </c>
      <c r="AB50">
        <v>0</v>
      </c>
      <c r="AC50">
        <v>0</v>
      </c>
      <c r="AD50">
        <v>0</v>
      </c>
      <c r="AE50">
        <v>0</v>
      </c>
      <c r="AF50">
        <v>0</v>
      </c>
      <c r="AG50">
        <v>0</v>
      </c>
    </row>
    <row r="51" spans="1:33">
      <c r="A51">
        <v>62</v>
      </c>
      <c r="B51">
        <v>49</v>
      </c>
      <c r="C51" t="s">
        <v>120</v>
      </c>
      <c r="D51" t="s">
        <v>106</v>
      </c>
      <c r="E51" t="s">
        <v>100</v>
      </c>
      <c r="F51">
        <v>3855</v>
      </c>
      <c r="G51">
        <v>4</v>
      </c>
      <c r="H51" s="23">
        <v>0</v>
      </c>
      <c r="I51">
        <v>49</v>
      </c>
      <c r="J51" s="60">
        <v>121</v>
      </c>
      <c r="K51">
        <v>0</v>
      </c>
      <c r="L51">
        <v>0</v>
      </c>
      <c r="M51">
        <v>0</v>
      </c>
      <c r="N51">
        <v>0</v>
      </c>
      <c r="O51">
        <v>0</v>
      </c>
      <c r="P51">
        <v>0</v>
      </c>
      <c r="Q51">
        <v>121</v>
      </c>
      <c r="R51">
        <v>690</v>
      </c>
      <c r="S51">
        <v>132</v>
      </c>
      <c r="T51" s="23">
        <v>0.191</v>
      </c>
      <c r="U51" s="23">
        <v>0.191</v>
      </c>
      <c r="V51">
        <v>4</v>
      </c>
      <c r="W51">
        <v>34</v>
      </c>
      <c r="X51">
        <v>34</v>
      </c>
      <c r="Y51">
        <v>0</v>
      </c>
      <c r="Z51">
        <v>34</v>
      </c>
      <c r="AA51">
        <v>0</v>
      </c>
      <c r="AB51">
        <v>0</v>
      </c>
      <c r="AC51">
        <v>0</v>
      </c>
      <c r="AD51">
        <v>0</v>
      </c>
      <c r="AE51">
        <v>0</v>
      </c>
      <c r="AF51">
        <v>0</v>
      </c>
      <c r="AG51">
        <v>0</v>
      </c>
    </row>
    <row r="52" spans="1:33">
      <c r="A52">
        <v>63</v>
      </c>
      <c r="B52">
        <v>50</v>
      </c>
      <c r="C52" t="s">
        <v>120</v>
      </c>
      <c r="D52" t="s">
        <v>106</v>
      </c>
      <c r="E52" t="s">
        <v>101</v>
      </c>
      <c r="F52">
        <v>3855</v>
      </c>
      <c r="G52">
        <v>3</v>
      </c>
      <c r="H52" s="23">
        <v>0</v>
      </c>
      <c r="I52">
        <v>50</v>
      </c>
      <c r="J52" s="60">
        <v>131</v>
      </c>
      <c r="K52">
        <v>0</v>
      </c>
      <c r="L52">
        <v>0</v>
      </c>
      <c r="M52">
        <v>0</v>
      </c>
      <c r="N52">
        <v>0</v>
      </c>
      <c r="O52">
        <v>0</v>
      </c>
      <c r="P52">
        <v>0</v>
      </c>
      <c r="Q52">
        <v>131</v>
      </c>
      <c r="R52">
        <v>282</v>
      </c>
      <c r="S52">
        <v>126</v>
      </c>
      <c r="T52" s="23">
        <v>0.44700000000000001</v>
      </c>
      <c r="U52" s="23">
        <v>0.44700000000000001</v>
      </c>
      <c r="V52">
        <v>3</v>
      </c>
      <c r="W52">
        <v>11</v>
      </c>
      <c r="X52">
        <v>11</v>
      </c>
      <c r="Y52">
        <v>0</v>
      </c>
      <c r="Z52">
        <v>11</v>
      </c>
      <c r="AA52">
        <v>0</v>
      </c>
      <c r="AB52">
        <v>0</v>
      </c>
      <c r="AC52">
        <v>0</v>
      </c>
      <c r="AD52">
        <v>0</v>
      </c>
      <c r="AE52">
        <v>0</v>
      </c>
      <c r="AF52">
        <v>0</v>
      </c>
      <c r="AG52">
        <v>0</v>
      </c>
    </row>
    <row r="53" spans="1:33">
      <c r="A53">
        <v>65</v>
      </c>
      <c r="B53">
        <v>51</v>
      </c>
      <c r="C53" t="s">
        <v>120</v>
      </c>
      <c r="D53" t="s">
        <v>106</v>
      </c>
      <c r="E53" t="s">
        <v>104</v>
      </c>
      <c r="F53">
        <v>3855</v>
      </c>
      <c r="G53">
        <v>4</v>
      </c>
      <c r="H53" s="23">
        <v>0</v>
      </c>
      <c r="I53">
        <v>51</v>
      </c>
      <c r="J53" s="60">
        <v>174</v>
      </c>
      <c r="K53">
        <v>0</v>
      </c>
      <c r="L53">
        <v>0</v>
      </c>
      <c r="M53">
        <v>0</v>
      </c>
      <c r="N53">
        <v>0</v>
      </c>
      <c r="O53">
        <v>0</v>
      </c>
      <c r="P53">
        <v>0</v>
      </c>
      <c r="Q53">
        <v>174</v>
      </c>
      <c r="R53">
        <v>681</v>
      </c>
      <c r="S53">
        <v>124</v>
      </c>
      <c r="T53" s="23">
        <v>0.182</v>
      </c>
      <c r="U53" s="23">
        <v>0.182</v>
      </c>
      <c r="V53">
        <v>4</v>
      </c>
      <c r="W53">
        <v>36</v>
      </c>
      <c r="X53">
        <v>36</v>
      </c>
      <c r="Y53">
        <v>0</v>
      </c>
      <c r="Z53">
        <v>36</v>
      </c>
      <c r="AA53">
        <v>0</v>
      </c>
      <c r="AB53">
        <v>0</v>
      </c>
      <c r="AC53">
        <v>0</v>
      </c>
      <c r="AD53">
        <v>0</v>
      </c>
      <c r="AE53">
        <v>0</v>
      </c>
      <c r="AF53">
        <v>0</v>
      </c>
      <c r="AG53">
        <v>0</v>
      </c>
    </row>
    <row r="54" spans="1:33">
      <c r="A54">
        <v>66</v>
      </c>
      <c r="B54">
        <v>52</v>
      </c>
      <c r="C54" t="s">
        <v>120</v>
      </c>
      <c r="D54" t="s">
        <v>106</v>
      </c>
      <c r="E54" t="s">
        <v>105</v>
      </c>
      <c r="F54">
        <v>3855</v>
      </c>
      <c r="G54">
        <v>3</v>
      </c>
      <c r="H54" s="23">
        <v>0</v>
      </c>
      <c r="I54">
        <v>52</v>
      </c>
      <c r="J54" s="60">
        <v>166</v>
      </c>
      <c r="K54">
        <v>0</v>
      </c>
      <c r="L54">
        <v>0</v>
      </c>
      <c r="M54">
        <v>0</v>
      </c>
      <c r="N54">
        <v>0</v>
      </c>
      <c r="O54">
        <v>0</v>
      </c>
      <c r="P54">
        <v>0</v>
      </c>
      <c r="Q54">
        <v>166</v>
      </c>
      <c r="R54">
        <v>263</v>
      </c>
      <c r="S54">
        <v>122</v>
      </c>
      <c r="T54" s="23">
        <v>0.46400000000000002</v>
      </c>
      <c r="U54" s="23">
        <v>0.46400000000000002</v>
      </c>
      <c r="V54">
        <v>3</v>
      </c>
      <c r="W54">
        <v>11</v>
      </c>
      <c r="X54">
        <v>11</v>
      </c>
      <c r="Y54">
        <v>0</v>
      </c>
      <c r="Z54">
        <v>11</v>
      </c>
      <c r="AA54">
        <v>0</v>
      </c>
      <c r="AB54">
        <v>0</v>
      </c>
      <c r="AC54">
        <v>0</v>
      </c>
      <c r="AD54">
        <v>0</v>
      </c>
      <c r="AE54">
        <v>0</v>
      </c>
      <c r="AF54">
        <v>0</v>
      </c>
      <c r="AG54">
        <v>0</v>
      </c>
    </row>
    <row r="55" spans="1:33">
      <c r="A55">
        <v>68</v>
      </c>
      <c r="B55">
        <v>53</v>
      </c>
      <c r="C55" t="s">
        <v>120</v>
      </c>
      <c r="D55" t="s">
        <v>107</v>
      </c>
      <c r="E55" t="s">
        <v>100</v>
      </c>
      <c r="F55">
        <v>3855</v>
      </c>
      <c r="G55">
        <v>5</v>
      </c>
      <c r="H55" s="23">
        <v>0</v>
      </c>
      <c r="I55">
        <v>53</v>
      </c>
      <c r="J55" s="60">
        <v>223</v>
      </c>
      <c r="K55">
        <v>0</v>
      </c>
      <c r="L55">
        <v>0</v>
      </c>
      <c r="M55">
        <v>0</v>
      </c>
      <c r="N55">
        <v>0</v>
      </c>
      <c r="O55">
        <v>0</v>
      </c>
      <c r="P55">
        <v>0</v>
      </c>
      <c r="Q55">
        <v>223</v>
      </c>
      <c r="R55">
        <v>916</v>
      </c>
      <c r="S55">
        <v>202</v>
      </c>
      <c r="T55" s="23">
        <v>0.221</v>
      </c>
      <c r="U55" s="23">
        <v>0.221</v>
      </c>
      <c r="V55">
        <v>5</v>
      </c>
      <c r="W55">
        <v>37</v>
      </c>
      <c r="X55">
        <v>37</v>
      </c>
      <c r="Y55">
        <v>0</v>
      </c>
      <c r="Z55">
        <v>37</v>
      </c>
      <c r="AA55">
        <v>0</v>
      </c>
      <c r="AB55">
        <v>0</v>
      </c>
      <c r="AC55">
        <v>0</v>
      </c>
      <c r="AD55">
        <v>0</v>
      </c>
      <c r="AE55">
        <v>0</v>
      </c>
      <c r="AF55">
        <v>0</v>
      </c>
      <c r="AG55">
        <v>0</v>
      </c>
    </row>
    <row r="56" spans="1:33">
      <c r="A56">
        <v>69</v>
      </c>
      <c r="B56">
        <v>54</v>
      </c>
      <c r="C56" t="s">
        <v>120</v>
      </c>
      <c r="D56" t="s">
        <v>107</v>
      </c>
      <c r="E56" t="s">
        <v>101</v>
      </c>
      <c r="F56">
        <v>3855</v>
      </c>
      <c r="G56">
        <v>3</v>
      </c>
      <c r="H56" s="23">
        <v>0</v>
      </c>
      <c r="I56">
        <v>54</v>
      </c>
      <c r="J56" s="60">
        <v>281</v>
      </c>
      <c r="K56">
        <v>0</v>
      </c>
      <c r="L56">
        <v>0</v>
      </c>
      <c r="M56">
        <v>0</v>
      </c>
      <c r="N56">
        <v>0</v>
      </c>
      <c r="O56">
        <v>0</v>
      </c>
      <c r="P56">
        <v>0</v>
      </c>
      <c r="Q56">
        <v>281</v>
      </c>
      <c r="R56">
        <v>288</v>
      </c>
      <c r="S56">
        <v>127</v>
      </c>
      <c r="T56" s="23">
        <v>0.441</v>
      </c>
      <c r="U56" s="23">
        <v>0.441</v>
      </c>
      <c r="V56">
        <v>3</v>
      </c>
      <c r="W56">
        <v>11</v>
      </c>
      <c r="X56">
        <v>11</v>
      </c>
      <c r="Y56">
        <v>0</v>
      </c>
      <c r="Z56">
        <v>11</v>
      </c>
      <c r="AA56">
        <v>0</v>
      </c>
      <c r="AB56">
        <v>0</v>
      </c>
      <c r="AC56">
        <v>0</v>
      </c>
      <c r="AD56">
        <v>0</v>
      </c>
      <c r="AE56">
        <v>0</v>
      </c>
      <c r="AF56">
        <v>0</v>
      </c>
      <c r="AG56">
        <v>0</v>
      </c>
    </row>
    <row r="57" spans="1:33">
      <c r="A57">
        <v>71</v>
      </c>
      <c r="B57">
        <v>55</v>
      </c>
      <c r="C57" t="s">
        <v>120</v>
      </c>
      <c r="D57" t="s">
        <v>107</v>
      </c>
      <c r="E57" t="s">
        <v>104</v>
      </c>
      <c r="F57">
        <v>3855</v>
      </c>
      <c r="G57">
        <v>5</v>
      </c>
      <c r="H57" s="23">
        <v>0</v>
      </c>
      <c r="I57">
        <v>55</v>
      </c>
      <c r="J57" s="60">
        <v>263</v>
      </c>
      <c r="K57">
        <v>0</v>
      </c>
      <c r="L57">
        <v>0</v>
      </c>
      <c r="M57">
        <v>0</v>
      </c>
      <c r="N57">
        <v>0</v>
      </c>
      <c r="O57">
        <v>1</v>
      </c>
      <c r="P57">
        <v>0</v>
      </c>
      <c r="Q57">
        <v>262</v>
      </c>
      <c r="R57">
        <v>879</v>
      </c>
      <c r="S57">
        <v>200</v>
      </c>
      <c r="T57" s="23">
        <v>0.22800000000000001</v>
      </c>
      <c r="U57" s="23">
        <v>0.22800000000000001</v>
      </c>
      <c r="V57">
        <v>5</v>
      </c>
      <c r="W57">
        <v>36</v>
      </c>
      <c r="X57">
        <v>36</v>
      </c>
      <c r="Y57">
        <v>0</v>
      </c>
      <c r="Z57">
        <v>36</v>
      </c>
      <c r="AA57">
        <v>0</v>
      </c>
      <c r="AB57">
        <v>0</v>
      </c>
      <c r="AC57">
        <v>0</v>
      </c>
      <c r="AD57">
        <v>0</v>
      </c>
      <c r="AE57">
        <v>0</v>
      </c>
      <c r="AF57">
        <v>0</v>
      </c>
      <c r="AG57">
        <v>0</v>
      </c>
    </row>
    <row r="58" spans="1:33">
      <c r="A58">
        <v>72</v>
      </c>
      <c r="B58">
        <v>56</v>
      </c>
      <c r="C58" t="s">
        <v>120</v>
      </c>
      <c r="D58" t="s">
        <v>107</v>
      </c>
      <c r="E58" t="s">
        <v>105</v>
      </c>
      <c r="F58">
        <v>3855</v>
      </c>
      <c r="G58">
        <v>3</v>
      </c>
      <c r="H58" s="23">
        <v>0</v>
      </c>
      <c r="I58">
        <v>56</v>
      </c>
      <c r="J58" s="60">
        <v>241</v>
      </c>
      <c r="K58">
        <v>0</v>
      </c>
      <c r="L58">
        <v>0</v>
      </c>
      <c r="M58">
        <v>0</v>
      </c>
      <c r="N58">
        <v>0</v>
      </c>
      <c r="O58">
        <v>0</v>
      </c>
      <c r="P58">
        <v>0</v>
      </c>
      <c r="Q58">
        <v>241</v>
      </c>
      <c r="R58">
        <v>324</v>
      </c>
      <c r="S58">
        <v>119</v>
      </c>
      <c r="T58" s="23">
        <v>0.36699999999999999</v>
      </c>
      <c r="U58" s="23">
        <v>0.36699999999999999</v>
      </c>
      <c r="V58">
        <v>3</v>
      </c>
      <c r="W58">
        <v>14</v>
      </c>
      <c r="X58">
        <v>14</v>
      </c>
      <c r="Y58">
        <v>0</v>
      </c>
      <c r="Z58">
        <v>14</v>
      </c>
      <c r="AA58">
        <v>0</v>
      </c>
      <c r="AB58">
        <v>0</v>
      </c>
      <c r="AC58">
        <v>0</v>
      </c>
      <c r="AD58">
        <v>0</v>
      </c>
      <c r="AE58">
        <v>0</v>
      </c>
      <c r="AF58">
        <v>0</v>
      </c>
      <c r="AG58">
        <v>0</v>
      </c>
    </row>
    <row r="59" spans="1:33">
      <c r="A59" t="s">
        <v>123</v>
      </c>
      <c r="B59">
        <v>57</v>
      </c>
      <c r="C59" t="s">
        <v>124</v>
      </c>
      <c r="F59">
        <v>3856</v>
      </c>
      <c r="G59">
        <v>0</v>
      </c>
      <c r="H59" s="23">
        <v>0</v>
      </c>
      <c r="I59">
        <v>57</v>
      </c>
      <c r="J59" s="60">
        <v>43</v>
      </c>
      <c r="K59">
        <v>0</v>
      </c>
      <c r="L59">
        <v>0</v>
      </c>
      <c r="M59">
        <v>0</v>
      </c>
      <c r="N59">
        <v>0</v>
      </c>
      <c r="O59">
        <v>0</v>
      </c>
      <c r="P59">
        <v>0</v>
      </c>
      <c r="Q59">
        <v>43</v>
      </c>
      <c r="R59">
        <v>87</v>
      </c>
      <c r="S59">
        <v>12</v>
      </c>
      <c r="T59" s="23">
        <v>0.13800000000000001</v>
      </c>
      <c r="U59" s="23">
        <v>0.13800000000000001</v>
      </c>
      <c r="V59">
        <v>0</v>
      </c>
      <c r="W59">
        <v>0</v>
      </c>
      <c r="X59">
        <v>0</v>
      </c>
      <c r="Y59">
        <v>0</v>
      </c>
      <c r="Z59">
        <v>0</v>
      </c>
      <c r="AA59">
        <v>0</v>
      </c>
      <c r="AB59">
        <v>0</v>
      </c>
      <c r="AC59">
        <v>0</v>
      </c>
      <c r="AD59">
        <v>0</v>
      </c>
      <c r="AE59">
        <v>0</v>
      </c>
      <c r="AF59">
        <v>0</v>
      </c>
      <c r="AG59">
        <v>0</v>
      </c>
    </row>
    <row r="60" spans="1:33">
      <c r="A60">
        <v>74</v>
      </c>
      <c r="B60">
        <v>58</v>
      </c>
      <c r="C60" t="s">
        <v>125</v>
      </c>
      <c r="D60" t="s">
        <v>99</v>
      </c>
      <c r="E60" t="s">
        <v>100</v>
      </c>
      <c r="F60">
        <v>3856</v>
      </c>
      <c r="G60">
        <v>0</v>
      </c>
      <c r="H60" s="23">
        <v>0</v>
      </c>
      <c r="I60">
        <v>58</v>
      </c>
      <c r="J60" s="60">
        <v>9</v>
      </c>
      <c r="K60">
        <v>0</v>
      </c>
      <c r="L60">
        <v>0</v>
      </c>
      <c r="M60">
        <v>0</v>
      </c>
      <c r="N60">
        <v>0</v>
      </c>
      <c r="O60">
        <v>0</v>
      </c>
      <c r="P60">
        <v>0</v>
      </c>
      <c r="Q60">
        <v>9</v>
      </c>
      <c r="R60">
        <v>11</v>
      </c>
      <c r="S60">
        <v>1</v>
      </c>
      <c r="T60" s="23">
        <v>9.0999999999999998E-2</v>
      </c>
      <c r="U60" s="23">
        <v>0.3</v>
      </c>
      <c r="V60">
        <v>0</v>
      </c>
      <c r="W60">
        <v>0</v>
      </c>
      <c r="X60">
        <v>0</v>
      </c>
      <c r="Y60">
        <v>0</v>
      </c>
      <c r="Z60">
        <v>0</v>
      </c>
      <c r="AA60">
        <v>0</v>
      </c>
      <c r="AB60">
        <v>0</v>
      </c>
      <c r="AC60">
        <v>0</v>
      </c>
      <c r="AD60">
        <v>0</v>
      </c>
      <c r="AE60">
        <v>0</v>
      </c>
      <c r="AF60">
        <v>0</v>
      </c>
      <c r="AG60">
        <v>0</v>
      </c>
    </row>
    <row r="61" spans="1:33">
      <c r="A61">
        <v>75</v>
      </c>
      <c r="B61">
        <v>59</v>
      </c>
      <c r="C61" t="s">
        <v>125</v>
      </c>
      <c r="D61" t="s">
        <v>99</v>
      </c>
      <c r="E61" t="s">
        <v>101</v>
      </c>
      <c r="F61">
        <v>3856</v>
      </c>
      <c r="G61">
        <v>0</v>
      </c>
      <c r="H61" s="23">
        <v>0</v>
      </c>
      <c r="I61">
        <v>59</v>
      </c>
      <c r="J61" s="60">
        <v>6</v>
      </c>
      <c r="K61">
        <v>0</v>
      </c>
      <c r="L61">
        <v>0</v>
      </c>
      <c r="M61">
        <v>0</v>
      </c>
      <c r="N61">
        <v>0</v>
      </c>
      <c r="O61">
        <v>0</v>
      </c>
      <c r="P61">
        <v>0</v>
      </c>
      <c r="Q61">
        <v>6</v>
      </c>
      <c r="R61">
        <v>0</v>
      </c>
      <c r="S61">
        <v>0</v>
      </c>
      <c r="T61" s="23">
        <v>0</v>
      </c>
      <c r="U61" s="23">
        <v>0.3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  <c r="AE61">
        <v>0</v>
      </c>
      <c r="AF61">
        <v>0</v>
      </c>
      <c r="AG61">
        <v>0</v>
      </c>
    </row>
    <row r="62" spans="1:33">
      <c r="A62" t="s">
        <v>126</v>
      </c>
      <c r="B62">
        <v>60</v>
      </c>
      <c r="C62" t="s">
        <v>127</v>
      </c>
      <c r="F62">
        <v>3856</v>
      </c>
      <c r="G62">
        <v>0</v>
      </c>
      <c r="H62" s="23">
        <v>0</v>
      </c>
      <c r="I62">
        <v>60</v>
      </c>
      <c r="J62" s="60">
        <v>44</v>
      </c>
      <c r="K62">
        <v>0</v>
      </c>
      <c r="L62">
        <v>0</v>
      </c>
      <c r="M62">
        <v>0</v>
      </c>
      <c r="N62">
        <v>0</v>
      </c>
      <c r="O62">
        <v>0</v>
      </c>
      <c r="P62">
        <v>0</v>
      </c>
      <c r="Q62">
        <v>44</v>
      </c>
      <c r="R62">
        <v>51</v>
      </c>
      <c r="S62">
        <v>5</v>
      </c>
      <c r="T62" s="23">
        <v>9.8000000000000004E-2</v>
      </c>
      <c r="U62" s="23">
        <v>9.8000000000000004E-2</v>
      </c>
      <c r="V62">
        <v>0</v>
      </c>
      <c r="W62">
        <v>0</v>
      </c>
      <c r="X62">
        <v>0</v>
      </c>
      <c r="Y62">
        <v>0</v>
      </c>
      <c r="Z62">
        <v>0</v>
      </c>
      <c r="AA62">
        <v>0</v>
      </c>
      <c r="AB62">
        <v>0</v>
      </c>
      <c r="AC62">
        <v>0</v>
      </c>
      <c r="AD62">
        <v>0</v>
      </c>
      <c r="AE62">
        <v>0</v>
      </c>
      <c r="AF62">
        <v>0</v>
      </c>
      <c r="AG62">
        <v>0</v>
      </c>
    </row>
    <row r="63" spans="1:33">
      <c r="A63">
        <v>77</v>
      </c>
      <c r="B63">
        <v>61</v>
      </c>
      <c r="C63" t="s">
        <v>125</v>
      </c>
      <c r="D63" t="s">
        <v>99</v>
      </c>
      <c r="E63" t="s">
        <v>104</v>
      </c>
      <c r="F63">
        <v>3856</v>
      </c>
      <c r="G63">
        <v>0</v>
      </c>
      <c r="H63" s="23">
        <v>0</v>
      </c>
      <c r="I63">
        <v>61</v>
      </c>
      <c r="J63" s="60">
        <v>23</v>
      </c>
      <c r="K63">
        <v>0</v>
      </c>
      <c r="L63">
        <v>0</v>
      </c>
      <c r="M63">
        <v>0</v>
      </c>
      <c r="N63">
        <v>0</v>
      </c>
      <c r="O63">
        <v>0</v>
      </c>
      <c r="P63">
        <v>0</v>
      </c>
      <c r="Q63">
        <v>23</v>
      </c>
      <c r="R63">
        <v>17</v>
      </c>
      <c r="S63">
        <v>2</v>
      </c>
      <c r="T63" s="23">
        <v>0.11799999999999999</v>
      </c>
      <c r="U63" s="23">
        <v>0.3</v>
      </c>
      <c r="V63">
        <v>0</v>
      </c>
      <c r="W63">
        <v>0</v>
      </c>
      <c r="X63">
        <v>0</v>
      </c>
      <c r="Y63">
        <v>0</v>
      </c>
      <c r="Z63">
        <v>0</v>
      </c>
      <c r="AA63">
        <v>0</v>
      </c>
      <c r="AB63">
        <v>0</v>
      </c>
      <c r="AC63">
        <v>0</v>
      </c>
      <c r="AD63">
        <v>0</v>
      </c>
      <c r="AE63">
        <v>0</v>
      </c>
      <c r="AF63">
        <v>0</v>
      </c>
      <c r="AG63">
        <v>0</v>
      </c>
    </row>
    <row r="64" spans="1:33">
      <c r="A64">
        <v>78</v>
      </c>
      <c r="B64">
        <v>62</v>
      </c>
      <c r="C64" t="s">
        <v>125</v>
      </c>
      <c r="D64" t="s">
        <v>99</v>
      </c>
      <c r="E64" t="s">
        <v>105</v>
      </c>
      <c r="F64">
        <v>3856</v>
      </c>
      <c r="G64">
        <v>0</v>
      </c>
      <c r="H64" s="23">
        <v>0</v>
      </c>
      <c r="I64">
        <v>62</v>
      </c>
      <c r="J64" s="60">
        <v>5</v>
      </c>
      <c r="K64">
        <v>0</v>
      </c>
      <c r="L64">
        <v>0</v>
      </c>
      <c r="M64">
        <v>0</v>
      </c>
      <c r="N64">
        <v>0</v>
      </c>
      <c r="O64">
        <v>0</v>
      </c>
      <c r="P64">
        <v>0</v>
      </c>
      <c r="Q64">
        <v>5</v>
      </c>
      <c r="R64">
        <v>4</v>
      </c>
      <c r="S64">
        <v>0</v>
      </c>
      <c r="T64" s="23">
        <v>0</v>
      </c>
      <c r="U64" s="23">
        <v>0.3</v>
      </c>
      <c r="V64">
        <v>0</v>
      </c>
      <c r="W64">
        <v>0</v>
      </c>
      <c r="X64">
        <v>0</v>
      </c>
      <c r="Y64">
        <v>0</v>
      </c>
      <c r="Z64">
        <v>0</v>
      </c>
      <c r="AA64">
        <v>0</v>
      </c>
      <c r="AB64">
        <v>0</v>
      </c>
      <c r="AC64">
        <v>0</v>
      </c>
      <c r="AD64">
        <v>0</v>
      </c>
      <c r="AE64">
        <v>0</v>
      </c>
      <c r="AF64">
        <v>0</v>
      </c>
      <c r="AG64">
        <v>0</v>
      </c>
    </row>
    <row r="65" spans="1:33">
      <c r="A65">
        <v>80</v>
      </c>
      <c r="B65">
        <v>63</v>
      </c>
      <c r="C65" t="s">
        <v>125</v>
      </c>
      <c r="D65" t="s">
        <v>106</v>
      </c>
      <c r="E65" t="s">
        <v>100</v>
      </c>
      <c r="F65">
        <v>3856</v>
      </c>
      <c r="G65">
        <v>0</v>
      </c>
      <c r="H65" s="23">
        <v>0</v>
      </c>
      <c r="I65">
        <v>63</v>
      </c>
      <c r="J65" s="60">
        <v>8</v>
      </c>
      <c r="K65">
        <v>0</v>
      </c>
      <c r="L65">
        <v>0</v>
      </c>
      <c r="M65">
        <v>0</v>
      </c>
      <c r="N65">
        <v>0</v>
      </c>
      <c r="O65">
        <v>0</v>
      </c>
      <c r="P65">
        <v>0</v>
      </c>
      <c r="Q65">
        <v>8</v>
      </c>
      <c r="R65">
        <v>9</v>
      </c>
      <c r="S65">
        <v>1</v>
      </c>
      <c r="T65" s="23">
        <v>0.111</v>
      </c>
      <c r="U65" s="23">
        <v>0.3</v>
      </c>
      <c r="V65">
        <v>0</v>
      </c>
      <c r="W65">
        <v>0</v>
      </c>
      <c r="X65">
        <v>0</v>
      </c>
      <c r="Y65">
        <v>0</v>
      </c>
      <c r="Z65">
        <v>0</v>
      </c>
      <c r="AA65">
        <v>0</v>
      </c>
      <c r="AB65">
        <v>0</v>
      </c>
      <c r="AC65">
        <v>0</v>
      </c>
      <c r="AD65">
        <v>0</v>
      </c>
      <c r="AE65">
        <v>0</v>
      </c>
      <c r="AF65">
        <v>0</v>
      </c>
      <c r="AG65">
        <v>0</v>
      </c>
    </row>
    <row r="66" spans="1:33">
      <c r="A66">
        <v>81</v>
      </c>
      <c r="B66">
        <v>64</v>
      </c>
      <c r="C66" t="s">
        <v>125</v>
      </c>
      <c r="D66" t="s">
        <v>106</v>
      </c>
      <c r="E66" t="s">
        <v>101</v>
      </c>
      <c r="F66">
        <v>3856</v>
      </c>
      <c r="G66">
        <v>0</v>
      </c>
      <c r="H66" s="23">
        <v>0</v>
      </c>
      <c r="I66">
        <v>64</v>
      </c>
      <c r="J66" s="60">
        <v>14</v>
      </c>
      <c r="K66">
        <v>0</v>
      </c>
      <c r="L66">
        <v>0</v>
      </c>
      <c r="M66">
        <v>0</v>
      </c>
      <c r="N66">
        <v>0</v>
      </c>
      <c r="O66">
        <v>0</v>
      </c>
      <c r="P66">
        <v>0</v>
      </c>
      <c r="Q66">
        <v>14</v>
      </c>
      <c r="R66">
        <v>3</v>
      </c>
      <c r="S66">
        <v>2</v>
      </c>
      <c r="T66" s="23">
        <v>0.66700000000000004</v>
      </c>
      <c r="U66" s="23">
        <v>0.3</v>
      </c>
      <c r="V66">
        <v>0</v>
      </c>
      <c r="W66">
        <v>0</v>
      </c>
      <c r="X66">
        <v>0</v>
      </c>
      <c r="Y66">
        <v>0</v>
      </c>
      <c r="Z66">
        <v>0</v>
      </c>
      <c r="AA66">
        <v>0</v>
      </c>
      <c r="AB66">
        <v>0</v>
      </c>
      <c r="AC66">
        <v>0</v>
      </c>
      <c r="AD66">
        <v>0</v>
      </c>
      <c r="AE66">
        <v>0</v>
      </c>
      <c r="AF66">
        <v>0</v>
      </c>
      <c r="AG66">
        <v>0</v>
      </c>
    </row>
    <row r="67" spans="1:33">
      <c r="A67">
        <v>83</v>
      </c>
      <c r="B67">
        <v>65</v>
      </c>
      <c r="C67" t="s">
        <v>125</v>
      </c>
      <c r="D67" t="s">
        <v>106</v>
      </c>
      <c r="E67" t="s">
        <v>104</v>
      </c>
      <c r="F67">
        <v>3856</v>
      </c>
      <c r="G67">
        <v>0</v>
      </c>
      <c r="H67" s="23">
        <v>0</v>
      </c>
      <c r="I67">
        <v>65</v>
      </c>
      <c r="J67" s="60">
        <v>19</v>
      </c>
      <c r="K67">
        <v>0</v>
      </c>
      <c r="L67">
        <v>0</v>
      </c>
      <c r="M67">
        <v>0</v>
      </c>
      <c r="N67">
        <v>0</v>
      </c>
      <c r="O67">
        <v>0</v>
      </c>
      <c r="P67">
        <v>0</v>
      </c>
      <c r="Q67">
        <v>19</v>
      </c>
      <c r="R67">
        <v>19</v>
      </c>
      <c r="S67">
        <v>6</v>
      </c>
      <c r="T67" s="23">
        <v>0.316</v>
      </c>
      <c r="U67" s="23">
        <v>0.3</v>
      </c>
      <c r="V67">
        <v>0</v>
      </c>
      <c r="W67">
        <v>0</v>
      </c>
      <c r="X67">
        <v>0</v>
      </c>
      <c r="Y67">
        <v>0</v>
      </c>
      <c r="Z67">
        <v>0</v>
      </c>
      <c r="AA67">
        <v>0</v>
      </c>
      <c r="AB67">
        <v>0</v>
      </c>
      <c r="AC67">
        <v>0</v>
      </c>
      <c r="AD67">
        <v>0</v>
      </c>
      <c r="AE67">
        <v>0</v>
      </c>
      <c r="AF67">
        <v>0</v>
      </c>
      <c r="AG67">
        <v>0</v>
      </c>
    </row>
    <row r="68" spans="1:33">
      <c r="A68">
        <v>84</v>
      </c>
      <c r="B68">
        <v>66</v>
      </c>
      <c r="C68" t="s">
        <v>125</v>
      </c>
      <c r="D68" t="s">
        <v>106</v>
      </c>
      <c r="E68" t="s">
        <v>105</v>
      </c>
      <c r="F68">
        <v>3856</v>
      </c>
      <c r="G68">
        <v>0</v>
      </c>
      <c r="H68" s="23">
        <v>0</v>
      </c>
      <c r="I68">
        <v>66</v>
      </c>
      <c r="J68" s="60">
        <v>7</v>
      </c>
      <c r="K68">
        <v>0</v>
      </c>
      <c r="L68">
        <v>0</v>
      </c>
      <c r="M68">
        <v>0</v>
      </c>
      <c r="N68">
        <v>0</v>
      </c>
      <c r="O68">
        <v>0</v>
      </c>
      <c r="P68">
        <v>0</v>
      </c>
      <c r="Q68">
        <v>7</v>
      </c>
      <c r="R68">
        <v>3</v>
      </c>
      <c r="S68">
        <v>3</v>
      </c>
      <c r="T68" s="23">
        <v>1</v>
      </c>
      <c r="U68" s="23">
        <v>0.3</v>
      </c>
      <c r="V68">
        <v>0</v>
      </c>
      <c r="W68">
        <v>0</v>
      </c>
      <c r="X68">
        <v>0</v>
      </c>
      <c r="Y68">
        <v>0</v>
      </c>
      <c r="Z68">
        <v>0</v>
      </c>
      <c r="AA68">
        <v>0</v>
      </c>
      <c r="AB68">
        <v>0</v>
      </c>
      <c r="AC68">
        <v>0</v>
      </c>
      <c r="AD68">
        <v>0</v>
      </c>
      <c r="AE68">
        <v>0</v>
      </c>
      <c r="AF68">
        <v>0</v>
      </c>
      <c r="AG68">
        <v>0</v>
      </c>
    </row>
    <row r="69" spans="1:33">
      <c r="A69">
        <v>86</v>
      </c>
      <c r="B69">
        <v>67</v>
      </c>
      <c r="C69" t="s">
        <v>125</v>
      </c>
      <c r="D69" t="s">
        <v>107</v>
      </c>
      <c r="E69" t="s">
        <v>100</v>
      </c>
      <c r="F69">
        <v>3856</v>
      </c>
      <c r="G69">
        <v>0</v>
      </c>
      <c r="H69" s="23">
        <v>0</v>
      </c>
      <c r="I69">
        <v>67</v>
      </c>
      <c r="J69" s="60">
        <v>18</v>
      </c>
      <c r="K69">
        <v>0</v>
      </c>
      <c r="L69">
        <v>0</v>
      </c>
      <c r="M69">
        <v>0</v>
      </c>
      <c r="N69">
        <v>0</v>
      </c>
      <c r="O69">
        <v>0</v>
      </c>
      <c r="P69">
        <v>0</v>
      </c>
      <c r="Q69">
        <v>18</v>
      </c>
      <c r="R69">
        <v>19</v>
      </c>
      <c r="S69">
        <v>11</v>
      </c>
      <c r="T69" s="23">
        <v>0.57899999999999996</v>
      </c>
      <c r="U69" s="23">
        <v>0.3</v>
      </c>
      <c r="V69">
        <v>0</v>
      </c>
      <c r="W69">
        <v>0</v>
      </c>
      <c r="X69">
        <v>0</v>
      </c>
      <c r="Y69">
        <v>0</v>
      </c>
      <c r="Z69">
        <v>0</v>
      </c>
      <c r="AA69">
        <v>0</v>
      </c>
      <c r="AB69">
        <v>0</v>
      </c>
      <c r="AC69">
        <v>0</v>
      </c>
      <c r="AD69">
        <v>0</v>
      </c>
      <c r="AE69">
        <v>0</v>
      </c>
      <c r="AF69">
        <v>0</v>
      </c>
      <c r="AG69">
        <v>0</v>
      </c>
    </row>
    <row r="70" spans="1:33">
      <c r="A70">
        <v>87</v>
      </c>
      <c r="B70">
        <v>68</v>
      </c>
      <c r="C70" t="s">
        <v>125</v>
      </c>
      <c r="D70" t="s">
        <v>107</v>
      </c>
      <c r="E70" t="s">
        <v>101</v>
      </c>
      <c r="F70">
        <v>3856</v>
      </c>
      <c r="G70">
        <v>0</v>
      </c>
      <c r="H70" s="23">
        <v>0</v>
      </c>
      <c r="I70">
        <v>68</v>
      </c>
      <c r="J70" s="60">
        <v>29</v>
      </c>
      <c r="K70">
        <v>0</v>
      </c>
      <c r="L70">
        <v>0</v>
      </c>
      <c r="M70">
        <v>0</v>
      </c>
      <c r="N70">
        <v>0</v>
      </c>
      <c r="O70">
        <v>0</v>
      </c>
      <c r="P70">
        <v>0</v>
      </c>
      <c r="Q70">
        <v>29</v>
      </c>
      <c r="R70">
        <v>8</v>
      </c>
      <c r="S70">
        <v>3</v>
      </c>
      <c r="T70" s="23">
        <v>0.375</v>
      </c>
      <c r="U70" s="23">
        <v>0.3</v>
      </c>
      <c r="V70">
        <v>0</v>
      </c>
      <c r="W70">
        <v>0</v>
      </c>
      <c r="X70">
        <v>0</v>
      </c>
      <c r="Y70">
        <v>0</v>
      </c>
      <c r="Z70">
        <v>0</v>
      </c>
      <c r="AA70">
        <v>0</v>
      </c>
      <c r="AB70">
        <v>0</v>
      </c>
      <c r="AC70">
        <v>0</v>
      </c>
      <c r="AD70">
        <v>0</v>
      </c>
      <c r="AE70">
        <v>0</v>
      </c>
      <c r="AF70">
        <v>0</v>
      </c>
      <c r="AG70">
        <v>0</v>
      </c>
    </row>
    <row r="71" spans="1:33">
      <c r="A71">
        <v>89</v>
      </c>
      <c r="B71">
        <v>69</v>
      </c>
      <c r="C71" t="s">
        <v>125</v>
      </c>
      <c r="D71" t="s">
        <v>107</v>
      </c>
      <c r="E71" t="s">
        <v>104</v>
      </c>
      <c r="F71">
        <v>3856</v>
      </c>
      <c r="G71">
        <v>0</v>
      </c>
      <c r="H71" s="23">
        <v>0</v>
      </c>
      <c r="I71">
        <v>69</v>
      </c>
      <c r="J71" s="60">
        <v>19</v>
      </c>
      <c r="K71">
        <v>0</v>
      </c>
      <c r="L71">
        <v>0</v>
      </c>
      <c r="M71">
        <v>0</v>
      </c>
      <c r="N71">
        <v>0</v>
      </c>
      <c r="O71">
        <v>0</v>
      </c>
      <c r="P71">
        <v>0</v>
      </c>
      <c r="Q71">
        <v>19</v>
      </c>
      <c r="R71">
        <v>20</v>
      </c>
      <c r="S71">
        <v>7</v>
      </c>
      <c r="T71" s="23">
        <v>0.35</v>
      </c>
      <c r="U71" s="23">
        <v>0.3</v>
      </c>
      <c r="V71">
        <v>0</v>
      </c>
      <c r="W71">
        <v>0</v>
      </c>
      <c r="X71">
        <v>0</v>
      </c>
      <c r="Y71">
        <v>0</v>
      </c>
      <c r="Z71">
        <v>0</v>
      </c>
      <c r="AA71">
        <v>0</v>
      </c>
      <c r="AB71">
        <v>0</v>
      </c>
      <c r="AC71">
        <v>0</v>
      </c>
      <c r="AD71">
        <v>0</v>
      </c>
      <c r="AE71">
        <v>0</v>
      </c>
      <c r="AF71">
        <v>0</v>
      </c>
      <c r="AG71">
        <v>0</v>
      </c>
    </row>
    <row r="72" spans="1:33">
      <c r="A72">
        <v>90</v>
      </c>
      <c r="B72">
        <v>70</v>
      </c>
      <c r="C72" t="s">
        <v>125</v>
      </c>
      <c r="D72" t="s">
        <v>107</v>
      </c>
      <c r="E72" t="s">
        <v>105</v>
      </c>
      <c r="F72">
        <v>3856</v>
      </c>
      <c r="G72">
        <v>0</v>
      </c>
      <c r="H72" s="23">
        <v>0</v>
      </c>
      <c r="I72">
        <v>70</v>
      </c>
      <c r="J72" s="60">
        <v>19</v>
      </c>
      <c r="K72">
        <v>0</v>
      </c>
      <c r="L72">
        <v>0</v>
      </c>
      <c r="M72">
        <v>0</v>
      </c>
      <c r="N72">
        <v>0</v>
      </c>
      <c r="O72">
        <v>0</v>
      </c>
      <c r="P72">
        <v>0</v>
      </c>
      <c r="Q72">
        <v>19</v>
      </c>
      <c r="R72">
        <v>3</v>
      </c>
      <c r="S72">
        <v>1</v>
      </c>
      <c r="T72" s="23">
        <v>0.33300000000000002</v>
      </c>
      <c r="U72" s="23">
        <v>0.3</v>
      </c>
      <c r="V72">
        <v>0</v>
      </c>
      <c r="W72">
        <v>0</v>
      </c>
      <c r="X72">
        <v>0</v>
      </c>
      <c r="Y72">
        <v>0</v>
      </c>
      <c r="Z72">
        <v>0</v>
      </c>
      <c r="AA72">
        <v>0</v>
      </c>
      <c r="AB72">
        <v>0</v>
      </c>
      <c r="AC72">
        <v>0</v>
      </c>
      <c r="AD72">
        <v>0</v>
      </c>
      <c r="AE72">
        <v>0</v>
      </c>
      <c r="AF72">
        <v>0</v>
      </c>
      <c r="AG72">
        <v>0</v>
      </c>
    </row>
    <row r="73" spans="1:33">
      <c r="A73" t="s">
        <v>128</v>
      </c>
      <c r="B73">
        <v>71</v>
      </c>
      <c r="C73" t="s">
        <v>129</v>
      </c>
      <c r="F73">
        <v>3857</v>
      </c>
      <c r="G73">
        <v>14</v>
      </c>
      <c r="H73" s="23">
        <v>0</v>
      </c>
      <c r="I73">
        <v>71</v>
      </c>
      <c r="J73" s="60">
        <v>151</v>
      </c>
      <c r="K73">
        <v>0</v>
      </c>
      <c r="L73">
        <v>0</v>
      </c>
      <c r="M73">
        <v>0</v>
      </c>
      <c r="N73">
        <v>0</v>
      </c>
      <c r="O73">
        <v>0</v>
      </c>
      <c r="P73">
        <v>0</v>
      </c>
      <c r="Q73">
        <v>151</v>
      </c>
      <c r="R73" s="24">
        <v>1805</v>
      </c>
      <c r="S73">
        <v>335</v>
      </c>
      <c r="T73" s="23">
        <v>0.186</v>
      </c>
      <c r="U73" s="23">
        <v>0.186</v>
      </c>
      <c r="V73">
        <v>14</v>
      </c>
      <c r="W73">
        <v>121</v>
      </c>
      <c r="X73">
        <v>121</v>
      </c>
      <c r="Y73">
        <v>0</v>
      </c>
      <c r="Z73">
        <v>121</v>
      </c>
      <c r="AA73">
        <v>0</v>
      </c>
      <c r="AB73">
        <v>0</v>
      </c>
      <c r="AC73">
        <v>0</v>
      </c>
      <c r="AD73">
        <v>0</v>
      </c>
      <c r="AE73">
        <v>0</v>
      </c>
      <c r="AF73">
        <v>0</v>
      </c>
      <c r="AG73">
        <v>0</v>
      </c>
    </row>
    <row r="74" spans="1:33">
      <c r="A74">
        <v>92</v>
      </c>
      <c r="B74">
        <v>72</v>
      </c>
      <c r="C74" t="s">
        <v>130</v>
      </c>
      <c r="D74" t="s">
        <v>99</v>
      </c>
      <c r="E74" t="s">
        <v>100</v>
      </c>
      <c r="F74">
        <v>3857</v>
      </c>
      <c r="G74">
        <v>6</v>
      </c>
      <c r="H74" s="23">
        <v>0</v>
      </c>
      <c r="I74">
        <v>72</v>
      </c>
      <c r="J74" s="60">
        <v>150</v>
      </c>
      <c r="K74">
        <v>0</v>
      </c>
      <c r="L74">
        <v>0</v>
      </c>
      <c r="M74">
        <v>0</v>
      </c>
      <c r="N74">
        <v>0</v>
      </c>
      <c r="O74">
        <v>0</v>
      </c>
      <c r="P74">
        <v>0</v>
      </c>
      <c r="Q74">
        <v>150</v>
      </c>
      <c r="R74" s="24">
        <v>1067</v>
      </c>
      <c r="S74">
        <v>220</v>
      </c>
      <c r="T74" s="23">
        <v>0.20599999999999999</v>
      </c>
      <c r="U74" s="23">
        <v>0.20599999999999999</v>
      </c>
      <c r="V74">
        <v>6</v>
      </c>
      <c r="W74">
        <v>47</v>
      </c>
      <c r="X74">
        <v>47</v>
      </c>
      <c r="Y74">
        <v>0</v>
      </c>
      <c r="Z74">
        <v>47</v>
      </c>
      <c r="AA74">
        <v>0</v>
      </c>
      <c r="AB74">
        <v>0</v>
      </c>
      <c r="AC74">
        <v>0</v>
      </c>
      <c r="AD74">
        <v>0</v>
      </c>
      <c r="AE74">
        <v>0</v>
      </c>
      <c r="AF74">
        <v>0</v>
      </c>
      <c r="AG74">
        <v>0</v>
      </c>
    </row>
    <row r="75" spans="1:33">
      <c r="A75">
        <v>93</v>
      </c>
      <c r="B75">
        <v>73</v>
      </c>
      <c r="C75" t="s">
        <v>130</v>
      </c>
      <c r="D75" t="s">
        <v>99</v>
      </c>
      <c r="E75" t="s">
        <v>101</v>
      </c>
      <c r="F75">
        <v>3857</v>
      </c>
      <c r="G75">
        <v>9</v>
      </c>
      <c r="H75" s="23">
        <v>0</v>
      </c>
      <c r="I75">
        <v>73</v>
      </c>
      <c r="J75" s="60">
        <v>285</v>
      </c>
      <c r="K75">
        <v>0</v>
      </c>
      <c r="L75">
        <v>0</v>
      </c>
      <c r="M75">
        <v>0</v>
      </c>
      <c r="N75">
        <v>0</v>
      </c>
      <c r="O75">
        <v>0</v>
      </c>
      <c r="P75">
        <v>0</v>
      </c>
      <c r="Q75">
        <v>285</v>
      </c>
      <c r="R75">
        <v>825</v>
      </c>
      <c r="S75">
        <v>301</v>
      </c>
      <c r="T75" s="23">
        <v>0.36499999999999999</v>
      </c>
      <c r="U75" s="23">
        <v>0.36499999999999999</v>
      </c>
      <c r="V75">
        <v>9</v>
      </c>
      <c r="W75">
        <v>40</v>
      </c>
      <c r="X75">
        <v>40</v>
      </c>
      <c r="Y75">
        <v>0</v>
      </c>
      <c r="Z75">
        <v>40</v>
      </c>
      <c r="AA75">
        <v>0</v>
      </c>
      <c r="AB75">
        <v>0</v>
      </c>
      <c r="AC75">
        <v>0</v>
      </c>
      <c r="AD75">
        <v>0</v>
      </c>
      <c r="AE75">
        <v>0</v>
      </c>
      <c r="AF75">
        <v>0</v>
      </c>
      <c r="AG75">
        <v>0</v>
      </c>
    </row>
    <row r="76" spans="1:33">
      <c r="A76" t="s">
        <v>131</v>
      </c>
      <c r="B76">
        <v>74</v>
      </c>
      <c r="C76" t="s">
        <v>132</v>
      </c>
      <c r="F76">
        <v>3857</v>
      </c>
      <c r="G76">
        <v>13</v>
      </c>
      <c r="H76" s="23">
        <v>0</v>
      </c>
      <c r="I76">
        <v>74</v>
      </c>
      <c r="J76" s="60">
        <v>370</v>
      </c>
      <c r="K76">
        <v>0</v>
      </c>
      <c r="L76">
        <v>0</v>
      </c>
      <c r="M76">
        <v>0</v>
      </c>
      <c r="N76">
        <v>0</v>
      </c>
      <c r="O76">
        <v>1</v>
      </c>
      <c r="P76">
        <v>0</v>
      </c>
      <c r="Q76">
        <v>369</v>
      </c>
      <c r="R76" s="24">
        <v>3088</v>
      </c>
      <c r="S76">
        <v>358</v>
      </c>
      <c r="T76" s="23">
        <v>0.11600000000000001</v>
      </c>
      <c r="U76" s="23">
        <v>0.11600000000000001</v>
      </c>
      <c r="V76">
        <v>13</v>
      </c>
      <c r="W76">
        <v>180</v>
      </c>
      <c r="X76">
        <v>180</v>
      </c>
      <c r="Y76">
        <v>0</v>
      </c>
      <c r="Z76">
        <v>180</v>
      </c>
      <c r="AA76">
        <v>0</v>
      </c>
      <c r="AB76">
        <v>0</v>
      </c>
      <c r="AC76">
        <v>0</v>
      </c>
      <c r="AD76">
        <v>0</v>
      </c>
      <c r="AE76">
        <v>0</v>
      </c>
      <c r="AF76">
        <v>0</v>
      </c>
      <c r="AG76">
        <v>0</v>
      </c>
    </row>
    <row r="77" spans="1:33">
      <c r="A77">
        <v>95</v>
      </c>
      <c r="B77">
        <v>75</v>
      </c>
      <c r="C77" t="s">
        <v>130</v>
      </c>
      <c r="D77" t="s">
        <v>99</v>
      </c>
      <c r="E77" t="s">
        <v>104</v>
      </c>
      <c r="F77">
        <v>3857</v>
      </c>
      <c r="G77">
        <v>6</v>
      </c>
      <c r="H77" s="23">
        <v>0</v>
      </c>
      <c r="I77">
        <v>75</v>
      </c>
      <c r="J77" s="60">
        <v>239</v>
      </c>
      <c r="K77">
        <v>0</v>
      </c>
      <c r="L77">
        <v>0</v>
      </c>
      <c r="M77">
        <v>0</v>
      </c>
      <c r="N77">
        <v>0</v>
      </c>
      <c r="O77">
        <v>0</v>
      </c>
      <c r="P77">
        <v>0</v>
      </c>
      <c r="Q77">
        <v>239</v>
      </c>
      <c r="R77">
        <v>990</v>
      </c>
      <c r="S77">
        <v>186</v>
      </c>
      <c r="T77" s="23">
        <v>0.188</v>
      </c>
      <c r="U77" s="23">
        <v>0.188</v>
      </c>
      <c r="V77">
        <v>6</v>
      </c>
      <c r="W77">
        <v>52</v>
      </c>
      <c r="X77">
        <v>52</v>
      </c>
      <c r="Y77">
        <v>0</v>
      </c>
      <c r="Z77">
        <v>52</v>
      </c>
      <c r="AA77">
        <v>0</v>
      </c>
      <c r="AB77">
        <v>0</v>
      </c>
      <c r="AC77">
        <v>0</v>
      </c>
      <c r="AD77">
        <v>0</v>
      </c>
      <c r="AE77">
        <v>0</v>
      </c>
      <c r="AF77">
        <v>0</v>
      </c>
      <c r="AG77">
        <v>0</v>
      </c>
    </row>
    <row r="78" spans="1:33">
      <c r="A78">
        <v>96</v>
      </c>
      <c r="B78">
        <v>76</v>
      </c>
      <c r="C78" t="s">
        <v>130</v>
      </c>
      <c r="D78" t="s">
        <v>99</v>
      </c>
      <c r="E78" t="s">
        <v>105</v>
      </c>
      <c r="F78">
        <v>3857</v>
      </c>
      <c r="G78">
        <v>13</v>
      </c>
      <c r="H78" s="23">
        <v>0</v>
      </c>
      <c r="I78">
        <v>76</v>
      </c>
      <c r="J78" s="60">
        <v>317</v>
      </c>
      <c r="K78">
        <v>0</v>
      </c>
      <c r="L78">
        <v>0</v>
      </c>
      <c r="M78">
        <v>0</v>
      </c>
      <c r="N78">
        <v>0</v>
      </c>
      <c r="O78">
        <v>0</v>
      </c>
      <c r="P78">
        <v>0</v>
      </c>
      <c r="Q78">
        <v>317</v>
      </c>
      <c r="R78" s="24">
        <v>1025</v>
      </c>
      <c r="S78">
        <v>378</v>
      </c>
      <c r="T78" s="23">
        <v>0.36899999999999999</v>
      </c>
      <c r="U78" s="23">
        <v>0.36899999999999999</v>
      </c>
      <c r="V78">
        <v>13</v>
      </c>
      <c r="W78">
        <v>57</v>
      </c>
      <c r="X78">
        <v>57</v>
      </c>
      <c r="Y78">
        <v>0</v>
      </c>
      <c r="Z78">
        <v>57</v>
      </c>
      <c r="AA78">
        <v>0</v>
      </c>
      <c r="AB78">
        <v>0</v>
      </c>
      <c r="AC78">
        <v>0</v>
      </c>
      <c r="AD78">
        <v>0</v>
      </c>
      <c r="AE78">
        <v>0</v>
      </c>
      <c r="AF78">
        <v>0</v>
      </c>
      <c r="AG78">
        <v>0</v>
      </c>
    </row>
    <row r="79" spans="1:33">
      <c r="A79">
        <v>98</v>
      </c>
      <c r="B79">
        <v>77</v>
      </c>
      <c r="C79" t="s">
        <v>130</v>
      </c>
      <c r="D79" t="s">
        <v>106</v>
      </c>
      <c r="E79" t="s">
        <v>100</v>
      </c>
      <c r="F79">
        <v>3857</v>
      </c>
      <c r="G79">
        <v>9</v>
      </c>
      <c r="H79" s="23">
        <v>0</v>
      </c>
      <c r="I79">
        <v>77</v>
      </c>
      <c r="J79" s="60">
        <v>216</v>
      </c>
      <c r="K79">
        <v>0</v>
      </c>
      <c r="L79">
        <v>0</v>
      </c>
      <c r="M79">
        <v>0</v>
      </c>
      <c r="N79">
        <v>0</v>
      </c>
      <c r="O79">
        <v>0</v>
      </c>
      <c r="P79">
        <v>0</v>
      </c>
      <c r="Q79">
        <v>216</v>
      </c>
      <c r="R79" s="24">
        <v>1217</v>
      </c>
      <c r="S79">
        <v>276</v>
      </c>
      <c r="T79" s="23">
        <v>0.22700000000000001</v>
      </c>
      <c r="U79" s="23">
        <v>0.22700000000000001</v>
      </c>
      <c r="V79">
        <v>9</v>
      </c>
      <c r="W79">
        <v>64</v>
      </c>
      <c r="X79">
        <v>64</v>
      </c>
      <c r="Y79">
        <v>0</v>
      </c>
      <c r="Z79">
        <v>64</v>
      </c>
      <c r="AA79">
        <v>0</v>
      </c>
      <c r="AB79">
        <v>0</v>
      </c>
      <c r="AC79">
        <v>0</v>
      </c>
      <c r="AD79">
        <v>0</v>
      </c>
      <c r="AE79">
        <v>0</v>
      </c>
      <c r="AF79">
        <v>0</v>
      </c>
      <c r="AG79">
        <v>0</v>
      </c>
    </row>
    <row r="80" spans="1:33">
      <c r="A80">
        <v>99</v>
      </c>
      <c r="B80">
        <v>78</v>
      </c>
      <c r="C80" t="s">
        <v>130</v>
      </c>
      <c r="D80" t="s">
        <v>106</v>
      </c>
      <c r="E80" t="s">
        <v>101</v>
      </c>
      <c r="F80">
        <v>3857</v>
      </c>
      <c r="G80">
        <v>6</v>
      </c>
      <c r="H80" s="23">
        <v>0</v>
      </c>
      <c r="I80">
        <v>78</v>
      </c>
      <c r="J80" s="60">
        <v>329</v>
      </c>
      <c r="K80">
        <v>0</v>
      </c>
      <c r="L80">
        <v>0</v>
      </c>
      <c r="M80">
        <v>0</v>
      </c>
      <c r="N80">
        <v>0</v>
      </c>
      <c r="O80">
        <v>0</v>
      </c>
      <c r="P80">
        <v>0</v>
      </c>
      <c r="Q80">
        <v>329</v>
      </c>
      <c r="R80">
        <v>524</v>
      </c>
      <c r="S80">
        <v>215</v>
      </c>
      <c r="T80" s="23">
        <v>0.41</v>
      </c>
      <c r="U80" s="23">
        <v>0.41</v>
      </c>
      <c r="V80">
        <v>6</v>
      </c>
      <c r="W80">
        <v>24</v>
      </c>
      <c r="X80">
        <v>24</v>
      </c>
      <c r="Y80">
        <v>0</v>
      </c>
      <c r="Z80">
        <v>24</v>
      </c>
      <c r="AA80">
        <v>0</v>
      </c>
      <c r="AB80">
        <v>0</v>
      </c>
      <c r="AC80">
        <v>0</v>
      </c>
      <c r="AD80">
        <v>0</v>
      </c>
      <c r="AE80">
        <v>0</v>
      </c>
      <c r="AF80">
        <v>0</v>
      </c>
      <c r="AG80">
        <v>0</v>
      </c>
    </row>
    <row r="81" spans="1:33">
      <c r="A81">
        <v>101</v>
      </c>
      <c r="B81">
        <v>79</v>
      </c>
      <c r="C81" t="s">
        <v>130</v>
      </c>
      <c r="D81" t="s">
        <v>106</v>
      </c>
      <c r="E81" t="s">
        <v>104</v>
      </c>
      <c r="F81">
        <v>3857</v>
      </c>
      <c r="G81">
        <v>8</v>
      </c>
      <c r="H81" s="23">
        <v>0</v>
      </c>
      <c r="I81">
        <v>79</v>
      </c>
      <c r="J81" s="60">
        <v>337</v>
      </c>
      <c r="K81">
        <v>0</v>
      </c>
      <c r="L81">
        <v>0</v>
      </c>
      <c r="M81">
        <v>0</v>
      </c>
      <c r="N81">
        <v>0</v>
      </c>
      <c r="O81">
        <v>1</v>
      </c>
      <c r="P81">
        <v>0</v>
      </c>
      <c r="Q81">
        <v>336</v>
      </c>
      <c r="R81" s="24">
        <v>1334</v>
      </c>
      <c r="S81">
        <v>272</v>
      </c>
      <c r="T81" s="23">
        <v>0.20399999999999999</v>
      </c>
      <c r="U81" s="23">
        <v>0.20399999999999999</v>
      </c>
      <c r="V81">
        <v>8</v>
      </c>
      <c r="W81">
        <v>63</v>
      </c>
      <c r="X81">
        <v>63</v>
      </c>
      <c r="Y81">
        <v>0</v>
      </c>
      <c r="Z81">
        <v>63</v>
      </c>
      <c r="AA81">
        <v>0</v>
      </c>
      <c r="AB81">
        <v>0</v>
      </c>
      <c r="AC81">
        <v>0</v>
      </c>
      <c r="AD81">
        <v>0</v>
      </c>
      <c r="AE81">
        <v>0</v>
      </c>
      <c r="AF81">
        <v>0</v>
      </c>
      <c r="AG81">
        <v>0</v>
      </c>
    </row>
    <row r="82" spans="1:33">
      <c r="A82">
        <v>102</v>
      </c>
      <c r="B82">
        <v>80</v>
      </c>
      <c r="C82" t="s">
        <v>130</v>
      </c>
      <c r="D82" t="s">
        <v>106</v>
      </c>
      <c r="E82" t="s">
        <v>105</v>
      </c>
      <c r="F82">
        <v>3857</v>
      </c>
      <c r="G82">
        <v>5</v>
      </c>
      <c r="H82" s="23">
        <v>0</v>
      </c>
      <c r="I82">
        <v>80</v>
      </c>
      <c r="J82" s="60">
        <v>244</v>
      </c>
      <c r="K82">
        <v>0</v>
      </c>
      <c r="L82">
        <v>0</v>
      </c>
      <c r="M82">
        <v>0</v>
      </c>
      <c r="N82">
        <v>0</v>
      </c>
      <c r="O82">
        <v>0</v>
      </c>
      <c r="P82">
        <v>0</v>
      </c>
      <c r="Q82">
        <v>244</v>
      </c>
      <c r="R82">
        <v>429</v>
      </c>
      <c r="S82">
        <v>174</v>
      </c>
      <c r="T82" s="23">
        <v>0.40600000000000003</v>
      </c>
      <c r="U82" s="23">
        <v>0.40600000000000003</v>
      </c>
      <c r="V82">
        <v>5</v>
      </c>
      <c r="W82">
        <v>20</v>
      </c>
      <c r="X82">
        <v>20</v>
      </c>
      <c r="Y82">
        <v>0</v>
      </c>
      <c r="Z82">
        <v>20</v>
      </c>
      <c r="AA82">
        <v>0</v>
      </c>
      <c r="AB82">
        <v>0</v>
      </c>
      <c r="AC82">
        <v>0</v>
      </c>
      <c r="AD82">
        <v>0</v>
      </c>
      <c r="AE82">
        <v>0</v>
      </c>
      <c r="AF82">
        <v>0</v>
      </c>
      <c r="AG82">
        <v>0</v>
      </c>
    </row>
    <row r="83" spans="1:33">
      <c r="A83">
        <v>104</v>
      </c>
      <c r="B83">
        <v>81</v>
      </c>
      <c r="C83" t="s">
        <v>130</v>
      </c>
      <c r="D83" t="s">
        <v>107</v>
      </c>
      <c r="E83" t="s">
        <v>100</v>
      </c>
      <c r="F83">
        <v>3857</v>
      </c>
      <c r="G83">
        <v>3</v>
      </c>
      <c r="H83" s="23">
        <v>0</v>
      </c>
      <c r="I83">
        <v>81</v>
      </c>
      <c r="J83" s="60">
        <v>167</v>
      </c>
      <c r="K83">
        <v>0</v>
      </c>
      <c r="L83">
        <v>0</v>
      </c>
      <c r="M83">
        <v>0</v>
      </c>
      <c r="N83">
        <v>0</v>
      </c>
      <c r="O83">
        <v>0</v>
      </c>
      <c r="P83">
        <v>0</v>
      </c>
      <c r="Q83">
        <v>167</v>
      </c>
      <c r="R83">
        <v>455</v>
      </c>
      <c r="S83">
        <v>125</v>
      </c>
      <c r="T83" s="23">
        <v>0.27500000000000002</v>
      </c>
      <c r="U83" s="23">
        <v>0.27500000000000002</v>
      </c>
      <c r="V83">
        <v>3</v>
      </c>
      <c r="W83">
        <v>18</v>
      </c>
      <c r="X83">
        <v>18</v>
      </c>
      <c r="Y83">
        <v>0</v>
      </c>
      <c r="Z83">
        <v>18</v>
      </c>
      <c r="AA83">
        <v>0</v>
      </c>
      <c r="AB83">
        <v>0</v>
      </c>
      <c r="AC83">
        <v>0</v>
      </c>
      <c r="AD83">
        <v>0</v>
      </c>
      <c r="AE83">
        <v>0</v>
      </c>
      <c r="AF83">
        <v>0</v>
      </c>
      <c r="AG83">
        <v>0</v>
      </c>
    </row>
    <row r="84" spans="1:33">
      <c r="A84">
        <v>105</v>
      </c>
      <c r="B84">
        <v>82</v>
      </c>
      <c r="C84" t="s">
        <v>130</v>
      </c>
      <c r="D84" t="s">
        <v>107</v>
      </c>
      <c r="E84" t="s">
        <v>101</v>
      </c>
      <c r="F84">
        <v>3857</v>
      </c>
      <c r="G84">
        <v>4</v>
      </c>
      <c r="H84" s="23">
        <v>0</v>
      </c>
      <c r="I84">
        <v>82</v>
      </c>
      <c r="J84" s="60">
        <v>471</v>
      </c>
      <c r="K84">
        <v>0</v>
      </c>
      <c r="L84">
        <v>0</v>
      </c>
      <c r="M84">
        <v>0</v>
      </c>
      <c r="N84">
        <v>0</v>
      </c>
      <c r="O84">
        <v>0</v>
      </c>
      <c r="P84">
        <v>0</v>
      </c>
      <c r="Q84">
        <v>471</v>
      </c>
      <c r="R84">
        <v>412</v>
      </c>
      <c r="S84">
        <v>171</v>
      </c>
      <c r="T84" s="23">
        <v>0.41499999999999998</v>
      </c>
      <c r="U84" s="23">
        <v>0.41499999999999998</v>
      </c>
      <c r="V84">
        <v>4</v>
      </c>
      <c r="W84">
        <v>16</v>
      </c>
      <c r="X84">
        <v>16</v>
      </c>
      <c r="Y84">
        <v>0</v>
      </c>
      <c r="Z84">
        <v>16</v>
      </c>
      <c r="AA84">
        <v>0</v>
      </c>
      <c r="AB84">
        <v>0</v>
      </c>
      <c r="AC84">
        <v>0</v>
      </c>
      <c r="AD84">
        <v>0</v>
      </c>
      <c r="AE84">
        <v>0</v>
      </c>
      <c r="AF84">
        <v>0</v>
      </c>
      <c r="AG84">
        <v>0</v>
      </c>
    </row>
    <row r="85" spans="1:33">
      <c r="A85">
        <v>107</v>
      </c>
      <c r="B85">
        <v>83</v>
      </c>
      <c r="C85" t="s">
        <v>130</v>
      </c>
      <c r="D85" t="s">
        <v>107</v>
      </c>
      <c r="E85" t="s">
        <v>104</v>
      </c>
      <c r="F85">
        <v>3857</v>
      </c>
      <c r="G85">
        <v>5</v>
      </c>
      <c r="H85" s="23">
        <v>0</v>
      </c>
      <c r="I85">
        <v>83</v>
      </c>
      <c r="J85" s="60">
        <v>259</v>
      </c>
      <c r="K85">
        <v>0</v>
      </c>
      <c r="L85">
        <v>0</v>
      </c>
      <c r="M85">
        <v>0</v>
      </c>
      <c r="N85">
        <v>0</v>
      </c>
      <c r="O85">
        <v>0</v>
      </c>
      <c r="P85">
        <v>0</v>
      </c>
      <c r="Q85">
        <v>259</v>
      </c>
      <c r="R85">
        <v>838</v>
      </c>
      <c r="S85">
        <v>172</v>
      </c>
      <c r="T85" s="23">
        <v>0.20499999999999999</v>
      </c>
      <c r="U85" s="23">
        <v>0.20499999999999999</v>
      </c>
      <c r="V85">
        <v>5</v>
      </c>
      <c r="W85">
        <v>40</v>
      </c>
      <c r="X85">
        <v>40</v>
      </c>
      <c r="Y85">
        <v>0</v>
      </c>
      <c r="Z85">
        <v>40</v>
      </c>
      <c r="AA85">
        <v>0</v>
      </c>
      <c r="AB85">
        <v>0</v>
      </c>
      <c r="AC85">
        <v>0</v>
      </c>
      <c r="AD85">
        <v>0</v>
      </c>
      <c r="AE85">
        <v>0</v>
      </c>
      <c r="AF85">
        <v>0</v>
      </c>
      <c r="AG85">
        <v>0</v>
      </c>
    </row>
    <row r="86" spans="1:33">
      <c r="A86">
        <v>108</v>
      </c>
      <c r="B86">
        <v>84</v>
      </c>
      <c r="C86" t="s">
        <v>130</v>
      </c>
      <c r="D86" t="s">
        <v>107</v>
      </c>
      <c r="E86" t="s">
        <v>105</v>
      </c>
      <c r="F86">
        <v>3857</v>
      </c>
      <c r="G86">
        <v>3</v>
      </c>
      <c r="H86" s="23">
        <v>0</v>
      </c>
      <c r="I86">
        <v>84</v>
      </c>
      <c r="J86" s="60">
        <v>263</v>
      </c>
      <c r="K86">
        <v>0</v>
      </c>
      <c r="L86">
        <v>0</v>
      </c>
      <c r="M86">
        <v>0</v>
      </c>
      <c r="N86">
        <v>0</v>
      </c>
      <c r="O86">
        <v>0</v>
      </c>
      <c r="P86">
        <v>0</v>
      </c>
      <c r="Q86">
        <v>263</v>
      </c>
      <c r="R86">
        <v>286</v>
      </c>
      <c r="S86">
        <v>121</v>
      </c>
      <c r="T86" s="23">
        <v>0.42299999999999999</v>
      </c>
      <c r="U86" s="23">
        <v>0.42299999999999999</v>
      </c>
      <c r="V86">
        <v>3</v>
      </c>
      <c r="W86">
        <v>12</v>
      </c>
      <c r="X86">
        <v>12</v>
      </c>
      <c r="Y86">
        <v>0</v>
      </c>
      <c r="Z86">
        <v>12</v>
      </c>
      <c r="AA86">
        <v>0</v>
      </c>
      <c r="AB86">
        <v>0</v>
      </c>
      <c r="AC86">
        <v>0</v>
      </c>
      <c r="AD86">
        <v>0</v>
      </c>
      <c r="AE86">
        <v>0</v>
      </c>
      <c r="AF86">
        <v>0</v>
      </c>
      <c r="AG86">
        <v>0</v>
      </c>
    </row>
    <row r="87" spans="1:33">
      <c r="A87" t="s">
        <v>133</v>
      </c>
      <c r="B87">
        <v>85</v>
      </c>
      <c r="C87" t="s">
        <v>134</v>
      </c>
      <c r="F87">
        <v>3858</v>
      </c>
      <c r="G87">
        <v>2</v>
      </c>
      <c r="H87" s="23">
        <v>0</v>
      </c>
      <c r="I87">
        <v>85</v>
      </c>
      <c r="J87" s="60">
        <v>76</v>
      </c>
      <c r="K87">
        <v>0</v>
      </c>
      <c r="L87">
        <v>0</v>
      </c>
      <c r="M87">
        <v>0</v>
      </c>
      <c r="N87">
        <v>0</v>
      </c>
      <c r="O87">
        <v>0</v>
      </c>
      <c r="P87">
        <v>0</v>
      </c>
      <c r="Q87">
        <v>76</v>
      </c>
      <c r="R87">
        <v>614</v>
      </c>
      <c r="S87">
        <v>68</v>
      </c>
      <c r="T87" s="23">
        <v>0.111</v>
      </c>
      <c r="U87" s="23">
        <v>0.111</v>
      </c>
      <c r="V87">
        <v>2</v>
      </c>
      <c r="W87">
        <v>29</v>
      </c>
      <c r="X87">
        <v>29</v>
      </c>
      <c r="Y87">
        <v>0</v>
      </c>
      <c r="Z87">
        <v>29</v>
      </c>
      <c r="AA87">
        <v>0</v>
      </c>
      <c r="AB87">
        <v>0</v>
      </c>
      <c r="AC87">
        <v>0</v>
      </c>
      <c r="AD87">
        <v>0</v>
      </c>
      <c r="AE87">
        <v>0</v>
      </c>
      <c r="AF87">
        <v>0</v>
      </c>
      <c r="AG87">
        <v>0</v>
      </c>
    </row>
    <row r="88" spans="1:33">
      <c r="A88">
        <v>110</v>
      </c>
      <c r="B88">
        <v>86</v>
      </c>
      <c r="C88" t="s">
        <v>135</v>
      </c>
      <c r="D88" t="s">
        <v>99</v>
      </c>
      <c r="E88" t="s">
        <v>100</v>
      </c>
      <c r="F88">
        <v>3858</v>
      </c>
      <c r="G88">
        <v>1</v>
      </c>
      <c r="H88" s="23">
        <v>0</v>
      </c>
      <c r="I88">
        <v>86</v>
      </c>
      <c r="J88" s="60">
        <v>20</v>
      </c>
      <c r="K88">
        <v>0</v>
      </c>
      <c r="L88">
        <v>0</v>
      </c>
      <c r="M88">
        <v>0</v>
      </c>
      <c r="N88">
        <v>0</v>
      </c>
      <c r="O88">
        <v>0</v>
      </c>
      <c r="P88">
        <v>0</v>
      </c>
      <c r="Q88">
        <v>20</v>
      </c>
      <c r="R88">
        <v>124</v>
      </c>
      <c r="S88">
        <v>41</v>
      </c>
      <c r="T88" s="23">
        <v>0.33100000000000002</v>
      </c>
      <c r="U88" s="23">
        <v>0.33100000000000002</v>
      </c>
      <c r="V88">
        <v>1</v>
      </c>
      <c r="W88">
        <v>5</v>
      </c>
      <c r="X88">
        <v>5</v>
      </c>
      <c r="Y88">
        <v>0</v>
      </c>
      <c r="Z88">
        <v>5</v>
      </c>
      <c r="AA88">
        <v>0</v>
      </c>
      <c r="AB88">
        <v>0</v>
      </c>
      <c r="AC88">
        <v>0</v>
      </c>
      <c r="AD88">
        <v>0</v>
      </c>
      <c r="AE88">
        <v>0</v>
      </c>
      <c r="AF88">
        <v>0</v>
      </c>
      <c r="AG88">
        <v>0</v>
      </c>
    </row>
    <row r="89" spans="1:33">
      <c r="A89">
        <v>111</v>
      </c>
      <c r="B89">
        <v>87</v>
      </c>
      <c r="C89" t="s">
        <v>135</v>
      </c>
      <c r="D89" t="s">
        <v>99</v>
      </c>
      <c r="E89" t="s">
        <v>101</v>
      </c>
      <c r="F89">
        <v>3858</v>
      </c>
      <c r="G89">
        <v>1</v>
      </c>
      <c r="H89" s="23">
        <v>0</v>
      </c>
      <c r="I89">
        <v>87</v>
      </c>
      <c r="J89" s="60">
        <v>68</v>
      </c>
      <c r="K89">
        <v>0</v>
      </c>
      <c r="L89">
        <v>0</v>
      </c>
      <c r="M89">
        <v>0</v>
      </c>
      <c r="N89">
        <v>0</v>
      </c>
      <c r="O89">
        <v>0</v>
      </c>
      <c r="P89">
        <v>0</v>
      </c>
      <c r="Q89">
        <v>68</v>
      </c>
      <c r="R89">
        <v>116</v>
      </c>
      <c r="S89">
        <v>50</v>
      </c>
      <c r="T89" s="23">
        <v>0.43099999999999999</v>
      </c>
      <c r="U89" s="23">
        <v>0.43099999999999999</v>
      </c>
      <c r="V89">
        <v>1</v>
      </c>
      <c r="W89">
        <v>4</v>
      </c>
      <c r="X89">
        <v>4</v>
      </c>
      <c r="Y89">
        <v>0</v>
      </c>
      <c r="Z89">
        <v>4</v>
      </c>
      <c r="AA89">
        <v>0</v>
      </c>
      <c r="AB89">
        <v>0</v>
      </c>
      <c r="AC89">
        <v>0</v>
      </c>
      <c r="AD89">
        <v>0</v>
      </c>
      <c r="AE89">
        <v>0</v>
      </c>
      <c r="AF89">
        <v>0</v>
      </c>
      <c r="AG89">
        <v>0</v>
      </c>
    </row>
    <row r="90" spans="1:33">
      <c r="A90" t="s">
        <v>136</v>
      </c>
      <c r="B90">
        <v>88</v>
      </c>
      <c r="C90" t="s">
        <v>137</v>
      </c>
      <c r="F90">
        <v>3858</v>
      </c>
      <c r="G90">
        <v>2</v>
      </c>
      <c r="H90" s="23">
        <v>0</v>
      </c>
      <c r="I90">
        <v>88</v>
      </c>
      <c r="J90" s="60">
        <v>168</v>
      </c>
      <c r="K90">
        <v>0</v>
      </c>
      <c r="L90">
        <v>0</v>
      </c>
      <c r="M90">
        <v>0</v>
      </c>
      <c r="N90">
        <v>0</v>
      </c>
      <c r="O90">
        <v>0</v>
      </c>
      <c r="P90">
        <v>0</v>
      </c>
      <c r="Q90">
        <v>168</v>
      </c>
      <c r="R90" s="24">
        <v>1037</v>
      </c>
      <c r="S90">
        <v>107</v>
      </c>
      <c r="T90" s="23">
        <v>0.10299999999999999</v>
      </c>
      <c r="U90" s="23">
        <v>0.10299999999999999</v>
      </c>
      <c r="V90">
        <v>2</v>
      </c>
      <c r="W90">
        <v>32</v>
      </c>
      <c r="X90">
        <v>32</v>
      </c>
      <c r="Y90">
        <v>0</v>
      </c>
      <c r="Z90">
        <v>32</v>
      </c>
      <c r="AA90">
        <v>0</v>
      </c>
      <c r="AB90">
        <v>0</v>
      </c>
      <c r="AC90">
        <v>0</v>
      </c>
      <c r="AD90">
        <v>0</v>
      </c>
      <c r="AE90">
        <v>0</v>
      </c>
      <c r="AF90">
        <v>0</v>
      </c>
      <c r="AG90">
        <v>0</v>
      </c>
    </row>
    <row r="91" spans="1:33">
      <c r="A91">
        <v>113</v>
      </c>
      <c r="B91">
        <v>89</v>
      </c>
      <c r="C91" t="s">
        <v>135</v>
      </c>
      <c r="D91" t="s">
        <v>99</v>
      </c>
      <c r="E91" t="s">
        <v>104</v>
      </c>
      <c r="F91">
        <v>3858</v>
      </c>
      <c r="G91">
        <v>1</v>
      </c>
      <c r="H91" s="23">
        <v>0</v>
      </c>
      <c r="I91">
        <v>89</v>
      </c>
      <c r="J91" s="60">
        <v>44</v>
      </c>
      <c r="K91">
        <v>0</v>
      </c>
      <c r="L91">
        <v>0</v>
      </c>
      <c r="M91">
        <v>0</v>
      </c>
      <c r="N91">
        <v>0</v>
      </c>
      <c r="O91">
        <v>0</v>
      </c>
      <c r="P91">
        <v>0</v>
      </c>
      <c r="Q91">
        <v>44</v>
      </c>
      <c r="R91">
        <v>198</v>
      </c>
      <c r="S91">
        <v>46</v>
      </c>
      <c r="T91" s="23">
        <v>0.23200000000000001</v>
      </c>
      <c r="U91" s="23">
        <v>0.23200000000000001</v>
      </c>
      <c r="V91">
        <v>1</v>
      </c>
      <c r="W91">
        <v>7</v>
      </c>
      <c r="X91">
        <v>7</v>
      </c>
      <c r="Y91">
        <v>0</v>
      </c>
      <c r="Z91">
        <v>7</v>
      </c>
      <c r="AA91">
        <v>0</v>
      </c>
      <c r="AB91">
        <v>0</v>
      </c>
      <c r="AC91">
        <v>0</v>
      </c>
      <c r="AD91">
        <v>0</v>
      </c>
      <c r="AE91">
        <v>0</v>
      </c>
      <c r="AF91">
        <v>0</v>
      </c>
      <c r="AG91">
        <v>0</v>
      </c>
    </row>
    <row r="92" spans="1:33">
      <c r="A92">
        <v>114</v>
      </c>
      <c r="B92">
        <v>90</v>
      </c>
      <c r="C92" t="s">
        <v>135</v>
      </c>
      <c r="D92" t="s">
        <v>99</v>
      </c>
      <c r="E92" t="s">
        <v>105</v>
      </c>
      <c r="F92">
        <v>3858</v>
      </c>
      <c r="G92">
        <v>1</v>
      </c>
      <c r="H92" s="23">
        <v>0</v>
      </c>
      <c r="I92">
        <v>90</v>
      </c>
      <c r="J92" s="60">
        <v>81</v>
      </c>
      <c r="K92">
        <v>0</v>
      </c>
      <c r="L92">
        <v>0</v>
      </c>
      <c r="M92">
        <v>0</v>
      </c>
      <c r="N92">
        <v>0</v>
      </c>
      <c r="O92">
        <v>0</v>
      </c>
      <c r="P92">
        <v>0</v>
      </c>
      <c r="Q92">
        <v>81</v>
      </c>
      <c r="R92">
        <v>109</v>
      </c>
      <c r="S92">
        <v>48</v>
      </c>
      <c r="T92" s="23">
        <v>0.44</v>
      </c>
      <c r="U92" s="23">
        <v>0.44</v>
      </c>
      <c r="V92">
        <v>1</v>
      </c>
      <c r="W92">
        <v>4</v>
      </c>
      <c r="X92">
        <v>4</v>
      </c>
      <c r="Y92">
        <v>0</v>
      </c>
      <c r="Z92">
        <v>4</v>
      </c>
      <c r="AA92">
        <v>0</v>
      </c>
      <c r="AB92">
        <v>0</v>
      </c>
      <c r="AC92">
        <v>0</v>
      </c>
      <c r="AD92">
        <v>0</v>
      </c>
      <c r="AE92">
        <v>0</v>
      </c>
      <c r="AF92">
        <v>0</v>
      </c>
      <c r="AG92">
        <v>0</v>
      </c>
    </row>
    <row r="93" spans="1:33">
      <c r="A93">
        <v>116</v>
      </c>
      <c r="B93">
        <v>91</v>
      </c>
      <c r="C93" t="s">
        <v>135</v>
      </c>
      <c r="D93" t="s">
        <v>106</v>
      </c>
      <c r="E93" t="s">
        <v>100</v>
      </c>
      <c r="F93">
        <v>3858</v>
      </c>
      <c r="G93">
        <v>1</v>
      </c>
      <c r="H93" s="23">
        <v>0</v>
      </c>
      <c r="I93">
        <v>91</v>
      </c>
      <c r="J93" s="60">
        <v>48</v>
      </c>
      <c r="K93">
        <v>0</v>
      </c>
      <c r="L93">
        <v>0</v>
      </c>
      <c r="M93">
        <v>0</v>
      </c>
      <c r="N93">
        <v>0</v>
      </c>
      <c r="O93">
        <v>0</v>
      </c>
      <c r="P93">
        <v>0</v>
      </c>
      <c r="Q93">
        <v>48</v>
      </c>
      <c r="R93">
        <v>193</v>
      </c>
      <c r="S93">
        <v>56</v>
      </c>
      <c r="T93" s="23">
        <v>0.28999999999999998</v>
      </c>
      <c r="U93" s="23">
        <v>0.28999999999999998</v>
      </c>
      <c r="V93">
        <v>1</v>
      </c>
      <c r="W93">
        <v>6</v>
      </c>
      <c r="X93">
        <v>6</v>
      </c>
      <c r="Y93">
        <v>0</v>
      </c>
      <c r="Z93">
        <v>6</v>
      </c>
      <c r="AA93">
        <v>0</v>
      </c>
      <c r="AB93">
        <v>0</v>
      </c>
      <c r="AC93">
        <v>0</v>
      </c>
      <c r="AD93">
        <v>0</v>
      </c>
      <c r="AE93">
        <v>0</v>
      </c>
      <c r="AF93">
        <v>0</v>
      </c>
      <c r="AG93">
        <v>0</v>
      </c>
    </row>
    <row r="94" spans="1:33">
      <c r="A94">
        <v>117</v>
      </c>
      <c r="B94">
        <v>92</v>
      </c>
      <c r="C94" t="s">
        <v>135</v>
      </c>
      <c r="D94" t="s">
        <v>106</v>
      </c>
      <c r="E94" t="s">
        <v>101</v>
      </c>
      <c r="F94">
        <v>3858</v>
      </c>
      <c r="G94">
        <v>1</v>
      </c>
      <c r="H94" s="23">
        <v>0</v>
      </c>
      <c r="I94">
        <v>92</v>
      </c>
      <c r="J94" s="60">
        <v>112</v>
      </c>
      <c r="K94">
        <v>0</v>
      </c>
      <c r="L94">
        <v>0</v>
      </c>
      <c r="M94">
        <v>0</v>
      </c>
      <c r="N94">
        <v>0</v>
      </c>
      <c r="O94">
        <v>0</v>
      </c>
      <c r="P94">
        <v>0</v>
      </c>
      <c r="Q94">
        <v>112</v>
      </c>
      <c r="R94">
        <v>107</v>
      </c>
      <c r="S94">
        <v>49</v>
      </c>
      <c r="T94" s="23">
        <v>0.45800000000000002</v>
      </c>
      <c r="U94" s="23">
        <v>0.45800000000000002</v>
      </c>
      <c r="V94">
        <v>1</v>
      </c>
      <c r="W94">
        <v>4</v>
      </c>
      <c r="X94">
        <v>4</v>
      </c>
      <c r="Y94">
        <v>0</v>
      </c>
      <c r="Z94">
        <v>4</v>
      </c>
      <c r="AA94">
        <v>0</v>
      </c>
      <c r="AB94">
        <v>0</v>
      </c>
      <c r="AC94">
        <v>0</v>
      </c>
      <c r="AD94">
        <v>0</v>
      </c>
      <c r="AE94">
        <v>0</v>
      </c>
      <c r="AF94">
        <v>0</v>
      </c>
      <c r="AG94">
        <v>0</v>
      </c>
    </row>
    <row r="95" spans="1:33">
      <c r="A95">
        <v>119</v>
      </c>
      <c r="B95">
        <v>93</v>
      </c>
      <c r="C95" t="s">
        <v>135</v>
      </c>
      <c r="D95" t="s">
        <v>106</v>
      </c>
      <c r="E95" t="s">
        <v>104</v>
      </c>
      <c r="F95">
        <v>3858</v>
      </c>
      <c r="G95">
        <v>1</v>
      </c>
      <c r="H95" s="23">
        <v>0</v>
      </c>
      <c r="I95">
        <v>93</v>
      </c>
      <c r="J95" s="60">
        <v>87</v>
      </c>
      <c r="K95">
        <v>0</v>
      </c>
      <c r="L95">
        <v>0</v>
      </c>
      <c r="M95">
        <v>0</v>
      </c>
      <c r="N95">
        <v>0</v>
      </c>
      <c r="O95">
        <v>0</v>
      </c>
      <c r="P95">
        <v>0</v>
      </c>
      <c r="Q95">
        <v>87</v>
      </c>
      <c r="R95">
        <v>227</v>
      </c>
      <c r="S95">
        <v>42</v>
      </c>
      <c r="T95" s="23">
        <v>0.185</v>
      </c>
      <c r="U95" s="23">
        <v>0.185</v>
      </c>
      <c r="V95">
        <v>1</v>
      </c>
      <c r="W95">
        <v>9</v>
      </c>
      <c r="X95">
        <v>9</v>
      </c>
      <c r="Y95">
        <v>0</v>
      </c>
      <c r="Z95">
        <v>9</v>
      </c>
      <c r="AA95">
        <v>0</v>
      </c>
      <c r="AB95">
        <v>0</v>
      </c>
      <c r="AC95">
        <v>0</v>
      </c>
      <c r="AD95">
        <v>0</v>
      </c>
      <c r="AE95">
        <v>0</v>
      </c>
      <c r="AF95">
        <v>0</v>
      </c>
      <c r="AG95">
        <v>0</v>
      </c>
    </row>
    <row r="96" spans="1:33">
      <c r="A96">
        <v>120</v>
      </c>
      <c r="B96">
        <v>94</v>
      </c>
      <c r="C96" t="s">
        <v>135</v>
      </c>
      <c r="D96" t="s">
        <v>106</v>
      </c>
      <c r="E96" t="s">
        <v>105</v>
      </c>
      <c r="F96">
        <v>3858</v>
      </c>
      <c r="G96">
        <v>1</v>
      </c>
      <c r="H96" s="23">
        <v>0</v>
      </c>
      <c r="I96">
        <v>94</v>
      </c>
      <c r="J96" s="60">
        <v>101</v>
      </c>
      <c r="K96">
        <v>0</v>
      </c>
      <c r="L96">
        <v>0</v>
      </c>
      <c r="M96">
        <v>0</v>
      </c>
      <c r="N96">
        <v>0</v>
      </c>
      <c r="O96">
        <v>0</v>
      </c>
      <c r="P96">
        <v>0</v>
      </c>
      <c r="Q96">
        <v>101</v>
      </c>
      <c r="R96">
        <v>123</v>
      </c>
      <c r="S96">
        <v>33</v>
      </c>
      <c r="T96" s="23">
        <v>0.26800000000000002</v>
      </c>
      <c r="U96" s="23">
        <v>0.26800000000000002</v>
      </c>
      <c r="V96">
        <v>1</v>
      </c>
      <c r="W96">
        <v>6</v>
      </c>
      <c r="X96">
        <v>6</v>
      </c>
      <c r="Y96">
        <v>0</v>
      </c>
      <c r="Z96">
        <v>6</v>
      </c>
      <c r="AA96">
        <v>0</v>
      </c>
      <c r="AB96">
        <v>0</v>
      </c>
      <c r="AC96">
        <v>0</v>
      </c>
      <c r="AD96">
        <v>0</v>
      </c>
      <c r="AE96">
        <v>0</v>
      </c>
      <c r="AF96">
        <v>0</v>
      </c>
      <c r="AG96">
        <v>0</v>
      </c>
    </row>
    <row r="97" spans="1:33">
      <c r="A97">
        <v>122</v>
      </c>
      <c r="B97">
        <v>95</v>
      </c>
      <c r="C97" t="s">
        <v>135</v>
      </c>
      <c r="D97" t="s">
        <v>107</v>
      </c>
      <c r="E97" t="s">
        <v>100</v>
      </c>
      <c r="F97">
        <v>3858</v>
      </c>
      <c r="G97">
        <v>1</v>
      </c>
      <c r="H97" s="23">
        <v>0</v>
      </c>
      <c r="I97">
        <v>95</v>
      </c>
      <c r="J97" s="60">
        <v>78</v>
      </c>
      <c r="K97">
        <v>0</v>
      </c>
      <c r="L97">
        <v>0</v>
      </c>
      <c r="M97">
        <v>0</v>
      </c>
      <c r="N97">
        <v>0</v>
      </c>
      <c r="O97">
        <v>0</v>
      </c>
      <c r="P97">
        <v>0</v>
      </c>
      <c r="Q97">
        <v>78</v>
      </c>
      <c r="R97">
        <v>210</v>
      </c>
      <c r="S97">
        <v>71</v>
      </c>
      <c r="T97" s="23">
        <v>0.33800000000000002</v>
      </c>
      <c r="U97" s="23">
        <v>0.33800000000000002</v>
      </c>
      <c r="V97">
        <v>1</v>
      </c>
      <c r="W97">
        <v>5</v>
      </c>
      <c r="X97">
        <v>5</v>
      </c>
      <c r="Y97">
        <v>0</v>
      </c>
      <c r="Z97">
        <v>5</v>
      </c>
      <c r="AA97">
        <v>0</v>
      </c>
      <c r="AB97">
        <v>0</v>
      </c>
      <c r="AC97">
        <v>0</v>
      </c>
      <c r="AD97">
        <v>0</v>
      </c>
      <c r="AE97">
        <v>0</v>
      </c>
      <c r="AF97">
        <v>0</v>
      </c>
      <c r="AG97">
        <v>0</v>
      </c>
    </row>
    <row r="98" spans="1:33">
      <c r="A98">
        <v>123</v>
      </c>
      <c r="B98">
        <v>96</v>
      </c>
      <c r="C98" t="s">
        <v>135</v>
      </c>
      <c r="D98" t="s">
        <v>107</v>
      </c>
      <c r="E98" t="s">
        <v>101</v>
      </c>
      <c r="F98">
        <v>3858</v>
      </c>
      <c r="G98">
        <v>1</v>
      </c>
      <c r="H98" s="23">
        <v>0</v>
      </c>
      <c r="I98">
        <v>96</v>
      </c>
      <c r="J98" s="60">
        <v>196</v>
      </c>
      <c r="K98">
        <v>0</v>
      </c>
      <c r="L98">
        <v>0</v>
      </c>
      <c r="M98">
        <v>0</v>
      </c>
      <c r="N98">
        <v>0</v>
      </c>
      <c r="O98">
        <v>0</v>
      </c>
      <c r="P98">
        <v>0</v>
      </c>
      <c r="Q98">
        <v>196</v>
      </c>
      <c r="R98">
        <v>124</v>
      </c>
      <c r="S98">
        <v>52</v>
      </c>
      <c r="T98" s="23">
        <v>0.41899999999999998</v>
      </c>
      <c r="U98" s="23">
        <v>0.41899999999999998</v>
      </c>
      <c r="V98">
        <v>1</v>
      </c>
      <c r="W98">
        <v>4</v>
      </c>
      <c r="X98">
        <v>4</v>
      </c>
      <c r="Y98">
        <v>0</v>
      </c>
      <c r="Z98">
        <v>4</v>
      </c>
      <c r="AA98">
        <v>0</v>
      </c>
      <c r="AB98">
        <v>0</v>
      </c>
      <c r="AC98">
        <v>0</v>
      </c>
      <c r="AD98">
        <v>0</v>
      </c>
      <c r="AE98">
        <v>0</v>
      </c>
      <c r="AF98">
        <v>0</v>
      </c>
      <c r="AG98">
        <v>0</v>
      </c>
    </row>
    <row r="99" spans="1:33">
      <c r="A99">
        <v>125</v>
      </c>
      <c r="B99">
        <v>97</v>
      </c>
      <c r="C99" t="s">
        <v>135</v>
      </c>
      <c r="D99" t="s">
        <v>107</v>
      </c>
      <c r="E99" t="s">
        <v>104</v>
      </c>
      <c r="F99">
        <v>3858</v>
      </c>
      <c r="G99">
        <v>1</v>
      </c>
      <c r="H99" s="23">
        <v>0</v>
      </c>
      <c r="I99">
        <v>97</v>
      </c>
      <c r="J99" s="60">
        <v>99</v>
      </c>
      <c r="K99">
        <v>0</v>
      </c>
      <c r="L99">
        <v>0</v>
      </c>
      <c r="M99">
        <v>0</v>
      </c>
      <c r="N99">
        <v>0</v>
      </c>
      <c r="O99">
        <v>0</v>
      </c>
      <c r="P99">
        <v>0</v>
      </c>
      <c r="Q99">
        <v>99</v>
      </c>
      <c r="R99">
        <v>202</v>
      </c>
      <c r="S99">
        <v>55</v>
      </c>
      <c r="T99" s="23">
        <v>0.27200000000000002</v>
      </c>
      <c r="U99" s="23">
        <v>0.27200000000000002</v>
      </c>
      <c r="V99">
        <v>1</v>
      </c>
      <c r="W99">
        <v>6</v>
      </c>
      <c r="X99">
        <v>6</v>
      </c>
      <c r="Y99">
        <v>0</v>
      </c>
      <c r="Z99">
        <v>6</v>
      </c>
      <c r="AA99">
        <v>0</v>
      </c>
      <c r="AB99">
        <v>0</v>
      </c>
      <c r="AC99">
        <v>0</v>
      </c>
      <c r="AD99">
        <v>0</v>
      </c>
      <c r="AE99">
        <v>0</v>
      </c>
      <c r="AF99">
        <v>0</v>
      </c>
      <c r="AG99">
        <v>0</v>
      </c>
    </row>
    <row r="100" spans="1:33">
      <c r="A100">
        <v>126</v>
      </c>
      <c r="B100">
        <v>98</v>
      </c>
      <c r="C100" t="s">
        <v>135</v>
      </c>
      <c r="D100" t="s">
        <v>107</v>
      </c>
      <c r="E100" t="s">
        <v>105</v>
      </c>
      <c r="F100">
        <v>3858</v>
      </c>
      <c r="G100">
        <v>0</v>
      </c>
      <c r="H100" s="23">
        <v>0</v>
      </c>
      <c r="I100">
        <v>98</v>
      </c>
      <c r="J100" s="60">
        <v>112</v>
      </c>
      <c r="K100">
        <v>0</v>
      </c>
      <c r="L100">
        <v>0</v>
      </c>
      <c r="M100">
        <v>0</v>
      </c>
      <c r="N100">
        <v>0</v>
      </c>
      <c r="O100">
        <v>0</v>
      </c>
      <c r="P100">
        <v>0</v>
      </c>
      <c r="Q100">
        <v>112</v>
      </c>
      <c r="R100">
        <v>43</v>
      </c>
      <c r="S100">
        <v>13</v>
      </c>
      <c r="T100" s="23">
        <v>0.30199999999999999</v>
      </c>
      <c r="U100" s="23">
        <v>0.3</v>
      </c>
      <c r="V100">
        <v>0</v>
      </c>
      <c r="W100">
        <v>0</v>
      </c>
      <c r="X100">
        <v>0</v>
      </c>
      <c r="Y100">
        <v>0</v>
      </c>
      <c r="Z100">
        <v>0</v>
      </c>
      <c r="AA100">
        <v>0</v>
      </c>
      <c r="AB100">
        <v>0</v>
      </c>
      <c r="AC100">
        <v>0</v>
      </c>
      <c r="AD100">
        <v>0</v>
      </c>
      <c r="AE100">
        <v>0</v>
      </c>
      <c r="AF100">
        <v>0</v>
      </c>
      <c r="AG100">
        <v>0</v>
      </c>
    </row>
    <row r="101" spans="1:33">
      <c r="A101" t="s">
        <v>138</v>
      </c>
      <c r="B101">
        <v>99</v>
      </c>
      <c r="C101" t="s">
        <v>139</v>
      </c>
      <c r="F101">
        <v>3859</v>
      </c>
      <c r="G101">
        <v>18</v>
      </c>
      <c r="H101" s="23">
        <v>0</v>
      </c>
      <c r="I101">
        <v>99</v>
      </c>
      <c r="J101" s="60">
        <v>157</v>
      </c>
      <c r="K101">
        <v>0</v>
      </c>
      <c r="L101">
        <v>0</v>
      </c>
      <c r="M101">
        <v>0</v>
      </c>
      <c r="N101">
        <v>0</v>
      </c>
      <c r="O101">
        <v>0</v>
      </c>
      <c r="P101">
        <v>0</v>
      </c>
      <c r="Q101">
        <v>157</v>
      </c>
      <c r="R101" s="24">
        <v>2356</v>
      </c>
      <c r="S101">
        <v>317</v>
      </c>
      <c r="T101" s="23">
        <v>0.13500000000000001</v>
      </c>
      <c r="U101" s="23">
        <v>0.13500000000000001</v>
      </c>
      <c r="V101">
        <v>18</v>
      </c>
      <c r="W101">
        <v>215</v>
      </c>
      <c r="X101">
        <v>157</v>
      </c>
      <c r="Y101">
        <v>0</v>
      </c>
      <c r="Z101">
        <v>157</v>
      </c>
      <c r="AA101">
        <v>0</v>
      </c>
      <c r="AB101">
        <v>0</v>
      </c>
      <c r="AC101">
        <v>0</v>
      </c>
      <c r="AD101">
        <v>0</v>
      </c>
      <c r="AE101">
        <v>0</v>
      </c>
      <c r="AF101">
        <v>0</v>
      </c>
      <c r="AG101">
        <v>0</v>
      </c>
    </row>
    <row r="102" spans="1:33">
      <c r="A102">
        <v>128</v>
      </c>
      <c r="B102">
        <v>100</v>
      </c>
      <c r="C102" t="s">
        <v>140</v>
      </c>
      <c r="D102" t="s">
        <v>99</v>
      </c>
      <c r="E102" t="s">
        <v>100</v>
      </c>
      <c r="F102">
        <v>3859</v>
      </c>
      <c r="G102">
        <v>9</v>
      </c>
      <c r="H102" s="23">
        <v>0</v>
      </c>
      <c r="I102">
        <v>100</v>
      </c>
      <c r="J102" s="60">
        <v>224</v>
      </c>
      <c r="K102">
        <v>0</v>
      </c>
      <c r="L102">
        <v>0</v>
      </c>
      <c r="M102">
        <v>0</v>
      </c>
      <c r="N102">
        <v>0</v>
      </c>
      <c r="O102">
        <v>0</v>
      </c>
      <c r="P102">
        <v>0</v>
      </c>
      <c r="Q102">
        <v>224</v>
      </c>
      <c r="R102" s="24">
        <v>1892</v>
      </c>
      <c r="S102">
        <v>352</v>
      </c>
      <c r="T102" s="23">
        <v>0.186</v>
      </c>
      <c r="U102" s="23">
        <v>0.186</v>
      </c>
      <c r="V102">
        <v>9</v>
      </c>
      <c r="W102">
        <v>78</v>
      </c>
      <c r="X102">
        <v>78</v>
      </c>
      <c r="Y102">
        <v>0</v>
      </c>
      <c r="Z102">
        <v>78</v>
      </c>
      <c r="AA102">
        <v>0</v>
      </c>
      <c r="AB102">
        <v>0</v>
      </c>
      <c r="AC102">
        <v>0</v>
      </c>
      <c r="AD102">
        <v>0</v>
      </c>
      <c r="AE102">
        <v>0</v>
      </c>
      <c r="AF102">
        <v>0</v>
      </c>
      <c r="AG102">
        <v>0</v>
      </c>
    </row>
    <row r="103" spans="1:33">
      <c r="A103">
        <v>129</v>
      </c>
      <c r="B103">
        <v>101</v>
      </c>
      <c r="C103" t="s">
        <v>140</v>
      </c>
      <c r="D103" t="s">
        <v>99</v>
      </c>
      <c r="E103" t="s">
        <v>101</v>
      </c>
      <c r="F103">
        <v>3859</v>
      </c>
      <c r="G103">
        <v>12</v>
      </c>
      <c r="H103" s="23">
        <v>0</v>
      </c>
      <c r="I103">
        <v>101</v>
      </c>
      <c r="J103" s="60">
        <v>425</v>
      </c>
      <c r="K103">
        <v>0</v>
      </c>
      <c r="L103">
        <v>0</v>
      </c>
      <c r="M103">
        <v>0</v>
      </c>
      <c r="N103">
        <v>0</v>
      </c>
      <c r="O103">
        <v>0</v>
      </c>
      <c r="P103">
        <v>0</v>
      </c>
      <c r="Q103">
        <v>425</v>
      </c>
      <c r="R103" s="24">
        <v>1122</v>
      </c>
      <c r="S103">
        <v>404</v>
      </c>
      <c r="T103" s="23">
        <v>0.36</v>
      </c>
      <c r="U103" s="23">
        <v>0.36</v>
      </c>
      <c r="V103">
        <v>12</v>
      </c>
      <c r="W103">
        <v>54</v>
      </c>
      <c r="X103">
        <v>54</v>
      </c>
      <c r="Y103">
        <v>0</v>
      </c>
      <c r="Z103">
        <v>54</v>
      </c>
      <c r="AA103">
        <v>0</v>
      </c>
      <c r="AB103">
        <v>0</v>
      </c>
      <c r="AC103">
        <v>0</v>
      </c>
      <c r="AD103">
        <v>0</v>
      </c>
      <c r="AE103">
        <v>0</v>
      </c>
      <c r="AF103">
        <v>0</v>
      </c>
      <c r="AG103">
        <v>0</v>
      </c>
    </row>
    <row r="104" spans="1:33">
      <c r="A104" t="s">
        <v>141</v>
      </c>
      <c r="B104">
        <v>102</v>
      </c>
      <c r="C104" t="s">
        <v>142</v>
      </c>
      <c r="F104">
        <v>3859</v>
      </c>
      <c r="G104">
        <v>18</v>
      </c>
      <c r="H104" s="23">
        <v>0</v>
      </c>
      <c r="I104">
        <v>102</v>
      </c>
      <c r="J104" s="60">
        <v>585</v>
      </c>
      <c r="K104">
        <v>0</v>
      </c>
      <c r="L104">
        <v>0</v>
      </c>
      <c r="M104">
        <v>0</v>
      </c>
      <c r="N104">
        <v>0</v>
      </c>
      <c r="O104">
        <v>0</v>
      </c>
      <c r="P104">
        <v>0</v>
      </c>
      <c r="Q104">
        <v>585</v>
      </c>
      <c r="R104" s="24">
        <v>4957</v>
      </c>
      <c r="S104">
        <v>538</v>
      </c>
      <c r="T104" s="23">
        <v>0.109</v>
      </c>
      <c r="U104" s="23">
        <v>0.109</v>
      </c>
      <c r="V104">
        <v>18</v>
      </c>
      <c r="W104">
        <v>266</v>
      </c>
      <c r="X104">
        <v>266</v>
      </c>
      <c r="Y104">
        <v>0</v>
      </c>
      <c r="Z104">
        <v>266</v>
      </c>
      <c r="AA104">
        <v>0</v>
      </c>
      <c r="AB104">
        <v>0</v>
      </c>
      <c r="AC104">
        <v>0</v>
      </c>
      <c r="AD104">
        <v>0</v>
      </c>
      <c r="AE104">
        <v>0</v>
      </c>
      <c r="AF104">
        <v>0</v>
      </c>
      <c r="AG104">
        <v>0</v>
      </c>
    </row>
    <row r="105" spans="1:33">
      <c r="A105">
        <v>131</v>
      </c>
      <c r="B105">
        <v>103</v>
      </c>
      <c r="C105" t="s">
        <v>140</v>
      </c>
      <c r="D105" t="s">
        <v>99</v>
      </c>
      <c r="E105" t="s">
        <v>104</v>
      </c>
      <c r="F105">
        <v>3859</v>
      </c>
      <c r="G105">
        <v>9</v>
      </c>
      <c r="H105" s="23">
        <v>0</v>
      </c>
      <c r="I105">
        <v>103</v>
      </c>
      <c r="J105" s="60">
        <v>382</v>
      </c>
      <c r="K105">
        <v>0</v>
      </c>
      <c r="L105">
        <v>0</v>
      </c>
      <c r="M105">
        <v>0</v>
      </c>
      <c r="N105">
        <v>0</v>
      </c>
      <c r="O105">
        <v>1</v>
      </c>
      <c r="P105">
        <v>0</v>
      </c>
      <c r="Q105">
        <v>381</v>
      </c>
      <c r="R105" s="24">
        <v>1890</v>
      </c>
      <c r="S105">
        <v>249</v>
      </c>
      <c r="T105" s="23">
        <v>0.13200000000000001</v>
      </c>
      <c r="U105" s="23">
        <v>0.13200000000000001</v>
      </c>
      <c r="V105">
        <v>9</v>
      </c>
      <c r="W105">
        <v>110</v>
      </c>
      <c r="X105">
        <v>110</v>
      </c>
      <c r="Y105">
        <v>0</v>
      </c>
      <c r="Z105">
        <v>110</v>
      </c>
      <c r="AA105">
        <v>0</v>
      </c>
      <c r="AB105">
        <v>0</v>
      </c>
      <c r="AC105">
        <v>0</v>
      </c>
      <c r="AD105">
        <v>0</v>
      </c>
      <c r="AE105">
        <v>0</v>
      </c>
      <c r="AF105">
        <v>0</v>
      </c>
      <c r="AG105">
        <v>0</v>
      </c>
    </row>
    <row r="106" spans="1:33">
      <c r="A106">
        <v>132</v>
      </c>
      <c r="B106">
        <v>104</v>
      </c>
      <c r="C106" t="s">
        <v>140</v>
      </c>
      <c r="D106" t="s">
        <v>99</v>
      </c>
      <c r="E106" t="s">
        <v>105</v>
      </c>
      <c r="F106">
        <v>3859</v>
      </c>
      <c r="G106">
        <v>16</v>
      </c>
      <c r="H106" s="23">
        <v>0</v>
      </c>
      <c r="I106">
        <v>104</v>
      </c>
      <c r="J106" s="60">
        <v>489</v>
      </c>
      <c r="K106">
        <v>0</v>
      </c>
      <c r="L106">
        <v>0</v>
      </c>
      <c r="M106">
        <v>0</v>
      </c>
      <c r="N106">
        <v>0</v>
      </c>
      <c r="O106">
        <v>0</v>
      </c>
      <c r="P106">
        <v>0</v>
      </c>
      <c r="Q106">
        <v>489</v>
      </c>
      <c r="R106" s="24">
        <v>1359</v>
      </c>
      <c r="S106">
        <v>478</v>
      </c>
      <c r="T106" s="23">
        <v>0.35199999999999998</v>
      </c>
      <c r="U106" s="23">
        <v>0.35199999999999998</v>
      </c>
      <c r="V106">
        <v>16</v>
      </c>
      <c r="W106">
        <v>73</v>
      </c>
      <c r="X106">
        <v>73</v>
      </c>
      <c r="Y106">
        <v>0</v>
      </c>
      <c r="Z106">
        <v>73</v>
      </c>
      <c r="AA106">
        <v>0</v>
      </c>
      <c r="AB106">
        <v>0</v>
      </c>
      <c r="AC106">
        <v>0</v>
      </c>
      <c r="AD106">
        <v>0</v>
      </c>
      <c r="AE106">
        <v>0</v>
      </c>
      <c r="AF106">
        <v>0</v>
      </c>
      <c r="AG106">
        <v>0</v>
      </c>
    </row>
    <row r="107" spans="1:33">
      <c r="A107">
        <v>134</v>
      </c>
      <c r="B107">
        <v>105</v>
      </c>
      <c r="C107" t="s">
        <v>140</v>
      </c>
      <c r="D107" t="s">
        <v>106</v>
      </c>
      <c r="E107" t="s">
        <v>100</v>
      </c>
      <c r="F107">
        <v>3859</v>
      </c>
      <c r="G107">
        <v>11</v>
      </c>
      <c r="H107" s="23">
        <v>0</v>
      </c>
      <c r="I107">
        <v>105</v>
      </c>
      <c r="J107" s="60">
        <v>268</v>
      </c>
      <c r="K107">
        <v>0</v>
      </c>
      <c r="L107">
        <v>0</v>
      </c>
      <c r="M107">
        <v>0</v>
      </c>
      <c r="N107">
        <v>0</v>
      </c>
      <c r="O107">
        <v>0</v>
      </c>
      <c r="P107">
        <v>0</v>
      </c>
      <c r="Q107">
        <v>268</v>
      </c>
      <c r="R107" s="24">
        <v>1691</v>
      </c>
      <c r="S107">
        <v>350</v>
      </c>
      <c r="T107" s="23">
        <v>0.20699999999999999</v>
      </c>
      <c r="U107" s="23">
        <v>0.20699999999999999</v>
      </c>
      <c r="V107">
        <v>11</v>
      </c>
      <c r="W107">
        <v>86</v>
      </c>
      <c r="X107">
        <v>86</v>
      </c>
      <c r="Y107">
        <v>0</v>
      </c>
      <c r="Z107">
        <v>86</v>
      </c>
      <c r="AA107">
        <v>0</v>
      </c>
      <c r="AB107">
        <v>0</v>
      </c>
      <c r="AC107">
        <v>0</v>
      </c>
      <c r="AD107">
        <v>0</v>
      </c>
      <c r="AE107">
        <v>0</v>
      </c>
      <c r="AF107">
        <v>0</v>
      </c>
      <c r="AG107">
        <v>0</v>
      </c>
    </row>
    <row r="108" spans="1:33">
      <c r="A108">
        <v>135</v>
      </c>
      <c r="B108">
        <v>106</v>
      </c>
      <c r="C108" t="s">
        <v>140</v>
      </c>
      <c r="D108" t="s">
        <v>106</v>
      </c>
      <c r="E108" t="s">
        <v>101</v>
      </c>
      <c r="F108">
        <v>3859</v>
      </c>
      <c r="G108">
        <v>8</v>
      </c>
      <c r="H108" s="23">
        <v>0</v>
      </c>
      <c r="I108">
        <v>106</v>
      </c>
      <c r="J108" s="60">
        <v>449</v>
      </c>
      <c r="K108">
        <v>0</v>
      </c>
      <c r="L108">
        <v>0</v>
      </c>
      <c r="M108">
        <v>0</v>
      </c>
      <c r="N108">
        <v>0</v>
      </c>
      <c r="O108">
        <v>1</v>
      </c>
      <c r="P108">
        <v>0</v>
      </c>
      <c r="Q108">
        <v>448</v>
      </c>
      <c r="R108">
        <v>770</v>
      </c>
      <c r="S108">
        <v>279</v>
      </c>
      <c r="T108" s="23">
        <v>0.36199999999999999</v>
      </c>
      <c r="U108" s="23">
        <v>0.36199999999999999</v>
      </c>
      <c r="V108">
        <v>8</v>
      </c>
      <c r="W108">
        <v>36</v>
      </c>
      <c r="X108">
        <v>36</v>
      </c>
      <c r="Y108">
        <v>0</v>
      </c>
      <c r="Z108">
        <v>36</v>
      </c>
      <c r="AA108">
        <v>0</v>
      </c>
      <c r="AB108">
        <v>0</v>
      </c>
      <c r="AC108">
        <v>0</v>
      </c>
      <c r="AD108">
        <v>0</v>
      </c>
      <c r="AE108">
        <v>0</v>
      </c>
      <c r="AF108">
        <v>0</v>
      </c>
      <c r="AG108">
        <v>0</v>
      </c>
    </row>
    <row r="109" spans="1:33">
      <c r="A109">
        <v>137</v>
      </c>
      <c r="B109">
        <v>107</v>
      </c>
      <c r="C109" t="s">
        <v>140</v>
      </c>
      <c r="D109" t="s">
        <v>106</v>
      </c>
      <c r="E109" t="s">
        <v>104</v>
      </c>
      <c r="F109">
        <v>3859</v>
      </c>
      <c r="G109">
        <v>11</v>
      </c>
      <c r="H109" s="23">
        <v>0</v>
      </c>
      <c r="I109">
        <v>107</v>
      </c>
      <c r="J109" s="60">
        <v>537</v>
      </c>
      <c r="K109">
        <v>0</v>
      </c>
      <c r="L109">
        <v>0</v>
      </c>
      <c r="M109">
        <v>0</v>
      </c>
      <c r="N109">
        <v>0</v>
      </c>
      <c r="O109">
        <v>1</v>
      </c>
      <c r="P109">
        <v>0</v>
      </c>
      <c r="Q109">
        <v>536</v>
      </c>
      <c r="R109" s="24">
        <v>1983</v>
      </c>
      <c r="S109">
        <v>402</v>
      </c>
      <c r="T109" s="23">
        <v>0.20300000000000001</v>
      </c>
      <c r="U109" s="23">
        <v>0.20300000000000001</v>
      </c>
      <c r="V109">
        <v>11</v>
      </c>
      <c r="W109">
        <v>87</v>
      </c>
      <c r="X109">
        <v>87</v>
      </c>
      <c r="Y109">
        <v>0</v>
      </c>
      <c r="Z109">
        <v>87</v>
      </c>
      <c r="AA109">
        <v>0</v>
      </c>
      <c r="AB109">
        <v>0</v>
      </c>
      <c r="AC109">
        <v>0</v>
      </c>
      <c r="AD109">
        <v>0</v>
      </c>
      <c r="AE109">
        <v>0</v>
      </c>
      <c r="AF109">
        <v>0</v>
      </c>
      <c r="AG109">
        <v>0</v>
      </c>
    </row>
    <row r="110" spans="1:33">
      <c r="A110">
        <v>138</v>
      </c>
      <c r="B110">
        <v>108</v>
      </c>
      <c r="C110" t="s">
        <v>140</v>
      </c>
      <c r="D110" t="s">
        <v>106</v>
      </c>
      <c r="E110" t="s">
        <v>105</v>
      </c>
      <c r="F110">
        <v>3859</v>
      </c>
      <c r="G110">
        <v>6</v>
      </c>
      <c r="H110" s="23">
        <v>0</v>
      </c>
      <c r="I110">
        <v>108</v>
      </c>
      <c r="J110" s="60">
        <v>375</v>
      </c>
      <c r="K110">
        <v>0</v>
      </c>
      <c r="L110">
        <v>0</v>
      </c>
      <c r="M110">
        <v>0</v>
      </c>
      <c r="N110">
        <v>0</v>
      </c>
      <c r="O110">
        <v>0</v>
      </c>
      <c r="P110">
        <v>0</v>
      </c>
      <c r="Q110">
        <v>375</v>
      </c>
      <c r="R110">
        <v>586</v>
      </c>
      <c r="S110">
        <v>220</v>
      </c>
      <c r="T110" s="23">
        <v>0.375</v>
      </c>
      <c r="U110" s="23">
        <v>0.375</v>
      </c>
      <c r="V110">
        <v>6</v>
      </c>
      <c r="W110">
        <v>26</v>
      </c>
      <c r="X110">
        <v>26</v>
      </c>
      <c r="Y110">
        <v>0</v>
      </c>
      <c r="Z110">
        <v>26</v>
      </c>
      <c r="AA110">
        <v>0</v>
      </c>
      <c r="AB110">
        <v>0</v>
      </c>
      <c r="AC110">
        <v>0</v>
      </c>
      <c r="AD110">
        <v>0</v>
      </c>
      <c r="AE110">
        <v>0</v>
      </c>
      <c r="AF110">
        <v>0</v>
      </c>
      <c r="AG110">
        <v>0</v>
      </c>
    </row>
    <row r="111" spans="1:33">
      <c r="A111">
        <v>140</v>
      </c>
      <c r="B111">
        <v>109</v>
      </c>
      <c r="C111" t="s">
        <v>140</v>
      </c>
      <c r="D111" t="s">
        <v>107</v>
      </c>
      <c r="E111" t="s">
        <v>100</v>
      </c>
      <c r="F111">
        <v>3859</v>
      </c>
      <c r="G111">
        <v>5</v>
      </c>
      <c r="H111" s="23">
        <v>0</v>
      </c>
      <c r="I111">
        <v>109</v>
      </c>
      <c r="J111" s="60">
        <v>264</v>
      </c>
      <c r="K111">
        <v>0</v>
      </c>
      <c r="L111">
        <v>0</v>
      </c>
      <c r="M111">
        <v>0</v>
      </c>
      <c r="N111">
        <v>0</v>
      </c>
      <c r="O111">
        <v>0</v>
      </c>
      <c r="P111">
        <v>0</v>
      </c>
      <c r="Q111">
        <v>264</v>
      </c>
      <c r="R111">
        <v>971</v>
      </c>
      <c r="S111">
        <v>208</v>
      </c>
      <c r="T111" s="23">
        <v>0.214</v>
      </c>
      <c r="U111" s="23">
        <v>0.214</v>
      </c>
      <c r="V111">
        <v>5</v>
      </c>
      <c r="W111">
        <v>38</v>
      </c>
      <c r="X111">
        <v>38</v>
      </c>
      <c r="Y111">
        <v>0</v>
      </c>
      <c r="Z111">
        <v>38</v>
      </c>
      <c r="AA111">
        <v>0</v>
      </c>
      <c r="AB111">
        <v>0</v>
      </c>
      <c r="AC111">
        <v>0</v>
      </c>
      <c r="AD111">
        <v>0</v>
      </c>
      <c r="AE111">
        <v>0</v>
      </c>
      <c r="AF111">
        <v>0</v>
      </c>
      <c r="AG111">
        <v>0</v>
      </c>
    </row>
    <row r="112" spans="1:33">
      <c r="A112">
        <v>141</v>
      </c>
      <c r="B112">
        <v>110</v>
      </c>
      <c r="C112" t="s">
        <v>140</v>
      </c>
      <c r="D112" t="s">
        <v>107</v>
      </c>
      <c r="E112" t="s">
        <v>101</v>
      </c>
      <c r="F112">
        <v>3859</v>
      </c>
      <c r="G112">
        <v>4</v>
      </c>
      <c r="H112" s="23">
        <v>0</v>
      </c>
      <c r="I112">
        <v>110</v>
      </c>
      <c r="J112" s="60">
        <v>620</v>
      </c>
      <c r="K112">
        <v>0</v>
      </c>
      <c r="L112">
        <v>0</v>
      </c>
      <c r="M112">
        <v>0</v>
      </c>
      <c r="N112">
        <v>0</v>
      </c>
      <c r="O112">
        <v>0</v>
      </c>
      <c r="P112">
        <v>0</v>
      </c>
      <c r="Q112">
        <v>620</v>
      </c>
      <c r="R112">
        <v>443</v>
      </c>
      <c r="S112">
        <v>154</v>
      </c>
      <c r="T112" s="23">
        <v>0.34799999999999998</v>
      </c>
      <c r="U112" s="23">
        <v>0.34799999999999998</v>
      </c>
      <c r="V112">
        <v>4</v>
      </c>
      <c r="W112">
        <v>19</v>
      </c>
      <c r="X112">
        <v>19</v>
      </c>
      <c r="Y112">
        <v>0</v>
      </c>
      <c r="Z112">
        <v>19</v>
      </c>
      <c r="AA112">
        <v>0</v>
      </c>
      <c r="AB112">
        <v>0</v>
      </c>
      <c r="AC112">
        <v>0</v>
      </c>
      <c r="AD112">
        <v>0</v>
      </c>
      <c r="AE112">
        <v>0</v>
      </c>
      <c r="AF112">
        <v>0</v>
      </c>
      <c r="AG112">
        <v>0</v>
      </c>
    </row>
    <row r="113" spans="1:33">
      <c r="A113">
        <v>143</v>
      </c>
      <c r="B113">
        <v>111</v>
      </c>
      <c r="C113" t="s">
        <v>140</v>
      </c>
      <c r="D113" t="s">
        <v>107</v>
      </c>
      <c r="E113" t="s">
        <v>104</v>
      </c>
      <c r="F113">
        <v>3859</v>
      </c>
      <c r="G113">
        <v>7</v>
      </c>
      <c r="H113" s="23">
        <v>0</v>
      </c>
      <c r="I113">
        <v>111</v>
      </c>
      <c r="J113" s="60">
        <v>409</v>
      </c>
      <c r="K113">
        <v>0</v>
      </c>
      <c r="L113">
        <v>0</v>
      </c>
      <c r="M113">
        <v>0</v>
      </c>
      <c r="N113">
        <v>0</v>
      </c>
      <c r="O113">
        <v>0</v>
      </c>
      <c r="P113">
        <v>0</v>
      </c>
      <c r="Q113">
        <v>409</v>
      </c>
      <c r="R113" s="24">
        <v>1063</v>
      </c>
      <c r="S113">
        <v>257</v>
      </c>
      <c r="T113" s="23">
        <v>0.24199999999999999</v>
      </c>
      <c r="U113" s="23">
        <v>0.24199999999999999</v>
      </c>
      <c r="V113">
        <v>7</v>
      </c>
      <c r="W113">
        <v>47</v>
      </c>
      <c r="X113">
        <v>47</v>
      </c>
      <c r="Y113">
        <v>0</v>
      </c>
      <c r="Z113">
        <v>47</v>
      </c>
      <c r="AA113">
        <v>0</v>
      </c>
      <c r="AB113">
        <v>0</v>
      </c>
      <c r="AC113">
        <v>0</v>
      </c>
      <c r="AD113">
        <v>0</v>
      </c>
      <c r="AE113">
        <v>0</v>
      </c>
      <c r="AF113">
        <v>0</v>
      </c>
      <c r="AG113">
        <v>0</v>
      </c>
    </row>
    <row r="114" spans="1:33">
      <c r="A114">
        <v>144</v>
      </c>
      <c r="B114">
        <v>112</v>
      </c>
      <c r="C114" t="s">
        <v>140</v>
      </c>
      <c r="D114" t="s">
        <v>107</v>
      </c>
      <c r="E114" t="s">
        <v>105</v>
      </c>
      <c r="F114">
        <v>3859</v>
      </c>
      <c r="G114">
        <v>4</v>
      </c>
      <c r="H114" s="23">
        <v>0</v>
      </c>
      <c r="I114">
        <v>112</v>
      </c>
      <c r="J114" s="60">
        <v>386</v>
      </c>
      <c r="K114">
        <v>0</v>
      </c>
      <c r="L114">
        <v>0</v>
      </c>
      <c r="M114">
        <v>0</v>
      </c>
      <c r="N114">
        <v>0</v>
      </c>
      <c r="O114">
        <v>0</v>
      </c>
      <c r="P114">
        <v>0</v>
      </c>
      <c r="Q114">
        <v>386</v>
      </c>
      <c r="R114">
        <v>454</v>
      </c>
      <c r="S114">
        <v>150</v>
      </c>
      <c r="T114" s="23">
        <v>0.33</v>
      </c>
      <c r="U114" s="23">
        <v>0.33</v>
      </c>
      <c r="V114">
        <v>4</v>
      </c>
      <c r="W114">
        <v>20</v>
      </c>
      <c r="X114">
        <v>20</v>
      </c>
      <c r="Y114">
        <v>0</v>
      </c>
      <c r="Z114">
        <v>20</v>
      </c>
      <c r="AA114">
        <v>0</v>
      </c>
      <c r="AB114">
        <v>0</v>
      </c>
      <c r="AC114">
        <v>0</v>
      </c>
      <c r="AD114">
        <v>0</v>
      </c>
      <c r="AE114">
        <v>0</v>
      </c>
      <c r="AF114">
        <v>0</v>
      </c>
      <c r="AG114">
        <v>0</v>
      </c>
    </row>
    <row r="115" spans="1:33">
      <c r="A115" t="s">
        <v>143</v>
      </c>
      <c r="B115">
        <v>113</v>
      </c>
      <c r="C115" t="s">
        <v>144</v>
      </c>
      <c r="F115">
        <v>3860</v>
      </c>
      <c r="G115">
        <v>17</v>
      </c>
      <c r="H115" s="23">
        <v>0</v>
      </c>
      <c r="I115">
        <v>113</v>
      </c>
      <c r="J115" s="60">
        <v>430</v>
      </c>
      <c r="K115">
        <v>0</v>
      </c>
      <c r="L115">
        <v>0</v>
      </c>
      <c r="M115">
        <v>0</v>
      </c>
      <c r="N115">
        <v>0</v>
      </c>
      <c r="O115">
        <v>0</v>
      </c>
      <c r="P115">
        <v>0</v>
      </c>
      <c r="Q115">
        <v>430</v>
      </c>
      <c r="R115" s="24">
        <v>3439</v>
      </c>
      <c r="S115">
        <v>631</v>
      </c>
      <c r="T115" s="23">
        <v>0.183</v>
      </c>
      <c r="U115" s="23">
        <v>0.183</v>
      </c>
      <c r="V115">
        <v>17</v>
      </c>
      <c r="W115">
        <v>149</v>
      </c>
      <c r="X115">
        <v>149</v>
      </c>
      <c r="Y115">
        <v>0</v>
      </c>
      <c r="Z115">
        <v>149</v>
      </c>
      <c r="AA115">
        <v>0</v>
      </c>
      <c r="AB115">
        <v>0</v>
      </c>
      <c r="AC115">
        <v>0</v>
      </c>
      <c r="AD115">
        <v>0</v>
      </c>
      <c r="AE115">
        <v>0</v>
      </c>
      <c r="AF115">
        <v>0</v>
      </c>
      <c r="AG115">
        <v>0</v>
      </c>
    </row>
    <row r="116" spans="1:33">
      <c r="A116">
        <v>146</v>
      </c>
      <c r="B116">
        <v>114</v>
      </c>
      <c r="C116" t="s">
        <v>145</v>
      </c>
      <c r="D116" t="s">
        <v>99</v>
      </c>
      <c r="E116" t="s">
        <v>100</v>
      </c>
      <c r="F116">
        <v>3860</v>
      </c>
      <c r="G116">
        <v>6</v>
      </c>
      <c r="H116" s="23">
        <v>0</v>
      </c>
      <c r="I116">
        <v>114</v>
      </c>
      <c r="J116" s="60">
        <v>70</v>
      </c>
      <c r="K116">
        <v>0</v>
      </c>
      <c r="L116">
        <v>0</v>
      </c>
      <c r="M116">
        <v>0</v>
      </c>
      <c r="N116">
        <v>0</v>
      </c>
      <c r="O116">
        <v>0</v>
      </c>
      <c r="P116">
        <v>0</v>
      </c>
      <c r="Q116">
        <v>70</v>
      </c>
      <c r="R116">
        <v>808</v>
      </c>
      <c r="S116">
        <v>167</v>
      </c>
      <c r="T116" s="23">
        <v>0.20699999999999999</v>
      </c>
      <c r="U116" s="23">
        <v>0.20699999999999999</v>
      </c>
      <c r="V116">
        <v>6</v>
      </c>
      <c r="W116">
        <v>47</v>
      </c>
      <c r="X116">
        <v>47</v>
      </c>
      <c r="Y116">
        <v>0</v>
      </c>
      <c r="Z116">
        <v>47</v>
      </c>
      <c r="AA116">
        <v>0</v>
      </c>
      <c r="AB116">
        <v>0</v>
      </c>
      <c r="AC116">
        <v>0</v>
      </c>
      <c r="AD116">
        <v>0</v>
      </c>
      <c r="AE116">
        <v>0</v>
      </c>
      <c r="AF116">
        <v>0</v>
      </c>
      <c r="AG116">
        <v>0</v>
      </c>
    </row>
    <row r="117" spans="1:33">
      <c r="A117">
        <v>147</v>
      </c>
      <c r="B117">
        <v>115</v>
      </c>
      <c r="C117" t="s">
        <v>145</v>
      </c>
      <c r="D117" t="s">
        <v>99</v>
      </c>
      <c r="E117" t="s">
        <v>101</v>
      </c>
      <c r="F117">
        <v>3860</v>
      </c>
      <c r="G117">
        <v>5</v>
      </c>
      <c r="H117" s="23">
        <v>0</v>
      </c>
      <c r="I117">
        <v>115</v>
      </c>
      <c r="J117" s="60">
        <v>144</v>
      </c>
      <c r="K117">
        <v>0</v>
      </c>
      <c r="L117">
        <v>0</v>
      </c>
      <c r="M117">
        <v>0</v>
      </c>
      <c r="N117">
        <v>0</v>
      </c>
      <c r="O117">
        <v>0</v>
      </c>
      <c r="P117">
        <v>0</v>
      </c>
      <c r="Q117">
        <v>144</v>
      </c>
      <c r="R117">
        <v>415</v>
      </c>
      <c r="S117">
        <v>203</v>
      </c>
      <c r="T117" s="23">
        <v>0.48899999999999999</v>
      </c>
      <c r="U117" s="23">
        <v>0.48899999999999999</v>
      </c>
      <c r="V117">
        <v>5</v>
      </c>
      <c r="W117">
        <v>17</v>
      </c>
      <c r="X117">
        <v>17</v>
      </c>
      <c r="Y117">
        <v>0</v>
      </c>
      <c r="Z117">
        <v>17</v>
      </c>
      <c r="AA117">
        <v>0</v>
      </c>
      <c r="AB117">
        <v>0</v>
      </c>
      <c r="AC117">
        <v>0</v>
      </c>
      <c r="AD117">
        <v>0</v>
      </c>
      <c r="AE117">
        <v>0</v>
      </c>
      <c r="AF117">
        <v>0</v>
      </c>
      <c r="AG117">
        <v>0</v>
      </c>
    </row>
    <row r="118" spans="1:33">
      <c r="A118" t="s">
        <v>146</v>
      </c>
      <c r="B118">
        <v>116</v>
      </c>
      <c r="C118" t="s">
        <v>147</v>
      </c>
      <c r="F118">
        <v>3860</v>
      </c>
      <c r="G118">
        <v>18</v>
      </c>
      <c r="H118" s="23">
        <v>0</v>
      </c>
      <c r="I118">
        <v>116</v>
      </c>
      <c r="J118" s="60">
        <v>863</v>
      </c>
      <c r="K118">
        <v>0</v>
      </c>
      <c r="L118">
        <v>0</v>
      </c>
      <c r="M118">
        <v>0</v>
      </c>
      <c r="N118">
        <v>0</v>
      </c>
      <c r="O118">
        <v>0</v>
      </c>
      <c r="P118">
        <v>0</v>
      </c>
      <c r="Q118">
        <v>863</v>
      </c>
      <c r="R118" s="24">
        <v>5162</v>
      </c>
      <c r="S118">
        <v>819</v>
      </c>
      <c r="T118" s="23">
        <v>0.159</v>
      </c>
      <c r="U118" s="23">
        <v>0.159</v>
      </c>
      <c r="V118">
        <v>18</v>
      </c>
      <c r="W118">
        <v>182</v>
      </c>
      <c r="X118">
        <v>182</v>
      </c>
      <c r="Y118">
        <v>0</v>
      </c>
      <c r="Z118">
        <v>182</v>
      </c>
      <c r="AA118">
        <v>0</v>
      </c>
      <c r="AB118">
        <v>0</v>
      </c>
      <c r="AC118">
        <v>0</v>
      </c>
      <c r="AD118">
        <v>0</v>
      </c>
      <c r="AE118">
        <v>0</v>
      </c>
      <c r="AF118">
        <v>0</v>
      </c>
      <c r="AG118">
        <v>0</v>
      </c>
    </row>
    <row r="119" spans="1:33">
      <c r="A119">
        <v>149</v>
      </c>
      <c r="B119">
        <v>117</v>
      </c>
      <c r="C119" t="s">
        <v>145</v>
      </c>
      <c r="D119" t="s">
        <v>99</v>
      </c>
      <c r="E119" t="s">
        <v>104</v>
      </c>
      <c r="F119">
        <v>3860</v>
      </c>
      <c r="G119">
        <v>5</v>
      </c>
      <c r="H119" s="23">
        <v>0</v>
      </c>
      <c r="I119">
        <v>117</v>
      </c>
      <c r="J119" s="60">
        <v>112</v>
      </c>
      <c r="K119">
        <v>0</v>
      </c>
      <c r="L119">
        <v>0</v>
      </c>
      <c r="M119">
        <v>0</v>
      </c>
      <c r="N119">
        <v>0</v>
      </c>
      <c r="O119">
        <v>0</v>
      </c>
      <c r="P119">
        <v>0</v>
      </c>
      <c r="Q119">
        <v>112</v>
      </c>
      <c r="R119">
        <v>675</v>
      </c>
      <c r="S119">
        <v>198</v>
      </c>
      <c r="T119" s="23">
        <v>0.29299999999999998</v>
      </c>
      <c r="U119" s="23">
        <v>0.29299999999999998</v>
      </c>
      <c r="V119">
        <v>5</v>
      </c>
      <c r="W119">
        <v>28</v>
      </c>
      <c r="X119">
        <v>28</v>
      </c>
      <c r="Y119">
        <v>0</v>
      </c>
      <c r="Z119">
        <v>28</v>
      </c>
      <c r="AA119">
        <v>0</v>
      </c>
      <c r="AB119">
        <v>0</v>
      </c>
      <c r="AC119">
        <v>0</v>
      </c>
      <c r="AD119">
        <v>0</v>
      </c>
      <c r="AE119">
        <v>0</v>
      </c>
      <c r="AF119">
        <v>0</v>
      </c>
      <c r="AG119">
        <v>0</v>
      </c>
    </row>
    <row r="120" spans="1:33">
      <c r="A120">
        <v>150</v>
      </c>
      <c r="B120">
        <v>118</v>
      </c>
      <c r="C120" t="s">
        <v>145</v>
      </c>
      <c r="D120" t="s">
        <v>99</v>
      </c>
      <c r="E120" t="s">
        <v>105</v>
      </c>
      <c r="F120">
        <v>3860</v>
      </c>
      <c r="G120">
        <v>8</v>
      </c>
      <c r="H120" s="23">
        <v>0</v>
      </c>
      <c r="I120">
        <v>118</v>
      </c>
      <c r="J120" s="60">
        <v>179</v>
      </c>
      <c r="K120">
        <v>0</v>
      </c>
      <c r="L120">
        <v>0</v>
      </c>
      <c r="M120">
        <v>0</v>
      </c>
      <c r="N120">
        <v>0</v>
      </c>
      <c r="O120">
        <v>0</v>
      </c>
      <c r="P120">
        <v>0</v>
      </c>
      <c r="Q120">
        <v>179</v>
      </c>
      <c r="R120">
        <v>742</v>
      </c>
      <c r="S120">
        <v>308</v>
      </c>
      <c r="T120" s="23">
        <v>0.41499999999999998</v>
      </c>
      <c r="U120" s="23">
        <v>0.41499999999999998</v>
      </c>
      <c r="V120">
        <v>8</v>
      </c>
      <c r="W120">
        <v>31</v>
      </c>
      <c r="X120">
        <v>31</v>
      </c>
      <c r="Y120">
        <v>0</v>
      </c>
      <c r="Z120">
        <v>31</v>
      </c>
      <c r="AA120">
        <v>0</v>
      </c>
      <c r="AB120">
        <v>0</v>
      </c>
      <c r="AC120">
        <v>0</v>
      </c>
      <c r="AD120">
        <v>0</v>
      </c>
      <c r="AE120">
        <v>0</v>
      </c>
      <c r="AF120">
        <v>0</v>
      </c>
      <c r="AG120">
        <v>0</v>
      </c>
    </row>
    <row r="121" spans="1:33">
      <c r="A121">
        <v>152</v>
      </c>
      <c r="B121">
        <v>119</v>
      </c>
      <c r="C121" t="s">
        <v>145</v>
      </c>
      <c r="D121" t="s">
        <v>106</v>
      </c>
      <c r="E121" t="s">
        <v>100</v>
      </c>
      <c r="F121">
        <v>3860</v>
      </c>
      <c r="G121">
        <v>5</v>
      </c>
      <c r="H121" s="23">
        <v>0</v>
      </c>
      <c r="I121">
        <v>119</v>
      </c>
      <c r="J121" s="60">
        <v>223</v>
      </c>
      <c r="K121">
        <v>0</v>
      </c>
      <c r="L121">
        <v>0</v>
      </c>
      <c r="M121">
        <v>0</v>
      </c>
      <c r="N121">
        <v>0</v>
      </c>
      <c r="O121">
        <v>0</v>
      </c>
      <c r="P121">
        <v>0</v>
      </c>
      <c r="Q121">
        <v>223</v>
      </c>
      <c r="R121" s="24">
        <v>1049</v>
      </c>
      <c r="S121">
        <v>293</v>
      </c>
      <c r="T121" s="23">
        <v>0.27900000000000003</v>
      </c>
      <c r="U121" s="23">
        <v>0.27900000000000003</v>
      </c>
      <c r="V121">
        <v>5</v>
      </c>
      <c r="W121">
        <v>29</v>
      </c>
      <c r="X121">
        <v>29</v>
      </c>
      <c r="Y121">
        <v>0</v>
      </c>
      <c r="Z121">
        <v>29</v>
      </c>
      <c r="AA121">
        <v>0</v>
      </c>
      <c r="AB121">
        <v>0</v>
      </c>
      <c r="AC121">
        <v>0</v>
      </c>
      <c r="AD121">
        <v>0</v>
      </c>
      <c r="AE121">
        <v>0</v>
      </c>
      <c r="AF121">
        <v>0</v>
      </c>
      <c r="AG121">
        <v>0</v>
      </c>
    </row>
    <row r="122" spans="1:33">
      <c r="A122">
        <v>153</v>
      </c>
      <c r="B122">
        <v>120</v>
      </c>
      <c r="C122" t="s">
        <v>145</v>
      </c>
      <c r="D122" t="s">
        <v>106</v>
      </c>
      <c r="E122" t="s">
        <v>101</v>
      </c>
      <c r="F122">
        <v>3860</v>
      </c>
      <c r="G122">
        <v>3</v>
      </c>
      <c r="H122" s="23">
        <v>0</v>
      </c>
      <c r="I122">
        <v>120</v>
      </c>
      <c r="J122" s="60">
        <v>293</v>
      </c>
      <c r="K122">
        <v>0</v>
      </c>
      <c r="L122">
        <v>0</v>
      </c>
      <c r="M122">
        <v>0</v>
      </c>
      <c r="N122">
        <v>0</v>
      </c>
      <c r="O122">
        <v>0</v>
      </c>
      <c r="P122">
        <v>0</v>
      </c>
      <c r="Q122">
        <v>293</v>
      </c>
      <c r="R122">
        <v>421</v>
      </c>
      <c r="S122">
        <v>189</v>
      </c>
      <c r="T122" s="23">
        <v>0.44900000000000001</v>
      </c>
      <c r="U122" s="23">
        <v>0.44900000000000001</v>
      </c>
      <c r="V122">
        <v>3</v>
      </c>
      <c r="W122">
        <v>11</v>
      </c>
      <c r="X122">
        <v>11</v>
      </c>
      <c r="Y122">
        <v>0</v>
      </c>
      <c r="Z122">
        <v>11</v>
      </c>
      <c r="AA122">
        <v>0</v>
      </c>
      <c r="AB122">
        <v>0</v>
      </c>
      <c r="AC122">
        <v>0</v>
      </c>
      <c r="AD122">
        <v>0</v>
      </c>
      <c r="AE122">
        <v>0</v>
      </c>
      <c r="AF122">
        <v>0</v>
      </c>
      <c r="AG122">
        <v>0</v>
      </c>
    </row>
    <row r="123" spans="1:33">
      <c r="A123">
        <v>155</v>
      </c>
      <c r="B123">
        <v>121</v>
      </c>
      <c r="C123" t="s">
        <v>145</v>
      </c>
      <c r="D123" t="s">
        <v>106</v>
      </c>
      <c r="E123" t="s">
        <v>104</v>
      </c>
      <c r="F123">
        <v>3860</v>
      </c>
      <c r="G123">
        <v>5</v>
      </c>
      <c r="H123" s="23">
        <v>0</v>
      </c>
      <c r="I123">
        <v>121</v>
      </c>
      <c r="J123" s="60">
        <v>335</v>
      </c>
      <c r="K123">
        <v>0</v>
      </c>
      <c r="L123">
        <v>0</v>
      </c>
      <c r="M123">
        <v>0</v>
      </c>
      <c r="N123">
        <v>0</v>
      </c>
      <c r="O123">
        <v>0</v>
      </c>
      <c r="P123">
        <v>0</v>
      </c>
      <c r="Q123">
        <v>335</v>
      </c>
      <c r="R123" s="24">
        <v>1130</v>
      </c>
      <c r="S123">
        <v>261</v>
      </c>
      <c r="T123" s="23">
        <v>0.23100000000000001</v>
      </c>
      <c r="U123" s="23">
        <v>0.23100000000000001</v>
      </c>
      <c r="V123">
        <v>5</v>
      </c>
      <c r="W123">
        <v>35</v>
      </c>
      <c r="X123">
        <v>35</v>
      </c>
      <c r="Y123">
        <v>0</v>
      </c>
      <c r="Z123">
        <v>35</v>
      </c>
      <c r="AA123">
        <v>0</v>
      </c>
      <c r="AB123">
        <v>0</v>
      </c>
      <c r="AC123">
        <v>0</v>
      </c>
      <c r="AD123">
        <v>0</v>
      </c>
      <c r="AE123">
        <v>0</v>
      </c>
      <c r="AF123">
        <v>0</v>
      </c>
      <c r="AG123">
        <v>0</v>
      </c>
    </row>
    <row r="124" spans="1:33">
      <c r="A124">
        <v>156</v>
      </c>
      <c r="B124">
        <v>122</v>
      </c>
      <c r="C124" t="s">
        <v>145</v>
      </c>
      <c r="D124" t="s">
        <v>106</v>
      </c>
      <c r="E124" t="s">
        <v>105</v>
      </c>
      <c r="F124">
        <v>3860</v>
      </c>
      <c r="G124">
        <v>4</v>
      </c>
      <c r="H124" s="23">
        <v>0</v>
      </c>
      <c r="I124">
        <v>122</v>
      </c>
      <c r="J124" s="60">
        <v>367</v>
      </c>
      <c r="K124">
        <v>0</v>
      </c>
      <c r="L124">
        <v>0</v>
      </c>
      <c r="M124">
        <v>0</v>
      </c>
      <c r="N124">
        <v>0</v>
      </c>
      <c r="O124">
        <v>0</v>
      </c>
      <c r="P124">
        <v>0</v>
      </c>
      <c r="Q124">
        <v>367</v>
      </c>
      <c r="R124">
        <v>647</v>
      </c>
      <c r="S124">
        <v>269</v>
      </c>
      <c r="T124" s="23">
        <v>0.41599999999999998</v>
      </c>
      <c r="U124" s="23">
        <v>0.41599999999999998</v>
      </c>
      <c r="V124">
        <v>4</v>
      </c>
      <c r="W124">
        <v>16</v>
      </c>
      <c r="X124">
        <v>16</v>
      </c>
      <c r="Y124">
        <v>0</v>
      </c>
      <c r="Z124">
        <v>16</v>
      </c>
      <c r="AA124">
        <v>0</v>
      </c>
      <c r="AB124">
        <v>0</v>
      </c>
      <c r="AC124">
        <v>0</v>
      </c>
      <c r="AD124">
        <v>0</v>
      </c>
      <c r="AE124">
        <v>0</v>
      </c>
      <c r="AF124">
        <v>0</v>
      </c>
      <c r="AG124">
        <v>0</v>
      </c>
    </row>
    <row r="125" spans="1:33">
      <c r="A125">
        <v>158</v>
      </c>
      <c r="B125">
        <v>123</v>
      </c>
      <c r="C125" t="s">
        <v>145</v>
      </c>
      <c r="D125" t="s">
        <v>107</v>
      </c>
      <c r="E125" t="s">
        <v>100</v>
      </c>
      <c r="F125">
        <v>3860</v>
      </c>
      <c r="G125">
        <v>9</v>
      </c>
      <c r="H125" s="23">
        <v>0</v>
      </c>
      <c r="I125">
        <v>123</v>
      </c>
      <c r="J125" s="60">
        <v>504</v>
      </c>
      <c r="K125">
        <v>0</v>
      </c>
      <c r="L125">
        <v>0</v>
      </c>
      <c r="M125">
        <v>0</v>
      </c>
      <c r="N125">
        <v>0</v>
      </c>
      <c r="O125">
        <v>0</v>
      </c>
      <c r="P125">
        <v>0</v>
      </c>
      <c r="Q125">
        <v>504</v>
      </c>
      <c r="R125" s="24">
        <v>1895</v>
      </c>
      <c r="S125">
        <v>677</v>
      </c>
      <c r="T125" s="23">
        <v>0.35699999999999998</v>
      </c>
      <c r="U125" s="23">
        <v>0.35699999999999998</v>
      </c>
      <c r="V125">
        <v>9</v>
      </c>
      <c r="W125">
        <v>41</v>
      </c>
      <c r="X125">
        <v>41</v>
      </c>
      <c r="Y125">
        <v>0</v>
      </c>
      <c r="Z125">
        <v>41</v>
      </c>
      <c r="AA125">
        <v>0</v>
      </c>
      <c r="AB125">
        <v>0</v>
      </c>
      <c r="AC125">
        <v>0</v>
      </c>
      <c r="AD125">
        <v>0</v>
      </c>
      <c r="AE125">
        <v>0</v>
      </c>
      <c r="AF125">
        <v>0</v>
      </c>
      <c r="AG125">
        <v>0</v>
      </c>
    </row>
    <row r="126" spans="1:33">
      <c r="A126">
        <v>159</v>
      </c>
      <c r="B126">
        <v>124</v>
      </c>
      <c r="C126" t="s">
        <v>145</v>
      </c>
      <c r="D126" t="s">
        <v>107</v>
      </c>
      <c r="E126" t="s">
        <v>101</v>
      </c>
      <c r="F126">
        <v>3860</v>
      </c>
      <c r="G126">
        <v>5</v>
      </c>
      <c r="H126" s="23">
        <v>0</v>
      </c>
      <c r="I126">
        <v>124</v>
      </c>
      <c r="J126" s="60">
        <v>756</v>
      </c>
      <c r="K126">
        <v>0</v>
      </c>
      <c r="L126">
        <v>0</v>
      </c>
      <c r="M126">
        <v>0</v>
      </c>
      <c r="N126">
        <v>0</v>
      </c>
      <c r="O126">
        <v>1</v>
      </c>
      <c r="P126">
        <v>0</v>
      </c>
      <c r="Q126">
        <v>755</v>
      </c>
      <c r="R126">
        <v>824</v>
      </c>
      <c r="S126">
        <v>433</v>
      </c>
      <c r="T126" s="23">
        <v>0.52500000000000002</v>
      </c>
      <c r="U126" s="23">
        <v>0.52500000000000002</v>
      </c>
      <c r="V126">
        <v>5</v>
      </c>
      <c r="W126">
        <v>16</v>
      </c>
      <c r="X126">
        <v>16</v>
      </c>
      <c r="Y126">
        <v>0</v>
      </c>
      <c r="Z126">
        <v>16</v>
      </c>
      <c r="AA126">
        <v>0</v>
      </c>
      <c r="AB126">
        <v>0</v>
      </c>
      <c r="AC126">
        <v>0</v>
      </c>
      <c r="AD126">
        <v>0</v>
      </c>
      <c r="AE126">
        <v>0</v>
      </c>
      <c r="AF126">
        <v>0</v>
      </c>
      <c r="AG126">
        <v>0</v>
      </c>
    </row>
    <row r="127" spans="1:33">
      <c r="A127">
        <v>161</v>
      </c>
      <c r="B127">
        <v>125</v>
      </c>
      <c r="C127" t="s">
        <v>145</v>
      </c>
      <c r="D127" t="s">
        <v>107</v>
      </c>
      <c r="E127" t="s">
        <v>104</v>
      </c>
      <c r="F127">
        <v>3860</v>
      </c>
      <c r="G127">
        <v>10</v>
      </c>
      <c r="H127" s="23">
        <v>0</v>
      </c>
      <c r="I127">
        <v>125</v>
      </c>
      <c r="J127" s="60">
        <v>668</v>
      </c>
      <c r="K127">
        <v>0</v>
      </c>
      <c r="L127">
        <v>0</v>
      </c>
      <c r="M127">
        <v>0</v>
      </c>
      <c r="N127">
        <v>0</v>
      </c>
      <c r="O127">
        <v>0</v>
      </c>
      <c r="P127">
        <v>0</v>
      </c>
      <c r="Q127">
        <v>668</v>
      </c>
      <c r="R127" s="24">
        <v>2237</v>
      </c>
      <c r="S127">
        <v>690</v>
      </c>
      <c r="T127" s="23">
        <v>0.308</v>
      </c>
      <c r="U127" s="23">
        <v>0.308</v>
      </c>
      <c r="V127">
        <v>10</v>
      </c>
      <c r="W127">
        <v>52</v>
      </c>
      <c r="X127">
        <v>52</v>
      </c>
      <c r="Y127">
        <v>0</v>
      </c>
      <c r="Z127">
        <v>52</v>
      </c>
      <c r="AA127">
        <v>0</v>
      </c>
      <c r="AB127">
        <v>0</v>
      </c>
      <c r="AC127">
        <v>0</v>
      </c>
      <c r="AD127">
        <v>0</v>
      </c>
      <c r="AE127">
        <v>0</v>
      </c>
      <c r="AF127">
        <v>0</v>
      </c>
      <c r="AG127">
        <v>0</v>
      </c>
    </row>
    <row r="128" spans="1:33">
      <c r="A128">
        <v>162</v>
      </c>
      <c r="B128">
        <v>126</v>
      </c>
      <c r="C128" t="s">
        <v>145</v>
      </c>
      <c r="D128" t="s">
        <v>107</v>
      </c>
      <c r="E128" t="s">
        <v>105</v>
      </c>
      <c r="F128">
        <v>3860</v>
      </c>
      <c r="G128">
        <v>5</v>
      </c>
      <c r="H128" s="23">
        <v>0</v>
      </c>
      <c r="I128">
        <v>126</v>
      </c>
      <c r="J128" s="60">
        <v>727</v>
      </c>
      <c r="K128">
        <v>0</v>
      </c>
      <c r="L128">
        <v>0</v>
      </c>
      <c r="M128">
        <v>0</v>
      </c>
      <c r="N128">
        <v>0</v>
      </c>
      <c r="O128">
        <v>0</v>
      </c>
      <c r="P128">
        <v>0</v>
      </c>
      <c r="Q128">
        <v>727</v>
      </c>
      <c r="R128">
        <v>994</v>
      </c>
      <c r="S128">
        <v>433</v>
      </c>
      <c r="T128" s="23">
        <v>0.436</v>
      </c>
      <c r="U128" s="23">
        <v>0.436</v>
      </c>
      <c r="V128">
        <v>5</v>
      </c>
      <c r="W128">
        <v>19</v>
      </c>
      <c r="X128">
        <v>19</v>
      </c>
      <c r="Y128">
        <v>0</v>
      </c>
      <c r="Z128">
        <v>19</v>
      </c>
      <c r="AA128">
        <v>0</v>
      </c>
      <c r="AB128">
        <v>0</v>
      </c>
      <c r="AC128">
        <v>0</v>
      </c>
      <c r="AD128">
        <v>0</v>
      </c>
      <c r="AE128">
        <v>0</v>
      </c>
      <c r="AF128">
        <v>0</v>
      </c>
      <c r="AG128">
        <v>0</v>
      </c>
    </row>
    <row r="129" spans="1:33">
      <c r="A129" t="s">
        <v>148</v>
      </c>
      <c r="B129">
        <v>127</v>
      </c>
      <c r="C129" t="s">
        <v>149</v>
      </c>
      <c r="F129">
        <v>3861</v>
      </c>
      <c r="G129">
        <v>21</v>
      </c>
      <c r="H129" s="23">
        <v>0</v>
      </c>
      <c r="I129">
        <v>127</v>
      </c>
      <c r="J129" s="60">
        <v>371</v>
      </c>
      <c r="K129">
        <v>0</v>
      </c>
      <c r="L129">
        <v>0</v>
      </c>
      <c r="M129">
        <v>0</v>
      </c>
      <c r="N129">
        <v>0</v>
      </c>
      <c r="O129">
        <v>0</v>
      </c>
      <c r="P129">
        <v>0</v>
      </c>
      <c r="Q129">
        <v>371</v>
      </c>
      <c r="R129" s="24">
        <v>3626</v>
      </c>
      <c r="S129">
        <v>668</v>
      </c>
      <c r="T129" s="23">
        <v>0.184</v>
      </c>
      <c r="U129" s="23">
        <v>0.184</v>
      </c>
      <c r="V129">
        <v>21</v>
      </c>
      <c r="W129">
        <v>183</v>
      </c>
      <c r="X129">
        <v>183</v>
      </c>
      <c r="Y129">
        <v>0</v>
      </c>
      <c r="Z129">
        <v>183</v>
      </c>
      <c r="AA129">
        <v>0</v>
      </c>
      <c r="AB129">
        <v>0</v>
      </c>
      <c r="AC129">
        <v>0</v>
      </c>
      <c r="AD129">
        <v>0</v>
      </c>
      <c r="AE129">
        <v>0</v>
      </c>
      <c r="AF129">
        <v>0</v>
      </c>
      <c r="AG129">
        <v>0</v>
      </c>
    </row>
    <row r="130" spans="1:33">
      <c r="A130">
        <v>164</v>
      </c>
      <c r="B130">
        <v>128</v>
      </c>
      <c r="C130" t="s">
        <v>150</v>
      </c>
      <c r="D130" t="s">
        <v>99</v>
      </c>
      <c r="E130" t="s">
        <v>100</v>
      </c>
      <c r="F130">
        <v>3861</v>
      </c>
      <c r="G130">
        <v>8</v>
      </c>
      <c r="H130" s="23">
        <v>0</v>
      </c>
      <c r="I130">
        <v>128</v>
      </c>
      <c r="J130" s="60">
        <v>101</v>
      </c>
      <c r="K130">
        <v>0</v>
      </c>
      <c r="L130">
        <v>0</v>
      </c>
      <c r="M130">
        <v>0</v>
      </c>
      <c r="N130">
        <v>0</v>
      </c>
      <c r="O130">
        <v>0</v>
      </c>
      <c r="P130">
        <v>0</v>
      </c>
      <c r="Q130">
        <v>101</v>
      </c>
      <c r="R130">
        <v>823</v>
      </c>
      <c r="S130">
        <v>269</v>
      </c>
      <c r="T130" s="23">
        <v>0.32700000000000001</v>
      </c>
      <c r="U130" s="23">
        <v>0.32700000000000001</v>
      </c>
      <c r="V130">
        <v>8</v>
      </c>
      <c r="W130">
        <v>40</v>
      </c>
      <c r="X130">
        <v>40</v>
      </c>
      <c r="Y130">
        <v>0</v>
      </c>
      <c r="Z130">
        <v>40</v>
      </c>
      <c r="AA130">
        <v>0</v>
      </c>
      <c r="AB130">
        <v>0</v>
      </c>
      <c r="AC130">
        <v>0</v>
      </c>
      <c r="AD130">
        <v>0</v>
      </c>
      <c r="AE130">
        <v>0</v>
      </c>
      <c r="AF130">
        <v>0</v>
      </c>
      <c r="AG130">
        <v>0</v>
      </c>
    </row>
    <row r="131" spans="1:33">
      <c r="A131">
        <v>165</v>
      </c>
      <c r="B131">
        <v>129</v>
      </c>
      <c r="C131" t="s">
        <v>150</v>
      </c>
      <c r="D131" t="s">
        <v>99</v>
      </c>
      <c r="E131" t="s">
        <v>101</v>
      </c>
      <c r="F131">
        <v>3861</v>
      </c>
      <c r="G131">
        <v>7</v>
      </c>
      <c r="H131" s="23">
        <v>0</v>
      </c>
      <c r="I131">
        <v>129</v>
      </c>
      <c r="J131" s="60">
        <v>230</v>
      </c>
      <c r="K131">
        <v>0</v>
      </c>
      <c r="L131">
        <v>0</v>
      </c>
      <c r="M131">
        <v>0</v>
      </c>
      <c r="N131">
        <v>0</v>
      </c>
      <c r="O131">
        <v>0</v>
      </c>
      <c r="P131">
        <v>0</v>
      </c>
      <c r="Q131">
        <v>230</v>
      </c>
      <c r="R131">
        <v>519</v>
      </c>
      <c r="S131">
        <v>232</v>
      </c>
      <c r="T131" s="23">
        <v>0.44700000000000001</v>
      </c>
      <c r="U131" s="23">
        <v>0.44700000000000001</v>
      </c>
      <c r="V131">
        <v>7</v>
      </c>
      <c r="W131">
        <v>26</v>
      </c>
      <c r="X131">
        <v>26</v>
      </c>
      <c r="Y131">
        <v>0</v>
      </c>
      <c r="Z131">
        <v>26</v>
      </c>
      <c r="AA131">
        <v>0</v>
      </c>
      <c r="AB131">
        <v>0</v>
      </c>
      <c r="AC131">
        <v>0</v>
      </c>
      <c r="AD131">
        <v>0</v>
      </c>
      <c r="AE131">
        <v>0</v>
      </c>
      <c r="AF131">
        <v>0</v>
      </c>
      <c r="AG131">
        <v>0</v>
      </c>
    </row>
    <row r="132" spans="1:33">
      <c r="A132" t="s">
        <v>151</v>
      </c>
      <c r="B132">
        <v>130</v>
      </c>
      <c r="C132" t="s">
        <v>152</v>
      </c>
      <c r="F132">
        <v>3861</v>
      </c>
      <c r="G132">
        <v>21</v>
      </c>
      <c r="H132" s="23">
        <v>0</v>
      </c>
      <c r="I132">
        <v>130</v>
      </c>
      <c r="J132" s="60">
        <v>863</v>
      </c>
      <c r="K132">
        <v>0</v>
      </c>
      <c r="L132">
        <v>0</v>
      </c>
      <c r="M132">
        <v>0</v>
      </c>
      <c r="N132">
        <v>0</v>
      </c>
      <c r="O132">
        <v>1</v>
      </c>
      <c r="P132">
        <v>0</v>
      </c>
      <c r="Q132">
        <v>862</v>
      </c>
      <c r="R132" s="24">
        <v>5766</v>
      </c>
      <c r="S132">
        <v>695</v>
      </c>
      <c r="T132" s="23">
        <v>0.121</v>
      </c>
      <c r="U132" s="23">
        <v>0.121</v>
      </c>
      <c r="V132">
        <v>21</v>
      </c>
      <c r="W132">
        <v>280</v>
      </c>
      <c r="X132">
        <v>280</v>
      </c>
      <c r="Y132">
        <v>0</v>
      </c>
      <c r="Z132">
        <v>280</v>
      </c>
      <c r="AA132">
        <v>0</v>
      </c>
      <c r="AB132">
        <v>0</v>
      </c>
      <c r="AC132">
        <v>0</v>
      </c>
      <c r="AD132">
        <v>0</v>
      </c>
      <c r="AE132">
        <v>0</v>
      </c>
      <c r="AF132">
        <v>0</v>
      </c>
      <c r="AG132">
        <v>0</v>
      </c>
    </row>
    <row r="133" spans="1:33">
      <c r="A133">
        <v>167</v>
      </c>
      <c r="B133">
        <v>131</v>
      </c>
      <c r="C133" t="s">
        <v>150</v>
      </c>
      <c r="D133" t="s">
        <v>99</v>
      </c>
      <c r="E133" t="s">
        <v>104</v>
      </c>
      <c r="F133">
        <v>3861</v>
      </c>
      <c r="G133">
        <v>9</v>
      </c>
      <c r="H133" s="23">
        <v>0</v>
      </c>
      <c r="I133">
        <v>131</v>
      </c>
      <c r="J133" s="60">
        <v>137</v>
      </c>
      <c r="K133">
        <v>0</v>
      </c>
      <c r="L133">
        <v>0</v>
      </c>
      <c r="M133">
        <v>0</v>
      </c>
      <c r="N133">
        <v>0</v>
      </c>
      <c r="O133">
        <v>0</v>
      </c>
      <c r="P133">
        <v>0</v>
      </c>
      <c r="Q133">
        <v>137</v>
      </c>
      <c r="R133" s="24">
        <v>1163</v>
      </c>
      <c r="S133">
        <v>251</v>
      </c>
      <c r="T133" s="23">
        <v>0.216</v>
      </c>
      <c r="U133" s="23">
        <v>0.216</v>
      </c>
      <c r="V133">
        <v>9</v>
      </c>
      <c r="W133">
        <v>67</v>
      </c>
      <c r="X133">
        <v>67</v>
      </c>
      <c r="Y133">
        <v>0</v>
      </c>
      <c r="Z133">
        <v>67</v>
      </c>
      <c r="AA133">
        <v>0</v>
      </c>
      <c r="AB133">
        <v>0</v>
      </c>
      <c r="AC133">
        <v>0</v>
      </c>
      <c r="AD133">
        <v>0</v>
      </c>
      <c r="AE133">
        <v>0</v>
      </c>
      <c r="AF133">
        <v>0</v>
      </c>
      <c r="AG133">
        <v>0</v>
      </c>
    </row>
    <row r="134" spans="1:33">
      <c r="A134">
        <v>168</v>
      </c>
      <c r="B134">
        <v>132</v>
      </c>
      <c r="C134" t="s">
        <v>150</v>
      </c>
      <c r="D134" t="s">
        <v>99</v>
      </c>
      <c r="E134" t="s">
        <v>105</v>
      </c>
      <c r="F134">
        <v>3861</v>
      </c>
      <c r="G134">
        <v>11</v>
      </c>
      <c r="H134" s="23">
        <v>0</v>
      </c>
      <c r="I134">
        <v>132</v>
      </c>
      <c r="J134" s="60">
        <v>312</v>
      </c>
      <c r="K134">
        <v>0</v>
      </c>
      <c r="L134">
        <v>0</v>
      </c>
      <c r="M134">
        <v>0</v>
      </c>
      <c r="N134">
        <v>0</v>
      </c>
      <c r="O134">
        <v>0</v>
      </c>
      <c r="P134">
        <v>0</v>
      </c>
      <c r="Q134">
        <v>312</v>
      </c>
      <c r="R134">
        <v>842</v>
      </c>
      <c r="S134">
        <v>369</v>
      </c>
      <c r="T134" s="23">
        <v>0.438</v>
      </c>
      <c r="U134" s="23">
        <v>0.438</v>
      </c>
      <c r="V134">
        <v>11</v>
      </c>
      <c r="W134">
        <v>41</v>
      </c>
      <c r="X134">
        <v>41</v>
      </c>
      <c r="Y134">
        <v>0</v>
      </c>
      <c r="Z134">
        <v>41</v>
      </c>
      <c r="AA134">
        <v>0</v>
      </c>
      <c r="AB134">
        <v>0</v>
      </c>
      <c r="AC134">
        <v>0</v>
      </c>
      <c r="AD134">
        <v>0</v>
      </c>
      <c r="AE134">
        <v>0</v>
      </c>
      <c r="AF134">
        <v>0</v>
      </c>
      <c r="AG134">
        <v>0</v>
      </c>
    </row>
    <row r="135" spans="1:33">
      <c r="A135">
        <v>170</v>
      </c>
      <c r="B135">
        <v>133</v>
      </c>
      <c r="C135" t="s">
        <v>150</v>
      </c>
      <c r="D135" t="s">
        <v>106</v>
      </c>
      <c r="E135" t="s">
        <v>100</v>
      </c>
      <c r="F135">
        <v>3861</v>
      </c>
      <c r="G135">
        <v>9</v>
      </c>
      <c r="H135" s="23">
        <v>0</v>
      </c>
      <c r="I135">
        <v>133</v>
      </c>
      <c r="J135" s="60">
        <v>255</v>
      </c>
      <c r="K135">
        <v>0</v>
      </c>
      <c r="L135">
        <v>0</v>
      </c>
      <c r="M135">
        <v>0</v>
      </c>
      <c r="N135">
        <v>0</v>
      </c>
      <c r="O135">
        <v>0</v>
      </c>
      <c r="P135">
        <v>0</v>
      </c>
      <c r="Q135">
        <v>255</v>
      </c>
      <c r="R135" s="24">
        <v>1187</v>
      </c>
      <c r="S135">
        <v>355</v>
      </c>
      <c r="T135" s="23">
        <v>0.29899999999999999</v>
      </c>
      <c r="U135" s="23">
        <v>0.29899999999999999</v>
      </c>
      <c r="V135">
        <v>9</v>
      </c>
      <c r="W135">
        <v>49</v>
      </c>
      <c r="X135">
        <v>49</v>
      </c>
      <c r="Y135">
        <v>0</v>
      </c>
      <c r="Z135">
        <v>49</v>
      </c>
      <c r="AA135">
        <v>0</v>
      </c>
      <c r="AB135">
        <v>0</v>
      </c>
      <c r="AC135">
        <v>0</v>
      </c>
      <c r="AD135">
        <v>0</v>
      </c>
      <c r="AE135">
        <v>0</v>
      </c>
      <c r="AF135">
        <v>0</v>
      </c>
      <c r="AG135">
        <v>0</v>
      </c>
    </row>
    <row r="136" spans="1:33">
      <c r="A136">
        <v>171</v>
      </c>
      <c r="B136">
        <v>134</v>
      </c>
      <c r="C136" t="s">
        <v>150</v>
      </c>
      <c r="D136" t="s">
        <v>106</v>
      </c>
      <c r="E136" t="s">
        <v>101</v>
      </c>
      <c r="F136">
        <v>3861</v>
      </c>
      <c r="G136">
        <v>6</v>
      </c>
      <c r="H136" s="23">
        <v>0</v>
      </c>
      <c r="I136">
        <v>134</v>
      </c>
      <c r="J136" s="60">
        <v>524</v>
      </c>
      <c r="K136">
        <v>0</v>
      </c>
      <c r="L136">
        <v>0</v>
      </c>
      <c r="M136">
        <v>0</v>
      </c>
      <c r="N136">
        <v>0</v>
      </c>
      <c r="O136">
        <v>0</v>
      </c>
      <c r="P136">
        <v>0</v>
      </c>
      <c r="Q136">
        <v>524</v>
      </c>
      <c r="R136">
        <v>571</v>
      </c>
      <c r="S136">
        <v>259</v>
      </c>
      <c r="T136" s="23">
        <v>0.45400000000000001</v>
      </c>
      <c r="U136" s="23">
        <v>0.45400000000000001</v>
      </c>
      <c r="V136">
        <v>6</v>
      </c>
      <c r="W136">
        <v>22</v>
      </c>
      <c r="X136">
        <v>22</v>
      </c>
      <c r="Y136">
        <v>0</v>
      </c>
      <c r="Z136">
        <v>22</v>
      </c>
      <c r="AA136">
        <v>0</v>
      </c>
      <c r="AB136">
        <v>0</v>
      </c>
      <c r="AC136">
        <v>0</v>
      </c>
      <c r="AD136">
        <v>0</v>
      </c>
      <c r="AE136">
        <v>0</v>
      </c>
      <c r="AF136">
        <v>0</v>
      </c>
      <c r="AG136">
        <v>0</v>
      </c>
    </row>
    <row r="137" spans="1:33">
      <c r="A137">
        <v>173</v>
      </c>
      <c r="B137">
        <v>135</v>
      </c>
      <c r="C137" t="s">
        <v>150</v>
      </c>
      <c r="D137" t="s">
        <v>106</v>
      </c>
      <c r="E137" t="s">
        <v>104</v>
      </c>
      <c r="F137">
        <v>3861</v>
      </c>
      <c r="G137">
        <v>10</v>
      </c>
      <c r="H137" s="23">
        <v>0</v>
      </c>
      <c r="I137">
        <v>135</v>
      </c>
      <c r="J137" s="60">
        <v>532</v>
      </c>
      <c r="K137">
        <v>0</v>
      </c>
      <c r="L137">
        <v>0</v>
      </c>
      <c r="M137">
        <v>0</v>
      </c>
      <c r="N137">
        <v>0</v>
      </c>
      <c r="O137">
        <v>0</v>
      </c>
      <c r="P137">
        <v>0</v>
      </c>
      <c r="Q137">
        <v>532</v>
      </c>
      <c r="R137" s="24">
        <v>1748</v>
      </c>
      <c r="S137">
        <v>378</v>
      </c>
      <c r="T137" s="23">
        <v>0.216</v>
      </c>
      <c r="U137" s="23">
        <v>0.216</v>
      </c>
      <c r="V137">
        <v>10</v>
      </c>
      <c r="W137">
        <v>75</v>
      </c>
      <c r="X137">
        <v>75</v>
      </c>
      <c r="Y137">
        <v>0</v>
      </c>
      <c r="Z137">
        <v>75</v>
      </c>
      <c r="AA137">
        <v>0</v>
      </c>
      <c r="AB137">
        <v>0</v>
      </c>
      <c r="AC137">
        <v>0</v>
      </c>
      <c r="AD137">
        <v>0</v>
      </c>
      <c r="AE137">
        <v>0</v>
      </c>
      <c r="AF137">
        <v>0</v>
      </c>
      <c r="AG137">
        <v>0</v>
      </c>
    </row>
    <row r="138" spans="1:33">
      <c r="A138">
        <v>174</v>
      </c>
      <c r="B138">
        <v>136</v>
      </c>
      <c r="C138" t="s">
        <v>150</v>
      </c>
      <c r="D138" t="s">
        <v>106</v>
      </c>
      <c r="E138" t="s">
        <v>105</v>
      </c>
      <c r="F138">
        <v>3861</v>
      </c>
      <c r="G138">
        <v>5</v>
      </c>
      <c r="H138" s="23">
        <v>0</v>
      </c>
      <c r="I138">
        <v>136</v>
      </c>
      <c r="J138" s="60">
        <v>567</v>
      </c>
      <c r="K138">
        <v>0</v>
      </c>
      <c r="L138">
        <v>0</v>
      </c>
      <c r="M138">
        <v>0</v>
      </c>
      <c r="N138">
        <v>0</v>
      </c>
      <c r="O138">
        <v>0</v>
      </c>
      <c r="P138">
        <v>0</v>
      </c>
      <c r="Q138">
        <v>567</v>
      </c>
      <c r="R138">
        <v>657</v>
      </c>
      <c r="S138">
        <v>252</v>
      </c>
      <c r="T138" s="23">
        <v>0.38400000000000001</v>
      </c>
      <c r="U138" s="23">
        <v>0.38400000000000001</v>
      </c>
      <c r="V138">
        <v>5</v>
      </c>
      <c r="W138">
        <v>21</v>
      </c>
      <c r="X138">
        <v>21</v>
      </c>
      <c r="Y138">
        <v>0</v>
      </c>
      <c r="Z138">
        <v>21</v>
      </c>
      <c r="AA138">
        <v>0</v>
      </c>
      <c r="AB138">
        <v>0</v>
      </c>
      <c r="AC138">
        <v>0</v>
      </c>
      <c r="AD138">
        <v>0</v>
      </c>
      <c r="AE138">
        <v>0</v>
      </c>
      <c r="AF138">
        <v>0</v>
      </c>
      <c r="AG138">
        <v>0</v>
      </c>
    </row>
    <row r="139" spans="1:33">
      <c r="A139">
        <v>176</v>
      </c>
      <c r="B139">
        <v>137</v>
      </c>
      <c r="C139" t="s">
        <v>150</v>
      </c>
      <c r="D139" t="s">
        <v>107</v>
      </c>
      <c r="E139" t="s">
        <v>100</v>
      </c>
      <c r="F139">
        <v>3861</v>
      </c>
      <c r="G139">
        <v>11</v>
      </c>
      <c r="H139" s="23">
        <v>0</v>
      </c>
      <c r="I139">
        <v>137</v>
      </c>
      <c r="J139" s="60">
        <v>435</v>
      </c>
      <c r="K139">
        <v>0</v>
      </c>
      <c r="L139">
        <v>0</v>
      </c>
      <c r="M139">
        <v>0</v>
      </c>
      <c r="N139">
        <v>0</v>
      </c>
      <c r="O139">
        <v>0</v>
      </c>
      <c r="P139">
        <v>0</v>
      </c>
      <c r="Q139">
        <v>435</v>
      </c>
      <c r="R139" s="24">
        <v>1575</v>
      </c>
      <c r="S139">
        <v>535</v>
      </c>
      <c r="T139" s="23">
        <v>0.34</v>
      </c>
      <c r="U139" s="23">
        <v>0.34</v>
      </c>
      <c r="V139">
        <v>11</v>
      </c>
      <c r="W139">
        <v>52</v>
      </c>
      <c r="X139">
        <v>52</v>
      </c>
      <c r="Y139">
        <v>0</v>
      </c>
      <c r="Z139">
        <v>52</v>
      </c>
      <c r="AA139">
        <v>0</v>
      </c>
      <c r="AB139">
        <v>0</v>
      </c>
      <c r="AC139">
        <v>0</v>
      </c>
      <c r="AD139">
        <v>0</v>
      </c>
      <c r="AE139">
        <v>0</v>
      </c>
      <c r="AF139">
        <v>0</v>
      </c>
      <c r="AG139">
        <v>0</v>
      </c>
    </row>
    <row r="140" spans="1:33">
      <c r="A140">
        <v>177</v>
      </c>
      <c r="B140">
        <v>138</v>
      </c>
      <c r="C140" t="s">
        <v>150</v>
      </c>
      <c r="D140" t="s">
        <v>107</v>
      </c>
      <c r="E140" t="s">
        <v>101</v>
      </c>
      <c r="F140">
        <v>3861</v>
      </c>
      <c r="G140">
        <v>6</v>
      </c>
      <c r="H140" s="23">
        <v>0</v>
      </c>
      <c r="I140">
        <v>138</v>
      </c>
      <c r="J140" s="60">
        <v>805</v>
      </c>
      <c r="K140">
        <v>0</v>
      </c>
      <c r="L140">
        <v>0</v>
      </c>
      <c r="M140">
        <v>0</v>
      </c>
      <c r="N140">
        <v>0</v>
      </c>
      <c r="O140">
        <v>0</v>
      </c>
      <c r="P140">
        <v>0</v>
      </c>
      <c r="Q140">
        <v>805</v>
      </c>
      <c r="R140">
        <v>626</v>
      </c>
      <c r="S140">
        <v>305</v>
      </c>
      <c r="T140" s="23">
        <v>0.48699999999999999</v>
      </c>
      <c r="U140" s="23">
        <v>0.48699999999999999</v>
      </c>
      <c r="V140">
        <v>6</v>
      </c>
      <c r="W140">
        <v>20</v>
      </c>
      <c r="X140">
        <v>20</v>
      </c>
      <c r="Y140">
        <v>0</v>
      </c>
      <c r="Z140">
        <v>20</v>
      </c>
      <c r="AA140">
        <v>0</v>
      </c>
      <c r="AB140">
        <v>0</v>
      </c>
      <c r="AC140">
        <v>0</v>
      </c>
      <c r="AD140">
        <v>0</v>
      </c>
      <c r="AE140">
        <v>0</v>
      </c>
      <c r="AF140">
        <v>0</v>
      </c>
      <c r="AG140">
        <v>0</v>
      </c>
    </row>
    <row r="141" spans="1:33">
      <c r="A141">
        <v>179</v>
      </c>
      <c r="B141">
        <v>139</v>
      </c>
      <c r="C141" t="s">
        <v>150</v>
      </c>
      <c r="D141" t="s">
        <v>107</v>
      </c>
      <c r="E141" t="s">
        <v>104</v>
      </c>
      <c r="F141">
        <v>3861</v>
      </c>
      <c r="G141">
        <v>12</v>
      </c>
      <c r="H141" s="23">
        <v>0</v>
      </c>
      <c r="I141">
        <v>139</v>
      </c>
      <c r="J141" s="60">
        <v>649</v>
      </c>
      <c r="K141">
        <v>0</v>
      </c>
      <c r="L141">
        <v>0</v>
      </c>
      <c r="M141">
        <v>0</v>
      </c>
      <c r="N141">
        <v>0</v>
      </c>
      <c r="O141">
        <v>0</v>
      </c>
      <c r="P141">
        <v>0</v>
      </c>
      <c r="Q141">
        <v>649</v>
      </c>
      <c r="R141" s="24">
        <v>1845</v>
      </c>
      <c r="S141">
        <v>513</v>
      </c>
      <c r="T141" s="23">
        <v>0.27800000000000002</v>
      </c>
      <c r="U141" s="23">
        <v>0.27800000000000002</v>
      </c>
      <c r="V141">
        <v>12</v>
      </c>
      <c r="W141">
        <v>70</v>
      </c>
      <c r="X141">
        <v>70</v>
      </c>
      <c r="Y141">
        <v>0</v>
      </c>
      <c r="Z141">
        <v>70</v>
      </c>
      <c r="AA141">
        <v>0</v>
      </c>
      <c r="AB141">
        <v>0</v>
      </c>
      <c r="AC141">
        <v>0</v>
      </c>
      <c r="AD141">
        <v>0</v>
      </c>
      <c r="AE141">
        <v>0</v>
      </c>
      <c r="AF141">
        <v>0</v>
      </c>
      <c r="AG141">
        <v>0</v>
      </c>
    </row>
    <row r="142" spans="1:33">
      <c r="A142">
        <v>180</v>
      </c>
      <c r="B142">
        <v>140</v>
      </c>
      <c r="C142" t="s">
        <v>150</v>
      </c>
      <c r="D142" t="s">
        <v>107</v>
      </c>
      <c r="E142" t="s">
        <v>105</v>
      </c>
      <c r="F142">
        <v>3861</v>
      </c>
      <c r="G142">
        <v>4</v>
      </c>
      <c r="H142" s="23">
        <v>0</v>
      </c>
      <c r="I142">
        <v>140</v>
      </c>
      <c r="J142" s="60">
        <v>648</v>
      </c>
      <c r="K142">
        <v>0</v>
      </c>
      <c r="L142">
        <v>0</v>
      </c>
      <c r="M142">
        <v>0</v>
      </c>
      <c r="N142">
        <v>0</v>
      </c>
      <c r="O142">
        <v>0</v>
      </c>
      <c r="P142">
        <v>0</v>
      </c>
      <c r="Q142">
        <v>648</v>
      </c>
      <c r="R142">
        <v>613</v>
      </c>
      <c r="S142">
        <v>251</v>
      </c>
      <c r="T142" s="23">
        <v>0.40899999999999997</v>
      </c>
      <c r="U142" s="23">
        <v>0.40899999999999997</v>
      </c>
      <c r="V142">
        <v>4</v>
      </c>
      <c r="W142">
        <v>16</v>
      </c>
      <c r="X142">
        <v>16</v>
      </c>
      <c r="Y142">
        <v>0</v>
      </c>
      <c r="Z142">
        <v>16</v>
      </c>
      <c r="AA142">
        <v>0</v>
      </c>
      <c r="AB142">
        <v>0</v>
      </c>
      <c r="AC142">
        <v>0</v>
      </c>
      <c r="AD142">
        <v>0</v>
      </c>
      <c r="AE142">
        <v>0</v>
      </c>
      <c r="AF142">
        <v>0</v>
      </c>
      <c r="AG142">
        <v>0</v>
      </c>
    </row>
    <row r="143" spans="1:33">
      <c r="A143" t="s">
        <v>153</v>
      </c>
      <c r="B143">
        <v>141</v>
      </c>
      <c r="C143" t="s">
        <v>154</v>
      </c>
      <c r="F143">
        <v>3862</v>
      </c>
      <c r="G143">
        <v>13</v>
      </c>
      <c r="H143" s="23">
        <v>0</v>
      </c>
      <c r="I143">
        <v>141</v>
      </c>
      <c r="J143" s="60">
        <v>262</v>
      </c>
      <c r="K143">
        <v>0</v>
      </c>
      <c r="L143">
        <v>0</v>
      </c>
      <c r="M143">
        <v>0</v>
      </c>
      <c r="N143">
        <v>0</v>
      </c>
      <c r="O143">
        <v>1</v>
      </c>
      <c r="P143">
        <v>0</v>
      </c>
      <c r="Q143">
        <v>261</v>
      </c>
      <c r="R143" s="24">
        <v>2733</v>
      </c>
      <c r="S143">
        <v>376</v>
      </c>
      <c r="T143" s="23">
        <v>0.13800000000000001</v>
      </c>
      <c r="U143" s="23">
        <v>0.13800000000000001</v>
      </c>
      <c r="V143">
        <v>13</v>
      </c>
      <c r="W143">
        <v>152</v>
      </c>
      <c r="X143">
        <v>152</v>
      </c>
      <c r="Y143">
        <v>0</v>
      </c>
      <c r="Z143">
        <v>152</v>
      </c>
      <c r="AA143">
        <v>0</v>
      </c>
      <c r="AB143">
        <v>0</v>
      </c>
      <c r="AC143">
        <v>0</v>
      </c>
      <c r="AD143">
        <v>0</v>
      </c>
      <c r="AE143">
        <v>0</v>
      </c>
      <c r="AF143">
        <v>0</v>
      </c>
      <c r="AG143">
        <v>0</v>
      </c>
    </row>
    <row r="144" spans="1:33">
      <c r="A144">
        <v>182</v>
      </c>
      <c r="B144">
        <v>142</v>
      </c>
      <c r="C144" t="s">
        <v>155</v>
      </c>
      <c r="D144" t="s">
        <v>99</v>
      </c>
      <c r="E144" t="s">
        <v>100</v>
      </c>
      <c r="F144">
        <v>3862</v>
      </c>
      <c r="G144">
        <v>6</v>
      </c>
      <c r="H144" s="23">
        <v>0</v>
      </c>
      <c r="I144">
        <v>142</v>
      </c>
      <c r="J144" s="60">
        <v>85</v>
      </c>
      <c r="K144">
        <v>0</v>
      </c>
      <c r="L144">
        <v>0</v>
      </c>
      <c r="M144">
        <v>0</v>
      </c>
      <c r="N144">
        <v>0</v>
      </c>
      <c r="O144">
        <v>1</v>
      </c>
      <c r="P144">
        <v>0</v>
      </c>
      <c r="Q144">
        <v>84</v>
      </c>
      <c r="R144">
        <v>663</v>
      </c>
      <c r="S144">
        <v>174</v>
      </c>
      <c r="T144" s="23">
        <v>0.26200000000000001</v>
      </c>
      <c r="U144" s="23">
        <v>0.26200000000000001</v>
      </c>
      <c r="V144">
        <v>6</v>
      </c>
      <c r="W144">
        <v>37</v>
      </c>
      <c r="X144">
        <v>37</v>
      </c>
      <c r="Y144">
        <v>0</v>
      </c>
      <c r="Z144">
        <v>37</v>
      </c>
      <c r="AA144">
        <v>0</v>
      </c>
      <c r="AB144">
        <v>0</v>
      </c>
      <c r="AC144">
        <v>0</v>
      </c>
      <c r="AD144">
        <v>0</v>
      </c>
      <c r="AE144">
        <v>0</v>
      </c>
      <c r="AF144">
        <v>0</v>
      </c>
      <c r="AG144">
        <v>0</v>
      </c>
    </row>
    <row r="145" spans="1:33">
      <c r="A145">
        <v>183</v>
      </c>
      <c r="B145">
        <v>143</v>
      </c>
      <c r="C145" t="s">
        <v>155</v>
      </c>
      <c r="D145" t="s">
        <v>99</v>
      </c>
      <c r="E145" t="s">
        <v>101</v>
      </c>
      <c r="F145">
        <v>3862</v>
      </c>
      <c r="G145">
        <v>7</v>
      </c>
      <c r="H145" s="23">
        <v>0</v>
      </c>
      <c r="I145">
        <v>143</v>
      </c>
      <c r="J145" s="60">
        <v>333</v>
      </c>
      <c r="K145">
        <v>0</v>
      </c>
      <c r="L145">
        <v>0</v>
      </c>
      <c r="M145">
        <v>0</v>
      </c>
      <c r="N145">
        <v>0</v>
      </c>
      <c r="O145">
        <v>0</v>
      </c>
      <c r="P145">
        <v>0</v>
      </c>
      <c r="Q145">
        <v>333</v>
      </c>
      <c r="R145">
        <v>496</v>
      </c>
      <c r="S145">
        <v>243</v>
      </c>
      <c r="T145" s="23">
        <v>0.49</v>
      </c>
      <c r="U145" s="23">
        <v>0.49</v>
      </c>
      <c r="V145">
        <v>7</v>
      </c>
      <c r="W145">
        <v>23</v>
      </c>
      <c r="X145">
        <v>23</v>
      </c>
      <c r="Y145">
        <v>0</v>
      </c>
      <c r="Z145">
        <v>23</v>
      </c>
      <c r="AA145">
        <v>0</v>
      </c>
      <c r="AB145">
        <v>0</v>
      </c>
      <c r="AC145">
        <v>0</v>
      </c>
      <c r="AD145">
        <v>0</v>
      </c>
      <c r="AE145">
        <v>0</v>
      </c>
      <c r="AF145">
        <v>0</v>
      </c>
      <c r="AG145">
        <v>0</v>
      </c>
    </row>
    <row r="146" spans="1:33">
      <c r="A146" t="s">
        <v>156</v>
      </c>
      <c r="B146">
        <v>144</v>
      </c>
      <c r="C146" t="s">
        <v>157</v>
      </c>
      <c r="F146">
        <v>3862</v>
      </c>
      <c r="G146">
        <v>13</v>
      </c>
      <c r="H146" s="23">
        <v>0</v>
      </c>
      <c r="I146">
        <v>144</v>
      </c>
      <c r="J146" s="60">
        <v>697</v>
      </c>
      <c r="K146">
        <v>0</v>
      </c>
      <c r="L146">
        <v>0</v>
      </c>
      <c r="M146">
        <v>0</v>
      </c>
      <c r="N146">
        <v>0</v>
      </c>
      <c r="O146">
        <v>0</v>
      </c>
      <c r="P146">
        <v>0</v>
      </c>
      <c r="Q146">
        <v>697</v>
      </c>
      <c r="R146" s="24">
        <v>3622</v>
      </c>
      <c r="S146">
        <v>469</v>
      </c>
      <c r="T146" s="23">
        <v>0.129</v>
      </c>
      <c r="U146" s="23">
        <v>0.129</v>
      </c>
      <c r="V146">
        <v>13</v>
      </c>
      <c r="W146">
        <v>161</v>
      </c>
      <c r="X146">
        <v>161</v>
      </c>
      <c r="Y146">
        <v>0</v>
      </c>
      <c r="Z146">
        <v>161</v>
      </c>
      <c r="AA146">
        <v>0</v>
      </c>
      <c r="AB146">
        <v>0</v>
      </c>
      <c r="AC146">
        <v>0</v>
      </c>
      <c r="AD146">
        <v>0</v>
      </c>
      <c r="AE146">
        <v>0</v>
      </c>
      <c r="AF146">
        <v>0</v>
      </c>
      <c r="AG146">
        <v>0</v>
      </c>
    </row>
    <row r="147" spans="1:33">
      <c r="A147">
        <v>185</v>
      </c>
      <c r="B147">
        <v>145</v>
      </c>
      <c r="C147" t="s">
        <v>155</v>
      </c>
      <c r="D147" t="s">
        <v>99</v>
      </c>
      <c r="E147" t="s">
        <v>104</v>
      </c>
      <c r="F147">
        <v>3862</v>
      </c>
      <c r="G147">
        <v>6</v>
      </c>
      <c r="H147" s="23">
        <v>0</v>
      </c>
      <c r="I147">
        <v>145</v>
      </c>
      <c r="J147" s="60">
        <v>182</v>
      </c>
      <c r="K147">
        <v>0</v>
      </c>
      <c r="L147">
        <v>0</v>
      </c>
      <c r="M147">
        <v>0</v>
      </c>
      <c r="N147">
        <v>0</v>
      </c>
      <c r="O147">
        <v>0</v>
      </c>
      <c r="P147">
        <v>0</v>
      </c>
      <c r="Q147">
        <v>182</v>
      </c>
      <c r="R147">
        <v>869</v>
      </c>
      <c r="S147">
        <v>158</v>
      </c>
      <c r="T147" s="23">
        <v>0.182</v>
      </c>
      <c r="U147" s="23">
        <v>0.182</v>
      </c>
      <c r="V147">
        <v>6</v>
      </c>
      <c r="W147">
        <v>53</v>
      </c>
      <c r="X147">
        <v>53</v>
      </c>
      <c r="Y147">
        <v>0</v>
      </c>
      <c r="Z147">
        <v>53</v>
      </c>
      <c r="AA147">
        <v>0</v>
      </c>
      <c r="AB147">
        <v>0</v>
      </c>
      <c r="AC147">
        <v>0</v>
      </c>
      <c r="AD147">
        <v>0</v>
      </c>
      <c r="AE147">
        <v>0</v>
      </c>
      <c r="AF147">
        <v>0</v>
      </c>
      <c r="AG147">
        <v>0</v>
      </c>
    </row>
    <row r="148" spans="1:33">
      <c r="A148">
        <v>186</v>
      </c>
      <c r="B148">
        <v>146</v>
      </c>
      <c r="C148" t="s">
        <v>155</v>
      </c>
      <c r="D148" t="s">
        <v>99</v>
      </c>
      <c r="E148" t="s">
        <v>105</v>
      </c>
      <c r="F148">
        <v>3862</v>
      </c>
      <c r="G148">
        <v>10</v>
      </c>
      <c r="H148" s="23">
        <v>0</v>
      </c>
      <c r="I148">
        <v>146</v>
      </c>
      <c r="J148" s="60">
        <v>391</v>
      </c>
      <c r="K148">
        <v>0</v>
      </c>
      <c r="L148">
        <v>0</v>
      </c>
      <c r="M148">
        <v>0</v>
      </c>
      <c r="N148">
        <v>0</v>
      </c>
      <c r="O148">
        <v>0</v>
      </c>
      <c r="P148">
        <v>0</v>
      </c>
      <c r="Q148">
        <v>391</v>
      </c>
      <c r="R148">
        <v>810</v>
      </c>
      <c r="S148">
        <v>348</v>
      </c>
      <c r="T148" s="23">
        <v>0.43</v>
      </c>
      <c r="U148" s="23">
        <v>0.43</v>
      </c>
      <c r="V148">
        <v>10</v>
      </c>
      <c r="W148">
        <v>38</v>
      </c>
      <c r="X148">
        <v>38</v>
      </c>
      <c r="Y148">
        <v>0</v>
      </c>
      <c r="Z148">
        <v>38</v>
      </c>
      <c r="AA148">
        <v>0</v>
      </c>
      <c r="AB148">
        <v>0</v>
      </c>
      <c r="AC148">
        <v>0</v>
      </c>
      <c r="AD148">
        <v>0</v>
      </c>
      <c r="AE148">
        <v>0</v>
      </c>
      <c r="AF148">
        <v>0</v>
      </c>
      <c r="AG148">
        <v>0</v>
      </c>
    </row>
    <row r="149" spans="1:33">
      <c r="A149">
        <v>188</v>
      </c>
      <c r="B149">
        <v>147</v>
      </c>
      <c r="C149" t="s">
        <v>155</v>
      </c>
      <c r="D149" t="s">
        <v>106</v>
      </c>
      <c r="E149" t="s">
        <v>100</v>
      </c>
      <c r="F149">
        <v>3862</v>
      </c>
      <c r="G149">
        <v>6</v>
      </c>
      <c r="H149" s="23">
        <v>0</v>
      </c>
      <c r="I149">
        <v>147</v>
      </c>
      <c r="J149" s="60">
        <v>234</v>
      </c>
      <c r="K149">
        <v>0</v>
      </c>
      <c r="L149">
        <v>0</v>
      </c>
      <c r="M149">
        <v>0</v>
      </c>
      <c r="N149">
        <v>0</v>
      </c>
      <c r="O149">
        <v>1</v>
      </c>
      <c r="P149">
        <v>0</v>
      </c>
      <c r="Q149">
        <v>233</v>
      </c>
      <c r="R149">
        <v>808</v>
      </c>
      <c r="S149">
        <v>244</v>
      </c>
      <c r="T149" s="23">
        <v>0.30199999999999999</v>
      </c>
      <c r="U149" s="23">
        <v>0.30199999999999999</v>
      </c>
      <c r="V149">
        <v>6</v>
      </c>
      <c r="W149">
        <v>32</v>
      </c>
      <c r="X149">
        <v>32</v>
      </c>
      <c r="Y149">
        <v>0</v>
      </c>
      <c r="Z149">
        <v>32</v>
      </c>
      <c r="AA149">
        <v>0</v>
      </c>
      <c r="AB149">
        <v>0</v>
      </c>
      <c r="AC149">
        <v>0</v>
      </c>
      <c r="AD149">
        <v>0</v>
      </c>
      <c r="AE149">
        <v>0</v>
      </c>
      <c r="AF149">
        <v>0</v>
      </c>
      <c r="AG149">
        <v>0</v>
      </c>
    </row>
    <row r="150" spans="1:33">
      <c r="A150">
        <v>189</v>
      </c>
      <c r="B150">
        <v>148</v>
      </c>
      <c r="C150" t="s">
        <v>155</v>
      </c>
      <c r="D150" t="s">
        <v>106</v>
      </c>
      <c r="E150" t="s">
        <v>101</v>
      </c>
      <c r="F150">
        <v>3862</v>
      </c>
      <c r="G150">
        <v>5</v>
      </c>
      <c r="H150" s="23">
        <v>0</v>
      </c>
      <c r="I150">
        <v>148</v>
      </c>
      <c r="J150" s="60">
        <v>643</v>
      </c>
      <c r="K150">
        <v>0</v>
      </c>
      <c r="L150">
        <v>0</v>
      </c>
      <c r="M150">
        <v>0</v>
      </c>
      <c r="N150">
        <v>0</v>
      </c>
      <c r="O150">
        <v>0</v>
      </c>
      <c r="P150">
        <v>0</v>
      </c>
      <c r="Q150">
        <v>643</v>
      </c>
      <c r="R150">
        <v>512</v>
      </c>
      <c r="S150">
        <v>236</v>
      </c>
      <c r="T150" s="23">
        <v>0.46100000000000002</v>
      </c>
      <c r="U150" s="23">
        <v>0.46100000000000002</v>
      </c>
      <c r="V150">
        <v>5</v>
      </c>
      <c r="W150">
        <v>18</v>
      </c>
      <c r="X150">
        <v>18</v>
      </c>
      <c r="Y150">
        <v>0</v>
      </c>
      <c r="Z150">
        <v>18</v>
      </c>
      <c r="AA150">
        <v>0</v>
      </c>
      <c r="AB150">
        <v>0</v>
      </c>
      <c r="AC150">
        <v>0</v>
      </c>
      <c r="AD150">
        <v>0</v>
      </c>
      <c r="AE150">
        <v>0</v>
      </c>
      <c r="AF150">
        <v>0</v>
      </c>
      <c r="AG150">
        <v>0</v>
      </c>
    </row>
    <row r="151" spans="1:33">
      <c r="A151">
        <v>191</v>
      </c>
      <c r="B151">
        <v>149</v>
      </c>
      <c r="C151" t="s">
        <v>155</v>
      </c>
      <c r="D151" t="s">
        <v>106</v>
      </c>
      <c r="E151" t="s">
        <v>104</v>
      </c>
      <c r="F151">
        <v>3862</v>
      </c>
      <c r="G151">
        <v>7</v>
      </c>
      <c r="H151" s="23">
        <v>0</v>
      </c>
      <c r="I151">
        <v>149</v>
      </c>
      <c r="J151" s="60">
        <v>495</v>
      </c>
      <c r="K151">
        <v>0</v>
      </c>
      <c r="L151">
        <v>0</v>
      </c>
      <c r="M151">
        <v>0</v>
      </c>
      <c r="N151">
        <v>0</v>
      </c>
      <c r="O151">
        <v>0</v>
      </c>
      <c r="P151">
        <v>0</v>
      </c>
      <c r="Q151">
        <v>495</v>
      </c>
      <c r="R151" s="24">
        <v>1302</v>
      </c>
      <c r="S151">
        <v>293</v>
      </c>
      <c r="T151" s="23">
        <v>0.22500000000000001</v>
      </c>
      <c r="U151" s="23">
        <v>0.22500000000000001</v>
      </c>
      <c r="V151">
        <v>7</v>
      </c>
      <c r="W151">
        <v>50</v>
      </c>
      <c r="X151">
        <v>50</v>
      </c>
      <c r="Y151">
        <v>0</v>
      </c>
      <c r="Z151">
        <v>50</v>
      </c>
      <c r="AA151">
        <v>0</v>
      </c>
      <c r="AB151">
        <v>0</v>
      </c>
      <c r="AC151">
        <v>0</v>
      </c>
      <c r="AD151">
        <v>0</v>
      </c>
      <c r="AE151">
        <v>0</v>
      </c>
      <c r="AF151">
        <v>0</v>
      </c>
      <c r="AG151">
        <v>0</v>
      </c>
    </row>
    <row r="152" spans="1:33">
      <c r="A152">
        <v>192</v>
      </c>
      <c r="B152">
        <v>150</v>
      </c>
      <c r="C152" t="s">
        <v>155</v>
      </c>
      <c r="D152" t="s">
        <v>106</v>
      </c>
      <c r="E152" t="s">
        <v>105</v>
      </c>
      <c r="F152">
        <v>3862</v>
      </c>
      <c r="G152">
        <v>5</v>
      </c>
      <c r="H152" s="23">
        <v>0</v>
      </c>
      <c r="I152">
        <v>150</v>
      </c>
      <c r="J152" s="60">
        <v>697</v>
      </c>
      <c r="K152">
        <v>0</v>
      </c>
      <c r="L152">
        <v>0</v>
      </c>
      <c r="M152">
        <v>0</v>
      </c>
      <c r="N152">
        <v>0</v>
      </c>
      <c r="O152">
        <v>0</v>
      </c>
      <c r="P152">
        <v>0</v>
      </c>
      <c r="Q152">
        <v>697</v>
      </c>
      <c r="R152">
        <v>562</v>
      </c>
      <c r="S152">
        <v>240</v>
      </c>
      <c r="T152" s="23">
        <v>0.42699999999999999</v>
      </c>
      <c r="U152" s="23">
        <v>0.42699999999999999</v>
      </c>
      <c r="V152">
        <v>5</v>
      </c>
      <c r="W152">
        <v>19</v>
      </c>
      <c r="X152">
        <v>19</v>
      </c>
      <c r="Y152">
        <v>0</v>
      </c>
      <c r="Z152">
        <v>19</v>
      </c>
      <c r="AA152">
        <v>0</v>
      </c>
      <c r="AB152">
        <v>0</v>
      </c>
      <c r="AC152">
        <v>0</v>
      </c>
      <c r="AD152">
        <v>0</v>
      </c>
      <c r="AE152">
        <v>0</v>
      </c>
      <c r="AF152">
        <v>0</v>
      </c>
      <c r="AG152">
        <v>0</v>
      </c>
    </row>
    <row r="153" spans="1:33">
      <c r="A153">
        <v>194</v>
      </c>
      <c r="B153">
        <v>151</v>
      </c>
      <c r="C153" t="s">
        <v>155</v>
      </c>
      <c r="D153" t="s">
        <v>107</v>
      </c>
      <c r="E153" t="s">
        <v>100</v>
      </c>
      <c r="F153">
        <v>3862</v>
      </c>
      <c r="G153">
        <v>5</v>
      </c>
      <c r="H153" s="23">
        <v>0</v>
      </c>
      <c r="I153">
        <v>151</v>
      </c>
      <c r="J153" s="60">
        <v>307</v>
      </c>
      <c r="K153">
        <v>0</v>
      </c>
      <c r="L153">
        <v>0</v>
      </c>
      <c r="M153">
        <v>0</v>
      </c>
      <c r="N153">
        <v>0</v>
      </c>
      <c r="O153">
        <v>0</v>
      </c>
      <c r="P153">
        <v>0</v>
      </c>
      <c r="Q153">
        <v>307</v>
      </c>
      <c r="R153">
        <v>865</v>
      </c>
      <c r="S153">
        <v>260</v>
      </c>
      <c r="T153" s="23">
        <v>0.30099999999999999</v>
      </c>
      <c r="U153" s="23">
        <v>0.30099999999999999</v>
      </c>
      <c r="V153">
        <v>5</v>
      </c>
      <c r="W153">
        <v>27</v>
      </c>
      <c r="X153">
        <v>27</v>
      </c>
      <c r="Y153">
        <v>0</v>
      </c>
      <c r="Z153">
        <v>27</v>
      </c>
      <c r="AA153">
        <v>0</v>
      </c>
      <c r="AB153">
        <v>0</v>
      </c>
      <c r="AC153">
        <v>0</v>
      </c>
      <c r="AD153">
        <v>0</v>
      </c>
      <c r="AE153">
        <v>0</v>
      </c>
      <c r="AF153">
        <v>0</v>
      </c>
      <c r="AG153">
        <v>0</v>
      </c>
    </row>
    <row r="154" spans="1:33">
      <c r="A154">
        <v>195</v>
      </c>
      <c r="B154">
        <v>152</v>
      </c>
      <c r="C154" t="s">
        <v>155</v>
      </c>
      <c r="D154" t="s">
        <v>107</v>
      </c>
      <c r="E154" t="s">
        <v>101</v>
      </c>
      <c r="F154">
        <v>3862</v>
      </c>
      <c r="G154">
        <v>5</v>
      </c>
      <c r="H154" s="23">
        <v>0</v>
      </c>
      <c r="I154">
        <v>152</v>
      </c>
      <c r="J154" s="61">
        <v>1044</v>
      </c>
      <c r="K154">
        <v>0</v>
      </c>
      <c r="L154">
        <v>0</v>
      </c>
      <c r="M154">
        <v>0</v>
      </c>
      <c r="N154">
        <v>0</v>
      </c>
      <c r="O154">
        <v>0</v>
      </c>
      <c r="P154">
        <v>0</v>
      </c>
      <c r="Q154" s="24">
        <v>1044</v>
      </c>
      <c r="R154">
        <v>543</v>
      </c>
      <c r="S154">
        <v>293</v>
      </c>
      <c r="T154" s="23">
        <v>0.54</v>
      </c>
      <c r="U154" s="23">
        <v>0.54</v>
      </c>
      <c r="V154">
        <v>5</v>
      </c>
      <c r="W154">
        <v>15</v>
      </c>
      <c r="X154">
        <v>15</v>
      </c>
      <c r="Y154">
        <v>0</v>
      </c>
      <c r="Z154">
        <v>15</v>
      </c>
      <c r="AA154">
        <v>0</v>
      </c>
      <c r="AB154">
        <v>0</v>
      </c>
      <c r="AC154">
        <v>0</v>
      </c>
      <c r="AD154">
        <v>0</v>
      </c>
      <c r="AE154">
        <v>0</v>
      </c>
      <c r="AF154">
        <v>0</v>
      </c>
      <c r="AG154">
        <v>0</v>
      </c>
    </row>
    <row r="155" spans="1:33">
      <c r="A155">
        <v>197</v>
      </c>
      <c r="B155">
        <v>153</v>
      </c>
      <c r="C155" t="s">
        <v>155</v>
      </c>
      <c r="D155" t="s">
        <v>107</v>
      </c>
      <c r="E155" t="s">
        <v>104</v>
      </c>
      <c r="F155">
        <v>3862</v>
      </c>
      <c r="G155">
        <v>6</v>
      </c>
      <c r="H155" s="23">
        <v>0</v>
      </c>
      <c r="I155">
        <v>153</v>
      </c>
      <c r="J155" s="60">
        <v>459</v>
      </c>
      <c r="K155">
        <v>0</v>
      </c>
      <c r="L155">
        <v>0</v>
      </c>
      <c r="M155">
        <v>0</v>
      </c>
      <c r="N155">
        <v>0</v>
      </c>
      <c r="O155">
        <v>0</v>
      </c>
      <c r="P155">
        <v>0</v>
      </c>
      <c r="Q155">
        <v>459</v>
      </c>
      <c r="R155" s="24">
        <v>1169</v>
      </c>
      <c r="S155">
        <v>268</v>
      </c>
      <c r="T155" s="23">
        <v>0.22900000000000001</v>
      </c>
      <c r="U155" s="23">
        <v>0.22900000000000001</v>
      </c>
      <c r="V155">
        <v>6</v>
      </c>
      <c r="W155">
        <v>42</v>
      </c>
      <c r="X155">
        <v>42</v>
      </c>
      <c r="Y155">
        <v>0</v>
      </c>
      <c r="Z155">
        <v>42</v>
      </c>
      <c r="AA155">
        <v>0</v>
      </c>
      <c r="AB155">
        <v>0</v>
      </c>
      <c r="AC155">
        <v>0</v>
      </c>
      <c r="AD155">
        <v>0</v>
      </c>
      <c r="AE155">
        <v>0</v>
      </c>
      <c r="AF155">
        <v>0</v>
      </c>
      <c r="AG155">
        <v>0</v>
      </c>
    </row>
    <row r="156" spans="1:33">
      <c r="A156">
        <v>198</v>
      </c>
      <c r="B156">
        <v>154</v>
      </c>
      <c r="C156" t="s">
        <v>155</v>
      </c>
      <c r="D156" t="s">
        <v>107</v>
      </c>
      <c r="E156" t="s">
        <v>105</v>
      </c>
      <c r="F156">
        <v>3862</v>
      </c>
      <c r="G156">
        <v>4</v>
      </c>
      <c r="H156" s="23">
        <v>0</v>
      </c>
      <c r="I156">
        <v>154</v>
      </c>
      <c r="J156" s="60">
        <v>834</v>
      </c>
      <c r="K156">
        <v>0</v>
      </c>
      <c r="L156">
        <v>0</v>
      </c>
      <c r="M156">
        <v>0</v>
      </c>
      <c r="N156">
        <v>0</v>
      </c>
      <c r="O156">
        <v>0</v>
      </c>
      <c r="P156">
        <v>0</v>
      </c>
      <c r="Q156">
        <v>834</v>
      </c>
      <c r="R156">
        <v>533</v>
      </c>
      <c r="S156">
        <v>260</v>
      </c>
      <c r="T156" s="23">
        <v>0.48799999999999999</v>
      </c>
      <c r="U156" s="23">
        <v>0.48799999999999999</v>
      </c>
      <c r="V156">
        <v>4</v>
      </c>
      <c r="W156">
        <v>14</v>
      </c>
      <c r="X156">
        <v>14</v>
      </c>
      <c r="Y156">
        <v>0</v>
      </c>
      <c r="Z156">
        <v>14</v>
      </c>
      <c r="AA156">
        <v>0</v>
      </c>
      <c r="AB156">
        <v>0</v>
      </c>
      <c r="AC156">
        <v>0</v>
      </c>
      <c r="AD156">
        <v>0</v>
      </c>
      <c r="AE156">
        <v>0</v>
      </c>
      <c r="AF156">
        <v>0</v>
      </c>
      <c r="AG156">
        <v>0</v>
      </c>
    </row>
    <row r="157" spans="1:33">
      <c r="A157" t="s">
        <v>158</v>
      </c>
      <c r="B157">
        <v>155</v>
      </c>
      <c r="C157" t="s">
        <v>159</v>
      </c>
      <c r="F157">
        <v>3863</v>
      </c>
      <c r="G157">
        <v>7</v>
      </c>
      <c r="H157" s="23">
        <v>0</v>
      </c>
      <c r="I157">
        <v>155</v>
      </c>
      <c r="J157" s="60">
        <v>122</v>
      </c>
      <c r="K157">
        <v>0</v>
      </c>
      <c r="L157">
        <v>0</v>
      </c>
      <c r="M157">
        <v>0</v>
      </c>
      <c r="N157">
        <v>0</v>
      </c>
      <c r="O157">
        <v>0</v>
      </c>
      <c r="P157">
        <v>0</v>
      </c>
      <c r="Q157">
        <v>122</v>
      </c>
      <c r="R157" s="24">
        <v>1277</v>
      </c>
      <c r="S157">
        <v>176</v>
      </c>
      <c r="T157" s="23">
        <v>0.13800000000000001</v>
      </c>
      <c r="U157" s="23">
        <v>0.13800000000000001</v>
      </c>
      <c r="V157">
        <v>7</v>
      </c>
      <c r="W157">
        <v>82</v>
      </c>
      <c r="X157">
        <v>82</v>
      </c>
      <c r="Y157">
        <v>0</v>
      </c>
      <c r="Z157">
        <v>82</v>
      </c>
      <c r="AA157">
        <v>0</v>
      </c>
      <c r="AB157">
        <v>0</v>
      </c>
      <c r="AC157">
        <v>0</v>
      </c>
      <c r="AD157">
        <v>0</v>
      </c>
      <c r="AE157">
        <v>0</v>
      </c>
      <c r="AF157">
        <v>0</v>
      </c>
      <c r="AG157">
        <v>0</v>
      </c>
    </row>
    <row r="158" spans="1:33">
      <c r="A158">
        <v>200</v>
      </c>
      <c r="B158">
        <v>156</v>
      </c>
      <c r="C158" t="s">
        <v>160</v>
      </c>
      <c r="D158" t="s">
        <v>99</v>
      </c>
      <c r="E158" t="s">
        <v>100</v>
      </c>
      <c r="F158">
        <v>3863</v>
      </c>
      <c r="G158">
        <v>4</v>
      </c>
      <c r="H158" s="23">
        <v>0</v>
      </c>
      <c r="I158">
        <v>156</v>
      </c>
      <c r="J158" s="60">
        <v>77</v>
      </c>
      <c r="K158">
        <v>0</v>
      </c>
      <c r="L158">
        <v>0</v>
      </c>
      <c r="M158">
        <v>0</v>
      </c>
      <c r="N158">
        <v>0</v>
      </c>
      <c r="O158">
        <v>0</v>
      </c>
      <c r="P158">
        <v>0</v>
      </c>
      <c r="Q158">
        <v>77</v>
      </c>
      <c r="R158">
        <v>728</v>
      </c>
      <c r="S158">
        <v>85</v>
      </c>
      <c r="T158" s="23">
        <v>0.11700000000000001</v>
      </c>
      <c r="U158" s="23">
        <v>0.11700000000000001</v>
      </c>
      <c r="V158">
        <v>4</v>
      </c>
      <c r="W158">
        <v>55</v>
      </c>
      <c r="X158">
        <v>55</v>
      </c>
      <c r="Y158">
        <v>0</v>
      </c>
      <c r="Z158">
        <v>55</v>
      </c>
      <c r="AA158">
        <v>0</v>
      </c>
      <c r="AB158">
        <v>0</v>
      </c>
      <c r="AC158">
        <v>0</v>
      </c>
      <c r="AD158">
        <v>0</v>
      </c>
      <c r="AE158">
        <v>0</v>
      </c>
      <c r="AF158">
        <v>0</v>
      </c>
      <c r="AG158">
        <v>0</v>
      </c>
    </row>
    <row r="159" spans="1:33">
      <c r="A159">
        <v>201</v>
      </c>
      <c r="B159">
        <v>157</v>
      </c>
      <c r="C159" t="s">
        <v>160</v>
      </c>
      <c r="D159" t="s">
        <v>99</v>
      </c>
      <c r="E159" t="s">
        <v>101</v>
      </c>
      <c r="F159">
        <v>3863</v>
      </c>
      <c r="G159">
        <v>5</v>
      </c>
      <c r="H159" s="23">
        <v>0</v>
      </c>
      <c r="I159">
        <v>157</v>
      </c>
      <c r="J159" s="60">
        <v>178</v>
      </c>
      <c r="K159">
        <v>0</v>
      </c>
      <c r="L159">
        <v>0</v>
      </c>
      <c r="M159">
        <v>0</v>
      </c>
      <c r="N159">
        <v>0</v>
      </c>
      <c r="O159">
        <v>0</v>
      </c>
      <c r="P159">
        <v>0</v>
      </c>
      <c r="Q159">
        <v>178</v>
      </c>
      <c r="R159">
        <v>415</v>
      </c>
      <c r="S159">
        <v>177</v>
      </c>
      <c r="T159" s="23">
        <v>0.42699999999999999</v>
      </c>
      <c r="U159" s="23">
        <v>0.42699999999999999</v>
      </c>
      <c r="V159">
        <v>5</v>
      </c>
      <c r="W159">
        <v>19</v>
      </c>
      <c r="X159">
        <v>19</v>
      </c>
      <c r="Y159">
        <v>0</v>
      </c>
      <c r="Z159">
        <v>19</v>
      </c>
      <c r="AA159">
        <v>0</v>
      </c>
      <c r="AB159">
        <v>0</v>
      </c>
      <c r="AC159">
        <v>0</v>
      </c>
      <c r="AD159">
        <v>0</v>
      </c>
      <c r="AE159">
        <v>0</v>
      </c>
      <c r="AF159">
        <v>0</v>
      </c>
      <c r="AG159">
        <v>0</v>
      </c>
    </row>
    <row r="160" spans="1:33">
      <c r="A160" t="s">
        <v>161</v>
      </c>
      <c r="B160">
        <v>158</v>
      </c>
      <c r="C160" t="s">
        <v>162</v>
      </c>
      <c r="F160">
        <v>3863</v>
      </c>
      <c r="G160">
        <v>7</v>
      </c>
      <c r="H160" s="23">
        <v>0</v>
      </c>
      <c r="I160">
        <v>158</v>
      </c>
      <c r="J160" s="60">
        <v>428</v>
      </c>
      <c r="K160">
        <v>0</v>
      </c>
      <c r="L160">
        <v>0</v>
      </c>
      <c r="M160">
        <v>0</v>
      </c>
      <c r="N160">
        <v>0</v>
      </c>
      <c r="O160">
        <v>0</v>
      </c>
      <c r="P160">
        <v>0</v>
      </c>
      <c r="Q160">
        <v>428</v>
      </c>
      <c r="R160" s="24">
        <v>2554</v>
      </c>
      <c r="S160">
        <v>215</v>
      </c>
      <c r="T160" s="23">
        <v>8.4000000000000005E-2</v>
      </c>
      <c r="U160" s="23">
        <v>8.4000000000000005E-2</v>
      </c>
      <c r="V160">
        <v>7</v>
      </c>
      <c r="W160">
        <v>134</v>
      </c>
      <c r="X160">
        <v>134</v>
      </c>
      <c r="Y160">
        <v>0</v>
      </c>
      <c r="Z160">
        <v>134</v>
      </c>
      <c r="AA160">
        <v>0</v>
      </c>
      <c r="AB160">
        <v>0</v>
      </c>
      <c r="AC160">
        <v>0</v>
      </c>
      <c r="AD160">
        <v>0</v>
      </c>
      <c r="AE160">
        <v>0</v>
      </c>
      <c r="AF160">
        <v>0</v>
      </c>
      <c r="AG160">
        <v>0</v>
      </c>
    </row>
    <row r="161" spans="1:33">
      <c r="A161">
        <v>203</v>
      </c>
      <c r="B161">
        <v>159</v>
      </c>
      <c r="C161" t="s">
        <v>160</v>
      </c>
      <c r="D161" t="s">
        <v>99</v>
      </c>
      <c r="E161" t="s">
        <v>104</v>
      </c>
      <c r="F161">
        <v>3863</v>
      </c>
      <c r="G161">
        <v>4</v>
      </c>
      <c r="H161" s="23">
        <v>0</v>
      </c>
      <c r="I161">
        <v>159</v>
      </c>
      <c r="J161" s="60">
        <v>177</v>
      </c>
      <c r="K161">
        <v>0</v>
      </c>
      <c r="L161">
        <v>0</v>
      </c>
      <c r="M161">
        <v>0</v>
      </c>
      <c r="N161">
        <v>0</v>
      </c>
      <c r="O161">
        <v>0</v>
      </c>
      <c r="P161">
        <v>0</v>
      </c>
      <c r="Q161">
        <v>177</v>
      </c>
      <c r="R161">
        <v>887</v>
      </c>
      <c r="S161">
        <v>103</v>
      </c>
      <c r="T161" s="23">
        <v>0.11600000000000001</v>
      </c>
      <c r="U161" s="23">
        <v>0.11600000000000001</v>
      </c>
      <c r="V161">
        <v>4</v>
      </c>
      <c r="W161">
        <v>56</v>
      </c>
      <c r="X161">
        <v>56</v>
      </c>
      <c r="Y161">
        <v>0</v>
      </c>
      <c r="Z161">
        <v>56</v>
      </c>
      <c r="AA161">
        <v>0</v>
      </c>
      <c r="AB161">
        <v>0</v>
      </c>
      <c r="AC161">
        <v>0</v>
      </c>
      <c r="AD161">
        <v>0</v>
      </c>
      <c r="AE161">
        <v>0</v>
      </c>
      <c r="AF161">
        <v>0</v>
      </c>
      <c r="AG161">
        <v>0</v>
      </c>
    </row>
    <row r="162" spans="1:33">
      <c r="A162">
        <v>204</v>
      </c>
      <c r="B162">
        <v>160</v>
      </c>
      <c r="C162" t="s">
        <v>160</v>
      </c>
      <c r="D162" t="s">
        <v>99</v>
      </c>
      <c r="E162" t="s">
        <v>105</v>
      </c>
      <c r="F162">
        <v>3863</v>
      </c>
      <c r="G162">
        <v>6</v>
      </c>
      <c r="H162" s="23">
        <v>0</v>
      </c>
      <c r="I162">
        <v>160</v>
      </c>
      <c r="J162" s="60">
        <v>213</v>
      </c>
      <c r="K162">
        <v>0</v>
      </c>
      <c r="L162">
        <v>0</v>
      </c>
      <c r="M162">
        <v>0</v>
      </c>
      <c r="N162">
        <v>0</v>
      </c>
      <c r="O162">
        <v>0</v>
      </c>
      <c r="P162">
        <v>0</v>
      </c>
      <c r="Q162">
        <v>213</v>
      </c>
      <c r="R162">
        <v>504</v>
      </c>
      <c r="S162">
        <v>216</v>
      </c>
      <c r="T162" s="23">
        <v>0.42899999999999999</v>
      </c>
      <c r="U162" s="23">
        <v>0.42899999999999999</v>
      </c>
      <c r="V162">
        <v>6</v>
      </c>
      <c r="W162">
        <v>23</v>
      </c>
      <c r="X162">
        <v>23</v>
      </c>
      <c r="Y162">
        <v>0</v>
      </c>
      <c r="Z162">
        <v>23</v>
      </c>
      <c r="AA162">
        <v>0</v>
      </c>
      <c r="AB162">
        <v>0</v>
      </c>
      <c r="AC162">
        <v>0</v>
      </c>
      <c r="AD162">
        <v>0</v>
      </c>
      <c r="AE162">
        <v>0</v>
      </c>
      <c r="AF162">
        <v>0</v>
      </c>
      <c r="AG162">
        <v>0</v>
      </c>
    </row>
    <row r="163" spans="1:33">
      <c r="A163">
        <v>206</v>
      </c>
      <c r="B163">
        <v>161</v>
      </c>
      <c r="C163" t="s">
        <v>160</v>
      </c>
      <c r="D163" t="s">
        <v>106</v>
      </c>
      <c r="E163" t="s">
        <v>100</v>
      </c>
      <c r="F163">
        <v>3863</v>
      </c>
      <c r="G163">
        <v>4</v>
      </c>
      <c r="H163" s="23">
        <v>0</v>
      </c>
      <c r="I163">
        <v>161</v>
      </c>
      <c r="J163" s="60">
        <v>142</v>
      </c>
      <c r="K163">
        <v>0</v>
      </c>
      <c r="L163">
        <v>0</v>
      </c>
      <c r="M163">
        <v>0</v>
      </c>
      <c r="N163">
        <v>0</v>
      </c>
      <c r="O163">
        <v>1</v>
      </c>
      <c r="P163">
        <v>0</v>
      </c>
      <c r="Q163">
        <v>141</v>
      </c>
      <c r="R163">
        <v>524</v>
      </c>
      <c r="S163">
        <v>158</v>
      </c>
      <c r="T163" s="23">
        <v>0.30199999999999999</v>
      </c>
      <c r="U163" s="23">
        <v>0.30199999999999999</v>
      </c>
      <c r="V163">
        <v>4</v>
      </c>
      <c r="W163">
        <v>22</v>
      </c>
      <c r="X163">
        <v>22</v>
      </c>
      <c r="Y163">
        <v>0</v>
      </c>
      <c r="Z163">
        <v>22</v>
      </c>
      <c r="AA163">
        <v>0</v>
      </c>
      <c r="AB163">
        <v>0</v>
      </c>
      <c r="AC163">
        <v>0</v>
      </c>
      <c r="AD163">
        <v>0</v>
      </c>
      <c r="AE163">
        <v>0</v>
      </c>
      <c r="AF163">
        <v>0</v>
      </c>
      <c r="AG163">
        <v>0</v>
      </c>
    </row>
    <row r="164" spans="1:33">
      <c r="A164">
        <v>207</v>
      </c>
      <c r="B164">
        <v>162</v>
      </c>
      <c r="C164" t="s">
        <v>160</v>
      </c>
      <c r="D164" t="s">
        <v>106</v>
      </c>
      <c r="E164" t="s">
        <v>101</v>
      </c>
      <c r="F164">
        <v>3863</v>
      </c>
      <c r="G164">
        <v>3</v>
      </c>
      <c r="H164" s="23">
        <v>0</v>
      </c>
      <c r="I164">
        <v>162</v>
      </c>
      <c r="J164" s="60">
        <v>363</v>
      </c>
      <c r="K164">
        <v>0</v>
      </c>
      <c r="L164">
        <v>0</v>
      </c>
      <c r="M164">
        <v>0</v>
      </c>
      <c r="N164">
        <v>0</v>
      </c>
      <c r="O164">
        <v>0</v>
      </c>
      <c r="P164">
        <v>0</v>
      </c>
      <c r="Q164">
        <v>363</v>
      </c>
      <c r="R164">
        <v>255</v>
      </c>
      <c r="S164">
        <v>138</v>
      </c>
      <c r="T164" s="23">
        <v>0.54100000000000004</v>
      </c>
      <c r="U164" s="23">
        <v>0.54100000000000004</v>
      </c>
      <c r="V164">
        <v>3</v>
      </c>
      <c r="W164">
        <v>9</v>
      </c>
      <c r="X164">
        <v>9</v>
      </c>
      <c r="Y164">
        <v>0</v>
      </c>
      <c r="Z164">
        <v>9</v>
      </c>
      <c r="AA164">
        <v>0</v>
      </c>
      <c r="AB164">
        <v>0</v>
      </c>
      <c r="AC164">
        <v>0</v>
      </c>
      <c r="AD164">
        <v>0</v>
      </c>
      <c r="AE164">
        <v>0</v>
      </c>
      <c r="AF164">
        <v>0</v>
      </c>
      <c r="AG164">
        <v>0</v>
      </c>
    </row>
    <row r="165" spans="1:33">
      <c r="A165">
        <v>209</v>
      </c>
      <c r="B165">
        <v>163</v>
      </c>
      <c r="C165" t="s">
        <v>160</v>
      </c>
      <c r="D165" t="s">
        <v>106</v>
      </c>
      <c r="E165" t="s">
        <v>104</v>
      </c>
      <c r="F165">
        <v>3863</v>
      </c>
      <c r="G165">
        <v>4</v>
      </c>
      <c r="H165" s="23">
        <v>0</v>
      </c>
      <c r="I165">
        <v>163</v>
      </c>
      <c r="J165" s="60">
        <v>302</v>
      </c>
      <c r="K165">
        <v>0</v>
      </c>
      <c r="L165">
        <v>0</v>
      </c>
      <c r="M165">
        <v>0</v>
      </c>
      <c r="N165">
        <v>0</v>
      </c>
      <c r="O165">
        <v>0</v>
      </c>
      <c r="P165">
        <v>0</v>
      </c>
      <c r="Q165">
        <v>302</v>
      </c>
      <c r="R165">
        <v>750</v>
      </c>
      <c r="S165">
        <v>184</v>
      </c>
      <c r="T165" s="23">
        <v>0.245</v>
      </c>
      <c r="U165" s="23">
        <v>0.245</v>
      </c>
      <c r="V165">
        <v>4</v>
      </c>
      <c r="W165">
        <v>27</v>
      </c>
      <c r="X165">
        <v>27</v>
      </c>
      <c r="Y165">
        <v>0</v>
      </c>
      <c r="Z165">
        <v>27</v>
      </c>
      <c r="AA165">
        <v>0</v>
      </c>
      <c r="AB165">
        <v>0</v>
      </c>
      <c r="AC165">
        <v>0</v>
      </c>
      <c r="AD165">
        <v>0</v>
      </c>
      <c r="AE165">
        <v>0</v>
      </c>
      <c r="AF165">
        <v>0</v>
      </c>
      <c r="AG165">
        <v>0</v>
      </c>
    </row>
    <row r="166" spans="1:33">
      <c r="A166">
        <v>210</v>
      </c>
      <c r="B166">
        <v>164</v>
      </c>
      <c r="C166" t="s">
        <v>160</v>
      </c>
      <c r="D166" t="s">
        <v>106</v>
      </c>
      <c r="E166" t="s">
        <v>105</v>
      </c>
      <c r="F166">
        <v>3863</v>
      </c>
      <c r="G166">
        <v>3</v>
      </c>
      <c r="H166" s="23">
        <v>0</v>
      </c>
      <c r="I166">
        <v>164</v>
      </c>
      <c r="J166" s="60">
        <v>380</v>
      </c>
      <c r="K166">
        <v>0</v>
      </c>
      <c r="L166">
        <v>0</v>
      </c>
      <c r="M166">
        <v>0</v>
      </c>
      <c r="N166">
        <v>0</v>
      </c>
      <c r="O166">
        <v>0</v>
      </c>
      <c r="P166">
        <v>0</v>
      </c>
      <c r="Q166">
        <v>380</v>
      </c>
      <c r="R166">
        <v>370</v>
      </c>
      <c r="S166">
        <v>153</v>
      </c>
      <c r="T166" s="23">
        <v>0.41399999999999998</v>
      </c>
      <c r="U166" s="23">
        <v>0.41399999999999998</v>
      </c>
      <c r="V166">
        <v>3</v>
      </c>
      <c r="W166">
        <v>12</v>
      </c>
      <c r="X166">
        <v>12</v>
      </c>
      <c r="Y166">
        <v>0</v>
      </c>
      <c r="Z166">
        <v>12</v>
      </c>
      <c r="AA166">
        <v>0</v>
      </c>
      <c r="AB166">
        <v>0</v>
      </c>
      <c r="AC166">
        <v>0</v>
      </c>
      <c r="AD166">
        <v>0</v>
      </c>
      <c r="AE166">
        <v>0</v>
      </c>
      <c r="AF166">
        <v>0</v>
      </c>
      <c r="AG166">
        <v>0</v>
      </c>
    </row>
    <row r="167" spans="1:33">
      <c r="A167">
        <v>212</v>
      </c>
      <c r="B167">
        <v>165</v>
      </c>
      <c r="C167" t="s">
        <v>160</v>
      </c>
      <c r="D167" t="s">
        <v>107</v>
      </c>
      <c r="E167" t="s">
        <v>100</v>
      </c>
      <c r="F167">
        <v>3863</v>
      </c>
      <c r="G167">
        <v>2</v>
      </c>
      <c r="H167" s="23">
        <v>0</v>
      </c>
      <c r="I167">
        <v>165</v>
      </c>
      <c r="J167" s="60">
        <v>119</v>
      </c>
      <c r="K167">
        <v>0</v>
      </c>
      <c r="L167">
        <v>0</v>
      </c>
      <c r="M167">
        <v>0</v>
      </c>
      <c r="N167">
        <v>0</v>
      </c>
      <c r="O167">
        <v>0</v>
      </c>
      <c r="P167">
        <v>0</v>
      </c>
      <c r="Q167">
        <v>119</v>
      </c>
      <c r="R167">
        <v>342</v>
      </c>
      <c r="S167">
        <v>108</v>
      </c>
      <c r="T167" s="23">
        <v>0.316</v>
      </c>
      <c r="U167" s="23">
        <v>0.316</v>
      </c>
      <c r="V167">
        <v>2</v>
      </c>
      <c r="W167">
        <v>11</v>
      </c>
      <c r="X167">
        <v>11</v>
      </c>
      <c r="Y167">
        <v>0</v>
      </c>
      <c r="Z167">
        <v>11</v>
      </c>
      <c r="AA167">
        <v>0</v>
      </c>
      <c r="AB167">
        <v>0</v>
      </c>
      <c r="AC167">
        <v>0</v>
      </c>
      <c r="AD167">
        <v>0</v>
      </c>
      <c r="AE167">
        <v>0</v>
      </c>
      <c r="AF167">
        <v>0</v>
      </c>
      <c r="AG167">
        <v>0</v>
      </c>
    </row>
    <row r="168" spans="1:33">
      <c r="A168">
        <v>213</v>
      </c>
      <c r="B168">
        <v>166</v>
      </c>
      <c r="C168" t="s">
        <v>160</v>
      </c>
      <c r="D168" t="s">
        <v>107</v>
      </c>
      <c r="E168" t="s">
        <v>101</v>
      </c>
      <c r="F168">
        <v>3863</v>
      </c>
      <c r="G168">
        <v>2</v>
      </c>
      <c r="H168" s="23">
        <v>0</v>
      </c>
      <c r="I168">
        <v>166</v>
      </c>
      <c r="J168" s="60">
        <v>377</v>
      </c>
      <c r="K168">
        <v>0</v>
      </c>
      <c r="L168">
        <v>0</v>
      </c>
      <c r="M168">
        <v>0</v>
      </c>
      <c r="N168">
        <v>0</v>
      </c>
      <c r="O168">
        <v>0</v>
      </c>
      <c r="P168">
        <v>0</v>
      </c>
      <c r="Q168">
        <v>377</v>
      </c>
      <c r="R168">
        <v>196</v>
      </c>
      <c r="S168">
        <v>103</v>
      </c>
      <c r="T168" s="23">
        <v>0.52600000000000002</v>
      </c>
      <c r="U168" s="23">
        <v>0.52600000000000002</v>
      </c>
      <c r="V168">
        <v>2</v>
      </c>
      <c r="W168">
        <v>7</v>
      </c>
      <c r="X168">
        <v>7</v>
      </c>
      <c r="Y168">
        <v>0</v>
      </c>
      <c r="Z168">
        <v>7</v>
      </c>
      <c r="AA168">
        <v>0</v>
      </c>
      <c r="AB168">
        <v>0</v>
      </c>
      <c r="AC168">
        <v>0</v>
      </c>
      <c r="AD168">
        <v>0</v>
      </c>
      <c r="AE168">
        <v>0</v>
      </c>
      <c r="AF168">
        <v>0</v>
      </c>
      <c r="AG168">
        <v>0</v>
      </c>
    </row>
    <row r="169" spans="1:33">
      <c r="A169">
        <v>215</v>
      </c>
      <c r="B169">
        <v>167</v>
      </c>
      <c r="C169" t="s">
        <v>160</v>
      </c>
      <c r="D169" t="s">
        <v>107</v>
      </c>
      <c r="E169" t="s">
        <v>104</v>
      </c>
      <c r="F169">
        <v>3863</v>
      </c>
      <c r="G169">
        <v>2</v>
      </c>
      <c r="H169" s="23">
        <v>0</v>
      </c>
      <c r="I169">
        <v>167</v>
      </c>
      <c r="J169" s="60">
        <v>210</v>
      </c>
      <c r="K169">
        <v>0</v>
      </c>
      <c r="L169">
        <v>0</v>
      </c>
      <c r="M169">
        <v>0</v>
      </c>
      <c r="N169">
        <v>0</v>
      </c>
      <c r="O169">
        <v>1</v>
      </c>
      <c r="P169">
        <v>0</v>
      </c>
      <c r="Q169">
        <v>209</v>
      </c>
      <c r="R169">
        <v>402</v>
      </c>
      <c r="S169">
        <v>99</v>
      </c>
      <c r="T169" s="23">
        <v>0.246</v>
      </c>
      <c r="U169" s="23">
        <v>0.246</v>
      </c>
      <c r="V169">
        <v>2</v>
      </c>
      <c r="W169">
        <v>14</v>
      </c>
      <c r="X169">
        <v>14</v>
      </c>
      <c r="Y169">
        <v>0</v>
      </c>
      <c r="Z169">
        <v>14</v>
      </c>
      <c r="AA169">
        <v>0</v>
      </c>
      <c r="AB169">
        <v>0</v>
      </c>
      <c r="AC169">
        <v>0</v>
      </c>
      <c r="AD169">
        <v>0</v>
      </c>
      <c r="AE169">
        <v>0</v>
      </c>
      <c r="AF169">
        <v>0</v>
      </c>
      <c r="AG169">
        <v>0</v>
      </c>
    </row>
    <row r="170" spans="1:33">
      <c r="A170">
        <v>216</v>
      </c>
      <c r="B170">
        <v>168</v>
      </c>
      <c r="C170" t="s">
        <v>160</v>
      </c>
      <c r="D170" t="s">
        <v>107</v>
      </c>
      <c r="E170" t="s">
        <v>105</v>
      </c>
      <c r="F170">
        <v>3863</v>
      </c>
      <c r="G170">
        <v>2</v>
      </c>
      <c r="H170" s="23">
        <v>0</v>
      </c>
      <c r="I170">
        <v>168</v>
      </c>
      <c r="J170" s="60">
        <v>292</v>
      </c>
      <c r="K170">
        <v>0</v>
      </c>
      <c r="L170">
        <v>0</v>
      </c>
      <c r="M170">
        <v>0</v>
      </c>
      <c r="N170">
        <v>0</v>
      </c>
      <c r="O170">
        <v>0</v>
      </c>
      <c r="P170">
        <v>0</v>
      </c>
      <c r="Q170">
        <v>292</v>
      </c>
      <c r="R170">
        <v>240</v>
      </c>
      <c r="S170">
        <v>92</v>
      </c>
      <c r="T170" s="23">
        <v>0.38300000000000001</v>
      </c>
      <c r="U170" s="23">
        <v>0.38300000000000001</v>
      </c>
      <c r="V170">
        <v>2</v>
      </c>
      <c r="W170">
        <v>9</v>
      </c>
      <c r="X170">
        <v>9</v>
      </c>
      <c r="Y170">
        <v>0</v>
      </c>
      <c r="Z170">
        <v>9</v>
      </c>
      <c r="AA170">
        <v>0</v>
      </c>
      <c r="AB170">
        <v>0</v>
      </c>
      <c r="AC170">
        <v>0</v>
      </c>
      <c r="AD170">
        <v>0</v>
      </c>
      <c r="AE170">
        <v>0</v>
      </c>
      <c r="AF170">
        <v>0</v>
      </c>
      <c r="AG170">
        <v>0</v>
      </c>
    </row>
    <row r="171" spans="1:33">
      <c r="A171" t="s">
        <v>163</v>
      </c>
      <c r="B171">
        <v>169</v>
      </c>
      <c r="C171" t="s">
        <v>164</v>
      </c>
      <c r="F171">
        <v>3864</v>
      </c>
      <c r="G171">
        <v>5</v>
      </c>
      <c r="H171" s="23">
        <v>0</v>
      </c>
      <c r="I171">
        <v>169</v>
      </c>
      <c r="J171" s="60">
        <v>77</v>
      </c>
      <c r="K171">
        <v>0</v>
      </c>
      <c r="L171">
        <v>0</v>
      </c>
      <c r="M171">
        <v>0</v>
      </c>
      <c r="N171">
        <v>0</v>
      </c>
      <c r="O171">
        <v>0</v>
      </c>
      <c r="P171">
        <v>0</v>
      </c>
      <c r="Q171">
        <v>77</v>
      </c>
      <c r="R171">
        <v>848</v>
      </c>
      <c r="S171">
        <v>113</v>
      </c>
      <c r="T171" s="23">
        <v>0.13300000000000001</v>
      </c>
      <c r="U171" s="23">
        <v>0.13300000000000001</v>
      </c>
      <c r="V171">
        <v>5</v>
      </c>
      <c r="W171">
        <v>61</v>
      </c>
      <c r="X171">
        <v>61</v>
      </c>
      <c r="Y171">
        <v>0</v>
      </c>
      <c r="Z171">
        <v>61</v>
      </c>
      <c r="AA171">
        <v>0</v>
      </c>
      <c r="AB171">
        <v>0</v>
      </c>
      <c r="AC171">
        <v>0</v>
      </c>
      <c r="AD171">
        <v>0</v>
      </c>
      <c r="AE171">
        <v>0</v>
      </c>
      <c r="AF171">
        <v>0</v>
      </c>
      <c r="AG171">
        <v>0</v>
      </c>
    </row>
    <row r="172" spans="1:33">
      <c r="A172">
        <v>218</v>
      </c>
      <c r="B172">
        <v>170</v>
      </c>
      <c r="C172" t="s">
        <v>165</v>
      </c>
      <c r="D172" t="s">
        <v>99</v>
      </c>
      <c r="E172" t="s">
        <v>100</v>
      </c>
      <c r="F172">
        <v>3864</v>
      </c>
      <c r="G172">
        <v>3</v>
      </c>
      <c r="H172" s="23">
        <v>0</v>
      </c>
      <c r="I172">
        <v>170</v>
      </c>
      <c r="J172" s="60">
        <v>35</v>
      </c>
      <c r="K172">
        <v>0</v>
      </c>
      <c r="L172">
        <v>0</v>
      </c>
      <c r="M172">
        <v>0</v>
      </c>
      <c r="N172">
        <v>0</v>
      </c>
      <c r="O172">
        <v>0</v>
      </c>
      <c r="P172">
        <v>0</v>
      </c>
      <c r="Q172">
        <v>35</v>
      </c>
      <c r="R172">
        <v>371</v>
      </c>
      <c r="S172">
        <v>79</v>
      </c>
      <c r="T172" s="23">
        <v>0.21299999999999999</v>
      </c>
      <c r="U172" s="23">
        <v>0.21299999999999999</v>
      </c>
      <c r="V172">
        <v>3</v>
      </c>
      <c r="W172">
        <v>23</v>
      </c>
      <c r="X172">
        <v>23</v>
      </c>
      <c r="Y172">
        <v>0</v>
      </c>
      <c r="Z172">
        <v>23</v>
      </c>
      <c r="AA172">
        <v>0</v>
      </c>
      <c r="AB172">
        <v>0</v>
      </c>
      <c r="AC172">
        <v>0</v>
      </c>
      <c r="AD172">
        <v>0</v>
      </c>
      <c r="AE172">
        <v>0</v>
      </c>
      <c r="AF172">
        <v>0</v>
      </c>
      <c r="AG172">
        <v>0</v>
      </c>
    </row>
    <row r="173" spans="1:33">
      <c r="A173">
        <v>219</v>
      </c>
      <c r="B173">
        <v>171</v>
      </c>
      <c r="C173" t="s">
        <v>165</v>
      </c>
      <c r="D173" t="s">
        <v>99</v>
      </c>
      <c r="E173" t="s">
        <v>101</v>
      </c>
      <c r="F173">
        <v>3864</v>
      </c>
      <c r="G173">
        <v>4</v>
      </c>
      <c r="H173" s="23">
        <v>0</v>
      </c>
      <c r="I173">
        <v>171</v>
      </c>
      <c r="J173" s="60">
        <v>130</v>
      </c>
      <c r="K173">
        <v>0</v>
      </c>
      <c r="L173">
        <v>0</v>
      </c>
      <c r="M173">
        <v>0</v>
      </c>
      <c r="N173">
        <v>0</v>
      </c>
      <c r="O173">
        <v>0</v>
      </c>
      <c r="P173">
        <v>0</v>
      </c>
      <c r="Q173">
        <v>130</v>
      </c>
      <c r="R173">
        <v>377</v>
      </c>
      <c r="S173">
        <v>149</v>
      </c>
      <c r="T173" s="23">
        <v>0.39500000000000002</v>
      </c>
      <c r="U173" s="23">
        <v>0.39500000000000002</v>
      </c>
      <c r="V173">
        <v>4</v>
      </c>
      <c r="W173">
        <v>17</v>
      </c>
      <c r="X173">
        <v>17</v>
      </c>
      <c r="Y173">
        <v>0</v>
      </c>
      <c r="Z173">
        <v>17</v>
      </c>
      <c r="AA173">
        <v>0</v>
      </c>
      <c r="AB173">
        <v>0</v>
      </c>
      <c r="AC173">
        <v>0</v>
      </c>
      <c r="AD173">
        <v>0</v>
      </c>
      <c r="AE173">
        <v>0</v>
      </c>
      <c r="AF173">
        <v>0</v>
      </c>
      <c r="AG173">
        <v>0</v>
      </c>
    </row>
    <row r="174" spans="1:33">
      <c r="A174" t="s">
        <v>166</v>
      </c>
      <c r="B174">
        <v>172</v>
      </c>
      <c r="C174" t="s">
        <v>167</v>
      </c>
      <c r="F174">
        <v>3864</v>
      </c>
      <c r="G174">
        <v>5</v>
      </c>
      <c r="H174" s="23">
        <v>0</v>
      </c>
      <c r="I174">
        <v>172</v>
      </c>
      <c r="J174" s="60">
        <v>249</v>
      </c>
      <c r="K174">
        <v>0</v>
      </c>
      <c r="L174">
        <v>0</v>
      </c>
      <c r="M174">
        <v>0</v>
      </c>
      <c r="N174">
        <v>0</v>
      </c>
      <c r="O174">
        <v>0</v>
      </c>
      <c r="P174">
        <v>0</v>
      </c>
      <c r="Q174">
        <v>249</v>
      </c>
      <c r="R174" s="24">
        <v>1883</v>
      </c>
      <c r="S174">
        <v>122</v>
      </c>
      <c r="T174" s="23">
        <v>6.5000000000000002E-2</v>
      </c>
      <c r="U174" s="23">
        <v>6.5000000000000002E-2</v>
      </c>
      <c r="V174">
        <v>5</v>
      </c>
      <c r="W174">
        <v>124</v>
      </c>
      <c r="X174">
        <v>124</v>
      </c>
      <c r="Y174">
        <v>0</v>
      </c>
      <c r="Z174">
        <v>124</v>
      </c>
      <c r="AA174">
        <v>0</v>
      </c>
      <c r="AB174">
        <v>0</v>
      </c>
      <c r="AC174">
        <v>0</v>
      </c>
      <c r="AD174">
        <v>0</v>
      </c>
      <c r="AE174">
        <v>0</v>
      </c>
      <c r="AF174">
        <v>0</v>
      </c>
      <c r="AG174">
        <v>0</v>
      </c>
    </row>
    <row r="175" spans="1:33">
      <c r="A175">
        <v>221</v>
      </c>
      <c r="B175">
        <v>173</v>
      </c>
      <c r="C175" t="s">
        <v>165</v>
      </c>
      <c r="D175" t="s">
        <v>99</v>
      </c>
      <c r="E175" t="s">
        <v>104</v>
      </c>
      <c r="F175">
        <v>3864</v>
      </c>
      <c r="G175">
        <v>0</v>
      </c>
      <c r="H175" s="23">
        <v>0</v>
      </c>
      <c r="I175">
        <v>173</v>
      </c>
      <c r="J175" s="60">
        <v>74</v>
      </c>
      <c r="K175">
        <v>0</v>
      </c>
      <c r="L175">
        <v>0</v>
      </c>
      <c r="M175">
        <v>0</v>
      </c>
      <c r="N175">
        <v>0</v>
      </c>
      <c r="O175">
        <v>0</v>
      </c>
      <c r="P175">
        <v>0</v>
      </c>
      <c r="Q175">
        <v>74</v>
      </c>
      <c r="R175">
        <v>132</v>
      </c>
      <c r="S175">
        <v>16</v>
      </c>
      <c r="T175" s="23">
        <v>0.121</v>
      </c>
      <c r="U175" s="23">
        <v>0.121</v>
      </c>
      <c r="V175">
        <v>0</v>
      </c>
      <c r="W175">
        <v>0</v>
      </c>
      <c r="X175">
        <v>0</v>
      </c>
      <c r="Y175">
        <v>0</v>
      </c>
      <c r="Z175">
        <v>0</v>
      </c>
      <c r="AA175">
        <v>0</v>
      </c>
      <c r="AB175">
        <v>0</v>
      </c>
      <c r="AC175">
        <v>0</v>
      </c>
      <c r="AD175">
        <v>0</v>
      </c>
      <c r="AE175">
        <v>0</v>
      </c>
      <c r="AF175">
        <v>0</v>
      </c>
      <c r="AG175">
        <v>0</v>
      </c>
    </row>
    <row r="176" spans="1:33">
      <c r="A176">
        <v>222</v>
      </c>
      <c r="B176">
        <v>174</v>
      </c>
      <c r="C176" t="s">
        <v>165</v>
      </c>
      <c r="D176" t="s">
        <v>99</v>
      </c>
      <c r="E176" t="s">
        <v>105</v>
      </c>
      <c r="F176">
        <v>3864</v>
      </c>
      <c r="G176">
        <v>5</v>
      </c>
      <c r="H176" s="23">
        <v>0</v>
      </c>
      <c r="I176">
        <v>174</v>
      </c>
      <c r="J176" s="60">
        <v>187</v>
      </c>
      <c r="K176">
        <v>0</v>
      </c>
      <c r="L176">
        <v>0</v>
      </c>
      <c r="M176">
        <v>0</v>
      </c>
      <c r="N176">
        <v>0</v>
      </c>
      <c r="O176">
        <v>0</v>
      </c>
      <c r="P176">
        <v>0</v>
      </c>
      <c r="Q176">
        <v>187</v>
      </c>
      <c r="R176">
        <v>418</v>
      </c>
      <c r="S176">
        <v>178</v>
      </c>
      <c r="T176" s="23">
        <v>0.42599999999999999</v>
      </c>
      <c r="U176" s="23">
        <v>0.42599999999999999</v>
      </c>
      <c r="V176">
        <v>5</v>
      </c>
      <c r="W176">
        <v>19</v>
      </c>
      <c r="X176">
        <v>19</v>
      </c>
      <c r="Y176">
        <v>0</v>
      </c>
      <c r="Z176">
        <v>19</v>
      </c>
      <c r="AA176">
        <v>0</v>
      </c>
      <c r="AB176">
        <v>0</v>
      </c>
      <c r="AC176">
        <v>0</v>
      </c>
      <c r="AD176">
        <v>0</v>
      </c>
      <c r="AE176">
        <v>0</v>
      </c>
      <c r="AF176">
        <v>0</v>
      </c>
      <c r="AG176">
        <v>0</v>
      </c>
    </row>
    <row r="177" spans="1:33">
      <c r="A177">
        <v>224</v>
      </c>
      <c r="B177">
        <v>175</v>
      </c>
      <c r="C177" t="s">
        <v>165</v>
      </c>
      <c r="D177" t="s">
        <v>106</v>
      </c>
      <c r="E177" t="s">
        <v>100</v>
      </c>
      <c r="F177">
        <v>3864</v>
      </c>
      <c r="G177">
        <v>3</v>
      </c>
      <c r="H177" s="23">
        <v>0</v>
      </c>
      <c r="I177">
        <v>175</v>
      </c>
      <c r="J177" s="60">
        <v>103</v>
      </c>
      <c r="K177">
        <v>0</v>
      </c>
      <c r="L177">
        <v>0</v>
      </c>
      <c r="M177">
        <v>0</v>
      </c>
      <c r="N177">
        <v>0</v>
      </c>
      <c r="O177">
        <v>0</v>
      </c>
      <c r="P177">
        <v>0</v>
      </c>
      <c r="Q177">
        <v>103</v>
      </c>
      <c r="R177">
        <v>447</v>
      </c>
      <c r="S177">
        <v>121</v>
      </c>
      <c r="T177" s="23">
        <v>0.27100000000000002</v>
      </c>
      <c r="U177" s="23">
        <v>0.27100000000000002</v>
      </c>
      <c r="V177">
        <v>3</v>
      </c>
      <c r="W177">
        <v>18</v>
      </c>
      <c r="X177">
        <v>18</v>
      </c>
      <c r="Y177">
        <v>0</v>
      </c>
      <c r="Z177">
        <v>18</v>
      </c>
      <c r="AA177">
        <v>0</v>
      </c>
      <c r="AB177">
        <v>0</v>
      </c>
      <c r="AC177">
        <v>0</v>
      </c>
      <c r="AD177">
        <v>0</v>
      </c>
      <c r="AE177">
        <v>0</v>
      </c>
      <c r="AF177">
        <v>0</v>
      </c>
      <c r="AG177">
        <v>0</v>
      </c>
    </row>
    <row r="178" spans="1:33">
      <c r="A178">
        <v>225</v>
      </c>
      <c r="B178">
        <v>176</v>
      </c>
      <c r="C178" t="s">
        <v>165</v>
      </c>
      <c r="D178" t="s">
        <v>106</v>
      </c>
      <c r="E178" t="s">
        <v>101</v>
      </c>
      <c r="F178">
        <v>3864</v>
      </c>
      <c r="G178">
        <v>3</v>
      </c>
      <c r="H178" s="23">
        <v>0</v>
      </c>
      <c r="I178">
        <v>176</v>
      </c>
      <c r="J178" s="60">
        <v>229</v>
      </c>
      <c r="K178">
        <v>0</v>
      </c>
      <c r="L178">
        <v>0</v>
      </c>
      <c r="M178">
        <v>0</v>
      </c>
      <c r="N178">
        <v>0</v>
      </c>
      <c r="O178">
        <v>0</v>
      </c>
      <c r="P178">
        <v>0</v>
      </c>
      <c r="Q178">
        <v>229</v>
      </c>
      <c r="R178">
        <v>282</v>
      </c>
      <c r="S178">
        <v>128</v>
      </c>
      <c r="T178" s="23">
        <v>0.45400000000000001</v>
      </c>
      <c r="U178" s="23">
        <v>0.45400000000000001</v>
      </c>
      <c r="V178">
        <v>3</v>
      </c>
      <c r="W178">
        <v>11</v>
      </c>
      <c r="X178">
        <v>11</v>
      </c>
      <c r="Y178">
        <v>0</v>
      </c>
      <c r="Z178">
        <v>11</v>
      </c>
      <c r="AA178">
        <v>0</v>
      </c>
      <c r="AB178">
        <v>0</v>
      </c>
      <c r="AC178">
        <v>0</v>
      </c>
      <c r="AD178">
        <v>0</v>
      </c>
      <c r="AE178">
        <v>0</v>
      </c>
      <c r="AF178">
        <v>0</v>
      </c>
      <c r="AG178">
        <v>0</v>
      </c>
    </row>
    <row r="179" spans="1:33">
      <c r="A179">
        <v>227</v>
      </c>
      <c r="B179">
        <v>177</v>
      </c>
      <c r="C179" t="s">
        <v>165</v>
      </c>
      <c r="D179" t="s">
        <v>106</v>
      </c>
      <c r="E179" t="s">
        <v>104</v>
      </c>
      <c r="F179">
        <v>3864</v>
      </c>
      <c r="G179">
        <v>3</v>
      </c>
      <c r="H179" s="23">
        <v>0</v>
      </c>
      <c r="I179">
        <v>177</v>
      </c>
      <c r="J179" s="60">
        <v>191</v>
      </c>
      <c r="K179">
        <v>0</v>
      </c>
      <c r="L179">
        <v>0</v>
      </c>
      <c r="M179">
        <v>0</v>
      </c>
      <c r="N179">
        <v>0</v>
      </c>
      <c r="O179">
        <v>0</v>
      </c>
      <c r="P179">
        <v>0</v>
      </c>
      <c r="Q179">
        <v>191</v>
      </c>
      <c r="R179">
        <v>457</v>
      </c>
      <c r="S179">
        <v>97</v>
      </c>
      <c r="T179" s="23">
        <v>0.21199999999999999</v>
      </c>
      <c r="U179" s="23">
        <v>0.21199999999999999</v>
      </c>
      <c r="V179">
        <v>3</v>
      </c>
      <c r="W179">
        <v>23</v>
      </c>
      <c r="X179">
        <v>23</v>
      </c>
      <c r="Y179">
        <v>0</v>
      </c>
      <c r="Z179">
        <v>23</v>
      </c>
      <c r="AA179">
        <v>0</v>
      </c>
      <c r="AB179">
        <v>0</v>
      </c>
      <c r="AC179">
        <v>0</v>
      </c>
      <c r="AD179">
        <v>0</v>
      </c>
      <c r="AE179">
        <v>0</v>
      </c>
      <c r="AF179">
        <v>0</v>
      </c>
      <c r="AG179">
        <v>0</v>
      </c>
    </row>
    <row r="180" spans="1:33">
      <c r="A180">
        <v>228</v>
      </c>
      <c r="B180">
        <v>178</v>
      </c>
      <c r="C180" t="s">
        <v>165</v>
      </c>
      <c r="D180" t="s">
        <v>106</v>
      </c>
      <c r="E180" t="s">
        <v>105</v>
      </c>
      <c r="F180">
        <v>3864</v>
      </c>
      <c r="G180">
        <v>2</v>
      </c>
      <c r="H180" s="23">
        <v>0</v>
      </c>
      <c r="I180">
        <v>178</v>
      </c>
      <c r="J180" s="60">
        <v>269</v>
      </c>
      <c r="K180">
        <v>0</v>
      </c>
      <c r="L180">
        <v>0</v>
      </c>
      <c r="M180">
        <v>0</v>
      </c>
      <c r="N180">
        <v>0</v>
      </c>
      <c r="O180">
        <v>0</v>
      </c>
      <c r="P180">
        <v>0</v>
      </c>
      <c r="Q180">
        <v>269</v>
      </c>
      <c r="R180">
        <v>262</v>
      </c>
      <c r="S180">
        <v>102</v>
      </c>
      <c r="T180" s="23">
        <v>0.38900000000000001</v>
      </c>
      <c r="U180" s="23">
        <v>0.38900000000000001</v>
      </c>
      <c r="V180">
        <v>2</v>
      </c>
      <c r="W180">
        <v>9</v>
      </c>
      <c r="X180">
        <v>9</v>
      </c>
      <c r="Y180">
        <v>0</v>
      </c>
      <c r="Z180">
        <v>9</v>
      </c>
      <c r="AA180">
        <v>0</v>
      </c>
      <c r="AB180">
        <v>0</v>
      </c>
      <c r="AC180">
        <v>0</v>
      </c>
      <c r="AD180">
        <v>0</v>
      </c>
      <c r="AE180">
        <v>0</v>
      </c>
      <c r="AF180">
        <v>0</v>
      </c>
      <c r="AG180">
        <v>0</v>
      </c>
    </row>
    <row r="181" spans="1:33">
      <c r="A181">
        <v>230</v>
      </c>
      <c r="B181">
        <v>179</v>
      </c>
      <c r="C181" t="s">
        <v>165</v>
      </c>
      <c r="D181" t="s">
        <v>107</v>
      </c>
      <c r="E181" t="s">
        <v>100</v>
      </c>
      <c r="F181">
        <v>3864</v>
      </c>
      <c r="G181">
        <v>1</v>
      </c>
      <c r="H181" s="23">
        <v>0</v>
      </c>
      <c r="I181">
        <v>179</v>
      </c>
      <c r="J181" s="60">
        <v>63</v>
      </c>
      <c r="K181">
        <v>0</v>
      </c>
      <c r="L181">
        <v>0</v>
      </c>
      <c r="M181">
        <v>0</v>
      </c>
      <c r="N181">
        <v>0</v>
      </c>
      <c r="O181">
        <v>0</v>
      </c>
      <c r="P181">
        <v>0</v>
      </c>
      <c r="Q181">
        <v>63</v>
      </c>
      <c r="R181">
        <v>151</v>
      </c>
      <c r="S181">
        <v>66</v>
      </c>
      <c r="T181" s="23">
        <v>0.437</v>
      </c>
      <c r="U181" s="23">
        <v>0.437</v>
      </c>
      <c r="V181">
        <v>1</v>
      </c>
      <c r="W181">
        <v>4</v>
      </c>
      <c r="X181">
        <v>4</v>
      </c>
      <c r="Y181">
        <v>0</v>
      </c>
      <c r="Z181">
        <v>4</v>
      </c>
      <c r="AA181">
        <v>0</v>
      </c>
      <c r="AB181">
        <v>0</v>
      </c>
      <c r="AC181">
        <v>0</v>
      </c>
      <c r="AD181">
        <v>0</v>
      </c>
      <c r="AE181">
        <v>0</v>
      </c>
      <c r="AF181">
        <v>0</v>
      </c>
      <c r="AG181">
        <v>0</v>
      </c>
    </row>
    <row r="182" spans="1:33">
      <c r="A182">
        <v>231</v>
      </c>
      <c r="B182">
        <v>180</v>
      </c>
      <c r="C182" t="s">
        <v>165</v>
      </c>
      <c r="D182" t="s">
        <v>107</v>
      </c>
      <c r="E182" t="s">
        <v>101</v>
      </c>
      <c r="F182">
        <v>3864</v>
      </c>
      <c r="G182">
        <v>1</v>
      </c>
      <c r="H182" s="23">
        <v>0</v>
      </c>
      <c r="I182">
        <v>180</v>
      </c>
      <c r="J182" s="60">
        <v>224</v>
      </c>
      <c r="K182">
        <v>0</v>
      </c>
      <c r="L182">
        <v>0</v>
      </c>
      <c r="M182">
        <v>0</v>
      </c>
      <c r="N182">
        <v>0</v>
      </c>
      <c r="O182">
        <v>0</v>
      </c>
      <c r="P182">
        <v>0</v>
      </c>
      <c r="Q182">
        <v>224</v>
      </c>
      <c r="R182">
        <v>125</v>
      </c>
      <c r="S182">
        <v>77</v>
      </c>
      <c r="T182" s="23">
        <v>0.61599999999999999</v>
      </c>
      <c r="U182" s="23">
        <v>0.61599999999999999</v>
      </c>
      <c r="V182">
        <v>1</v>
      </c>
      <c r="W182">
        <v>3</v>
      </c>
      <c r="X182">
        <v>3</v>
      </c>
      <c r="Y182">
        <v>0</v>
      </c>
      <c r="Z182">
        <v>3</v>
      </c>
      <c r="AA182">
        <v>0</v>
      </c>
      <c r="AB182">
        <v>0</v>
      </c>
      <c r="AC182">
        <v>0</v>
      </c>
      <c r="AD182">
        <v>0</v>
      </c>
      <c r="AE182">
        <v>0</v>
      </c>
      <c r="AF182">
        <v>0</v>
      </c>
      <c r="AG182">
        <v>0</v>
      </c>
    </row>
    <row r="183" spans="1:33">
      <c r="A183">
        <v>233</v>
      </c>
      <c r="B183">
        <v>181</v>
      </c>
      <c r="C183" t="s">
        <v>165</v>
      </c>
      <c r="D183" t="s">
        <v>107</v>
      </c>
      <c r="E183" t="s">
        <v>104</v>
      </c>
      <c r="F183">
        <v>3864</v>
      </c>
      <c r="G183">
        <v>2</v>
      </c>
      <c r="H183" s="23">
        <v>0</v>
      </c>
      <c r="I183">
        <v>181</v>
      </c>
      <c r="J183" s="60">
        <v>109</v>
      </c>
      <c r="K183">
        <v>0</v>
      </c>
      <c r="L183">
        <v>0</v>
      </c>
      <c r="M183">
        <v>0</v>
      </c>
      <c r="N183">
        <v>0</v>
      </c>
      <c r="O183">
        <v>1</v>
      </c>
      <c r="P183">
        <v>0</v>
      </c>
      <c r="Q183">
        <v>108</v>
      </c>
      <c r="R183">
        <v>336</v>
      </c>
      <c r="S183">
        <v>70</v>
      </c>
      <c r="T183" s="23">
        <v>0.20799999999999999</v>
      </c>
      <c r="U183" s="23">
        <v>0.20799999999999999</v>
      </c>
      <c r="V183">
        <v>2</v>
      </c>
      <c r="W183">
        <v>16</v>
      </c>
      <c r="X183">
        <v>16</v>
      </c>
      <c r="Y183">
        <v>0</v>
      </c>
      <c r="Z183">
        <v>16</v>
      </c>
      <c r="AA183">
        <v>0</v>
      </c>
      <c r="AB183">
        <v>0</v>
      </c>
      <c r="AC183">
        <v>0</v>
      </c>
      <c r="AD183">
        <v>0</v>
      </c>
      <c r="AE183">
        <v>0</v>
      </c>
      <c r="AF183">
        <v>0</v>
      </c>
      <c r="AG183">
        <v>0</v>
      </c>
    </row>
    <row r="184" spans="1:33">
      <c r="A184">
        <v>234</v>
      </c>
      <c r="B184">
        <v>182</v>
      </c>
      <c r="C184" t="s">
        <v>165</v>
      </c>
      <c r="D184" t="s">
        <v>107</v>
      </c>
      <c r="E184" t="s">
        <v>105</v>
      </c>
      <c r="F184">
        <v>3864</v>
      </c>
      <c r="G184">
        <v>1</v>
      </c>
      <c r="H184" s="23">
        <v>0</v>
      </c>
      <c r="I184">
        <v>182</v>
      </c>
      <c r="J184" s="60">
        <v>204</v>
      </c>
      <c r="K184">
        <v>0</v>
      </c>
      <c r="L184">
        <v>0</v>
      </c>
      <c r="M184">
        <v>0</v>
      </c>
      <c r="N184">
        <v>0</v>
      </c>
      <c r="O184">
        <v>0</v>
      </c>
      <c r="P184">
        <v>0</v>
      </c>
      <c r="Q184">
        <v>204</v>
      </c>
      <c r="R184">
        <v>164</v>
      </c>
      <c r="S184">
        <v>63</v>
      </c>
      <c r="T184" s="23">
        <v>0.38400000000000001</v>
      </c>
      <c r="U184" s="23">
        <v>0.38400000000000001</v>
      </c>
      <c r="V184">
        <v>1</v>
      </c>
      <c r="W184">
        <v>5</v>
      </c>
      <c r="X184">
        <v>5</v>
      </c>
      <c r="Y184">
        <v>0</v>
      </c>
      <c r="Z184">
        <v>5</v>
      </c>
      <c r="AA184">
        <v>0</v>
      </c>
      <c r="AB184">
        <v>0</v>
      </c>
      <c r="AC184">
        <v>0</v>
      </c>
      <c r="AD184">
        <v>0</v>
      </c>
      <c r="AE184">
        <v>0</v>
      </c>
      <c r="AF184">
        <v>0</v>
      </c>
      <c r="AG184">
        <v>0</v>
      </c>
    </row>
    <row r="185" spans="1:33">
      <c r="A185" t="s">
        <v>168</v>
      </c>
      <c r="B185">
        <v>183</v>
      </c>
      <c r="C185" t="s">
        <v>169</v>
      </c>
      <c r="F185">
        <v>3865</v>
      </c>
      <c r="G185">
        <v>18</v>
      </c>
      <c r="H185" s="23">
        <v>0</v>
      </c>
      <c r="I185">
        <v>183</v>
      </c>
      <c r="J185" s="60">
        <v>289</v>
      </c>
      <c r="K185">
        <v>0</v>
      </c>
      <c r="L185">
        <v>0</v>
      </c>
      <c r="M185">
        <v>0</v>
      </c>
      <c r="N185">
        <v>0</v>
      </c>
      <c r="O185">
        <v>0</v>
      </c>
      <c r="P185">
        <v>0</v>
      </c>
      <c r="Q185">
        <v>289</v>
      </c>
      <c r="R185" s="24">
        <v>3159</v>
      </c>
      <c r="S185">
        <v>535</v>
      </c>
      <c r="T185" s="23">
        <v>0.16900000000000001</v>
      </c>
      <c r="U185" s="23">
        <v>0.16900000000000001</v>
      </c>
      <c r="V185">
        <v>18</v>
      </c>
      <c r="W185">
        <v>171</v>
      </c>
      <c r="X185">
        <v>171</v>
      </c>
      <c r="Y185">
        <v>0</v>
      </c>
      <c r="Z185">
        <v>171</v>
      </c>
      <c r="AA185">
        <v>0</v>
      </c>
      <c r="AB185">
        <v>0</v>
      </c>
      <c r="AC185">
        <v>0</v>
      </c>
      <c r="AD185">
        <v>0</v>
      </c>
      <c r="AE185">
        <v>0</v>
      </c>
      <c r="AF185">
        <v>0</v>
      </c>
      <c r="AG185">
        <v>0</v>
      </c>
    </row>
    <row r="186" spans="1:33">
      <c r="A186">
        <v>236</v>
      </c>
      <c r="B186">
        <v>184</v>
      </c>
      <c r="C186" t="s">
        <v>170</v>
      </c>
      <c r="D186" t="s">
        <v>99</v>
      </c>
      <c r="E186" t="s">
        <v>100</v>
      </c>
      <c r="F186">
        <v>3865</v>
      </c>
      <c r="G186">
        <v>9</v>
      </c>
      <c r="H186" s="23">
        <v>0</v>
      </c>
      <c r="I186">
        <v>184</v>
      </c>
      <c r="J186" s="60">
        <v>158</v>
      </c>
      <c r="K186">
        <v>0</v>
      </c>
      <c r="L186">
        <v>0</v>
      </c>
      <c r="M186">
        <v>0</v>
      </c>
      <c r="N186">
        <v>0</v>
      </c>
      <c r="O186">
        <v>0</v>
      </c>
      <c r="P186">
        <v>0</v>
      </c>
      <c r="Q186">
        <v>158</v>
      </c>
      <c r="R186" s="24">
        <v>1233</v>
      </c>
      <c r="S186">
        <v>324</v>
      </c>
      <c r="T186" s="23">
        <v>0.26300000000000001</v>
      </c>
      <c r="U186" s="23">
        <v>0.26300000000000001</v>
      </c>
      <c r="V186">
        <v>9</v>
      </c>
      <c r="W186">
        <v>55</v>
      </c>
      <c r="X186">
        <v>55</v>
      </c>
      <c r="Y186">
        <v>0</v>
      </c>
      <c r="Z186">
        <v>55</v>
      </c>
      <c r="AA186">
        <v>0</v>
      </c>
      <c r="AB186">
        <v>0</v>
      </c>
      <c r="AC186">
        <v>0</v>
      </c>
      <c r="AD186">
        <v>0</v>
      </c>
      <c r="AE186">
        <v>0</v>
      </c>
      <c r="AF186">
        <v>0</v>
      </c>
      <c r="AG186">
        <v>0</v>
      </c>
    </row>
    <row r="187" spans="1:33">
      <c r="A187">
        <v>237</v>
      </c>
      <c r="B187">
        <v>185</v>
      </c>
      <c r="C187" t="s">
        <v>170</v>
      </c>
      <c r="D187" t="s">
        <v>99</v>
      </c>
      <c r="E187" t="s">
        <v>101</v>
      </c>
      <c r="F187">
        <v>3865</v>
      </c>
      <c r="G187">
        <v>10</v>
      </c>
      <c r="H187" s="23">
        <v>0</v>
      </c>
      <c r="I187">
        <v>185</v>
      </c>
      <c r="J187" s="60">
        <v>385</v>
      </c>
      <c r="K187">
        <v>0</v>
      </c>
      <c r="L187">
        <v>0</v>
      </c>
      <c r="M187">
        <v>0</v>
      </c>
      <c r="N187">
        <v>0</v>
      </c>
      <c r="O187">
        <v>0</v>
      </c>
      <c r="P187">
        <v>0</v>
      </c>
      <c r="Q187">
        <v>385</v>
      </c>
      <c r="R187">
        <v>733</v>
      </c>
      <c r="S187">
        <v>351</v>
      </c>
      <c r="T187" s="23">
        <v>0.47899999999999998</v>
      </c>
      <c r="U187" s="23">
        <v>0.47899999999999998</v>
      </c>
      <c r="V187">
        <v>10</v>
      </c>
      <c r="W187">
        <v>34</v>
      </c>
      <c r="X187">
        <v>34</v>
      </c>
      <c r="Y187">
        <v>0</v>
      </c>
      <c r="Z187">
        <v>34</v>
      </c>
      <c r="AA187">
        <v>0</v>
      </c>
      <c r="AB187">
        <v>0</v>
      </c>
      <c r="AC187">
        <v>0</v>
      </c>
      <c r="AD187">
        <v>0</v>
      </c>
      <c r="AE187">
        <v>0</v>
      </c>
      <c r="AF187">
        <v>0</v>
      </c>
      <c r="AG187">
        <v>0</v>
      </c>
    </row>
    <row r="188" spans="1:33">
      <c r="A188" t="s">
        <v>171</v>
      </c>
      <c r="B188">
        <v>186</v>
      </c>
      <c r="C188" t="s">
        <v>172</v>
      </c>
      <c r="F188">
        <v>3865</v>
      </c>
      <c r="G188">
        <v>18</v>
      </c>
      <c r="H188" s="23">
        <v>0</v>
      </c>
      <c r="I188">
        <v>186</v>
      </c>
      <c r="J188" s="60">
        <v>998</v>
      </c>
      <c r="K188">
        <v>0</v>
      </c>
      <c r="L188">
        <v>0</v>
      </c>
      <c r="M188">
        <v>0</v>
      </c>
      <c r="N188">
        <v>0</v>
      </c>
      <c r="O188">
        <v>0</v>
      </c>
      <c r="P188">
        <v>0</v>
      </c>
      <c r="Q188">
        <v>998</v>
      </c>
      <c r="R188" s="24">
        <v>5744</v>
      </c>
      <c r="S188">
        <v>621</v>
      </c>
      <c r="T188" s="23">
        <v>0.108</v>
      </c>
      <c r="U188" s="23">
        <v>0.108</v>
      </c>
      <c r="V188">
        <v>18</v>
      </c>
      <c r="W188">
        <v>267</v>
      </c>
      <c r="X188">
        <v>267</v>
      </c>
      <c r="Y188">
        <v>0</v>
      </c>
      <c r="Z188">
        <v>267</v>
      </c>
      <c r="AA188">
        <v>0</v>
      </c>
      <c r="AB188">
        <v>0</v>
      </c>
      <c r="AC188">
        <v>0</v>
      </c>
      <c r="AD188">
        <v>0</v>
      </c>
      <c r="AE188">
        <v>0</v>
      </c>
      <c r="AF188">
        <v>0</v>
      </c>
      <c r="AG188">
        <v>0</v>
      </c>
    </row>
    <row r="189" spans="1:33">
      <c r="A189">
        <v>239</v>
      </c>
      <c r="B189">
        <v>187</v>
      </c>
      <c r="C189" t="s">
        <v>170</v>
      </c>
      <c r="D189" t="s">
        <v>99</v>
      </c>
      <c r="E189" t="s">
        <v>104</v>
      </c>
      <c r="F189">
        <v>3865</v>
      </c>
      <c r="G189">
        <v>9</v>
      </c>
      <c r="H189" s="23">
        <v>0</v>
      </c>
      <c r="I189">
        <v>187</v>
      </c>
      <c r="J189" s="60">
        <v>283</v>
      </c>
      <c r="K189">
        <v>0</v>
      </c>
      <c r="L189">
        <v>0</v>
      </c>
      <c r="M189">
        <v>0</v>
      </c>
      <c r="N189">
        <v>0</v>
      </c>
      <c r="O189">
        <v>1</v>
      </c>
      <c r="P189">
        <v>0</v>
      </c>
      <c r="Q189">
        <v>282</v>
      </c>
      <c r="R189" s="24">
        <v>1256</v>
      </c>
      <c r="S189">
        <v>285</v>
      </c>
      <c r="T189" s="23">
        <v>0.22700000000000001</v>
      </c>
      <c r="U189" s="23">
        <v>0.22700000000000001</v>
      </c>
      <c r="V189">
        <v>9</v>
      </c>
      <c r="W189">
        <v>64</v>
      </c>
      <c r="X189">
        <v>64</v>
      </c>
      <c r="Y189">
        <v>0</v>
      </c>
      <c r="Z189">
        <v>64</v>
      </c>
      <c r="AA189">
        <v>0</v>
      </c>
      <c r="AB189">
        <v>0</v>
      </c>
      <c r="AC189">
        <v>0</v>
      </c>
      <c r="AD189">
        <v>0</v>
      </c>
      <c r="AE189">
        <v>0</v>
      </c>
      <c r="AF189">
        <v>0</v>
      </c>
      <c r="AG189">
        <v>0</v>
      </c>
    </row>
    <row r="190" spans="1:33">
      <c r="A190">
        <v>240</v>
      </c>
      <c r="B190">
        <v>188</v>
      </c>
      <c r="C190" t="s">
        <v>170</v>
      </c>
      <c r="D190" t="s">
        <v>99</v>
      </c>
      <c r="E190" t="s">
        <v>105</v>
      </c>
      <c r="F190">
        <v>3865</v>
      </c>
      <c r="G190">
        <v>13</v>
      </c>
      <c r="H190" s="23">
        <v>0</v>
      </c>
      <c r="I190">
        <v>188</v>
      </c>
      <c r="J190" s="60">
        <v>535</v>
      </c>
      <c r="K190">
        <v>0</v>
      </c>
      <c r="L190">
        <v>0</v>
      </c>
      <c r="M190">
        <v>0</v>
      </c>
      <c r="N190">
        <v>0</v>
      </c>
      <c r="O190">
        <v>0</v>
      </c>
      <c r="P190">
        <v>0</v>
      </c>
      <c r="Q190">
        <v>535</v>
      </c>
      <c r="R190" s="24">
        <v>1115</v>
      </c>
      <c r="S190">
        <v>435</v>
      </c>
      <c r="T190" s="23">
        <v>0.39</v>
      </c>
      <c r="U190" s="23">
        <v>0.39</v>
      </c>
      <c r="V190">
        <v>13</v>
      </c>
      <c r="W190">
        <v>54</v>
      </c>
      <c r="X190">
        <v>54</v>
      </c>
      <c r="Y190">
        <v>0</v>
      </c>
      <c r="Z190">
        <v>54</v>
      </c>
      <c r="AA190">
        <v>0</v>
      </c>
      <c r="AB190">
        <v>0</v>
      </c>
      <c r="AC190">
        <v>0</v>
      </c>
      <c r="AD190">
        <v>0</v>
      </c>
      <c r="AE190">
        <v>0</v>
      </c>
      <c r="AF190">
        <v>0</v>
      </c>
      <c r="AG190">
        <v>0</v>
      </c>
    </row>
    <row r="191" spans="1:33">
      <c r="A191">
        <v>242</v>
      </c>
      <c r="B191">
        <v>189</v>
      </c>
      <c r="C191" t="s">
        <v>170</v>
      </c>
      <c r="D191" t="s">
        <v>106</v>
      </c>
      <c r="E191" t="s">
        <v>100</v>
      </c>
      <c r="F191">
        <v>3865</v>
      </c>
      <c r="G191">
        <v>9</v>
      </c>
      <c r="H191" s="23">
        <v>0</v>
      </c>
      <c r="I191">
        <v>189</v>
      </c>
      <c r="J191" s="60">
        <v>347</v>
      </c>
      <c r="K191">
        <v>0</v>
      </c>
      <c r="L191">
        <v>0</v>
      </c>
      <c r="M191">
        <v>0</v>
      </c>
      <c r="N191">
        <v>0</v>
      </c>
      <c r="O191">
        <v>1</v>
      </c>
      <c r="P191">
        <v>0</v>
      </c>
      <c r="Q191">
        <v>346</v>
      </c>
      <c r="R191" s="24">
        <v>1486</v>
      </c>
      <c r="S191">
        <v>353</v>
      </c>
      <c r="T191" s="23">
        <v>0.23799999999999999</v>
      </c>
      <c r="U191" s="23">
        <v>0.23799999999999999</v>
      </c>
      <c r="V191">
        <v>9</v>
      </c>
      <c r="W191">
        <v>61</v>
      </c>
      <c r="X191">
        <v>61</v>
      </c>
      <c r="Y191">
        <v>0</v>
      </c>
      <c r="Z191">
        <v>61</v>
      </c>
      <c r="AA191">
        <v>0</v>
      </c>
      <c r="AB191">
        <v>0</v>
      </c>
      <c r="AC191">
        <v>0</v>
      </c>
      <c r="AD191">
        <v>0</v>
      </c>
      <c r="AE191">
        <v>0</v>
      </c>
      <c r="AF191">
        <v>0</v>
      </c>
      <c r="AG191">
        <v>0</v>
      </c>
    </row>
    <row r="192" spans="1:33">
      <c r="A192">
        <v>243</v>
      </c>
      <c r="B192">
        <v>190</v>
      </c>
      <c r="C192" t="s">
        <v>170</v>
      </c>
      <c r="D192" t="s">
        <v>106</v>
      </c>
      <c r="E192" t="s">
        <v>101</v>
      </c>
      <c r="F192">
        <v>3865</v>
      </c>
      <c r="G192">
        <v>7</v>
      </c>
      <c r="H192" s="23">
        <v>0</v>
      </c>
      <c r="I192">
        <v>190</v>
      </c>
      <c r="J192" s="60">
        <v>740</v>
      </c>
      <c r="K192">
        <v>0</v>
      </c>
      <c r="L192">
        <v>0</v>
      </c>
      <c r="M192">
        <v>0</v>
      </c>
      <c r="N192">
        <v>0</v>
      </c>
      <c r="O192">
        <v>0</v>
      </c>
      <c r="P192">
        <v>0</v>
      </c>
      <c r="Q192">
        <v>740</v>
      </c>
      <c r="R192">
        <v>614</v>
      </c>
      <c r="S192">
        <v>335</v>
      </c>
      <c r="T192" s="23">
        <v>0.54600000000000004</v>
      </c>
      <c r="U192" s="23">
        <v>0.54600000000000004</v>
      </c>
      <c r="V192">
        <v>7</v>
      </c>
      <c r="W192">
        <v>21</v>
      </c>
      <c r="X192">
        <v>21</v>
      </c>
      <c r="Y192">
        <v>0</v>
      </c>
      <c r="Z192">
        <v>21</v>
      </c>
      <c r="AA192">
        <v>0</v>
      </c>
      <c r="AB192">
        <v>0</v>
      </c>
      <c r="AC192">
        <v>0</v>
      </c>
      <c r="AD192">
        <v>0</v>
      </c>
      <c r="AE192">
        <v>0</v>
      </c>
      <c r="AF192">
        <v>0</v>
      </c>
      <c r="AG192">
        <v>0</v>
      </c>
    </row>
    <row r="193" spans="1:33">
      <c r="A193">
        <v>245</v>
      </c>
      <c r="B193">
        <v>191</v>
      </c>
      <c r="C193" t="s">
        <v>170</v>
      </c>
      <c r="D193" t="s">
        <v>106</v>
      </c>
      <c r="E193" t="s">
        <v>104</v>
      </c>
      <c r="F193">
        <v>3865</v>
      </c>
      <c r="G193">
        <v>9</v>
      </c>
      <c r="H193" s="23">
        <v>0</v>
      </c>
      <c r="I193">
        <v>191</v>
      </c>
      <c r="J193" s="60">
        <v>732</v>
      </c>
      <c r="K193">
        <v>0</v>
      </c>
      <c r="L193">
        <v>0</v>
      </c>
      <c r="M193">
        <v>0</v>
      </c>
      <c r="N193">
        <v>0</v>
      </c>
      <c r="O193">
        <v>1</v>
      </c>
      <c r="P193">
        <v>0</v>
      </c>
      <c r="Q193">
        <v>731</v>
      </c>
      <c r="R193" s="24">
        <v>1757</v>
      </c>
      <c r="S193">
        <v>379</v>
      </c>
      <c r="T193" s="23">
        <v>0.216</v>
      </c>
      <c r="U193" s="23">
        <v>0.216</v>
      </c>
      <c r="V193">
        <v>9</v>
      </c>
      <c r="W193">
        <v>67</v>
      </c>
      <c r="X193">
        <v>67</v>
      </c>
      <c r="Y193">
        <v>0</v>
      </c>
      <c r="Z193">
        <v>67</v>
      </c>
      <c r="AA193">
        <v>0</v>
      </c>
      <c r="AB193">
        <v>0</v>
      </c>
      <c r="AC193">
        <v>0</v>
      </c>
      <c r="AD193">
        <v>0</v>
      </c>
      <c r="AE193">
        <v>0</v>
      </c>
      <c r="AF193">
        <v>0</v>
      </c>
      <c r="AG193">
        <v>0</v>
      </c>
    </row>
    <row r="194" spans="1:33">
      <c r="A194">
        <v>246</v>
      </c>
      <c r="B194">
        <v>192</v>
      </c>
      <c r="C194" t="s">
        <v>170</v>
      </c>
      <c r="D194" t="s">
        <v>106</v>
      </c>
      <c r="E194" t="s">
        <v>105</v>
      </c>
      <c r="F194">
        <v>3865</v>
      </c>
      <c r="G194">
        <v>6</v>
      </c>
      <c r="H194" s="23">
        <v>0</v>
      </c>
      <c r="I194">
        <v>192</v>
      </c>
      <c r="J194" s="60">
        <v>859</v>
      </c>
      <c r="K194">
        <v>0</v>
      </c>
      <c r="L194">
        <v>0</v>
      </c>
      <c r="M194">
        <v>0</v>
      </c>
      <c r="N194">
        <v>0</v>
      </c>
      <c r="O194">
        <v>0</v>
      </c>
      <c r="P194">
        <v>0</v>
      </c>
      <c r="Q194">
        <v>859</v>
      </c>
      <c r="R194">
        <v>784</v>
      </c>
      <c r="S194">
        <v>290</v>
      </c>
      <c r="T194" s="23">
        <v>0.37</v>
      </c>
      <c r="U194" s="23">
        <v>0.37</v>
      </c>
      <c r="V194">
        <v>6</v>
      </c>
      <c r="W194">
        <v>26</v>
      </c>
      <c r="X194">
        <v>26</v>
      </c>
      <c r="Y194">
        <v>0</v>
      </c>
      <c r="Z194">
        <v>26</v>
      </c>
      <c r="AA194">
        <v>0</v>
      </c>
      <c r="AB194">
        <v>0</v>
      </c>
      <c r="AC194">
        <v>0</v>
      </c>
      <c r="AD194">
        <v>0</v>
      </c>
      <c r="AE194">
        <v>0</v>
      </c>
      <c r="AF194">
        <v>0</v>
      </c>
      <c r="AG194">
        <v>0</v>
      </c>
    </row>
    <row r="195" spans="1:33">
      <c r="A195">
        <v>248</v>
      </c>
      <c r="B195">
        <v>193</v>
      </c>
      <c r="C195" t="s">
        <v>170</v>
      </c>
      <c r="D195" t="s">
        <v>107</v>
      </c>
      <c r="E195" t="s">
        <v>100</v>
      </c>
      <c r="F195">
        <v>3865</v>
      </c>
      <c r="G195">
        <v>5</v>
      </c>
      <c r="H195" s="23">
        <v>0</v>
      </c>
      <c r="I195">
        <v>193</v>
      </c>
      <c r="J195" s="60">
        <v>262</v>
      </c>
      <c r="K195">
        <v>0</v>
      </c>
      <c r="L195">
        <v>0</v>
      </c>
      <c r="M195">
        <v>0</v>
      </c>
      <c r="N195">
        <v>0</v>
      </c>
      <c r="O195">
        <v>0</v>
      </c>
      <c r="P195">
        <v>0</v>
      </c>
      <c r="Q195">
        <v>262</v>
      </c>
      <c r="R195">
        <v>774</v>
      </c>
      <c r="S195">
        <v>247</v>
      </c>
      <c r="T195" s="23">
        <v>0.31900000000000001</v>
      </c>
      <c r="U195" s="23">
        <v>0.31900000000000001</v>
      </c>
      <c r="V195">
        <v>5</v>
      </c>
      <c r="W195">
        <v>26</v>
      </c>
      <c r="X195">
        <v>26</v>
      </c>
      <c r="Y195">
        <v>0</v>
      </c>
      <c r="Z195">
        <v>26</v>
      </c>
      <c r="AA195">
        <v>0</v>
      </c>
      <c r="AB195">
        <v>0</v>
      </c>
      <c r="AC195">
        <v>0</v>
      </c>
      <c r="AD195">
        <v>0</v>
      </c>
      <c r="AE195">
        <v>0</v>
      </c>
      <c r="AF195">
        <v>0</v>
      </c>
      <c r="AG195">
        <v>0</v>
      </c>
    </row>
    <row r="196" spans="1:33">
      <c r="A196">
        <v>249</v>
      </c>
      <c r="B196">
        <v>194</v>
      </c>
      <c r="C196" t="s">
        <v>170</v>
      </c>
      <c r="D196" t="s">
        <v>107</v>
      </c>
      <c r="E196" t="s">
        <v>101</v>
      </c>
      <c r="F196">
        <v>3865</v>
      </c>
      <c r="G196">
        <v>4</v>
      </c>
      <c r="H196" s="23">
        <v>0</v>
      </c>
      <c r="I196">
        <v>194</v>
      </c>
      <c r="J196" s="60">
        <v>807</v>
      </c>
      <c r="K196">
        <v>0</v>
      </c>
      <c r="L196">
        <v>0</v>
      </c>
      <c r="M196">
        <v>0</v>
      </c>
      <c r="N196">
        <v>0</v>
      </c>
      <c r="O196">
        <v>0</v>
      </c>
      <c r="P196">
        <v>0</v>
      </c>
      <c r="Q196">
        <v>807</v>
      </c>
      <c r="R196">
        <v>422</v>
      </c>
      <c r="S196">
        <v>224</v>
      </c>
      <c r="T196" s="23">
        <v>0.53100000000000003</v>
      </c>
      <c r="U196" s="23">
        <v>0.53100000000000003</v>
      </c>
      <c r="V196">
        <v>4</v>
      </c>
      <c r="W196">
        <v>13</v>
      </c>
      <c r="X196">
        <v>13</v>
      </c>
      <c r="Y196">
        <v>0</v>
      </c>
      <c r="Z196">
        <v>13</v>
      </c>
      <c r="AA196">
        <v>0</v>
      </c>
      <c r="AB196">
        <v>0</v>
      </c>
      <c r="AC196">
        <v>0</v>
      </c>
      <c r="AD196">
        <v>0</v>
      </c>
      <c r="AE196">
        <v>0</v>
      </c>
      <c r="AF196">
        <v>0</v>
      </c>
      <c r="AG196">
        <v>0</v>
      </c>
    </row>
    <row r="197" spans="1:33">
      <c r="A197">
        <v>251</v>
      </c>
      <c r="B197">
        <v>195</v>
      </c>
      <c r="C197" t="s">
        <v>170</v>
      </c>
      <c r="D197" t="s">
        <v>107</v>
      </c>
      <c r="E197" t="s">
        <v>104</v>
      </c>
      <c r="F197">
        <v>3865</v>
      </c>
      <c r="G197">
        <v>6</v>
      </c>
      <c r="H197" s="23">
        <v>0</v>
      </c>
      <c r="I197">
        <v>195</v>
      </c>
      <c r="J197" s="60">
        <v>479</v>
      </c>
      <c r="K197">
        <v>0</v>
      </c>
      <c r="L197">
        <v>0</v>
      </c>
      <c r="M197">
        <v>0</v>
      </c>
      <c r="N197">
        <v>0</v>
      </c>
      <c r="O197">
        <v>1</v>
      </c>
      <c r="P197">
        <v>0</v>
      </c>
      <c r="Q197">
        <v>478</v>
      </c>
      <c r="R197" s="24">
        <v>1006</v>
      </c>
      <c r="S197">
        <v>252</v>
      </c>
      <c r="T197" s="23">
        <v>0.25</v>
      </c>
      <c r="U197" s="23">
        <v>0.25</v>
      </c>
      <c r="V197">
        <v>6</v>
      </c>
      <c r="W197">
        <v>39</v>
      </c>
      <c r="X197">
        <v>39</v>
      </c>
      <c r="Y197">
        <v>0</v>
      </c>
      <c r="Z197">
        <v>39</v>
      </c>
      <c r="AA197">
        <v>0</v>
      </c>
      <c r="AB197">
        <v>0</v>
      </c>
      <c r="AC197">
        <v>0</v>
      </c>
      <c r="AD197">
        <v>0</v>
      </c>
      <c r="AE197">
        <v>0</v>
      </c>
      <c r="AF197">
        <v>0</v>
      </c>
      <c r="AG197">
        <v>0</v>
      </c>
    </row>
    <row r="198" spans="1:33">
      <c r="A198">
        <v>252</v>
      </c>
      <c r="B198">
        <v>196</v>
      </c>
      <c r="C198" t="s">
        <v>170</v>
      </c>
      <c r="D198" t="s">
        <v>107</v>
      </c>
      <c r="E198" t="s">
        <v>105</v>
      </c>
      <c r="F198">
        <v>3865</v>
      </c>
      <c r="G198">
        <v>4</v>
      </c>
      <c r="H198" s="23">
        <v>0</v>
      </c>
      <c r="I198">
        <v>196</v>
      </c>
      <c r="J198" s="60">
        <v>728</v>
      </c>
      <c r="K198">
        <v>0</v>
      </c>
      <c r="L198">
        <v>0</v>
      </c>
      <c r="M198">
        <v>0</v>
      </c>
      <c r="N198">
        <v>0</v>
      </c>
      <c r="O198">
        <v>1</v>
      </c>
      <c r="P198">
        <v>0</v>
      </c>
      <c r="Q198">
        <v>727</v>
      </c>
      <c r="R198">
        <v>493</v>
      </c>
      <c r="S198">
        <v>205</v>
      </c>
      <c r="T198" s="23">
        <v>0.41599999999999998</v>
      </c>
      <c r="U198" s="23">
        <v>0.41599999999999998</v>
      </c>
      <c r="V198">
        <v>4</v>
      </c>
      <c r="W198">
        <v>16</v>
      </c>
      <c r="X198">
        <v>16</v>
      </c>
      <c r="Y198">
        <v>0</v>
      </c>
      <c r="Z198">
        <v>16</v>
      </c>
      <c r="AA198">
        <v>0</v>
      </c>
      <c r="AB198">
        <v>0</v>
      </c>
      <c r="AC198">
        <v>0</v>
      </c>
      <c r="AD198">
        <v>0</v>
      </c>
      <c r="AE198">
        <v>0</v>
      </c>
      <c r="AF198">
        <v>0</v>
      </c>
      <c r="AG198">
        <v>0</v>
      </c>
    </row>
    <row r="199" spans="1:33">
      <c r="A199" t="s">
        <v>173</v>
      </c>
      <c r="B199">
        <v>197</v>
      </c>
      <c r="C199" t="s">
        <v>174</v>
      </c>
      <c r="F199">
        <v>3866</v>
      </c>
      <c r="G199">
        <v>8</v>
      </c>
      <c r="H199" s="23">
        <v>0</v>
      </c>
      <c r="I199">
        <v>197</v>
      </c>
      <c r="J199" s="60">
        <v>152</v>
      </c>
      <c r="K199">
        <v>0</v>
      </c>
      <c r="L199">
        <v>0</v>
      </c>
      <c r="M199">
        <v>0</v>
      </c>
      <c r="N199">
        <v>0</v>
      </c>
      <c r="O199">
        <v>0</v>
      </c>
      <c r="P199">
        <v>0</v>
      </c>
      <c r="Q199">
        <v>152</v>
      </c>
      <c r="R199" s="24">
        <v>1363</v>
      </c>
      <c r="S199">
        <v>232</v>
      </c>
      <c r="T199" s="23">
        <v>0.17</v>
      </c>
      <c r="U199" s="23">
        <v>0.17</v>
      </c>
      <c r="V199">
        <v>8</v>
      </c>
      <c r="W199">
        <v>76</v>
      </c>
      <c r="X199">
        <v>76</v>
      </c>
      <c r="Y199">
        <v>0</v>
      </c>
      <c r="Z199">
        <v>76</v>
      </c>
      <c r="AA199">
        <v>0</v>
      </c>
      <c r="AB199">
        <v>0</v>
      </c>
      <c r="AC199">
        <v>0</v>
      </c>
      <c r="AD199">
        <v>0</v>
      </c>
      <c r="AE199">
        <v>0</v>
      </c>
      <c r="AF199">
        <v>0</v>
      </c>
      <c r="AG199">
        <v>0</v>
      </c>
    </row>
    <row r="200" spans="1:33">
      <c r="A200">
        <v>254</v>
      </c>
      <c r="B200">
        <v>198</v>
      </c>
      <c r="C200" t="s">
        <v>175</v>
      </c>
      <c r="D200" t="s">
        <v>99</v>
      </c>
      <c r="E200" t="s">
        <v>100</v>
      </c>
      <c r="F200">
        <v>3866</v>
      </c>
      <c r="G200">
        <v>4</v>
      </c>
      <c r="H200" s="23">
        <v>0</v>
      </c>
      <c r="I200">
        <v>198</v>
      </c>
      <c r="J200" s="60">
        <v>75</v>
      </c>
      <c r="K200">
        <v>0</v>
      </c>
      <c r="L200">
        <v>0</v>
      </c>
      <c r="M200">
        <v>0</v>
      </c>
      <c r="N200">
        <v>0</v>
      </c>
      <c r="O200">
        <v>0</v>
      </c>
      <c r="P200">
        <v>0</v>
      </c>
      <c r="Q200">
        <v>75</v>
      </c>
      <c r="R200">
        <v>574</v>
      </c>
      <c r="S200">
        <v>139</v>
      </c>
      <c r="T200" s="23">
        <v>0.24199999999999999</v>
      </c>
      <c r="U200" s="23">
        <v>0.24199999999999999</v>
      </c>
      <c r="V200">
        <v>4</v>
      </c>
      <c r="W200">
        <v>27</v>
      </c>
      <c r="X200">
        <v>27</v>
      </c>
      <c r="Y200">
        <v>0</v>
      </c>
      <c r="Z200">
        <v>27</v>
      </c>
      <c r="AA200">
        <v>0</v>
      </c>
      <c r="AB200">
        <v>0</v>
      </c>
      <c r="AC200">
        <v>0</v>
      </c>
      <c r="AD200">
        <v>0</v>
      </c>
      <c r="AE200">
        <v>0</v>
      </c>
      <c r="AF200">
        <v>0</v>
      </c>
      <c r="AG200">
        <v>0</v>
      </c>
    </row>
    <row r="201" spans="1:33">
      <c r="A201">
        <v>255</v>
      </c>
      <c r="B201">
        <v>199</v>
      </c>
      <c r="C201" t="s">
        <v>175</v>
      </c>
      <c r="D201" t="s">
        <v>99</v>
      </c>
      <c r="E201" t="s">
        <v>101</v>
      </c>
      <c r="F201">
        <v>3866</v>
      </c>
      <c r="G201">
        <v>4</v>
      </c>
      <c r="H201" s="23">
        <v>0</v>
      </c>
      <c r="I201">
        <v>199</v>
      </c>
      <c r="J201" s="60">
        <v>222</v>
      </c>
      <c r="K201">
        <v>0</v>
      </c>
      <c r="L201">
        <v>0</v>
      </c>
      <c r="M201">
        <v>0</v>
      </c>
      <c r="N201">
        <v>0</v>
      </c>
      <c r="O201">
        <v>0</v>
      </c>
      <c r="P201">
        <v>0</v>
      </c>
      <c r="Q201">
        <v>222</v>
      </c>
      <c r="R201">
        <v>278</v>
      </c>
      <c r="S201">
        <v>146</v>
      </c>
      <c r="T201" s="23">
        <v>0.52500000000000002</v>
      </c>
      <c r="U201" s="23">
        <v>0.52500000000000002</v>
      </c>
      <c r="V201">
        <v>4</v>
      </c>
      <c r="W201">
        <v>13</v>
      </c>
      <c r="X201">
        <v>13</v>
      </c>
      <c r="Y201">
        <v>0</v>
      </c>
      <c r="Z201">
        <v>13</v>
      </c>
      <c r="AA201">
        <v>0</v>
      </c>
      <c r="AB201">
        <v>0</v>
      </c>
      <c r="AC201">
        <v>0</v>
      </c>
      <c r="AD201">
        <v>0</v>
      </c>
      <c r="AE201">
        <v>0</v>
      </c>
      <c r="AF201">
        <v>0</v>
      </c>
      <c r="AG201">
        <v>0</v>
      </c>
    </row>
    <row r="202" spans="1:33">
      <c r="A202" t="s">
        <v>176</v>
      </c>
      <c r="B202">
        <v>200</v>
      </c>
      <c r="C202" t="s">
        <v>177</v>
      </c>
      <c r="F202">
        <v>3866</v>
      </c>
      <c r="G202">
        <v>8</v>
      </c>
      <c r="H202" s="23">
        <v>0</v>
      </c>
      <c r="I202">
        <v>200</v>
      </c>
      <c r="J202" s="60">
        <v>494</v>
      </c>
      <c r="K202">
        <v>0</v>
      </c>
      <c r="L202">
        <v>0</v>
      </c>
      <c r="M202">
        <v>0</v>
      </c>
      <c r="N202">
        <v>0</v>
      </c>
      <c r="O202">
        <v>0</v>
      </c>
      <c r="P202">
        <v>0</v>
      </c>
      <c r="Q202">
        <v>494</v>
      </c>
      <c r="R202" s="24">
        <v>2237</v>
      </c>
      <c r="S202">
        <v>275</v>
      </c>
      <c r="T202" s="23">
        <v>0.123</v>
      </c>
      <c r="U202" s="23">
        <v>0.123</v>
      </c>
      <c r="V202">
        <v>8</v>
      </c>
      <c r="W202">
        <v>105</v>
      </c>
      <c r="X202">
        <v>105</v>
      </c>
      <c r="Y202">
        <v>0</v>
      </c>
      <c r="Z202">
        <v>105</v>
      </c>
      <c r="AA202">
        <v>0</v>
      </c>
      <c r="AB202">
        <v>0</v>
      </c>
      <c r="AC202">
        <v>0</v>
      </c>
      <c r="AD202">
        <v>0</v>
      </c>
      <c r="AE202">
        <v>0</v>
      </c>
      <c r="AF202">
        <v>0</v>
      </c>
      <c r="AG202">
        <v>0</v>
      </c>
    </row>
    <row r="203" spans="1:33">
      <c r="A203">
        <v>257</v>
      </c>
      <c r="B203">
        <v>201</v>
      </c>
      <c r="C203" t="s">
        <v>175</v>
      </c>
      <c r="D203" t="s">
        <v>99</v>
      </c>
      <c r="E203" t="s">
        <v>104</v>
      </c>
      <c r="F203">
        <v>3866</v>
      </c>
      <c r="G203">
        <v>4</v>
      </c>
      <c r="H203" s="23">
        <v>0</v>
      </c>
      <c r="I203">
        <v>201</v>
      </c>
      <c r="J203" s="60">
        <v>131</v>
      </c>
      <c r="K203">
        <v>0</v>
      </c>
      <c r="L203">
        <v>0</v>
      </c>
      <c r="M203">
        <v>0</v>
      </c>
      <c r="N203">
        <v>0</v>
      </c>
      <c r="O203">
        <v>0</v>
      </c>
      <c r="P203">
        <v>0</v>
      </c>
      <c r="Q203">
        <v>131</v>
      </c>
      <c r="R203">
        <v>673</v>
      </c>
      <c r="S203">
        <v>117</v>
      </c>
      <c r="T203" s="23">
        <v>0.17399999999999999</v>
      </c>
      <c r="U203" s="23">
        <v>0.17399999999999999</v>
      </c>
      <c r="V203">
        <v>4</v>
      </c>
      <c r="W203">
        <v>37</v>
      </c>
      <c r="X203">
        <v>37</v>
      </c>
      <c r="Y203">
        <v>0</v>
      </c>
      <c r="Z203">
        <v>37</v>
      </c>
      <c r="AA203">
        <v>0</v>
      </c>
      <c r="AB203">
        <v>0</v>
      </c>
      <c r="AC203">
        <v>0</v>
      </c>
      <c r="AD203">
        <v>0</v>
      </c>
      <c r="AE203">
        <v>0</v>
      </c>
      <c r="AF203">
        <v>0</v>
      </c>
      <c r="AG203">
        <v>0</v>
      </c>
    </row>
    <row r="204" spans="1:33">
      <c r="A204">
        <v>258</v>
      </c>
      <c r="B204">
        <v>202</v>
      </c>
      <c r="C204" t="s">
        <v>175</v>
      </c>
      <c r="D204" t="s">
        <v>99</v>
      </c>
      <c r="E204" t="s">
        <v>105</v>
      </c>
      <c r="F204">
        <v>3866</v>
      </c>
      <c r="G204">
        <v>5</v>
      </c>
      <c r="H204" s="23">
        <v>0</v>
      </c>
      <c r="I204">
        <v>202</v>
      </c>
      <c r="J204" s="60">
        <v>278</v>
      </c>
      <c r="K204">
        <v>0</v>
      </c>
      <c r="L204">
        <v>0</v>
      </c>
      <c r="M204">
        <v>0</v>
      </c>
      <c r="N204">
        <v>0</v>
      </c>
      <c r="O204">
        <v>3</v>
      </c>
      <c r="P204">
        <v>0</v>
      </c>
      <c r="Q204">
        <v>275</v>
      </c>
      <c r="R204">
        <v>452</v>
      </c>
      <c r="S204">
        <v>190</v>
      </c>
      <c r="T204" s="23">
        <v>0.42</v>
      </c>
      <c r="U204" s="23">
        <v>0.42</v>
      </c>
      <c r="V204">
        <v>5</v>
      </c>
      <c r="W204">
        <v>20</v>
      </c>
      <c r="X204">
        <v>20</v>
      </c>
      <c r="Y204">
        <v>0</v>
      </c>
      <c r="Z204">
        <v>20</v>
      </c>
      <c r="AA204">
        <v>0</v>
      </c>
      <c r="AB204">
        <v>0</v>
      </c>
      <c r="AC204">
        <v>0</v>
      </c>
      <c r="AD204">
        <v>0</v>
      </c>
      <c r="AE204">
        <v>0</v>
      </c>
      <c r="AF204">
        <v>0</v>
      </c>
      <c r="AG204">
        <v>0</v>
      </c>
    </row>
    <row r="205" spans="1:33">
      <c r="A205">
        <v>260</v>
      </c>
      <c r="B205">
        <v>203</v>
      </c>
      <c r="C205" t="s">
        <v>175</v>
      </c>
      <c r="D205" t="s">
        <v>106</v>
      </c>
      <c r="E205" t="s">
        <v>100</v>
      </c>
      <c r="F205">
        <v>3866</v>
      </c>
      <c r="G205">
        <v>3</v>
      </c>
      <c r="H205" s="23">
        <v>0</v>
      </c>
      <c r="I205">
        <v>203</v>
      </c>
      <c r="J205" s="60">
        <v>136</v>
      </c>
      <c r="K205">
        <v>0</v>
      </c>
      <c r="L205">
        <v>0</v>
      </c>
      <c r="M205">
        <v>0</v>
      </c>
      <c r="N205">
        <v>0</v>
      </c>
      <c r="O205">
        <v>0</v>
      </c>
      <c r="P205">
        <v>0</v>
      </c>
      <c r="Q205">
        <v>136</v>
      </c>
      <c r="R205">
        <v>471</v>
      </c>
      <c r="S205">
        <v>121</v>
      </c>
      <c r="T205" s="23">
        <v>0.25700000000000001</v>
      </c>
      <c r="U205" s="23">
        <v>0.25700000000000001</v>
      </c>
      <c r="V205">
        <v>3</v>
      </c>
      <c r="W205">
        <v>19</v>
      </c>
      <c r="X205">
        <v>19</v>
      </c>
      <c r="Y205">
        <v>0</v>
      </c>
      <c r="Z205">
        <v>19</v>
      </c>
      <c r="AA205">
        <v>0</v>
      </c>
      <c r="AB205">
        <v>0</v>
      </c>
      <c r="AC205">
        <v>0</v>
      </c>
      <c r="AD205">
        <v>0</v>
      </c>
      <c r="AE205">
        <v>0</v>
      </c>
      <c r="AF205">
        <v>0</v>
      </c>
      <c r="AG205">
        <v>0</v>
      </c>
    </row>
    <row r="206" spans="1:33">
      <c r="A206">
        <v>261</v>
      </c>
      <c r="B206">
        <v>204</v>
      </c>
      <c r="C206" t="s">
        <v>175</v>
      </c>
      <c r="D206" t="s">
        <v>106</v>
      </c>
      <c r="E206" t="s">
        <v>101</v>
      </c>
      <c r="F206">
        <v>3866</v>
      </c>
      <c r="G206">
        <v>2</v>
      </c>
      <c r="H206" s="23">
        <v>0</v>
      </c>
      <c r="I206">
        <v>204</v>
      </c>
      <c r="J206" s="60">
        <v>319</v>
      </c>
      <c r="K206">
        <v>0</v>
      </c>
      <c r="L206">
        <v>0</v>
      </c>
      <c r="M206">
        <v>0</v>
      </c>
      <c r="N206">
        <v>0</v>
      </c>
      <c r="O206">
        <v>0</v>
      </c>
      <c r="P206">
        <v>0</v>
      </c>
      <c r="Q206">
        <v>319</v>
      </c>
      <c r="R206">
        <v>248</v>
      </c>
      <c r="S206">
        <v>113</v>
      </c>
      <c r="T206" s="23">
        <v>0.45600000000000002</v>
      </c>
      <c r="U206" s="23">
        <v>0.45600000000000002</v>
      </c>
      <c r="V206">
        <v>2</v>
      </c>
      <c r="W206">
        <v>8</v>
      </c>
      <c r="X206">
        <v>8</v>
      </c>
      <c r="Y206">
        <v>0</v>
      </c>
      <c r="Z206">
        <v>8</v>
      </c>
      <c r="AA206">
        <v>0</v>
      </c>
      <c r="AB206">
        <v>0</v>
      </c>
      <c r="AC206">
        <v>0</v>
      </c>
      <c r="AD206">
        <v>0</v>
      </c>
      <c r="AE206">
        <v>0</v>
      </c>
      <c r="AF206">
        <v>0</v>
      </c>
      <c r="AG206">
        <v>0</v>
      </c>
    </row>
    <row r="207" spans="1:33">
      <c r="A207">
        <v>263</v>
      </c>
      <c r="B207">
        <v>205</v>
      </c>
      <c r="C207" t="s">
        <v>175</v>
      </c>
      <c r="D207" t="s">
        <v>106</v>
      </c>
      <c r="E207" t="s">
        <v>104</v>
      </c>
      <c r="F207">
        <v>3866</v>
      </c>
      <c r="G207">
        <v>3</v>
      </c>
      <c r="H207" s="23">
        <v>0</v>
      </c>
      <c r="I207">
        <v>205</v>
      </c>
      <c r="J207" s="60">
        <v>262</v>
      </c>
      <c r="K207">
        <v>0</v>
      </c>
      <c r="L207">
        <v>0</v>
      </c>
      <c r="M207">
        <v>0</v>
      </c>
      <c r="N207">
        <v>0</v>
      </c>
      <c r="O207">
        <v>0</v>
      </c>
      <c r="P207">
        <v>0</v>
      </c>
      <c r="Q207">
        <v>262</v>
      </c>
      <c r="R207">
        <v>545</v>
      </c>
      <c r="S207">
        <v>134</v>
      </c>
      <c r="T207" s="23">
        <v>0.246</v>
      </c>
      <c r="U207" s="23">
        <v>0.246</v>
      </c>
      <c r="V207">
        <v>3</v>
      </c>
      <c r="W207">
        <v>20</v>
      </c>
      <c r="X207">
        <v>20</v>
      </c>
      <c r="Y207">
        <v>0</v>
      </c>
      <c r="Z207">
        <v>20</v>
      </c>
      <c r="AA207">
        <v>0</v>
      </c>
      <c r="AB207">
        <v>0</v>
      </c>
      <c r="AC207">
        <v>0</v>
      </c>
      <c r="AD207">
        <v>0</v>
      </c>
      <c r="AE207">
        <v>0</v>
      </c>
      <c r="AF207">
        <v>0</v>
      </c>
      <c r="AG207">
        <v>0</v>
      </c>
    </row>
    <row r="208" spans="1:33">
      <c r="A208">
        <v>264</v>
      </c>
      <c r="B208">
        <v>206</v>
      </c>
      <c r="C208" t="s">
        <v>175</v>
      </c>
      <c r="D208" t="s">
        <v>106</v>
      </c>
      <c r="E208" t="s">
        <v>105</v>
      </c>
      <c r="F208">
        <v>3866</v>
      </c>
      <c r="G208">
        <v>2</v>
      </c>
      <c r="H208" s="23">
        <v>0</v>
      </c>
      <c r="I208">
        <v>206</v>
      </c>
      <c r="J208" s="60">
        <v>380</v>
      </c>
      <c r="K208">
        <v>0</v>
      </c>
      <c r="L208">
        <v>0</v>
      </c>
      <c r="M208">
        <v>0</v>
      </c>
      <c r="N208">
        <v>0</v>
      </c>
      <c r="O208">
        <v>0</v>
      </c>
      <c r="P208">
        <v>0</v>
      </c>
      <c r="Q208">
        <v>380</v>
      </c>
      <c r="R208">
        <v>254</v>
      </c>
      <c r="S208">
        <v>116</v>
      </c>
      <c r="T208" s="23">
        <v>0.45700000000000002</v>
      </c>
      <c r="U208" s="23">
        <v>0.45700000000000002</v>
      </c>
      <c r="V208">
        <v>2</v>
      </c>
      <c r="W208">
        <v>8</v>
      </c>
      <c r="X208">
        <v>8</v>
      </c>
      <c r="Y208">
        <v>0</v>
      </c>
      <c r="Z208">
        <v>8</v>
      </c>
      <c r="AA208">
        <v>0</v>
      </c>
      <c r="AB208">
        <v>0</v>
      </c>
      <c r="AC208">
        <v>0</v>
      </c>
      <c r="AD208">
        <v>0</v>
      </c>
      <c r="AE208">
        <v>0</v>
      </c>
      <c r="AF208">
        <v>0</v>
      </c>
      <c r="AG208">
        <v>0</v>
      </c>
    </row>
    <row r="209" spans="1:33">
      <c r="A209">
        <v>266</v>
      </c>
      <c r="B209">
        <v>207</v>
      </c>
      <c r="C209" t="s">
        <v>175</v>
      </c>
      <c r="D209" t="s">
        <v>107</v>
      </c>
      <c r="E209" t="s">
        <v>100</v>
      </c>
      <c r="F209">
        <v>3866</v>
      </c>
      <c r="G209">
        <v>2</v>
      </c>
      <c r="H209" s="23">
        <v>0</v>
      </c>
      <c r="I209">
        <v>207</v>
      </c>
      <c r="J209" s="60">
        <v>189</v>
      </c>
      <c r="K209">
        <v>0</v>
      </c>
      <c r="L209">
        <v>0</v>
      </c>
      <c r="M209">
        <v>0</v>
      </c>
      <c r="N209">
        <v>0</v>
      </c>
      <c r="O209">
        <v>0</v>
      </c>
      <c r="P209">
        <v>0</v>
      </c>
      <c r="Q209">
        <v>189</v>
      </c>
      <c r="R209">
        <v>446</v>
      </c>
      <c r="S209">
        <v>148</v>
      </c>
      <c r="T209" s="23">
        <v>0.33200000000000002</v>
      </c>
      <c r="U209" s="23">
        <v>0.33200000000000002</v>
      </c>
      <c r="V209">
        <v>2</v>
      </c>
      <c r="W209">
        <v>10</v>
      </c>
      <c r="X209">
        <v>10</v>
      </c>
      <c r="Y209">
        <v>0</v>
      </c>
      <c r="Z209">
        <v>10</v>
      </c>
      <c r="AA209">
        <v>0</v>
      </c>
      <c r="AB209">
        <v>0</v>
      </c>
      <c r="AC209">
        <v>0</v>
      </c>
      <c r="AD209">
        <v>0</v>
      </c>
      <c r="AE209">
        <v>0</v>
      </c>
      <c r="AF209">
        <v>0</v>
      </c>
      <c r="AG209">
        <v>0</v>
      </c>
    </row>
    <row r="210" spans="1:33">
      <c r="A210">
        <v>267</v>
      </c>
      <c r="B210">
        <v>208</v>
      </c>
      <c r="C210" t="s">
        <v>175</v>
      </c>
      <c r="D210" t="s">
        <v>107</v>
      </c>
      <c r="E210" t="s">
        <v>101</v>
      </c>
      <c r="F210">
        <v>3866</v>
      </c>
      <c r="G210">
        <v>2</v>
      </c>
      <c r="H210" s="23">
        <v>0</v>
      </c>
      <c r="I210">
        <v>208</v>
      </c>
      <c r="J210" s="60">
        <v>445</v>
      </c>
      <c r="K210">
        <v>0</v>
      </c>
      <c r="L210">
        <v>0</v>
      </c>
      <c r="M210">
        <v>0</v>
      </c>
      <c r="N210">
        <v>0</v>
      </c>
      <c r="O210">
        <v>0</v>
      </c>
      <c r="P210">
        <v>0</v>
      </c>
      <c r="Q210">
        <v>445</v>
      </c>
      <c r="R210">
        <v>225</v>
      </c>
      <c r="S210">
        <v>116</v>
      </c>
      <c r="T210" s="23">
        <v>0.51600000000000001</v>
      </c>
      <c r="U210" s="23">
        <v>0.51600000000000001</v>
      </c>
      <c r="V210">
        <v>2</v>
      </c>
      <c r="W210">
        <v>7</v>
      </c>
      <c r="X210">
        <v>7</v>
      </c>
      <c r="Y210">
        <v>0</v>
      </c>
      <c r="Z210">
        <v>7</v>
      </c>
      <c r="AA210">
        <v>0</v>
      </c>
      <c r="AB210">
        <v>0</v>
      </c>
      <c r="AC210">
        <v>0</v>
      </c>
      <c r="AD210">
        <v>0</v>
      </c>
      <c r="AE210">
        <v>0</v>
      </c>
      <c r="AF210">
        <v>0</v>
      </c>
      <c r="AG210">
        <v>0</v>
      </c>
    </row>
    <row r="211" spans="1:33">
      <c r="A211">
        <v>269</v>
      </c>
      <c r="B211">
        <v>209</v>
      </c>
      <c r="C211" t="s">
        <v>175</v>
      </c>
      <c r="D211" t="s">
        <v>107</v>
      </c>
      <c r="E211" t="s">
        <v>104</v>
      </c>
      <c r="F211">
        <v>3866</v>
      </c>
      <c r="G211">
        <v>3</v>
      </c>
      <c r="H211" s="23">
        <v>0</v>
      </c>
      <c r="I211">
        <v>209</v>
      </c>
      <c r="J211" s="60">
        <v>296</v>
      </c>
      <c r="K211">
        <v>0</v>
      </c>
      <c r="L211">
        <v>0</v>
      </c>
      <c r="M211">
        <v>0</v>
      </c>
      <c r="N211">
        <v>0</v>
      </c>
      <c r="O211">
        <v>0</v>
      </c>
      <c r="P211">
        <v>0</v>
      </c>
      <c r="Q211">
        <v>296</v>
      </c>
      <c r="R211">
        <v>474</v>
      </c>
      <c r="S211">
        <v>129</v>
      </c>
      <c r="T211" s="23">
        <v>0.27200000000000002</v>
      </c>
      <c r="U211" s="23">
        <v>0.27200000000000002</v>
      </c>
      <c r="V211">
        <v>3</v>
      </c>
      <c r="W211">
        <v>18</v>
      </c>
      <c r="X211">
        <v>18</v>
      </c>
      <c r="Y211">
        <v>0</v>
      </c>
      <c r="Z211">
        <v>18</v>
      </c>
      <c r="AA211">
        <v>0</v>
      </c>
      <c r="AB211">
        <v>0</v>
      </c>
      <c r="AC211">
        <v>0</v>
      </c>
      <c r="AD211">
        <v>0</v>
      </c>
      <c r="AE211">
        <v>0</v>
      </c>
      <c r="AF211">
        <v>0</v>
      </c>
      <c r="AG211">
        <v>0</v>
      </c>
    </row>
    <row r="212" spans="1:33">
      <c r="A212">
        <v>270</v>
      </c>
      <c r="B212">
        <v>210</v>
      </c>
      <c r="C212" t="s">
        <v>175</v>
      </c>
      <c r="D212" t="s">
        <v>107</v>
      </c>
      <c r="E212" t="s">
        <v>105</v>
      </c>
      <c r="F212">
        <v>3866</v>
      </c>
      <c r="G212">
        <v>2</v>
      </c>
      <c r="H212" s="23">
        <v>0</v>
      </c>
      <c r="I212">
        <v>210</v>
      </c>
      <c r="J212" s="60">
        <v>424</v>
      </c>
      <c r="K212">
        <v>0</v>
      </c>
      <c r="L212">
        <v>0</v>
      </c>
      <c r="M212">
        <v>0</v>
      </c>
      <c r="N212">
        <v>0</v>
      </c>
      <c r="O212">
        <v>0</v>
      </c>
      <c r="P212">
        <v>0</v>
      </c>
      <c r="Q212">
        <v>424</v>
      </c>
      <c r="R212">
        <v>247</v>
      </c>
      <c r="S212">
        <v>112</v>
      </c>
      <c r="T212" s="23">
        <v>0.45300000000000001</v>
      </c>
      <c r="U212" s="23">
        <v>0.45300000000000001</v>
      </c>
      <c r="V212">
        <v>2</v>
      </c>
      <c r="W212">
        <v>8</v>
      </c>
      <c r="X212">
        <v>8</v>
      </c>
      <c r="Y212">
        <v>0</v>
      </c>
      <c r="Z212">
        <v>8</v>
      </c>
      <c r="AA212">
        <v>0</v>
      </c>
      <c r="AB212">
        <v>0</v>
      </c>
      <c r="AC212">
        <v>0</v>
      </c>
      <c r="AD212">
        <v>0</v>
      </c>
      <c r="AE212">
        <v>0</v>
      </c>
      <c r="AF212">
        <v>0</v>
      </c>
      <c r="AG212">
        <v>0</v>
      </c>
    </row>
    <row r="213" spans="1:33">
      <c r="A213" t="s">
        <v>178</v>
      </c>
      <c r="B213">
        <v>211</v>
      </c>
      <c r="C213" t="s">
        <v>179</v>
      </c>
      <c r="F213">
        <v>3867</v>
      </c>
      <c r="G213">
        <v>7</v>
      </c>
      <c r="H213" s="23">
        <v>0</v>
      </c>
      <c r="I213">
        <v>211</v>
      </c>
      <c r="J213" s="60">
        <v>118</v>
      </c>
      <c r="K213">
        <v>0</v>
      </c>
      <c r="L213">
        <v>0</v>
      </c>
      <c r="M213">
        <v>0</v>
      </c>
      <c r="N213">
        <v>0</v>
      </c>
      <c r="O213">
        <v>0</v>
      </c>
      <c r="P213">
        <v>0</v>
      </c>
      <c r="Q213">
        <v>118</v>
      </c>
      <c r="R213" s="24">
        <v>1120</v>
      </c>
      <c r="S213">
        <v>206</v>
      </c>
      <c r="T213" s="23">
        <v>0.184</v>
      </c>
      <c r="U213" s="23">
        <v>0.184</v>
      </c>
      <c r="V213">
        <v>7</v>
      </c>
      <c r="W213">
        <v>61</v>
      </c>
      <c r="X213">
        <v>61</v>
      </c>
      <c r="Y213">
        <v>0</v>
      </c>
      <c r="Z213">
        <v>61</v>
      </c>
      <c r="AA213">
        <v>0</v>
      </c>
      <c r="AB213">
        <v>0</v>
      </c>
      <c r="AC213">
        <v>0</v>
      </c>
      <c r="AD213">
        <v>0</v>
      </c>
      <c r="AE213">
        <v>0</v>
      </c>
      <c r="AF213">
        <v>0</v>
      </c>
      <c r="AG213">
        <v>0</v>
      </c>
    </row>
    <row r="214" spans="1:33">
      <c r="A214">
        <v>272</v>
      </c>
      <c r="B214">
        <v>212</v>
      </c>
      <c r="C214" t="s">
        <v>180</v>
      </c>
      <c r="D214" t="s">
        <v>99</v>
      </c>
      <c r="E214" t="s">
        <v>100</v>
      </c>
      <c r="F214">
        <v>3867</v>
      </c>
      <c r="G214">
        <v>4</v>
      </c>
      <c r="H214" s="23">
        <v>0</v>
      </c>
      <c r="I214">
        <v>212</v>
      </c>
      <c r="J214" s="60">
        <v>62</v>
      </c>
      <c r="K214">
        <v>0</v>
      </c>
      <c r="L214">
        <v>0</v>
      </c>
      <c r="M214">
        <v>0</v>
      </c>
      <c r="N214">
        <v>0</v>
      </c>
      <c r="O214">
        <v>0</v>
      </c>
      <c r="P214">
        <v>0</v>
      </c>
      <c r="Q214">
        <v>62</v>
      </c>
      <c r="R214">
        <v>575</v>
      </c>
      <c r="S214">
        <v>116</v>
      </c>
      <c r="T214" s="23">
        <v>0.20200000000000001</v>
      </c>
      <c r="U214" s="23">
        <v>0.20200000000000001</v>
      </c>
      <c r="V214">
        <v>4</v>
      </c>
      <c r="W214">
        <v>32</v>
      </c>
      <c r="X214">
        <v>32</v>
      </c>
      <c r="Y214">
        <v>0</v>
      </c>
      <c r="Z214">
        <v>32</v>
      </c>
      <c r="AA214">
        <v>0</v>
      </c>
      <c r="AB214">
        <v>0</v>
      </c>
      <c r="AC214">
        <v>0</v>
      </c>
      <c r="AD214">
        <v>0</v>
      </c>
      <c r="AE214">
        <v>0</v>
      </c>
      <c r="AF214">
        <v>0</v>
      </c>
      <c r="AG214">
        <v>0</v>
      </c>
    </row>
    <row r="215" spans="1:33">
      <c r="A215">
        <v>273</v>
      </c>
      <c r="B215">
        <v>213</v>
      </c>
      <c r="C215" t="s">
        <v>180</v>
      </c>
      <c r="D215" t="s">
        <v>99</v>
      </c>
      <c r="E215" t="s">
        <v>101</v>
      </c>
      <c r="F215">
        <v>3867</v>
      </c>
      <c r="G215">
        <v>4</v>
      </c>
      <c r="H215" s="23">
        <v>0</v>
      </c>
      <c r="I215">
        <v>213</v>
      </c>
      <c r="J215" s="60">
        <v>217</v>
      </c>
      <c r="K215">
        <v>0</v>
      </c>
      <c r="L215">
        <v>0</v>
      </c>
      <c r="M215">
        <v>0</v>
      </c>
      <c r="N215">
        <v>0</v>
      </c>
      <c r="O215">
        <v>0</v>
      </c>
      <c r="P215">
        <v>0</v>
      </c>
      <c r="Q215">
        <v>217</v>
      </c>
      <c r="R215">
        <v>326</v>
      </c>
      <c r="S215">
        <v>148</v>
      </c>
      <c r="T215" s="23">
        <v>0.45400000000000001</v>
      </c>
      <c r="U215" s="23">
        <v>0.45400000000000001</v>
      </c>
      <c r="V215">
        <v>4</v>
      </c>
      <c r="W215">
        <v>15</v>
      </c>
      <c r="X215">
        <v>15</v>
      </c>
      <c r="Y215">
        <v>0</v>
      </c>
      <c r="Z215">
        <v>15</v>
      </c>
      <c r="AA215">
        <v>0</v>
      </c>
      <c r="AB215">
        <v>0</v>
      </c>
      <c r="AC215">
        <v>0</v>
      </c>
      <c r="AD215">
        <v>0</v>
      </c>
      <c r="AE215">
        <v>0</v>
      </c>
      <c r="AF215">
        <v>0</v>
      </c>
      <c r="AG215">
        <v>0</v>
      </c>
    </row>
    <row r="216" spans="1:33">
      <c r="A216" t="s">
        <v>181</v>
      </c>
      <c r="B216">
        <v>214</v>
      </c>
      <c r="C216" t="s">
        <v>182</v>
      </c>
      <c r="F216">
        <v>3867</v>
      </c>
      <c r="G216">
        <v>7</v>
      </c>
      <c r="H216" s="23">
        <v>0</v>
      </c>
      <c r="I216">
        <v>214</v>
      </c>
      <c r="J216" s="60">
        <v>362</v>
      </c>
      <c r="K216">
        <v>0</v>
      </c>
      <c r="L216">
        <v>0</v>
      </c>
      <c r="M216">
        <v>0</v>
      </c>
      <c r="N216">
        <v>0</v>
      </c>
      <c r="O216">
        <v>0</v>
      </c>
      <c r="P216">
        <v>0</v>
      </c>
      <c r="Q216">
        <v>362</v>
      </c>
      <c r="R216" s="24">
        <v>2139</v>
      </c>
      <c r="S216">
        <v>199</v>
      </c>
      <c r="T216" s="23">
        <v>9.2999999999999999E-2</v>
      </c>
      <c r="U216" s="23">
        <v>9.2999999999999999E-2</v>
      </c>
      <c r="V216">
        <v>7</v>
      </c>
      <c r="W216">
        <v>121</v>
      </c>
      <c r="X216">
        <v>121</v>
      </c>
      <c r="Y216">
        <v>0</v>
      </c>
      <c r="Z216">
        <v>121</v>
      </c>
      <c r="AA216">
        <v>0</v>
      </c>
      <c r="AB216">
        <v>0</v>
      </c>
      <c r="AC216">
        <v>0</v>
      </c>
      <c r="AD216">
        <v>0</v>
      </c>
      <c r="AE216">
        <v>0</v>
      </c>
      <c r="AF216">
        <v>0</v>
      </c>
      <c r="AG216">
        <v>0</v>
      </c>
    </row>
    <row r="217" spans="1:33">
      <c r="A217">
        <v>275</v>
      </c>
      <c r="B217">
        <v>215</v>
      </c>
      <c r="C217" t="s">
        <v>180</v>
      </c>
      <c r="D217" t="s">
        <v>99</v>
      </c>
      <c r="E217" t="s">
        <v>104</v>
      </c>
      <c r="F217">
        <v>3867</v>
      </c>
      <c r="G217">
        <v>3</v>
      </c>
      <c r="H217" s="23">
        <v>0</v>
      </c>
      <c r="I217">
        <v>215</v>
      </c>
      <c r="J217" s="60">
        <v>94</v>
      </c>
      <c r="K217">
        <v>0</v>
      </c>
      <c r="L217">
        <v>0</v>
      </c>
      <c r="M217">
        <v>0</v>
      </c>
      <c r="N217">
        <v>0</v>
      </c>
      <c r="O217">
        <v>0</v>
      </c>
      <c r="P217">
        <v>0</v>
      </c>
      <c r="Q217">
        <v>94</v>
      </c>
      <c r="R217">
        <v>487</v>
      </c>
      <c r="S217">
        <v>112</v>
      </c>
      <c r="T217" s="23">
        <v>0.23</v>
      </c>
      <c r="U217" s="23">
        <v>0.23</v>
      </c>
      <c r="V217">
        <v>3</v>
      </c>
      <c r="W217">
        <v>21</v>
      </c>
      <c r="X217">
        <v>21</v>
      </c>
      <c r="Y217">
        <v>0</v>
      </c>
      <c r="Z217">
        <v>21</v>
      </c>
      <c r="AA217">
        <v>0</v>
      </c>
      <c r="AB217">
        <v>0</v>
      </c>
      <c r="AC217">
        <v>0</v>
      </c>
      <c r="AD217">
        <v>0</v>
      </c>
      <c r="AE217">
        <v>0</v>
      </c>
      <c r="AF217">
        <v>0</v>
      </c>
      <c r="AG217">
        <v>0</v>
      </c>
    </row>
    <row r="218" spans="1:33">
      <c r="A218">
        <v>276</v>
      </c>
      <c r="B218">
        <v>216</v>
      </c>
      <c r="C218" t="s">
        <v>180</v>
      </c>
      <c r="D218" t="s">
        <v>99</v>
      </c>
      <c r="E218" t="s">
        <v>105</v>
      </c>
      <c r="F218">
        <v>3867</v>
      </c>
      <c r="G218">
        <v>5</v>
      </c>
      <c r="H218" s="23">
        <v>0</v>
      </c>
      <c r="I218">
        <v>216</v>
      </c>
      <c r="J218" s="60">
        <v>224</v>
      </c>
      <c r="K218">
        <v>0</v>
      </c>
      <c r="L218">
        <v>0</v>
      </c>
      <c r="M218">
        <v>0</v>
      </c>
      <c r="N218">
        <v>0</v>
      </c>
      <c r="O218">
        <v>0</v>
      </c>
      <c r="P218">
        <v>0</v>
      </c>
      <c r="Q218">
        <v>224</v>
      </c>
      <c r="R218">
        <v>468</v>
      </c>
      <c r="S218">
        <v>180</v>
      </c>
      <c r="T218" s="23">
        <v>0.38500000000000001</v>
      </c>
      <c r="U218" s="23">
        <v>0.38500000000000001</v>
      </c>
      <c r="V218">
        <v>5</v>
      </c>
      <c r="W218">
        <v>21</v>
      </c>
      <c r="X218">
        <v>21</v>
      </c>
      <c r="Y218">
        <v>0</v>
      </c>
      <c r="Z218">
        <v>21</v>
      </c>
      <c r="AA218">
        <v>0</v>
      </c>
      <c r="AB218">
        <v>0</v>
      </c>
      <c r="AC218">
        <v>0</v>
      </c>
      <c r="AD218">
        <v>0</v>
      </c>
      <c r="AE218">
        <v>0</v>
      </c>
      <c r="AF218">
        <v>0</v>
      </c>
      <c r="AG218">
        <v>0</v>
      </c>
    </row>
    <row r="219" spans="1:33">
      <c r="A219">
        <v>278</v>
      </c>
      <c r="B219">
        <v>217</v>
      </c>
      <c r="C219" t="s">
        <v>180</v>
      </c>
      <c r="D219" t="s">
        <v>106</v>
      </c>
      <c r="E219" t="s">
        <v>100</v>
      </c>
      <c r="F219">
        <v>3867</v>
      </c>
      <c r="G219">
        <v>3</v>
      </c>
      <c r="H219" s="23">
        <v>0</v>
      </c>
      <c r="I219">
        <v>217</v>
      </c>
      <c r="J219" s="60">
        <v>135</v>
      </c>
      <c r="K219">
        <v>0</v>
      </c>
      <c r="L219">
        <v>0</v>
      </c>
      <c r="M219">
        <v>0</v>
      </c>
      <c r="N219">
        <v>0</v>
      </c>
      <c r="O219">
        <v>0</v>
      </c>
      <c r="P219">
        <v>0</v>
      </c>
      <c r="Q219">
        <v>135</v>
      </c>
      <c r="R219">
        <v>447</v>
      </c>
      <c r="S219">
        <v>136</v>
      </c>
      <c r="T219" s="23">
        <v>0.30399999999999999</v>
      </c>
      <c r="U219" s="23">
        <v>0.30399999999999999</v>
      </c>
      <c r="V219">
        <v>3</v>
      </c>
      <c r="W219">
        <v>16</v>
      </c>
      <c r="X219">
        <v>16</v>
      </c>
      <c r="Y219">
        <v>0</v>
      </c>
      <c r="Z219">
        <v>16</v>
      </c>
      <c r="AA219">
        <v>0</v>
      </c>
      <c r="AB219">
        <v>0</v>
      </c>
      <c r="AC219">
        <v>0</v>
      </c>
      <c r="AD219">
        <v>0</v>
      </c>
      <c r="AE219">
        <v>0</v>
      </c>
      <c r="AF219">
        <v>0</v>
      </c>
      <c r="AG219">
        <v>0</v>
      </c>
    </row>
    <row r="220" spans="1:33">
      <c r="A220">
        <v>279</v>
      </c>
      <c r="B220">
        <v>218</v>
      </c>
      <c r="C220" t="s">
        <v>180</v>
      </c>
      <c r="D220" t="s">
        <v>106</v>
      </c>
      <c r="E220" t="s">
        <v>101</v>
      </c>
      <c r="F220">
        <v>3867</v>
      </c>
      <c r="G220">
        <v>2</v>
      </c>
      <c r="H220" s="23">
        <v>0</v>
      </c>
      <c r="I220">
        <v>218</v>
      </c>
      <c r="J220" s="60">
        <v>253</v>
      </c>
      <c r="K220">
        <v>0</v>
      </c>
      <c r="L220">
        <v>0</v>
      </c>
      <c r="M220">
        <v>0</v>
      </c>
      <c r="N220">
        <v>0</v>
      </c>
      <c r="O220">
        <v>0</v>
      </c>
      <c r="P220">
        <v>0</v>
      </c>
      <c r="Q220">
        <v>253</v>
      </c>
      <c r="R220">
        <v>221</v>
      </c>
      <c r="S220">
        <v>97</v>
      </c>
      <c r="T220" s="23">
        <v>0.439</v>
      </c>
      <c r="U220" s="23">
        <v>0.439</v>
      </c>
      <c r="V220">
        <v>2</v>
      </c>
      <c r="W220">
        <v>8</v>
      </c>
      <c r="X220">
        <v>8</v>
      </c>
      <c r="Y220">
        <v>0</v>
      </c>
      <c r="Z220">
        <v>8</v>
      </c>
      <c r="AA220">
        <v>0</v>
      </c>
      <c r="AB220">
        <v>0</v>
      </c>
      <c r="AC220">
        <v>0</v>
      </c>
      <c r="AD220">
        <v>0</v>
      </c>
      <c r="AE220">
        <v>0</v>
      </c>
      <c r="AF220">
        <v>0</v>
      </c>
      <c r="AG220">
        <v>0</v>
      </c>
    </row>
    <row r="221" spans="1:33">
      <c r="A221">
        <v>281</v>
      </c>
      <c r="B221">
        <v>219</v>
      </c>
      <c r="C221" t="s">
        <v>180</v>
      </c>
      <c r="D221" t="s">
        <v>106</v>
      </c>
      <c r="E221" t="s">
        <v>104</v>
      </c>
      <c r="F221">
        <v>3867</v>
      </c>
      <c r="G221">
        <v>3</v>
      </c>
      <c r="H221" s="23">
        <v>0</v>
      </c>
      <c r="I221">
        <v>219</v>
      </c>
      <c r="J221" s="60">
        <v>226</v>
      </c>
      <c r="K221">
        <v>0</v>
      </c>
      <c r="L221">
        <v>0</v>
      </c>
      <c r="M221">
        <v>0</v>
      </c>
      <c r="N221">
        <v>0</v>
      </c>
      <c r="O221">
        <v>0</v>
      </c>
      <c r="P221">
        <v>0</v>
      </c>
      <c r="Q221">
        <v>226</v>
      </c>
      <c r="R221">
        <v>650</v>
      </c>
      <c r="S221">
        <v>118</v>
      </c>
      <c r="T221" s="23">
        <v>0.182</v>
      </c>
      <c r="U221" s="23">
        <v>0.182</v>
      </c>
      <c r="V221">
        <v>3</v>
      </c>
      <c r="W221">
        <v>27</v>
      </c>
      <c r="X221">
        <v>27</v>
      </c>
      <c r="Y221">
        <v>0</v>
      </c>
      <c r="Z221">
        <v>27</v>
      </c>
      <c r="AA221">
        <v>0</v>
      </c>
      <c r="AB221">
        <v>0</v>
      </c>
      <c r="AC221">
        <v>0</v>
      </c>
      <c r="AD221">
        <v>0</v>
      </c>
      <c r="AE221">
        <v>0</v>
      </c>
      <c r="AF221">
        <v>0</v>
      </c>
      <c r="AG221">
        <v>0</v>
      </c>
    </row>
    <row r="222" spans="1:33">
      <c r="A222">
        <v>282</v>
      </c>
      <c r="B222">
        <v>220</v>
      </c>
      <c r="C222" t="s">
        <v>180</v>
      </c>
      <c r="D222" t="s">
        <v>106</v>
      </c>
      <c r="E222" t="s">
        <v>105</v>
      </c>
      <c r="F222">
        <v>3867</v>
      </c>
      <c r="G222">
        <v>2</v>
      </c>
      <c r="H222" s="23">
        <v>0</v>
      </c>
      <c r="I222">
        <v>220</v>
      </c>
      <c r="J222" s="60">
        <v>306</v>
      </c>
      <c r="K222">
        <v>0</v>
      </c>
      <c r="L222">
        <v>0</v>
      </c>
      <c r="M222">
        <v>0</v>
      </c>
      <c r="N222">
        <v>0</v>
      </c>
      <c r="O222">
        <v>0</v>
      </c>
      <c r="P222">
        <v>0</v>
      </c>
      <c r="Q222">
        <v>306</v>
      </c>
      <c r="R222">
        <v>273</v>
      </c>
      <c r="S222">
        <v>109</v>
      </c>
      <c r="T222" s="23">
        <v>0.39900000000000002</v>
      </c>
      <c r="U222" s="23">
        <v>0.39900000000000002</v>
      </c>
      <c r="V222">
        <v>2</v>
      </c>
      <c r="W222">
        <v>9</v>
      </c>
      <c r="X222">
        <v>9</v>
      </c>
      <c r="Y222">
        <v>0</v>
      </c>
      <c r="Z222">
        <v>9</v>
      </c>
      <c r="AA222">
        <v>0</v>
      </c>
      <c r="AB222">
        <v>0</v>
      </c>
      <c r="AC222">
        <v>0</v>
      </c>
      <c r="AD222">
        <v>0</v>
      </c>
      <c r="AE222">
        <v>0</v>
      </c>
      <c r="AF222">
        <v>0</v>
      </c>
      <c r="AG222">
        <v>0</v>
      </c>
    </row>
    <row r="223" spans="1:33">
      <c r="A223">
        <v>284</v>
      </c>
      <c r="B223">
        <v>221</v>
      </c>
      <c r="C223" t="s">
        <v>180</v>
      </c>
      <c r="D223" t="s">
        <v>107</v>
      </c>
      <c r="E223" t="s">
        <v>100</v>
      </c>
      <c r="F223">
        <v>3867</v>
      </c>
      <c r="G223">
        <v>2</v>
      </c>
      <c r="H223" s="23">
        <v>0</v>
      </c>
      <c r="I223">
        <v>221</v>
      </c>
      <c r="J223" s="60">
        <v>113</v>
      </c>
      <c r="K223">
        <v>0</v>
      </c>
      <c r="L223">
        <v>0</v>
      </c>
      <c r="M223">
        <v>0</v>
      </c>
      <c r="N223">
        <v>0</v>
      </c>
      <c r="O223">
        <v>0</v>
      </c>
      <c r="P223">
        <v>0</v>
      </c>
      <c r="Q223">
        <v>113</v>
      </c>
      <c r="R223">
        <v>334</v>
      </c>
      <c r="S223">
        <v>105</v>
      </c>
      <c r="T223" s="23">
        <v>0.314</v>
      </c>
      <c r="U223" s="23">
        <v>0.314</v>
      </c>
      <c r="V223">
        <v>2</v>
      </c>
      <c r="W223">
        <v>11</v>
      </c>
      <c r="X223">
        <v>11</v>
      </c>
      <c r="Y223">
        <v>0</v>
      </c>
      <c r="Z223">
        <v>11</v>
      </c>
      <c r="AA223">
        <v>0</v>
      </c>
      <c r="AB223">
        <v>0</v>
      </c>
      <c r="AC223">
        <v>0</v>
      </c>
      <c r="AD223">
        <v>0</v>
      </c>
      <c r="AE223">
        <v>0</v>
      </c>
      <c r="AF223">
        <v>0</v>
      </c>
      <c r="AG223">
        <v>0</v>
      </c>
    </row>
    <row r="224" spans="1:33">
      <c r="A224">
        <v>285</v>
      </c>
      <c r="B224">
        <v>222</v>
      </c>
      <c r="C224" t="s">
        <v>180</v>
      </c>
      <c r="D224" t="s">
        <v>107</v>
      </c>
      <c r="E224" t="s">
        <v>101</v>
      </c>
      <c r="F224">
        <v>3867</v>
      </c>
      <c r="G224">
        <v>1</v>
      </c>
      <c r="H224" s="23">
        <v>0</v>
      </c>
      <c r="I224">
        <v>222</v>
      </c>
      <c r="J224" s="60">
        <v>352</v>
      </c>
      <c r="K224">
        <v>0</v>
      </c>
      <c r="L224">
        <v>0</v>
      </c>
      <c r="M224">
        <v>0</v>
      </c>
      <c r="N224">
        <v>0</v>
      </c>
      <c r="O224">
        <v>1</v>
      </c>
      <c r="P224">
        <v>0</v>
      </c>
      <c r="Q224">
        <v>351</v>
      </c>
      <c r="R224">
        <v>149</v>
      </c>
      <c r="S224">
        <v>81</v>
      </c>
      <c r="T224" s="23">
        <v>0.54400000000000004</v>
      </c>
      <c r="U224" s="23">
        <v>0.54400000000000004</v>
      </c>
      <c r="V224">
        <v>1</v>
      </c>
      <c r="W224">
        <v>3</v>
      </c>
      <c r="X224">
        <v>3</v>
      </c>
      <c r="Y224">
        <v>0</v>
      </c>
      <c r="Z224">
        <v>3</v>
      </c>
      <c r="AA224">
        <v>0</v>
      </c>
      <c r="AB224">
        <v>0</v>
      </c>
      <c r="AC224">
        <v>0</v>
      </c>
      <c r="AD224">
        <v>0</v>
      </c>
      <c r="AE224">
        <v>0</v>
      </c>
      <c r="AF224">
        <v>0</v>
      </c>
      <c r="AG224">
        <v>0</v>
      </c>
    </row>
    <row r="225" spans="1:33">
      <c r="A225">
        <v>287</v>
      </c>
      <c r="B225">
        <v>223</v>
      </c>
      <c r="C225" t="s">
        <v>180</v>
      </c>
      <c r="D225" t="s">
        <v>107</v>
      </c>
      <c r="E225" t="s">
        <v>104</v>
      </c>
      <c r="F225">
        <v>3867</v>
      </c>
      <c r="G225">
        <v>2</v>
      </c>
      <c r="H225" s="23">
        <v>0</v>
      </c>
      <c r="I225">
        <v>223</v>
      </c>
      <c r="J225" s="60">
        <v>210</v>
      </c>
      <c r="K225">
        <v>0</v>
      </c>
      <c r="L225">
        <v>0</v>
      </c>
      <c r="M225">
        <v>0</v>
      </c>
      <c r="N225">
        <v>0</v>
      </c>
      <c r="O225">
        <v>0</v>
      </c>
      <c r="P225">
        <v>0</v>
      </c>
      <c r="Q225">
        <v>210</v>
      </c>
      <c r="R225">
        <v>438</v>
      </c>
      <c r="S225">
        <v>113</v>
      </c>
      <c r="T225" s="23">
        <v>0.25800000000000001</v>
      </c>
      <c r="U225" s="23">
        <v>0.25800000000000001</v>
      </c>
      <c r="V225">
        <v>2</v>
      </c>
      <c r="W225">
        <v>13</v>
      </c>
      <c r="X225">
        <v>13</v>
      </c>
      <c r="Y225">
        <v>0</v>
      </c>
      <c r="Z225">
        <v>13</v>
      </c>
      <c r="AA225">
        <v>0</v>
      </c>
      <c r="AB225">
        <v>0</v>
      </c>
      <c r="AC225">
        <v>0</v>
      </c>
      <c r="AD225">
        <v>0</v>
      </c>
      <c r="AE225">
        <v>0</v>
      </c>
      <c r="AF225">
        <v>0</v>
      </c>
      <c r="AG225">
        <v>0</v>
      </c>
    </row>
    <row r="226" spans="1:33">
      <c r="A226">
        <v>288</v>
      </c>
      <c r="B226">
        <v>224</v>
      </c>
      <c r="C226" t="s">
        <v>180</v>
      </c>
      <c r="D226" t="s">
        <v>107</v>
      </c>
      <c r="E226" t="s">
        <v>105</v>
      </c>
      <c r="F226">
        <v>3867</v>
      </c>
      <c r="G226">
        <v>2</v>
      </c>
      <c r="H226" s="23">
        <v>0</v>
      </c>
      <c r="I226">
        <v>224</v>
      </c>
      <c r="J226" s="60">
        <v>320</v>
      </c>
      <c r="K226">
        <v>0</v>
      </c>
      <c r="L226">
        <v>0</v>
      </c>
      <c r="M226">
        <v>0</v>
      </c>
      <c r="N226">
        <v>0</v>
      </c>
      <c r="O226">
        <v>0</v>
      </c>
      <c r="P226">
        <v>0</v>
      </c>
      <c r="Q226">
        <v>320</v>
      </c>
      <c r="R226">
        <v>246</v>
      </c>
      <c r="S226">
        <v>91</v>
      </c>
      <c r="T226" s="23">
        <v>0.37</v>
      </c>
      <c r="U226" s="23">
        <v>0.37</v>
      </c>
      <c r="V226">
        <v>2</v>
      </c>
      <c r="W226">
        <v>9</v>
      </c>
      <c r="X226">
        <v>9</v>
      </c>
      <c r="Y226">
        <v>0</v>
      </c>
      <c r="Z226">
        <v>9</v>
      </c>
      <c r="AA226">
        <v>0</v>
      </c>
      <c r="AB226">
        <v>0</v>
      </c>
      <c r="AC226">
        <v>0</v>
      </c>
      <c r="AD226">
        <v>0</v>
      </c>
      <c r="AE226">
        <v>0</v>
      </c>
      <c r="AF226">
        <v>0</v>
      </c>
      <c r="AG226">
        <v>0</v>
      </c>
    </row>
    <row r="227" spans="1:33">
      <c r="A227" t="s">
        <v>183</v>
      </c>
      <c r="B227">
        <v>225</v>
      </c>
      <c r="C227" t="s">
        <v>184</v>
      </c>
      <c r="F227">
        <v>3868</v>
      </c>
      <c r="G227">
        <v>14</v>
      </c>
      <c r="H227" s="23">
        <v>0</v>
      </c>
      <c r="I227">
        <v>225</v>
      </c>
      <c r="J227" s="60">
        <v>238</v>
      </c>
      <c r="K227">
        <v>0</v>
      </c>
      <c r="L227">
        <v>0</v>
      </c>
      <c r="M227">
        <v>0</v>
      </c>
      <c r="N227">
        <v>0</v>
      </c>
      <c r="O227">
        <v>1</v>
      </c>
      <c r="P227">
        <v>0</v>
      </c>
      <c r="Q227">
        <v>237</v>
      </c>
      <c r="R227" s="24">
        <v>2779</v>
      </c>
      <c r="S227">
        <v>307</v>
      </c>
      <c r="T227" s="23">
        <v>0.11</v>
      </c>
      <c r="U227" s="23">
        <v>0.11</v>
      </c>
      <c r="V227">
        <v>14</v>
      </c>
      <c r="W227">
        <v>204</v>
      </c>
      <c r="X227">
        <v>204</v>
      </c>
      <c r="Y227">
        <v>0</v>
      </c>
      <c r="Z227">
        <v>204</v>
      </c>
      <c r="AA227">
        <v>0</v>
      </c>
      <c r="AB227">
        <v>0</v>
      </c>
      <c r="AC227">
        <v>0</v>
      </c>
      <c r="AD227">
        <v>0</v>
      </c>
      <c r="AE227">
        <v>0</v>
      </c>
      <c r="AF227">
        <v>0</v>
      </c>
      <c r="AG227">
        <v>0</v>
      </c>
    </row>
    <row r="228" spans="1:33">
      <c r="A228">
        <v>290</v>
      </c>
      <c r="B228">
        <v>226</v>
      </c>
      <c r="C228" t="s">
        <v>185</v>
      </c>
      <c r="D228" t="s">
        <v>99</v>
      </c>
      <c r="E228" t="s">
        <v>100</v>
      </c>
      <c r="F228">
        <v>3868</v>
      </c>
      <c r="G228">
        <v>5</v>
      </c>
      <c r="H228" s="23">
        <v>0</v>
      </c>
      <c r="I228">
        <v>226</v>
      </c>
      <c r="J228" s="60">
        <v>92</v>
      </c>
      <c r="K228">
        <v>0</v>
      </c>
      <c r="L228">
        <v>0</v>
      </c>
      <c r="M228">
        <v>0</v>
      </c>
      <c r="N228">
        <v>0</v>
      </c>
      <c r="O228">
        <v>1</v>
      </c>
      <c r="P228">
        <v>0</v>
      </c>
      <c r="Q228">
        <v>91</v>
      </c>
      <c r="R228">
        <v>864</v>
      </c>
      <c r="S228">
        <v>208</v>
      </c>
      <c r="T228" s="23">
        <v>0.24099999999999999</v>
      </c>
      <c r="U228" s="23">
        <v>0.24099999999999999</v>
      </c>
      <c r="V228">
        <v>5</v>
      </c>
      <c r="W228">
        <v>34</v>
      </c>
      <c r="X228">
        <v>34</v>
      </c>
      <c r="Y228">
        <v>0</v>
      </c>
      <c r="Z228">
        <v>34</v>
      </c>
      <c r="AA228">
        <v>0</v>
      </c>
      <c r="AB228">
        <v>0</v>
      </c>
      <c r="AC228">
        <v>0</v>
      </c>
      <c r="AD228">
        <v>0</v>
      </c>
      <c r="AE228">
        <v>0</v>
      </c>
      <c r="AF228">
        <v>0</v>
      </c>
      <c r="AG228">
        <v>0</v>
      </c>
    </row>
    <row r="229" spans="1:33">
      <c r="A229">
        <v>291</v>
      </c>
      <c r="B229">
        <v>227</v>
      </c>
      <c r="C229" t="s">
        <v>185</v>
      </c>
      <c r="D229" t="s">
        <v>99</v>
      </c>
      <c r="E229" t="s">
        <v>101</v>
      </c>
      <c r="F229">
        <v>3868</v>
      </c>
      <c r="G229">
        <v>5</v>
      </c>
      <c r="H229" s="23">
        <v>0</v>
      </c>
      <c r="I229">
        <v>227</v>
      </c>
      <c r="J229" s="60">
        <v>199</v>
      </c>
      <c r="K229">
        <v>0</v>
      </c>
      <c r="L229">
        <v>0</v>
      </c>
      <c r="M229">
        <v>0</v>
      </c>
      <c r="N229">
        <v>0</v>
      </c>
      <c r="O229">
        <v>0</v>
      </c>
      <c r="P229">
        <v>0</v>
      </c>
      <c r="Q229">
        <v>199</v>
      </c>
      <c r="R229">
        <v>426</v>
      </c>
      <c r="S229">
        <v>191</v>
      </c>
      <c r="T229" s="23">
        <v>0.44800000000000001</v>
      </c>
      <c r="U229" s="23">
        <v>0.44800000000000001</v>
      </c>
      <c r="V229">
        <v>5</v>
      </c>
      <c r="W229">
        <v>18</v>
      </c>
      <c r="X229">
        <v>18</v>
      </c>
      <c r="Y229">
        <v>0</v>
      </c>
      <c r="Z229">
        <v>18</v>
      </c>
      <c r="AA229">
        <v>0</v>
      </c>
      <c r="AB229">
        <v>0</v>
      </c>
      <c r="AC229">
        <v>0</v>
      </c>
      <c r="AD229">
        <v>0</v>
      </c>
      <c r="AE229">
        <v>0</v>
      </c>
      <c r="AF229">
        <v>0</v>
      </c>
      <c r="AG229">
        <v>0</v>
      </c>
    </row>
    <row r="230" spans="1:33">
      <c r="A230" t="s">
        <v>186</v>
      </c>
      <c r="B230">
        <v>228</v>
      </c>
      <c r="C230" t="s">
        <v>187</v>
      </c>
      <c r="F230">
        <v>3868</v>
      </c>
      <c r="G230">
        <v>13</v>
      </c>
      <c r="H230" s="23">
        <v>0</v>
      </c>
      <c r="I230">
        <v>228</v>
      </c>
      <c r="J230" s="60">
        <v>737</v>
      </c>
      <c r="K230">
        <v>0</v>
      </c>
      <c r="L230">
        <v>0</v>
      </c>
      <c r="M230">
        <v>0</v>
      </c>
      <c r="N230">
        <v>0</v>
      </c>
      <c r="O230">
        <v>0</v>
      </c>
      <c r="P230">
        <v>0</v>
      </c>
      <c r="Q230">
        <v>737</v>
      </c>
      <c r="R230" s="24">
        <v>3316</v>
      </c>
      <c r="S230">
        <v>428</v>
      </c>
      <c r="T230" s="23">
        <v>0.129</v>
      </c>
      <c r="U230" s="23">
        <v>0.129</v>
      </c>
      <c r="V230">
        <v>13</v>
      </c>
      <c r="W230">
        <v>162</v>
      </c>
      <c r="X230">
        <v>162</v>
      </c>
      <c r="Y230">
        <v>0</v>
      </c>
      <c r="Z230">
        <v>162</v>
      </c>
      <c r="AA230">
        <v>0</v>
      </c>
      <c r="AB230">
        <v>0</v>
      </c>
      <c r="AC230">
        <v>0</v>
      </c>
      <c r="AD230">
        <v>0</v>
      </c>
      <c r="AE230">
        <v>0</v>
      </c>
      <c r="AF230">
        <v>0</v>
      </c>
      <c r="AG230">
        <v>0</v>
      </c>
    </row>
    <row r="231" spans="1:33">
      <c r="A231">
        <v>293</v>
      </c>
      <c r="B231">
        <v>229</v>
      </c>
      <c r="C231" t="s">
        <v>185</v>
      </c>
      <c r="D231" t="s">
        <v>99</v>
      </c>
      <c r="E231" t="s">
        <v>104</v>
      </c>
      <c r="F231">
        <v>3868</v>
      </c>
      <c r="G231">
        <v>6</v>
      </c>
      <c r="H231" s="23">
        <v>0</v>
      </c>
      <c r="I231">
        <v>229</v>
      </c>
      <c r="J231" s="60">
        <v>193</v>
      </c>
      <c r="K231">
        <v>0</v>
      </c>
      <c r="L231">
        <v>0</v>
      </c>
      <c r="M231">
        <v>0</v>
      </c>
      <c r="N231">
        <v>0</v>
      </c>
      <c r="O231">
        <v>1</v>
      </c>
      <c r="P231">
        <v>0</v>
      </c>
      <c r="Q231">
        <v>192</v>
      </c>
      <c r="R231">
        <v>945</v>
      </c>
      <c r="S231">
        <v>179</v>
      </c>
      <c r="T231" s="23">
        <v>0.189</v>
      </c>
      <c r="U231" s="23">
        <v>0.189</v>
      </c>
      <c r="V231">
        <v>6</v>
      </c>
      <c r="W231">
        <v>51</v>
      </c>
      <c r="X231">
        <v>51</v>
      </c>
      <c r="Y231">
        <v>0</v>
      </c>
      <c r="Z231">
        <v>51</v>
      </c>
      <c r="AA231">
        <v>0</v>
      </c>
      <c r="AB231">
        <v>0</v>
      </c>
      <c r="AC231">
        <v>0</v>
      </c>
      <c r="AD231">
        <v>0</v>
      </c>
      <c r="AE231">
        <v>0</v>
      </c>
      <c r="AF231">
        <v>0</v>
      </c>
      <c r="AG231">
        <v>0</v>
      </c>
    </row>
    <row r="232" spans="1:33">
      <c r="A232">
        <v>294</v>
      </c>
      <c r="B232">
        <v>230</v>
      </c>
      <c r="C232" t="s">
        <v>185</v>
      </c>
      <c r="D232" t="s">
        <v>99</v>
      </c>
      <c r="E232" t="s">
        <v>105</v>
      </c>
      <c r="F232">
        <v>3868</v>
      </c>
      <c r="G232">
        <v>6</v>
      </c>
      <c r="H232" s="23">
        <v>0</v>
      </c>
      <c r="I232">
        <v>230</v>
      </c>
      <c r="J232" s="60">
        <v>291</v>
      </c>
      <c r="K232">
        <v>0</v>
      </c>
      <c r="L232">
        <v>0</v>
      </c>
      <c r="M232">
        <v>0</v>
      </c>
      <c r="N232">
        <v>0</v>
      </c>
      <c r="O232">
        <v>0</v>
      </c>
      <c r="P232">
        <v>0</v>
      </c>
      <c r="Q232">
        <v>291</v>
      </c>
      <c r="R232">
        <v>601</v>
      </c>
      <c r="S232">
        <v>216</v>
      </c>
      <c r="T232" s="23">
        <v>0.35899999999999999</v>
      </c>
      <c r="U232" s="23">
        <v>0.35899999999999999</v>
      </c>
      <c r="V232">
        <v>6</v>
      </c>
      <c r="W232">
        <v>27</v>
      </c>
      <c r="X232">
        <v>27</v>
      </c>
      <c r="Y232">
        <v>0</v>
      </c>
      <c r="Z232">
        <v>27</v>
      </c>
      <c r="AA232">
        <v>0</v>
      </c>
      <c r="AB232">
        <v>0</v>
      </c>
      <c r="AC232">
        <v>0</v>
      </c>
      <c r="AD232">
        <v>0</v>
      </c>
      <c r="AE232">
        <v>0</v>
      </c>
      <c r="AF232">
        <v>0</v>
      </c>
      <c r="AG232">
        <v>0</v>
      </c>
    </row>
    <row r="233" spans="1:33">
      <c r="A233">
        <v>296</v>
      </c>
      <c r="B233">
        <v>231</v>
      </c>
      <c r="C233" t="s">
        <v>185</v>
      </c>
      <c r="D233" t="s">
        <v>106</v>
      </c>
      <c r="E233" t="s">
        <v>100</v>
      </c>
      <c r="F233">
        <v>3868</v>
      </c>
      <c r="G233">
        <v>6</v>
      </c>
      <c r="H233" s="23">
        <v>0</v>
      </c>
      <c r="I233">
        <v>231</v>
      </c>
      <c r="J233" s="60">
        <v>234</v>
      </c>
      <c r="K233">
        <v>0</v>
      </c>
      <c r="L233">
        <v>0</v>
      </c>
      <c r="M233">
        <v>0</v>
      </c>
      <c r="N233">
        <v>0</v>
      </c>
      <c r="O233">
        <v>0</v>
      </c>
      <c r="P233">
        <v>0</v>
      </c>
      <c r="Q233">
        <v>234</v>
      </c>
      <c r="R233">
        <v>976</v>
      </c>
      <c r="S233">
        <v>243</v>
      </c>
      <c r="T233" s="23">
        <v>0.249</v>
      </c>
      <c r="U233" s="23">
        <v>0.249</v>
      </c>
      <c r="V233">
        <v>6</v>
      </c>
      <c r="W233">
        <v>39</v>
      </c>
      <c r="X233">
        <v>39</v>
      </c>
      <c r="Y233">
        <v>0</v>
      </c>
      <c r="Z233">
        <v>39</v>
      </c>
      <c r="AA233">
        <v>0</v>
      </c>
      <c r="AB233">
        <v>0</v>
      </c>
      <c r="AC233">
        <v>0</v>
      </c>
      <c r="AD233">
        <v>0</v>
      </c>
      <c r="AE233">
        <v>0</v>
      </c>
      <c r="AF233">
        <v>0</v>
      </c>
      <c r="AG233">
        <v>0</v>
      </c>
    </row>
    <row r="234" spans="1:33">
      <c r="A234">
        <v>297</v>
      </c>
      <c r="B234">
        <v>232</v>
      </c>
      <c r="C234" t="s">
        <v>185</v>
      </c>
      <c r="D234" t="s">
        <v>106</v>
      </c>
      <c r="E234" t="s">
        <v>101</v>
      </c>
      <c r="F234">
        <v>3868</v>
      </c>
      <c r="G234">
        <v>4</v>
      </c>
      <c r="H234" s="23">
        <v>0</v>
      </c>
      <c r="I234">
        <v>232</v>
      </c>
      <c r="J234" s="60">
        <v>460</v>
      </c>
      <c r="K234">
        <v>0</v>
      </c>
      <c r="L234">
        <v>0</v>
      </c>
      <c r="M234">
        <v>0</v>
      </c>
      <c r="N234">
        <v>0</v>
      </c>
      <c r="O234">
        <v>1</v>
      </c>
      <c r="P234">
        <v>0</v>
      </c>
      <c r="Q234">
        <v>459</v>
      </c>
      <c r="R234">
        <v>429</v>
      </c>
      <c r="S234">
        <v>203</v>
      </c>
      <c r="T234" s="23">
        <v>0.47299999999999998</v>
      </c>
      <c r="U234" s="23">
        <v>0.47299999999999998</v>
      </c>
      <c r="V234">
        <v>4</v>
      </c>
      <c r="W234">
        <v>14</v>
      </c>
      <c r="X234">
        <v>14</v>
      </c>
      <c r="Y234">
        <v>0</v>
      </c>
      <c r="Z234">
        <v>14</v>
      </c>
      <c r="AA234">
        <v>0</v>
      </c>
      <c r="AB234">
        <v>0</v>
      </c>
      <c r="AC234">
        <v>0</v>
      </c>
      <c r="AD234">
        <v>0</v>
      </c>
      <c r="AE234">
        <v>0</v>
      </c>
      <c r="AF234">
        <v>0</v>
      </c>
      <c r="AG234">
        <v>0</v>
      </c>
    </row>
    <row r="235" spans="1:33">
      <c r="A235">
        <v>299</v>
      </c>
      <c r="B235">
        <v>233</v>
      </c>
      <c r="C235" t="s">
        <v>185</v>
      </c>
      <c r="D235" t="s">
        <v>106</v>
      </c>
      <c r="E235" t="s">
        <v>104</v>
      </c>
      <c r="F235">
        <v>3868</v>
      </c>
      <c r="G235">
        <v>5</v>
      </c>
      <c r="H235" s="23">
        <v>0</v>
      </c>
      <c r="I235">
        <v>233</v>
      </c>
      <c r="J235" s="60">
        <v>463</v>
      </c>
      <c r="K235">
        <v>0</v>
      </c>
      <c r="L235">
        <v>0</v>
      </c>
      <c r="M235">
        <v>0</v>
      </c>
      <c r="N235">
        <v>0</v>
      </c>
      <c r="O235">
        <v>2</v>
      </c>
      <c r="P235">
        <v>0</v>
      </c>
      <c r="Q235">
        <v>461</v>
      </c>
      <c r="R235" s="24">
        <v>1052</v>
      </c>
      <c r="S235">
        <v>210</v>
      </c>
      <c r="T235" s="23">
        <v>0.2</v>
      </c>
      <c r="U235" s="23">
        <v>0.2</v>
      </c>
      <c r="V235">
        <v>5</v>
      </c>
      <c r="W235">
        <v>41</v>
      </c>
      <c r="X235">
        <v>41</v>
      </c>
      <c r="Y235">
        <v>0</v>
      </c>
      <c r="Z235">
        <v>41</v>
      </c>
      <c r="AA235">
        <v>0</v>
      </c>
      <c r="AB235">
        <v>0</v>
      </c>
      <c r="AC235">
        <v>0</v>
      </c>
      <c r="AD235">
        <v>0</v>
      </c>
      <c r="AE235">
        <v>0</v>
      </c>
      <c r="AF235">
        <v>0</v>
      </c>
      <c r="AG235">
        <v>0</v>
      </c>
    </row>
    <row r="236" spans="1:33">
      <c r="A236">
        <v>300</v>
      </c>
      <c r="B236">
        <v>234</v>
      </c>
      <c r="C236" t="s">
        <v>185</v>
      </c>
      <c r="D236" t="s">
        <v>106</v>
      </c>
      <c r="E236" t="s">
        <v>105</v>
      </c>
      <c r="F236">
        <v>3868</v>
      </c>
      <c r="G236">
        <v>3</v>
      </c>
      <c r="H236" s="23">
        <v>0</v>
      </c>
      <c r="I236">
        <v>234</v>
      </c>
      <c r="J236" s="60">
        <v>489</v>
      </c>
      <c r="K236">
        <v>0</v>
      </c>
      <c r="L236">
        <v>0</v>
      </c>
      <c r="M236">
        <v>0</v>
      </c>
      <c r="N236">
        <v>0</v>
      </c>
      <c r="O236">
        <v>0</v>
      </c>
      <c r="P236">
        <v>0</v>
      </c>
      <c r="Q236">
        <v>489</v>
      </c>
      <c r="R236">
        <v>418</v>
      </c>
      <c r="S236">
        <v>160</v>
      </c>
      <c r="T236" s="23">
        <v>0.38300000000000001</v>
      </c>
      <c r="U236" s="23">
        <v>0.38300000000000001</v>
      </c>
      <c r="V236">
        <v>3</v>
      </c>
      <c r="W236">
        <v>13</v>
      </c>
      <c r="X236">
        <v>13</v>
      </c>
      <c r="Y236">
        <v>0</v>
      </c>
      <c r="Z236">
        <v>13</v>
      </c>
      <c r="AA236">
        <v>0</v>
      </c>
      <c r="AB236">
        <v>0</v>
      </c>
      <c r="AC236">
        <v>0</v>
      </c>
      <c r="AD236">
        <v>0</v>
      </c>
      <c r="AE236">
        <v>0</v>
      </c>
      <c r="AF236">
        <v>0</v>
      </c>
      <c r="AG236">
        <v>0</v>
      </c>
    </row>
    <row r="237" spans="1:33">
      <c r="A237">
        <v>302</v>
      </c>
      <c r="B237">
        <v>235</v>
      </c>
      <c r="C237" t="s">
        <v>185</v>
      </c>
      <c r="D237" t="s">
        <v>107</v>
      </c>
      <c r="E237" t="s">
        <v>100</v>
      </c>
      <c r="F237">
        <v>3868</v>
      </c>
      <c r="G237">
        <v>3</v>
      </c>
      <c r="H237" s="23">
        <v>0</v>
      </c>
      <c r="I237">
        <v>235</v>
      </c>
      <c r="J237" s="60">
        <v>204</v>
      </c>
      <c r="K237">
        <v>0</v>
      </c>
      <c r="L237">
        <v>0</v>
      </c>
      <c r="M237">
        <v>0</v>
      </c>
      <c r="N237">
        <v>0</v>
      </c>
      <c r="O237">
        <v>0</v>
      </c>
      <c r="P237">
        <v>0</v>
      </c>
      <c r="Q237">
        <v>204</v>
      </c>
      <c r="R237">
        <v>597</v>
      </c>
      <c r="S237">
        <v>184</v>
      </c>
      <c r="T237" s="23">
        <v>0.308</v>
      </c>
      <c r="U237" s="23">
        <v>0.308</v>
      </c>
      <c r="V237">
        <v>3</v>
      </c>
      <c r="W237">
        <v>16</v>
      </c>
      <c r="X237">
        <v>16</v>
      </c>
      <c r="Y237">
        <v>0</v>
      </c>
      <c r="Z237">
        <v>16</v>
      </c>
      <c r="AA237">
        <v>0</v>
      </c>
      <c r="AB237">
        <v>0</v>
      </c>
      <c r="AC237">
        <v>0</v>
      </c>
      <c r="AD237">
        <v>0</v>
      </c>
      <c r="AE237">
        <v>0</v>
      </c>
      <c r="AF237">
        <v>0</v>
      </c>
      <c r="AG237">
        <v>0</v>
      </c>
    </row>
    <row r="238" spans="1:33">
      <c r="A238">
        <v>303</v>
      </c>
      <c r="B238">
        <v>236</v>
      </c>
      <c r="C238" t="s">
        <v>185</v>
      </c>
      <c r="D238" t="s">
        <v>107</v>
      </c>
      <c r="E238" t="s">
        <v>101</v>
      </c>
      <c r="F238">
        <v>3868</v>
      </c>
      <c r="G238">
        <v>2</v>
      </c>
      <c r="H238" s="23">
        <v>0</v>
      </c>
      <c r="I238">
        <v>236</v>
      </c>
      <c r="J238" s="60">
        <v>428</v>
      </c>
      <c r="K238">
        <v>0</v>
      </c>
      <c r="L238">
        <v>0</v>
      </c>
      <c r="M238">
        <v>0</v>
      </c>
      <c r="N238">
        <v>0</v>
      </c>
      <c r="O238">
        <v>0</v>
      </c>
      <c r="P238">
        <v>0</v>
      </c>
      <c r="Q238">
        <v>428</v>
      </c>
      <c r="R238">
        <v>265</v>
      </c>
      <c r="S238">
        <v>130</v>
      </c>
      <c r="T238" s="23">
        <v>0.49099999999999999</v>
      </c>
      <c r="U238" s="23">
        <v>0.49099999999999999</v>
      </c>
      <c r="V238">
        <v>2</v>
      </c>
      <c r="W238">
        <v>7</v>
      </c>
      <c r="X238">
        <v>7</v>
      </c>
      <c r="Y238">
        <v>0</v>
      </c>
      <c r="Z238">
        <v>7</v>
      </c>
      <c r="AA238">
        <v>0</v>
      </c>
      <c r="AB238">
        <v>0</v>
      </c>
      <c r="AC238">
        <v>0</v>
      </c>
      <c r="AD238">
        <v>0</v>
      </c>
      <c r="AE238">
        <v>0</v>
      </c>
      <c r="AF238">
        <v>0</v>
      </c>
      <c r="AG238">
        <v>0</v>
      </c>
    </row>
    <row r="239" spans="1:33">
      <c r="A239">
        <v>305</v>
      </c>
      <c r="B239">
        <v>237</v>
      </c>
      <c r="C239" t="s">
        <v>185</v>
      </c>
      <c r="D239" t="s">
        <v>107</v>
      </c>
      <c r="E239" t="s">
        <v>104</v>
      </c>
      <c r="F239">
        <v>3868</v>
      </c>
      <c r="G239">
        <v>4</v>
      </c>
      <c r="H239" s="23">
        <v>0</v>
      </c>
      <c r="I239">
        <v>237</v>
      </c>
      <c r="J239" s="60">
        <v>341</v>
      </c>
      <c r="K239">
        <v>0</v>
      </c>
      <c r="L239">
        <v>0</v>
      </c>
      <c r="M239">
        <v>0</v>
      </c>
      <c r="N239">
        <v>0</v>
      </c>
      <c r="O239">
        <v>1</v>
      </c>
      <c r="P239">
        <v>0</v>
      </c>
      <c r="Q239">
        <v>340</v>
      </c>
      <c r="R239">
        <v>690</v>
      </c>
      <c r="S239">
        <v>198</v>
      </c>
      <c r="T239" s="23">
        <v>0.28699999999999998</v>
      </c>
      <c r="U239" s="23">
        <v>0.28699999999999998</v>
      </c>
      <c r="V239">
        <v>4</v>
      </c>
      <c r="W239">
        <v>23</v>
      </c>
      <c r="X239">
        <v>23</v>
      </c>
      <c r="Y239">
        <v>0</v>
      </c>
      <c r="Z239">
        <v>23</v>
      </c>
      <c r="AA239">
        <v>0</v>
      </c>
      <c r="AB239">
        <v>0</v>
      </c>
      <c r="AC239">
        <v>0</v>
      </c>
      <c r="AD239">
        <v>0</v>
      </c>
      <c r="AE239">
        <v>0</v>
      </c>
      <c r="AF239">
        <v>0</v>
      </c>
      <c r="AG239">
        <v>0</v>
      </c>
    </row>
    <row r="240" spans="1:33">
      <c r="A240">
        <v>306</v>
      </c>
      <c r="B240">
        <v>238</v>
      </c>
      <c r="C240" t="s">
        <v>185</v>
      </c>
      <c r="D240" t="s">
        <v>107</v>
      </c>
      <c r="E240" t="s">
        <v>105</v>
      </c>
      <c r="F240">
        <v>3868</v>
      </c>
      <c r="G240">
        <v>2</v>
      </c>
      <c r="H240" s="23">
        <v>0</v>
      </c>
      <c r="I240">
        <v>238</v>
      </c>
      <c r="J240" s="60">
        <v>417</v>
      </c>
      <c r="K240">
        <v>0</v>
      </c>
      <c r="L240">
        <v>0</v>
      </c>
      <c r="M240">
        <v>0</v>
      </c>
      <c r="N240">
        <v>0</v>
      </c>
      <c r="O240">
        <v>0</v>
      </c>
      <c r="P240">
        <v>0</v>
      </c>
      <c r="Q240">
        <v>417</v>
      </c>
      <c r="R240">
        <v>297</v>
      </c>
      <c r="S240">
        <v>128</v>
      </c>
      <c r="T240" s="23">
        <v>0.43099999999999999</v>
      </c>
      <c r="U240" s="23">
        <v>0.43099999999999999</v>
      </c>
      <c r="V240">
        <v>2</v>
      </c>
      <c r="W240">
        <v>8</v>
      </c>
      <c r="X240">
        <v>8</v>
      </c>
      <c r="Y240">
        <v>0</v>
      </c>
      <c r="Z240">
        <v>8</v>
      </c>
      <c r="AA240">
        <v>0</v>
      </c>
      <c r="AB240">
        <v>0</v>
      </c>
      <c r="AC240">
        <v>0</v>
      </c>
      <c r="AD240">
        <v>0</v>
      </c>
      <c r="AE240">
        <v>0</v>
      </c>
      <c r="AF240">
        <v>0</v>
      </c>
      <c r="AG240">
        <v>0</v>
      </c>
    </row>
    <row r="241" spans="1:33">
      <c r="A241" t="s">
        <v>188</v>
      </c>
      <c r="B241">
        <v>239</v>
      </c>
      <c r="C241" t="s">
        <v>189</v>
      </c>
      <c r="F241">
        <v>3869</v>
      </c>
      <c r="G241">
        <v>14</v>
      </c>
      <c r="H241" s="23">
        <v>0</v>
      </c>
      <c r="I241">
        <v>239</v>
      </c>
      <c r="J241" s="60">
        <v>280</v>
      </c>
      <c r="K241">
        <v>0</v>
      </c>
      <c r="L241">
        <v>0</v>
      </c>
      <c r="M241">
        <v>0</v>
      </c>
      <c r="N241">
        <v>0</v>
      </c>
      <c r="O241">
        <v>1</v>
      </c>
      <c r="P241">
        <v>0</v>
      </c>
      <c r="Q241">
        <v>279</v>
      </c>
      <c r="R241" s="24">
        <v>2956</v>
      </c>
      <c r="S241">
        <v>421</v>
      </c>
      <c r="T241" s="23">
        <v>0.14199999999999999</v>
      </c>
      <c r="U241" s="23">
        <v>0.14199999999999999</v>
      </c>
      <c r="V241">
        <v>14</v>
      </c>
      <c r="W241">
        <v>158</v>
      </c>
      <c r="X241">
        <v>158</v>
      </c>
      <c r="Y241">
        <v>0</v>
      </c>
      <c r="Z241">
        <v>158</v>
      </c>
      <c r="AA241">
        <v>0</v>
      </c>
      <c r="AB241">
        <v>0</v>
      </c>
      <c r="AC241">
        <v>0</v>
      </c>
      <c r="AD241">
        <v>0</v>
      </c>
      <c r="AE241">
        <v>0</v>
      </c>
      <c r="AF241">
        <v>0</v>
      </c>
      <c r="AG241">
        <v>0</v>
      </c>
    </row>
    <row r="242" spans="1:33">
      <c r="A242">
        <v>308</v>
      </c>
      <c r="B242">
        <v>240</v>
      </c>
      <c r="C242" t="s">
        <v>190</v>
      </c>
      <c r="D242" t="s">
        <v>99</v>
      </c>
      <c r="E242" t="s">
        <v>100</v>
      </c>
      <c r="F242">
        <v>3869</v>
      </c>
      <c r="G242">
        <v>5</v>
      </c>
      <c r="H242" s="23">
        <v>0</v>
      </c>
      <c r="I242">
        <v>240</v>
      </c>
      <c r="J242" s="60">
        <v>96</v>
      </c>
      <c r="K242">
        <v>0</v>
      </c>
      <c r="L242">
        <v>0</v>
      </c>
      <c r="M242">
        <v>0</v>
      </c>
      <c r="N242">
        <v>0</v>
      </c>
      <c r="O242">
        <v>0</v>
      </c>
      <c r="P242">
        <v>0</v>
      </c>
      <c r="Q242">
        <v>96</v>
      </c>
      <c r="R242">
        <v>765</v>
      </c>
      <c r="S242">
        <v>141</v>
      </c>
      <c r="T242" s="23">
        <v>0.184</v>
      </c>
      <c r="U242" s="23">
        <v>0.184</v>
      </c>
      <c r="V242">
        <v>5</v>
      </c>
      <c r="W242">
        <v>44</v>
      </c>
      <c r="X242">
        <v>44</v>
      </c>
      <c r="Y242">
        <v>0</v>
      </c>
      <c r="Z242">
        <v>44</v>
      </c>
      <c r="AA242">
        <v>0</v>
      </c>
      <c r="AB242">
        <v>0</v>
      </c>
      <c r="AC242">
        <v>0</v>
      </c>
      <c r="AD242">
        <v>0</v>
      </c>
      <c r="AE242">
        <v>0</v>
      </c>
      <c r="AF242">
        <v>0</v>
      </c>
      <c r="AG242">
        <v>0</v>
      </c>
    </row>
    <row r="243" spans="1:33">
      <c r="A243">
        <v>309</v>
      </c>
      <c r="B243">
        <v>241</v>
      </c>
      <c r="C243" t="s">
        <v>190</v>
      </c>
      <c r="D243" t="s">
        <v>99</v>
      </c>
      <c r="E243" t="s">
        <v>101</v>
      </c>
      <c r="F243">
        <v>3869</v>
      </c>
      <c r="G243">
        <v>4</v>
      </c>
      <c r="H243" s="23">
        <v>0</v>
      </c>
      <c r="I243">
        <v>241</v>
      </c>
      <c r="J243" s="60">
        <v>219</v>
      </c>
      <c r="K243">
        <v>0</v>
      </c>
      <c r="L243">
        <v>0</v>
      </c>
      <c r="M243">
        <v>0</v>
      </c>
      <c r="N243">
        <v>0</v>
      </c>
      <c r="O243">
        <v>0</v>
      </c>
      <c r="P243">
        <v>0</v>
      </c>
      <c r="Q243">
        <v>219</v>
      </c>
      <c r="R243">
        <v>356</v>
      </c>
      <c r="S243">
        <v>145</v>
      </c>
      <c r="T243" s="23">
        <v>0.40699999999999997</v>
      </c>
      <c r="U243" s="23">
        <v>0.40699999999999997</v>
      </c>
      <c r="V243">
        <v>4</v>
      </c>
      <c r="W243">
        <v>16</v>
      </c>
      <c r="X243">
        <v>16</v>
      </c>
      <c r="Y243">
        <v>0</v>
      </c>
      <c r="Z243">
        <v>16</v>
      </c>
      <c r="AA243">
        <v>0</v>
      </c>
      <c r="AB243">
        <v>0</v>
      </c>
      <c r="AC243">
        <v>0</v>
      </c>
      <c r="AD243">
        <v>0</v>
      </c>
      <c r="AE243">
        <v>0</v>
      </c>
      <c r="AF243">
        <v>0</v>
      </c>
      <c r="AG243">
        <v>0</v>
      </c>
    </row>
    <row r="244" spans="1:33">
      <c r="A244" t="s">
        <v>191</v>
      </c>
      <c r="B244">
        <v>242</v>
      </c>
      <c r="C244" t="s">
        <v>192</v>
      </c>
      <c r="F244">
        <v>3869</v>
      </c>
      <c r="G244">
        <v>14</v>
      </c>
      <c r="H244" s="23">
        <v>0</v>
      </c>
      <c r="I244">
        <v>242</v>
      </c>
      <c r="J244" s="60">
        <v>820</v>
      </c>
      <c r="K244">
        <v>0</v>
      </c>
      <c r="L244">
        <v>0</v>
      </c>
      <c r="M244">
        <v>0</v>
      </c>
      <c r="N244">
        <v>0</v>
      </c>
      <c r="O244">
        <v>0</v>
      </c>
      <c r="P244">
        <v>0</v>
      </c>
      <c r="Q244">
        <v>820</v>
      </c>
      <c r="R244" s="24">
        <v>3413</v>
      </c>
      <c r="S244">
        <v>407</v>
      </c>
      <c r="T244" s="23">
        <v>0.11899999999999999</v>
      </c>
      <c r="U244" s="23">
        <v>0.11899999999999999</v>
      </c>
      <c r="V244">
        <v>14</v>
      </c>
      <c r="W244">
        <v>189</v>
      </c>
      <c r="X244">
        <v>189</v>
      </c>
      <c r="Y244">
        <v>0</v>
      </c>
      <c r="Z244">
        <v>189</v>
      </c>
      <c r="AA244">
        <v>0</v>
      </c>
      <c r="AB244">
        <v>0</v>
      </c>
      <c r="AC244">
        <v>0</v>
      </c>
      <c r="AD244">
        <v>0</v>
      </c>
      <c r="AE244">
        <v>0</v>
      </c>
      <c r="AF244">
        <v>0</v>
      </c>
      <c r="AG244">
        <v>0</v>
      </c>
    </row>
    <row r="245" spans="1:33">
      <c r="A245">
        <v>311</v>
      </c>
      <c r="B245">
        <v>243</v>
      </c>
      <c r="C245" t="s">
        <v>190</v>
      </c>
      <c r="D245" t="s">
        <v>99</v>
      </c>
      <c r="E245" t="s">
        <v>104</v>
      </c>
      <c r="F245">
        <v>3869</v>
      </c>
      <c r="G245">
        <v>5</v>
      </c>
      <c r="H245" s="23">
        <v>0</v>
      </c>
      <c r="I245">
        <v>243</v>
      </c>
      <c r="J245" s="60">
        <v>149</v>
      </c>
      <c r="K245">
        <v>0</v>
      </c>
      <c r="L245">
        <v>0</v>
      </c>
      <c r="M245">
        <v>0</v>
      </c>
      <c r="N245">
        <v>0</v>
      </c>
      <c r="O245">
        <v>1</v>
      </c>
      <c r="P245">
        <v>0</v>
      </c>
      <c r="Q245">
        <v>148</v>
      </c>
      <c r="R245">
        <v>745</v>
      </c>
      <c r="S245">
        <v>148</v>
      </c>
      <c r="T245" s="23">
        <v>0.19900000000000001</v>
      </c>
      <c r="U245" s="23">
        <v>0.19900000000000001</v>
      </c>
      <c r="V245">
        <v>5</v>
      </c>
      <c r="W245">
        <v>41</v>
      </c>
      <c r="X245">
        <v>41</v>
      </c>
      <c r="Y245">
        <v>0</v>
      </c>
      <c r="Z245">
        <v>41</v>
      </c>
      <c r="AA245">
        <v>0</v>
      </c>
      <c r="AB245">
        <v>0</v>
      </c>
      <c r="AC245">
        <v>0</v>
      </c>
      <c r="AD245">
        <v>0</v>
      </c>
      <c r="AE245">
        <v>0</v>
      </c>
      <c r="AF245">
        <v>0</v>
      </c>
      <c r="AG245">
        <v>0</v>
      </c>
    </row>
    <row r="246" spans="1:33">
      <c r="A246">
        <v>312</v>
      </c>
      <c r="B246">
        <v>244</v>
      </c>
      <c r="C246" t="s">
        <v>190</v>
      </c>
      <c r="D246" t="s">
        <v>99</v>
      </c>
      <c r="E246" t="s">
        <v>105</v>
      </c>
      <c r="F246">
        <v>3869</v>
      </c>
      <c r="G246">
        <v>6</v>
      </c>
      <c r="H246" s="23">
        <v>0</v>
      </c>
      <c r="I246">
        <v>244</v>
      </c>
      <c r="J246" s="60">
        <v>283</v>
      </c>
      <c r="K246">
        <v>0</v>
      </c>
      <c r="L246">
        <v>0</v>
      </c>
      <c r="M246">
        <v>0</v>
      </c>
      <c r="N246">
        <v>0</v>
      </c>
      <c r="O246">
        <v>0</v>
      </c>
      <c r="P246">
        <v>0</v>
      </c>
      <c r="Q246">
        <v>283</v>
      </c>
      <c r="R246">
        <v>500</v>
      </c>
      <c r="S246">
        <v>211</v>
      </c>
      <c r="T246" s="23">
        <v>0.42199999999999999</v>
      </c>
      <c r="U246" s="23">
        <v>0.42199999999999999</v>
      </c>
      <c r="V246">
        <v>6</v>
      </c>
      <c r="W246">
        <v>23</v>
      </c>
      <c r="X246">
        <v>23</v>
      </c>
      <c r="Y246">
        <v>0</v>
      </c>
      <c r="Z246">
        <v>23</v>
      </c>
      <c r="AA246">
        <v>0</v>
      </c>
      <c r="AB246">
        <v>0</v>
      </c>
      <c r="AC246">
        <v>0</v>
      </c>
      <c r="AD246">
        <v>0</v>
      </c>
      <c r="AE246">
        <v>0</v>
      </c>
      <c r="AF246">
        <v>0</v>
      </c>
      <c r="AG246">
        <v>0</v>
      </c>
    </row>
    <row r="247" spans="1:33">
      <c r="A247">
        <v>314</v>
      </c>
      <c r="B247">
        <v>245</v>
      </c>
      <c r="C247" t="s">
        <v>190</v>
      </c>
      <c r="D247" t="s">
        <v>106</v>
      </c>
      <c r="E247" t="s">
        <v>100</v>
      </c>
      <c r="F247">
        <v>3869</v>
      </c>
      <c r="G247">
        <v>6</v>
      </c>
      <c r="H247" s="23">
        <v>0</v>
      </c>
      <c r="I247">
        <v>245</v>
      </c>
      <c r="J247" s="60">
        <v>229</v>
      </c>
      <c r="K247">
        <v>0</v>
      </c>
      <c r="L247">
        <v>0</v>
      </c>
      <c r="M247">
        <v>0</v>
      </c>
      <c r="N247">
        <v>0</v>
      </c>
      <c r="O247">
        <v>0</v>
      </c>
      <c r="P247">
        <v>0</v>
      </c>
      <c r="Q247">
        <v>229</v>
      </c>
      <c r="R247">
        <v>890</v>
      </c>
      <c r="S247">
        <v>252</v>
      </c>
      <c r="T247" s="23">
        <v>0.28299999999999997</v>
      </c>
      <c r="U247" s="23">
        <v>0.28299999999999997</v>
      </c>
      <c r="V247">
        <v>6</v>
      </c>
      <c r="W247">
        <v>34</v>
      </c>
      <c r="X247">
        <v>34</v>
      </c>
      <c r="Y247">
        <v>0</v>
      </c>
      <c r="Z247">
        <v>34</v>
      </c>
      <c r="AA247">
        <v>0</v>
      </c>
      <c r="AB247">
        <v>0</v>
      </c>
      <c r="AC247">
        <v>0</v>
      </c>
      <c r="AD247">
        <v>0</v>
      </c>
      <c r="AE247">
        <v>0</v>
      </c>
      <c r="AF247">
        <v>0</v>
      </c>
      <c r="AG247">
        <v>0</v>
      </c>
    </row>
    <row r="248" spans="1:33">
      <c r="A248">
        <v>315</v>
      </c>
      <c r="B248">
        <v>246</v>
      </c>
      <c r="C248" t="s">
        <v>190</v>
      </c>
      <c r="D248" t="s">
        <v>106</v>
      </c>
      <c r="E248" t="s">
        <v>101</v>
      </c>
      <c r="F248">
        <v>3869</v>
      </c>
      <c r="G248">
        <v>4</v>
      </c>
      <c r="H248" s="23">
        <v>0</v>
      </c>
      <c r="I248">
        <v>246</v>
      </c>
      <c r="J248" s="60">
        <v>512</v>
      </c>
      <c r="K248">
        <v>0</v>
      </c>
      <c r="L248">
        <v>0</v>
      </c>
      <c r="M248">
        <v>0</v>
      </c>
      <c r="N248">
        <v>0</v>
      </c>
      <c r="O248">
        <v>0</v>
      </c>
      <c r="P248">
        <v>0</v>
      </c>
      <c r="Q248">
        <v>512</v>
      </c>
      <c r="R248">
        <v>428</v>
      </c>
      <c r="S248">
        <v>188</v>
      </c>
      <c r="T248" s="23">
        <v>0.439</v>
      </c>
      <c r="U248" s="23">
        <v>0.439</v>
      </c>
      <c r="V248">
        <v>4</v>
      </c>
      <c r="W248">
        <v>15</v>
      </c>
      <c r="X248">
        <v>15</v>
      </c>
      <c r="Y248">
        <v>0</v>
      </c>
      <c r="Z248">
        <v>15</v>
      </c>
      <c r="AA248">
        <v>0</v>
      </c>
      <c r="AB248">
        <v>0</v>
      </c>
      <c r="AC248">
        <v>0</v>
      </c>
      <c r="AD248">
        <v>0</v>
      </c>
      <c r="AE248">
        <v>0</v>
      </c>
      <c r="AF248">
        <v>0</v>
      </c>
      <c r="AG248">
        <v>0</v>
      </c>
    </row>
    <row r="249" spans="1:33">
      <c r="A249">
        <v>317</v>
      </c>
      <c r="B249">
        <v>247</v>
      </c>
      <c r="C249" t="s">
        <v>190</v>
      </c>
      <c r="D249" t="s">
        <v>106</v>
      </c>
      <c r="E249" t="s">
        <v>104</v>
      </c>
      <c r="F249">
        <v>3869</v>
      </c>
      <c r="G249">
        <v>5</v>
      </c>
      <c r="H249" s="23">
        <v>0</v>
      </c>
      <c r="I249">
        <v>247</v>
      </c>
      <c r="J249" s="60">
        <v>458</v>
      </c>
      <c r="K249">
        <v>0</v>
      </c>
      <c r="L249">
        <v>0</v>
      </c>
      <c r="M249">
        <v>0</v>
      </c>
      <c r="N249">
        <v>0</v>
      </c>
      <c r="O249">
        <v>0</v>
      </c>
      <c r="P249">
        <v>0</v>
      </c>
      <c r="Q249">
        <v>458</v>
      </c>
      <c r="R249" s="24">
        <v>1032</v>
      </c>
      <c r="S249">
        <v>226</v>
      </c>
      <c r="T249" s="23">
        <v>0.219</v>
      </c>
      <c r="U249" s="23">
        <v>0.219</v>
      </c>
      <c r="V249">
        <v>5</v>
      </c>
      <c r="W249">
        <v>37</v>
      </c>
      <c r="X249">
        <v>37</v>
      </c>
      <c r="Y249">
        <v>0</v>
      </c>
      <c r="Z249">
        <v>37</v>
      </c>
      <c r="AA249">
        <v>0</v>
      </c>
      <c r="AB249">
        <v>0</v>
      </c>
      <c r="AC249">
        <v>0</v>
      </c>
      <c r="AD249">
        <v>0</v>
      </c>
      <c r="AE249">
        <v>0</v>
      </c>
      <c r="AF249">
        <v>0</v>
      </c>
      <c r="AG249">
        <v>0</v>
      </c>
    </row>
    <row r="250" spans="1:33">
      <c r="A250">
        <v>318</v>
      </c>
      <c r="B250">
        <v>248</v>
      </c>
      <c r="C250" t="s">
        <v>190</v>
      </c>
      <c r="D250" t="s">
        <v>106</v>
      </c>
      <c r="E250" t="s">
        <v>105</v>
      </c>
      <c r="F250">
        <v>3869</v>
      </c>
      <c r="G250">
        <v>4</v>
      </c>
      <c r="H250" s="23">
        <v>0</v>
      </c>
      <c r="I250">
        <v>248</v>
      </c>
      <c r="J250" s="60">
        <v>588</v>
      </c>
      <c r="K250">
        <v>0</v>
      </c>
      <c r="L250">
        <v>0</v>
      </c>
      <c r="M250">
        <v>0</v>
      </c>
      <c r="N250">
        <v>0</v>
      </c>
      <c r="O250">
        <v>0</v>
      </c>
      <c r="P250">
        <v>0</v>
      </c>
      <c r="Q250">
        <v>588</v>
      </c>
      <c r="R250">
        <v>497</v>
      </c>
      <c r="S250">
        <v>199</v>
      </c>
      <c r="T250" s="23">
        <v>0.4</v>
      </c>
      <c r="U250" s="23">
        <v>0.4</v>
      </c>
      <c r="V250">
        <v>4</v>
      </c>
      <c r="W250">
        <v>17</v>
      </c>
      <c r="X250">
        <v>17</v>
      </c>
      <c r="Y250">
        <v>0</v>
      </c>
      <c r="Z250">
        <v>17</v>
      </c>
      <c r="AA250">
        <v>0</v>
      </c>
      <c r="AB250">
        <v>0</v>
      </c>
      <c r="AC250">
        <v>0</v>
      </c>
      <c r="AD250">
        <v>0</v>
      </c>
      <c r="AE250">
        <v>0</v>
      </c>
      <c r="AF250">
        <v>0</v>
      </c>
      <c r="AG250">
        <v>0</v>
      </c>
    </row>
    <row r="251" spans="1:33">
      <c r="A251">
        <v>320</v>
      </c>
      <c r="B251">
        <v>249</v>
      </c>
      <c r="C251" t="s">
        <v>190</v>
      </c>
      <c r="D251" t="s">
        <v>107</v>
      </c>
      <c r="E251" t="s">
        <v>100</v>
      </c>
      <c r="F251">
        <v>3869</v>
      </c>
      <c r="G251">
        <v>5</v>
      </c>
      <c r="H251" s="23">
        <v>0</v>
      </c>
      <c r="I251">
        <v>249</v>
      </c>
      <c r="J251" s="60">
        <v>247</v>
      </c>
      <c r="K251">
        <v>0</v>
      </c>
      <c r="L251">
        <v>0</v>
      </c>
      <c r="M251">
        <v>0</v>
      </c>
      <c r="N251">
        <v>0</v>
      </c>
      <c r="O251">
        <v>0</v>
      </c>
      <c r="P251">
        <v>0</v>
      </c>
      <c r="Q251">
        <v>247</v>
      </c>
      <c r="R251">
        <v>861</v>
      </c>
      <c r="S251">
        <v>241</v>
      </c>
      <c r="T251" s="23">
        <v>0.28000000000000003</v>
      </c>
      <c r="U251" s="23">
        <v>0.28000000000000003</v>
      </c>
      <c r="V251">
        <v>5</v>
      </c>
      <c r="W251">
        <v>29</v>
      </c>
      <c r="X251">
        <v>29</v>
      </c>
      <c r="Y251">
        <v>0</v>
      </c>
      <c r="Z251">
        <v>29</v>
      </c>
      <c r="AA251">
        <v>0</v>
      </c>
      <c r="AB251">
        <v>0</v>
      </c>
      <c r="AC251">
        <v>0</v>
      </c>
      <c r="AD251">
        <v>0</v>
      </c>
      <c r="AE251">
        <v>0</v>
      </c>
      <c r="AF251">
        <v>0</v>
      </c>
      <c r="AG251">
        <v>0</v>
      </c>
    </row>
    <row r="252" spans="1:33">
      <c r="A252">
        <v>321</v>
      </c>
      <c r="B252">
        <v>250</v>
      </c>
      <c r="C252" t="s">
        <v>190</v>
      </c>
      <c r="D252" t="s">
        <v>107</v>
      </c>
      <c r="E252" t="s">
        <v>101</v>
      </c>
      <c r="F252">
        <v>3869</v>
      </c>
      <c r="G252">
        <v>3</v>
      </c>
      <c r="H252" s="23">
        <v>0</v>
      </c>
      <c r="I252">
        <v>250</v>
      </c>
      <c r="J252" s="60">
        <v>549</v>
      </c>
      <c r="K252">
        <v>0</v>
      </c>
      <c r="L252">
        <v>0</v>
      </c>
      <c r="M252">
        <v>0</v>
      </c>
      <c r="N252">
        <v>0</v>
      </c>
      <c r="O252">
        <v>0</v>
      </c>
      <c r="P252">
        <v>0</v>
      </c>
      <c r="Q252">
        <v>549</v>
      </c>
      <c r="R252">
        <v>356</v>
      </c>
      <c r="S252">
        <v>175</v>
      </c>
      <c r="T252" s="23">
        <v>0.49199999999999999</v>
      </c>
      <c r="U252" s="23">
        <v>0.49199999999999999</v>
      </c>
      <c r="V252">
        <v>3</v>
      </c>
      <c r="W252">
        <v>10</v>
      </c>
      <c r="X252">
        <v>10</v>
      </c>
      <c r="Y252">
        <v>0</v>
      </c>
      <c r="Z252">
        <v>10</v>
      </c>
      <c r="AA252">
        <v>0</v>
      </c>
      <c r="AB252">
        <v>0</v>
      </c>
      <c r="AC252">
        <v>0</v>
      </c>
      <c r="AD252">
        <v>0</v>
      </c>
      <c r="AE252">
        <v>0</v>
      </c>
      <c r="AF252">
        <v>0</v>
      </c>
      <c r="AG252">
        <v>0</v>
      </c>
    </row>
    <row r="253" spans="1:33">
      <c r="A253">
        <v>323</v>
      </c>
      <c r="B253">
        <v>251</v>
      </c>
      <c r="C253" t="s">
        <v>190</v>
      </c>
      <c r="D253" t="s">
        <v>107</v>
      </c>
      <c r="E253" t="s">
        <v>104</v>
      </c>
      <c r="F253">
        <v>3869</v>
      </c>
      <c r="G253">
        <v>6</v>
      </c>
      <c r="H253" s="23">
        <v>0</v>
      </c>
      <c r="I253">
        <v>251</v>
      </c>
      <c r="J253" s="60">
        <v>425</v>
      </c>
      <c r="K253">
        <v>0</v>
      </c>
      <c r="L253">
        <v>0</v>
      </c>
      <c r="M253">
        <v>0</v>
      </c>
      <c r="N253">
        <v>0</v>
      </c>
      <c r="O253">
        <v>0</v>
      </c>
      <c r="P253">
        <v>0</v>
      </c>
      <c r="Q253">
        <v>425</v>
      </c>
      <c r="R253" s="24">
        <v>1009</v>
      </c>
      <c r="S253">
        <v>279</v>
      </c>
      <c r="T253" s="23">
        <v>0.27700000000000002</v>
      </c>
      <c r="U253" s="23">
        <v>0.27700000000000002</v>
      </c>
      <c r="V253">
        <v>6</v>
      </c>
      <c r="W253">
        <v>35</v>
      </c>
      <c r="X253">
        <v>35</v>
      </c>
      <c r="Y253">
        <v>0</v>
      </c>
      <c r="Z253">
        <v>35</v>
      </c>
      <c r="AA253">
        <v>0</v>
      </c>
      <c r="AB253">
        <v>0</v>
      </c>
      <c r="AC253">
        <v>0</v>
      </c>
      <c r="AD253">
        <v>0</v>
      </c>
      <c r="AE253">
        <v>0</v>
      </c>
      <c r="AF253">
        <v>0</v>
      </c>
      <c r="AG253">
        <v>0</v>
      </c>
    </row>
    <row r="254" spans="1:33">
      <c r="A254">
        <v>324</v>
      </c>
      <c r="B254">
        <v>252</v>
      </c>
      <c r="C254" t="s">
        <v>190</v>
      </c>
      <c r="D254" t="s">
        <v>107</v>
      </c>
      <c r="E254" t="s">
        <v>105</v>
      </c>
      <c r="F254">
        <v>3869</v>
      </c>
      <c r="G254">
        <v>3</v>
      </c>
      <c r="H254" s="23">
        <v>0</v>
      </c>
      <c r="I254">
        <v>252</v>
      </c>
      <c r="J254" s="60">
        <v>483</v>
      </c>
      <c r="K254">
        <v>0</v>
      </c>
      <c r="L254">
        <v>0</v>
      </c>
      <c r="M254">
        <v>0</v>
      </c>
      <c r="N254">
        <v>0</v>
      </c>
      <c r="O254">
        <v>0</v>
      </c>
      <c r="P254">
        <v>0</v>
      </c>
      <c r="Q254">
        <v>483</v>
      </c>
      <c r="R254">
        <v>362</v>
      </c>
      <c r="S254">
        <v>162</v>
      </c>
      <c r="T254" s="23">
        <v>0.44800000000000001</v>
      </c>
      <c r="U254" s="23">
        <v>0.44800000000000001</v>
      </c>
      <c r="V254">
        <v>3</v>
      </c>
      <c r="W254">
        <v>11</v>
      </c>
      <c r="X254">
        <v>11</v>
      </c>
      <c r="Y254">
        <v>0</v>
      </c>
      <c r="Z254">
        <v>11</v>
      </c>
      <c r="AA254">
        <v>0</v>
      </c>
      <c r="AB254">
        <v>0</v>
      </c>
      <c r="AC254">
        <v>0</v>
      </c>
      <c r="AD254">
        <v>0</v>
      </c>
      <c r="AE254">
        <v>0</v>
      </c>
      <c r="AF254">
        <v>0</v>
      </c>
      <c r="AG254">
        <v>0</v>
      </c>
    </row>
    <row r="255" spans="1:33">
      <c r="A255" t="s">
        <v>193</v>
      </c>
      <c r="B255">
        <v>253</v>
      </c>
      <c r="C255" t="s">
        <v>194</v>
      </c>
      <c r="F255">
        <v>3870</v>
      </c>
      <c r="G255">
        <v>16</v>
      </c>
      <c r="H255" s="23">
        <v>0</v>
      </c>
      <c r="I255">
        <v>253</v>
      </c>
      <c r="J255" s="60">
        <v>301</v>
      </c>
      <c r="K255">
        <v>0</v>
      </c>
      <c r="L255">
        <v>0</v>
      </c>
      <c r="M255">
        <v>0</v>
      </c>
      <c r="N255">
        <v>0</v>
      </c>
      <c r="O255">
        <v>0</v>
      </c>
      <c r="P255">
        <v>0</v>
      </c>
      <c r="Q255">
        <v>301</v>
      </c>
      <c r="R255" s="24">
        <v>2849</v>
      </c>
      <c r="S255">
        <v>570</v>
      </c>
      <c r="T255" s="23">
        <v>0.2</v>
      </c>
      <c r="U255" s="23">
        <v>0.2</v>
      </c>
      <c r="V255">
        <v>16</v>
      </c>
      <c r="W255">
        <v>129</v>
      </c>
      <c r="X255">
        <v>129</v>
      </c>
      <c r="Y255">
        <v>0</v>
      </c>
      <c r="Z255">
        <v>129</v>
      </c>
      <c r="AA255">
        <v>0</v>
      </c>
      <c r="AB255">
        <v>0</v>
      </c>
      <c r="AC255">
        <v>0</v>
      </c>
      <c r="AD255">
        <v>0</v>
      </c>
      <c r="AE255">
        <v>0</v>
      </c>
      <c r="AF255">
        <v>0</v>
      </c>
      <c r="AG255">
        <v>0</v>
      </c>
    </row>
    <row r="256" spans="1:33">
      <c r="A256">
        <v>326</v>
      </c>
      <c r="B256">
        <v>254</v>
      </c>
      <c r="C256" t="s">
        <v>195</v>
      </c>
      <c r="D256" t="s">
        <v>99</v>
      </c>
      <c r="E256" t="s">
        <v>100</v>
      </c>
      <c r="F256">
        <v>3870</v>
      </c>
      <c r="G256">
        <v>6</v>
      </c>
      <c r="H256" s="23">
        <v>0</v>
      </c>
      <c r="I256">
        <v>254</v>
      </c>
      <c r="J256" s="60">
        <v>96</v>
      </c>
      <c r="K256">
        <v>0</v>
      </c>
      <c r="L256">
        <v>0</v>
      </c>
      <c r="M256">
        <v>0</v>
      </c>
      <c r="N256">
        <v>0</v>
      </c>
      <c r="O256">
        <v>0</v>
      </c>
      <c r="P256">
        <v>0</v>
      </c>
      <c r="Q256">
        <v>96</v>
      </c>
      <c r="R256">
        <v>782</v>
      </c>
      <c r="S256">
        <v>206</v>
      </c>
      <c r="T256" s="23">
        <v>0.26300000000000001</v>
      </c>
      <c r="U256" s="23">
        <v>0.26300000000000001</v>
      </c>
      <c r="V256">
        <v>6</v>
      </c>
      <c r="W256">
        <v>37</v>
      </c>
      <c r="X256">
        <v>37</v>
      </c>
      <c r="Y256">
        <v>0</v>
      </c>
      <c r="Z256">
        <v>37</v>
      </c>
      <c r="AA256">
        <v>0</v>
      </c>
      <c r="AB256">
        <v>0</v>
      </c>
      <c r="AC256">
        <v>0</v>
      </c>
      <c r="AD256">
        <v>0</v>
      </c>
      <c r="AE256">
        <v>0</v>
      </c>
      <c r="AF256">
        <v>0</v>
      </c>
      <c r="AG256">
        <v>0</v>
      </c>
    </row>
    <row r="257" spans="1:33">
      <c r="A257">
        <v>327</v>
      </c>
      <c r="B257">
        <v>255</v>
      </c>
      <c r="C257" t="s">
        <v>195</v>
      </c>
      <c r="D257" t="s">
        <v>99</v>
      </c>
      <c r="E257" t="s">
        <v>101</v>
      </c>
      <c r="F257">
        <v>3870</v>
      </c>
      <c r="G257">
        <v>5</v>
      </c>
      <c r="H257" s="23">
        <v>0</v>
      </c>
      <c r="I257">
        <v>255</v>
      </c>
      <c r="J257" s="60">
        <v>220</v>
      </c>
      <c r="K257">
        <v>0</v>
      </c>
      <c r="L257">
        <v>0</v>
      </c>
      <c r="M257">
        <v>0</v>
      </c>
      <c r="N257">
        <v>0</v>
      </c>
      <c r="O257">
        <v>0</v>
      </c>
      <c r="P257">
        <v>0</v>
      </c>
      <c r="Q257">
        <v>220</v>
      </c>
      <c r="R257">
        <v>433</v>
      </c>
      <c r="S257">
        <v>214</v>
      </c>
      <c r="T257" s="23">
        <v>0.49399999999999999</v>
      </c>
      <c r="U257" s="23">
        <v>0.49399999999999999</v>
      </c>
      <c r="V257">
        <v>5</v>
      </c>
      <c r="W257">
        <v>17</v>
      </c>
      <c r="X257">
        <v>17</v>
      </c>
      <c r="Y257">
        <v>0</v>
      </c>
      <c r="Z257">
        <v>17</v>
      </c>
      <c r="AA257">
        <v>0</v>
      </c>
      <c r="AB257">
        <v>0</v>
      </c>
      <c r="AC257">
        <v>0</v>
      </c>
      <c r="AD257">
        <v>0</v>
      </c>
      <c r="AE257">
        <v>0</v>
      </c>
      <c r="AF257">
        <v>0</v>
      </c>
      <c r="AG257">
        <v>0</v>
      </c>
    </row>
    <row r="258" spans="1:33">
      <c r="A258" t="s">
        <v>196</v>
      </c>
      <c r="B258">
        <v>256</v>
      </c>
      <c r="C258" t="s">
        <v>197</v>
      </c>
      <c r="F258">
        <v>3870</v>
      </c>
      <c r="G258">
        <v>17</v>
      </c>
      <c r="H258" s="23">
        <v>0</v>
      </c>
      <c r="I258">
        <v>256</v>
      </c>
      <c r="J258" s="60">
        <v>666</v>
      </c>
      <c r="K258">
        <v>0</v>
      </c>
      <c r="L258">
        <v>0</v>
      </c>
      <c r="M258">
        <v>0</v>
      </c>
      <c r="N258">
        <v>0</v>
      </c>
      <c r="O258">
        <v>0</v>
      </c>
      <c r="P258">
        <v>0</v>
      </c>
      <c r="Q258">
        <v>666</v>
      </c>
      <c r="R258" s="24">
        <v>3778</v>
      </c>
      <c r="S258">
        <v>560</v>
      </c>
      <c r="T258" s="23">
        <v>0.14799999999999999</v>
      </c>
      <c r="U258" s="23">
        <v>0.14799999999999999</v>
      </c>
      <c r="V258">
        <v>17</v>
      </c>
      <c r="W258">
        <v>184</v>
      </c>
      <c r="X258">
        <v>184</v>
      </c>
      <c r="Y258">
        <v>0</v>
      </c>
      <c r="Z258">
        <v>184</v>
      </c>
      <c r="AA258">
        <v>0</v>
      </c>
      <c r="AB258">
        <v>0</v>
      </c>
      <c r="AC258">
        <v>0</v>
      </c>
      <c r="AD258">
        <v>0</v>
      </c>
      <c r="AE258">
        <v>0</v>
      </c>
      <c r="AF258">
        <v>0</v>
      </c>
      <c r="AG258">
        <v>0</v>
      </c>
    </row>
    <row r="259" spans="1:33">
      <c r="A259">
        <v>329</v>
      </c>
      <c r="B259">
        <v>257</v>
      </c>
      <c r="C259" t="s">
        <v>195</v>
      </c>
      <c r="D259" t="s">
        <v>99</v>
      </c>
      <c r="E259" t="s">
        <v>104</v>
      </c>
      <c r="F259">
        <v>3870</v>
      </c>
      <c r="G259">
        <v>6</v>
      </c>
      <c r="H259" s="23">
        <v>0</v>
      </c>
      <c r="I259">
        <v>257</v>
      </c>
      <c r="J259" s="60">
        <v>109</v>
      </c>
      <c r="K259">
        <v>0</v>
      </c>
      <c r="L259">
        <v>0</v>
      </c>
      <c r="M259">
        <v>0</v>
      </c>
      <c r="N259">
        <v>0</v>
      </c>
      <c r="O259">
        <v>0</v>
      </c>
      <c r="P259">
        <v>0</v>
      </c>
      <c r="Q259">
        <v>109</v>
      </c>
      <c r="R259">
        <v>744</v>
      </c>
      <c r="S259">
        <v>197</v>
      </c>
      <c r="T259" s="23">
        <v>0.26500000000000001</v>
      </c>
      <c r="U259" s="23">
        <v>0.26500000000000001</v>
      </c>
      <c r="V259">
        <v>6</v>
      </c>
      <c r="W259">
        <v>37</v>
      </c>
      <c r="X259">
        <v>37</v>
      </c>
      <c r="Y259">
        <v>0</v>
      </c>
      <c r="Z259">
        <v>37</v>
      </c>
      <c r="AA259">
        <v>0</v>
      </c>
      <c r="AB259">
        <v>0</v>
      </c>
      <c r="AC259">
        <v>0</v>
      </c>
      <c r="AD259">
        <v>0</v>
      </c>
      <c r="AE259">
        <v>0</v>
      </c>
      <c r="AF259">
        <v>0</v>
      </c>
      <c r="AG259">
        <v>0</v>
      </c>
    </row>
    <row r="260" spans="1:33">
      <c r="A260">
        <v>330</v>
      </c>
      <c r="B260">
        <v>258</v>
      </c>
      <c r="C260" t="s">
        <v>195</v>
      </c>
      <c r="D260" t="s">
        <v>99</v>
      </c>
      <c r="E260" t="s">
        <v>105</v>
      </c>
      <c r="F260">
        <v>3870</v>
      </c>
      <c r="G260">
        <v>8</v>
      </c>
      <c r="H260" s="23">
        <v>0</v>
      </c>
      <c r="I260">
        <v>258</v>
      </c>
      <c r="J260" s="60">
        <v>327</v>
      </c>
      <c r="K260">
        <v>0</v>
      </c>
      <c r="L260">
        <v>0</v>
      </c>
      <c r="M260">
        <v>0</v>
      </c>
      <c r="N260">
        <v>0</v>
      </c>
      <c r="O260">
        <v>0</v>
      </c>
      <c r="P260">
        <v>0</v>
      </c>
      <c r="Q260">
        <v>327</v>
      </c>
      <c r="R260">
        <v>674</v>
      </c>
      <c r="S260">
        <v>301</v>
      </c>
      <c r="T260" s="23">
        <v>0.44700000000000001</v>
      </c>
      <c r="U260" s="23">
        <v>0.44700000000000001</v>
      </c>
      <c r="V260">
        <v>8</v>
      </c>
      <c r="W260">
        <v>29</v>
      </c>
      <c r="X260">
        <v>29</v>
      </c>
      <c r="Y260">
        <v>0</v>
      </c>
      <c r="Z260">
        <v>29</v>
      </c>
      <c r="AA260">
        <v>0</v>
      </c>
      <c r="AB260">
        <v>0</v>
      </c>
      <c r="AC260">
        <v>0</v>
      </c>
      <c r="AD260">
        <v>0</v>
      </c>
      <c r="AE260">
        <v>0</v>
      </c>
      <c r="AF260">
        <v>0</v>
      </c>
      <c r="AG260">
        <v>0</v>
      </c>
    </row>
    <row r="261" spans="1:33">
      <c r="A261">
        <v>332</v>
      </c>
      <c r="B261">
        <v>259</v>
      </c>
      <c r="C261" t="s">
        <v>195</v>
      </c>
      <c r="D261" t="s">
        <v>106</v>
      </c>
      <c r="E261" t="s">
        <v>100</v>
      </c>
      <c r="F261">
        <v>3870</v>
      </c>
      <c r="G261">
        <v>7</v>
      </c>
      <c r="H261" s="23">
        <v>0</v>
      </c>
      <c r="I261">
        <v>259</v>
      </c>
      <c r="J261" s="60">
        <v>254</v>
      </c>
      <c r="K261">
        <v>0</v>
      </c>
      <c r="L261">
        <v>0</v>
      </c>
      <c r="M261">
        <v>0</v>
      </c>
      <c r="N261">
        <v>0</v>
      </c>
      <c r="O261">
        <v>0</v>
      </c>
      <c r="P261">
        <v>0</v>
      </c>
      <c r="Q261">
        <v>254</v>
      </c>
      <c r="R261" s="24">
        <v>1089</v>
      </c>
      <c r="S261">
        <v>323</v>
      </c>
      <c r="T261" s="23">
        <v>0.29699999999999999</v>
      </c>
      <c r="U261" s="23">
        <v>0.29699999999999999</v>
      </c>
      <c r="V261">
        <v>7</v>
      </c>
      <c r="W261">
        <v>38</v>
      </c>
      <c r="X261">
        <v>38</v>
      </c>
      <c r="Y261">
        <v>0</v>
      </c>
      <c r="Z261">
        <v>38</v>
      </c>
      <c r="AA261">
        <v>0</v>
      </c>
      <c r="AB261">
        <v>0</v>
      </c>
      <c r="AC261">
        <v>0</v>
      </c>
      <c r="AD261">
        <v>0</v>
      </c>
      <c r="AE261">
        <v>0</v>
      </c>
      <c r="AF261">
        <v>0</v>
      </c>
      <c r="AG261">
        <v>0</v>
      </c>
    </row>
    <row r="262" spans="1:33">
      <c r="A262">
        <v>333</v>
      </c>
      <c r="B262">
        <v>260</v>
      </c>
      <c r="C262" t="s">
        <v>195</v>
      </c>
      <c r="D262" t="s">
        <v>106</v>
      </c>
      <c r="E262" t="s">
        <v>101</v>
      </c>
      <c r="F262">
        <v>3870</v>
      </c>
      <c r="G262">
        <v>5</v>
      </c>
      <c r="H262" s="23">
        <v>0</v>
      </c>
      <c r="I262">
        <v>260</v>
      </c>
      <c r="J262" s="60">
        <v>548</v>
      </c>
      <c r="K262">
        <v>0</v>
      </c>
      <c r="L262">
        <v>0</v>
      </c>
      <c r="M262">
        <v>0</v>
      </c>
      <c r="N262">
        <v>0</v>
      </c>
      <c r="O262">
        <v>0</v>
      </c>
      <c r="P262">
        <v>0</v>
      </c>
      <c r="Q262">
        <v>548</v>
      </c>
      <c r="R262">
        <v>538</v>
      </c>
      <c r="S262">
        <v>279</v>
      </c>
      <c r="T262" s="23">
        <v>0.51900000000000002</v>
      </c>
      <c r="U262" s="23">
        <v>0.51900000000000002</v>
      </c>
      <c r="V262">
        <v>5</v>
      </c>
      <c r="W262">
        <v>16</v>
      </c>
      <c r="X262">
        <v>16</v>
      </c>
      <c r="Y262">
        <v>0</v>
      </c>
      <c r="Z262">
        <v>16</v>
      </c>
      <c r="AA262">
        <v>0</v>
      </c>
      <c r="AB262">
        <v>0</v>
      </c>
      <c r="AC262">
        <v>0</v>
      </c>
      <c r="AD262">
        <v>0</v>
      </c>
      <c r="AE262">
        <v>0</v>
      </c>
      <c r="AF262">
        <v>0</v>
      </c>
      <c r="AG262">
        <v>0</v>
      </c>
    </row>
    <row r="263" spans="1:33">
      <c r="A263">
        <v>335</v>
      </c>
      <c r="B263">
        <v>261</v>
      </c>
      <c r="C263" t="s">
        <v>195</v>
      </c>
      <c r="D263" t="s">
        <v>106</v>
      </c>
      <c r="E263" t="s">
        <v>104</v>
      </c>
      <c r="F263">
        <v>3870</v>
      </c>
      <c r="G263">
        <v>6</v>
      </c>
      <c r="H263" s="23">
        <v>0</v>
      </c>
      <c r="I263">
        <v>261</v>
      </c>
      <c r="J263" s="60">
        <v>462</v>
      </c>
      <c r="K263">
        <v>0</v>
      </c>
      <c r="L263">
        <v>0</v>
      </c>
      <c r="M263">
        <v>0</v>
      </c>
      <c r="N263">
        <v>0</v>
      </c>
      <c r="O263">
        <v>0</v>
      </c>
      <c r="P263">
        <v>0</v>
      </c>
      <c r="Q263">
        <v>462</v>
      </c>
      <c r="R263" s="24">
        <v>1281</v>
      </c>
      <c r="S263">
        <v>297</v>
      </c>
      <c r="T263" s="23">
        <v>0.23200000000000001</v>
      </c>
      <c r="U263" s="23">
        <v>0.23200000000000001</v>
      </c>
      <c r="V263">
        <v>6</v>
      </c>
      <c r="W263">
        <v>42</v>
      </c>
      <c r="X263">
        <v>42</v>
      </c>
      <c r="Y263">
        <v>0</v>
      </c>
      <c r="Z263">
        <v>42</v>
      </c>
      <c r="AA263">
        <v>0</v>
      </c>
      <c r="AB263">
        <v>0</v>
      </c>
      <c r="AC263">
        <v>0</v>
      </c>
      <c r="AD263">
        <v>0</v>
      </c>
      <c r="AE263">
        <v>0</v>
      </c>
      <c r="AF263">
        <v>0</v>
      </c>
      <c r="AG263">
        <v>0</v>
      </c>
    </row>
    <row r="264" spans="1:33">
      <c r="A264">
        <v>336</v>
      </c>
      <c r="B264">
        <v>262</v>
      </c>
      <c r="C264" t="s">
        <v>195</v>
      </c>
      <c r="D264" t="s">
        <v>106</v>
      </c>
      <c r="E264" t="s">
        <v>105</v>
      </c>
      <c r="F264">
        <v>3870</v>
      </c>
      <c r="G264">
        <v>5</v>
      </c>
      <c r="H264" s="23">
        <v>0</v>
      </c>
      <c r="I264">
        <v>262</v>
      </c>
      <c r="J264" s="60">
        <v>632</v>
      </c>
      <c r="K264">
        <v>0</v>
      </c>
      <c r="L264">
        <v>0</v>
      </c>
      <c r="M264">
        <v>0</v>
      </c>
      <c r="N264">
        <v>0</v>
      </c>
      <c r="O264">
        <v>2</v>
      </c>
      <c r="P264">
        <v>0</v>
      </c>
      <c r="Q264">
        <v>630</v>
      </c>
      <c r="R264">
        <v>633</v>
      </c>
      <c r="S264">
        <v>260</v>
      </c>
      <c r="T264" s="23">
        <v>0.41099999999999998</v>
      </c>
      <c r="U264" s="23">
        <v>0.41099999999999998</v>
      </c>
      <c r="V264">
        <v>5</v>
      </c>
      <c r="W264">
        <v>20</v>
      </c>
      <c r="X264">
        <v>20</v>
      </c>
      <c r="Y264">
        <v>0</v>
      </c>
      <c r="Z264">
        <v>20</v>
      </c>
      <c r="AA264">
        <v>0</v>
      </c>
      <c r="AB264">
        <v>0</v>
      </c>
      <c r="AC264">
        <v>0</v>
      </c>
      <c r="AD264">
        <v>0</v>
      </c>
      <c r="AE264">
        <v>0</v>
      </c>
      <c r="AF264">
        <v>0</v>
      </c>
      <c r="AG264">
        <v>0</v>
      </c>
    </row>
    <row r="265" spans="1:33">
      <c r="A265">
        <v>338</v>
      </c>
      <c r="B265">
        <v>263</v>
      </c>
      <c r="C265" t="s">
        <v>195</v>
      </c>
      <c r="D265" t="s">
        <v>107</v>
      </c>
      <c r="E265" t="s">
        <v>100</v>
      </c>
      <c r="F265">
        <v>3870</v>
      </c>
      <c r="G265">
        <v>8</v>
      </c>
      <c r="H265" s="23">
        <v>0</v>
      </c>
      <c r="I265">
        <v>263</v>
      </c>
      <c r="J265" s="60">
        <v>360</v>
      </c>
      <c r="K265">
        <v>0</v>
      </c>
      <c r="L265">
        <v>0</v>
      </c>
      <c r="M265">
        <v>0</v>
      </c>
      <c r="N265">
        <v>0</v>
      </c>
      <c r="O265">
        <v>0</v>
      </c>
      <c r="P265">
        <v>0</v>
      </c>
      <c r="Q265">
        <v>360</v>
      </c>
      <c r="R265" s="24">
        <v>1232</v>
      </c>
      <c r="S265">
        <v>438</v>
      </c>
      <c r="T265" s="23">
        <v>0.35599999999999998</v>
      </c>
      <c r="U265" s="23">
        <v>0.35599999999999998</v>
      </c>
      <c r="V265">
        <v>8</v>
      </c>
      <c r="W265">
        <v>37</v>
      </c>
      <c r="X265">
        <v>37</v>
      </c>
      <c r="Y265">
        <v>0</v>
      </c>
      <c r="Z265">
        <v>37</v>
      </c>
      <c r="AA265">
        <v>0</v>
      </c>
      <c r="AB265">
        <v>0</v>
      </c>
      <c r="AC265">
        <v>0</v>
      </c>
      <c r="AD265">
        <v>0</v>
      </c>
      <c r="AE265">
        <v>0</v>
      </c>
      <c r="AF265">
        <v>0</v>
      </c>
      <c r="AG265">
        <v>0</v>
      </c>
    </row>
    <row r="266" spans="1:33">
      <c r="A266">
        <v>339</v>
      </c>
      <c r="B266">
        <v>264</v>
      </c>
      <c r="C266" t="s">
        <v>195</v>
      </c>
      <c r="D266" t="s">
        <v>107</v>
      </c>
      <c r="E266" t="s">
        <v>101</v>
      </c>
      <c r="F266">
        <v>3870</v>
      </c>
      <c r="G266">
        <v>5</v>
      </c>
      <c r="H266" s="23">
        <v>0</v>
      </c>
      <c r="I266">
        <v>264</v>
      </c>
      <c r="J266" s="60">
        <v>779</v>
      </c>
      <c r="K266">
        <v>0</v>
      </c>
      <c r="L266">
        <v>0</v>
      </c>
      <c r="M266">
        <v>0</v>
      </c>
      <c r="N266">
        <v>0</v>
      </c>
      <c r="O266">
        <v>0</v>
      </c>
      <c r="P266">
        <v>0</v>
      </c>
      <c r="Q266">
        <v>779</v>
      </c>
      <c r="R266">
        <v>571</v>
      </c>
      <c r="S266">
        <v>271</v>
      </c>
      <c r="T266" s="23">
        <v>0.47499999999999998</v>
      </c>
      <c r="U266" s="23">
        <v>0.47499999999999998</v>
      </c>
      <c r="V266">
        <v>5</v>
      </c>
      <c r="W266">
        <v>17</v>
      </c>
      <c r="X266">
        <v>17</v>
      </c>
      <c r="Y266">
        <v>0</v>
      </c>
      <c r="Z266">
        <v>17</v>
      </c>
      <c r="AA266">
        <v>0</v>
      </c>
      <c r="AB266">
        <v>0</v>
      </c>
      <c r="AC266">
        <v>0</v>
      </c>
      <c r="AD266">
        <v>0</v>
      </c>
      <c r="AE266">
        <v>0</v>
      </c>
      <c r="AF266">
        <v>0</v>
      </c>
      <c r="AG266">
        <v>0</v>
      </c>
    </row>
    <row r="267" spans="1:33">
      <c r="A267">
        <v>341</v>
      </c>
      <c r="B267">
        <v>265</v>
      </c>
      <c r="C267" t="s">
        <v>195</v>
      </c>
      <c r="D267" t="s">
        <v>107</v>
      </c>
      <c r="E267" t="s">
        <v>104</v>
      </c>
      <c r="F267">
        <v>3870</v>
      </c>
      <c r="G267">
        <v>9</v>
      </c>
      <c r="H267" s="23">
        <v>0</v>
      </c>
      <c r="I267">
        <v>265</v>
      </c>
      <c r="J267" s="60">
        <v>560</v>
      </c>
      <c r="K267">
        <v>0</v>
      </c>
      <c r="L267">
        <v>0</v>
      </c>
      <c r="M267">
        <v>0</v>
      </c>
      <c r="N267">
        <v>0</v>
      </c>
      <c r="O267">
        <v>0</v>
      </c>
      <c r="P267">
        <v>0</v>
      </c>
      <c r="Q267">
        <v>560</v>
      </c>
      <c r="R267" s="24">
        <v>1526</v>
      </c>
      <c r="S267">
        <v>451</v>
      </c>
      <c r="T267" s="23">
        <v>0.29599999999999999</v>
      </c>
      <c r="U267" s="23">
        <v>0.29599999999999999</v>
      </c>
      <c r="V267">
        <v>9</v>
      </c>
      <c r="W267">
        <v>49</v>
      </c>
      <c r="X267">
        <v>49</v>
      </c>
      <c r="Y267">
        <v>0</v>
      </c>
      <c r="Z267">
        <v>49</v>
      </c>
      <c r="AA267">
        <v>0</v>
      </c>
      <c r="AB267">
        <v>0</v>
      </c>
      <c r="AC267">
        <v>0</v>
      </c>
      <c r="AD267">
        <v>0</v>
      </c>
      <c r="AE267">
        <v>0</v>
      </c>
      <c r="AF267">
        <v>0</v>
      </c>
      <c r="AG267">
        <v>0</v>
      </c>
    </row>
    <row r="268" spans="1:33">
      <c r="A268">
        <v>342</v>
      </c>
      <c r="B268">
        <v>266</v>
      </c>
      <c r="C268" t="s">
        <v>195</v>
      </c>
      <c r="D268" t="s">
        <v>107</v>
      </c>
      <c r="E268" t="s">
        <v>105</v>
      </c>
      <c r="F268">
        <v>3870</v>
      </c>
      <c r="G268">
        <v>5</v>
      </c>
      <c r="H268" s="23">
        <v>0</v>
      </c>
      <c r="I268">
        <v>266</v>
      </c>
      <c r="J268" s="60">
        <v>664</v>
      </c>
      <c r="K268">
        <v>0</v>
      </c>
      <c r="L268">
        <v>0</v>
      </c>
      <c r="M268">
        <v>0</v>
      </c>
      <c r="N268">
        <v>0</v>
      </c>
      <c r="O268">
        <v>1</v>
      </c>
      <c r="P268">
        <v>0</v>
      </c>
      <c r="Q268">
        <v>663</v>
      </c>
      <c r="R268">
        <v>624</v>
      </c>
      <c r="S268">
        <v>275</v>
      </c>
      <c r="T268" s="23">
        <v>0.441</v>
      </c>
      <c r="U268" s="23">
        <v>0.441</v>
      </c>
      <c r="V268">
        <v>5</v>
      </c>
      <c r="W268">
        <v>19</v>
      </c>
      <c r="X268">
        <v>19</v>
      </c>
      <c r="Y268">
        <v>0</v>
      </c>
      <c r="Z268">
        <v>19</v>
      </c>
      <c r="AA268">
        <v>0</v>
      </c>
      <c r="AB268">
        <v>0</v>
      </c>
      <c r="AC268">
        <v>0</v>
      </c>
      <c r="AD268">
        <v>0</v>
      </c>
      <c r="AE268">
        <v>0</v>
      </c>
      <c r="AF268">
        <v>0</v>
      </c>
      <c r="AG268">
        <v>0</v>
      </c>
    </row>
    <row r="269" spans="1:33">
      <c r="A269" t="s">
        <v>198</v>
      </c>
      <c r="B269">
        <v>267</v>
      </c>
      <c r="C269" t="s">
        <v>199</v>
      </c>
      <c r="F269">
        <v>3871</v>
      </c>
      <c r="G269">
        <v>11</v>
      </c>
      <c r="H269" s="23">
        <v>0</v>
      </c>
      <c r="I269">
        <v>267</v>
      </c>
      <c r="J269" s="60">
        <v>179</v>
      </c>
      <c r="K269">
        <v>0</v>
      </c>
      <c r="L269">
        <v>0</v>
      </c>
      <c r="M269">
        <v>0</v>
      </c>
      <c r="N269">
        <v>0</v>
      </c>
      <c r="O269">
        <v>0</v>
      </c>
      <c r="P269">
        <v>0</v>
      </c>
      <c r="Q269">
        <v>179</v>
      </c>
      <c r="R269" s="24">
        <v>2004</v>
      </c>
      <c r="S269">
        <v>272</v>
      </c>
      <c r="T269" s="23">
        <v>0.13600000000000001</v>
      </c>
      <c r="U269" s="23">
        <v>0.13600000000000001</v>
      </c>
      <c r="V269">
        <v>11</v>
      </c>
      <c r="W269">
        <v>130</v>
      </c>
      <c r="X269">
        <v>130</v>
      </c>
      <c r="Y269">
        <v>0</v>
      </c>
      <c r="Z269">
        <v>130</v>
      </c>
      <c r="AA269">
        <v>0</v>
      </c>
      <c r="AB269">
        <v>0</v>
      </c>
      <c r="AC269">
        <v>0</v>
      </c>
      <c r="AD269">
        <v>0</v>
      </c>
      <c r="AE269">
        <v>0</v>
      </c>
      <c r="AF269">
        <v>0</v>
      </c>
      <c r="AG269">
        <v>0</v>
      </c>
    </row>
    <row r="270" spans="1:33">
      <c r="A270">
        <v>344</v>
      </c>
      <c r="B270">
        <v>268</v>
      </c>
      <c r="C270" t="s">
        <v>200</v>
      </c>
      <c r="D270" t="s">
        <v>99</v>
      </c>
      <c r="E270" t="s">
        <v>100</v>
      </c>
      <c r="F270">
        <v>3871</v>
      </c>
      <c r="G270">
        <v>6</v>
      </c>
      <c r="H270" s="23">
        <v>0</v>
      </c>
      <c r="I270">
        <v>268</v>
      </c>
      <c r="J270" s="60">
        <v>89</v>
      </c>
      <c r="K270">
        <v>0</v>
      </c>
      <c r="L270">
        <v>0</v>
      </c>
      <c r="M270">
        <v>0</v>
      </c>
      <c r="N270">
        <v>0</v>
      </c>
      <c r="O270">
        <v>0</v>
      </c>
      <c r="P270">
        <v>0</v>
      </c>
      <c r="Q270">
        <v>89</v>
      </c>
      <c r="R270">
        <v>825</v>
      </c>
      <c r="S270">
        <v>203</v>
      </c>
      <c r="T270" s="23">
        <v>0.246</v>
      </c>
      <c r="U270" s="23">
        <v>0.246</v>
      </c>
      <c r="V270">
        <v>6</v>
      </c>
      <c r="W270">
        <v>40</v>
      </c>
      <c r="X270">
        <v>40</v>
      </c>
      <c r="Y270">
        <v>0</v>
      </c>
      <c r="Z270">
        <v>40</v>
      </c>
      <c r="AA270">
        <v>0</v>
      </c>
      <c r="AB270">
        <v>0</v>
      </c>
      <c r="AC270">
        <v>0</v>
      </c>
      <c r="AD270">
        <v>0</v>
      </c>
      <c r="AE270">
        <v>0</v>
      </c>
      <c r="AF270">
        <v>0</v>
      </c>
      <c r="AG270">
        <v>0</v>
      </c>
    </row>
    <row r="271" spans="1:33">
      <c r="A271">
        <v>345</v>
      </c>
      <c r="B271">
        <v>269</v>
      </c>
      <c r="C271" t="s">
        <v>200</v>
      </c>
      <c r="D271" t="s">
        <v>99</v>
      </c>
      <c r="E271" t="s">
        <v>101</v>
      </c>
      <c r="F271">
        <v>3871</v>
      </c>
      <c r="G271">
        <v>7</v>
      </c>
      <c r="H271" s="23">
        <v>0</v>
      </c>
      <c r="I271">
        <v>269</v>
      </c>
      <c r="J271" s="60">
        <v>439</v>
      </c>
      <c r="K271">
        <v>0</v>
      </c>
      <c r="L271">
        <v>0</v>
      </c>
      <c r="M271">
        <v>0</v>
      </c>
      <c r="N271">
        <v>0</v>
      </c>
      <c r="O271">
        <v>0</v>
      </c>
      <c r="P271">
        <v>0</v>
      </c>
      <c r="Q271">
        <v>439</v>
      </c>
      <c r="R271">
        <v>535</v>
      </c>
      <c r="S271">
        <v>278</v>
      </c>
      <c r="T271" s="23">
        <v>0.52</v>
      </c>
      <c r="U271" s="23">
        <v>0.52</v>
      </c>
      <c r="V271">
        <v>7</v>
      </c>
      <c r="W271">
        <v>22</v>
      </c>
      <c r="X271">
        <v>22</v>
      </c>
      <c r="Y271">
        <v>0</v>
      </c>
      <c r="Z271">
        <v>22</v>
      </c>
      <c r="AA271">
        <v>0</v>
      </c>
      <c r="AB271">
        <v>0</v>
      </c>
      <c r="AC271">
        <v>0</v>
      </c>
      <c r="AD271">
        <v>0</v>
      </c>
      <c r="AE271">
        <v>0</v>
      </c>
      <c r="AF271">
        <v>0</v>
      </c>
      <c r="AG271">
        <v>0</v>
      </c>
    </row>
    <row r="272" spans="1:33">
      <c r="A272" t="s">
        <v>201</v>
      </c>
      <c r="B272">
        <v>270</v>
      </c>
      <c r="C272" t="s">
        <v>202</v>
      </c>
      <c r="F272">
        <v>3871</v>
      </c>
      <c r="G272">
        <v>11</v>
      </c>
      <c r="H272" s="23">
        <v>0</v>
      </c>
      <c r="I272">
        <v>270</v>
      </c>
      <c r="J272" s="60">
        <v>567</v>
      </c>
      <c r="K272">
        <v>0</v>
      </c>
      <c r="L272">
        <v>0</v>
      </c>
      <c r="M272">
        <v>0</v>
      </c>
      <c r="N272">
        <v>0</v>
      </c>
      <c r="O272">
        <v>0</v>
      </c>
      <c r="P272">
        <v>0</v>
      </c>
      <c r="Q272">
        <v>567</v>
      </c>
      <c r="R272" s="24">
        <v>2787</v>
      </c>
      <c r="S272">
        <v>345</v>
      </c>
      <c r="T272" s="23">
        <v>0.124</v>
      </c>
      <c r="U272" s="23">
        <v>0.124</v>
      </c>
      <c r="V272">
        <v>11</v>
      </c>
      <c r="W272">
        <v>143</v>
      </c>
      <c r="X272">
        <v>143</v>
      </c>
      <c r="Y272">
        <v>0</v>
      </c>
      <c r="Z272">
        <v>143</v>
      </c>
      <c r="AA272">
        <v>0</v>
      </c>
      <c r="AB272">
        <v>0</v>
      </c>
      <c r="AC272">
        <v>0</v>
      </c>
      <c r="AD272">
        <v>0</v>
      </c>
      <c r="AE272">
        <v>0</v>
      </c>
      <c r="AF272">
        <v>0</v>
      </c>
      <c r="AG272">
        <v>0</v>
      </c>
    </row>
    <row r="273" spans="1:33">
      <c r="A273">
        <v>347</v>
      </c>
      <c r="B273">
        <v>271</v>
      </c>
      <c r="C273" t="s">
        <v>200</v>
      </c>
      <c r="D273" t="s">
        <v>99</v>
      </c>
      <c r="E273" t="s">
        <v>104</v>
      </c>
      <c r="F273">
        <v>3871</v>
      </c>
      <c r="G273">
        <v>6</v>
      </c>
      <c r="H273" s="23">
        <v>0</v>
      </c>
      <c r="I273">
        <v>271</v>
      </c>
      <c r="J273" s="60">
        <v>216</v>
      </c>
      <c r="K273">
        <v>0</v>
      </c>
      <c r="L273">
        <v>0</v>
      </c>
      <c r="M273">
        <v>0</v>
      </c>
      <c r="N273">
        <v>0</v>
      </c>
      <c r="O273">
        <v>0</v>
      </c>
      <c r="P273">
        <v>0</v>
      </c>
      <c r="Q273">
        <v>216</v>
      </c>
      <c r="R273">
        <v>872</v>
      </c>
      <c r="S273">
        <v>208</v>
      </c>
      <c r="T273" s="23">
        <v>0.23899999999999999</v>
      </c>
      <c r="U273" s="23">
        <v>0.23899999999999999</v>
      </c>
      <c r="V273">
        <v>6</v>
      </c>
      <c r="W273">
        <v>41</v>
      </c>
      <c r="X273">
        <v>41</v>
      </c>
      <c r="Y273">
        <v>0</v>
      </c>
      <c r="Z273">
        <v>41</v>
      </c>
      <c r="AA273">
        <v>0</v>
      </c>
      <c r="AB273">
        <v>0</v>
      </c>
      <c r="AC273">
        <v>0</v>
      </c>
      <c r="AD273">
        <v>0</v>
      </c>
      <c r="AE273">
        <v>0</v>
      </c>
      <c r="AF273">
        <v>0</v>
      </c>
      <c r="AG273">
        <v>0</v>
      </c>
    </row>
    <row r="274" spans="1:33">
      <c r="A274">
        <v>348</v>
      </c>
      <c r="B274">
        <v>272</v>
      </c>
      <c r="C274" t="s">
        <v>200</v>
      </c>
      <c r="D274" t="s">
        <v>99</v>
      </c>
      <c r="E274" t="s">
        <v>105</v>
      </c>
      <c r="F274">
        <v>3871</v>
      </c>
      <c r="G274">
        <v>9</v>
      </c>
      <c r="H274" s="23">
        <v>0</v>
      </c>
      <c r="I274">
        <v>272</v>
      </c>
      <c r="J274" s="60">
        <v>519</v>
      </c>
      <c r="K274">
        <v>0</v>
      </c>
      <c r="L274">
        <v>0</v>
      </c>
      <c r="M274">
        <v>0</v>
      </c>
      <c r="N274">
        <v>0</v>
      </c>
      <c r="O274">
        <v>0</v>
      </c>
      <c r="P274">
        <v>0</v>
      </c>
      <c r="Q274">
        <v>519</v>
      </c>
      <c r="R274">
        <v>724</v>
      </c>
      <c r="S274">
        <v>329</v>
      </c>
      <c r="T274" s="23">
        <v>0.45400000000000001</v>
      </c>
      <c r="U274" s="23">
        <v>0.45400000000000001</v>
      </c>
      <c r="V274">
        <v>9</v>
      </c>
      <c r="W274">
        <v>32</v>
      </c>
      <c r="X274">
        <v>32</v>
      </c>
      <c r="Y274">
        <v>0</v>
      </c>
      <c r="Z274">
        <v>32</v>
      </c>
      <c r="AA274">
        <v>0</v>
      </c>
      <c r="AB274">
        <v>0</v>
      </c>
      <c r="AC274">
        <v>0</v>
      </c>
      <c r="AD274">
        <v>0</v>
      </c>
      <c r="AE274">
        <v>0</v>
      </c>
      <c r="AF274">
        <v>0</v>
      </c>
      <c r="AG274">
        <v>0</v>
      </c>
    </row>
    <row r="275" spans="1:33">
      <c r="A275">
        <v>350</v>
      </c>
      <c r="B275">
        <v>273</v>
      </c>
      <c r="C275" t="s">
        <v>200</v>
      </c>
      <c r="D275" t="s">
        <v>106</v>
      </c>
      <c r="E275" t="s">
        <v>100</v>
      </c>
      <c r="F275">
        <v>3871</v>
      </c>
      <c r="G275">
        <v>6</v>
      </c>
      <c r="H275" s="23">
        <v>0</v>
      </c>
      <c r="I275">
        <v>273</v>
      </c>
      <c r="J275" s="60">
        <v>244</v>
      </c>
      <c r="K275">
        <v>0</v>
      </c>
      <c r="L275">
        <v>0</v>
      </c>
      <c r="M275">
        <v>0</v>
      </c>
      <c r="N275">
        <v>0</v>
      </c>
      <c r="O275">
        <v>0</v>
      </c>
      <c r="P275">
        <v>0</v>
      </c>
      <c r="Q275">
        <v>244</v>
      </c>
      <c r="R275">
        <v>843</v>
      </c>
      <c r="S275">
        <v>284</v>
      </c>
      <c r="T275" s="23">
        <v>0.33700000000000002</v>
      </c>
      <c r="U275" s="23">
        <v>0.33700000000000002</v>
      </c>
      <c r="V275">
        <v>6</v>
      </c>
      <c r="W275">
        <v>29</v>
      </c>
      <c r="X275">
        <v>29</v>
      </c>
      <c r="Y275">
        <v>0</v>
      </c>
      <c r="Z275">
        <v>29</v>
      </c>
      <c r="AA275">
        <v>0</v>
      </c>
      <c r="AB275">
        <v>0</v>
      </c>
      <c r="AC275">
        <v>0</v>
      </c>
      <c r="AD275">
        <v>0</v>
      </c>
      <c r="AE275">
        <v>0</v>
      </c>
      <c r="AF275">
        <v>0</v>
      </c>
      <c r="AG275">
        <v>0</v>
      </c>
    </row>
    <row r="276" spans="1:33">
      <c r="A276">
        <v>351</v>
      </c>
      <c r="B276">
        <v>274</v>
      </c>
      <c r="C276" t="s">
        <v>200</v>
      </c>
      <c r="D276" t="s">
        <v>106</v>
      </c>
      <c r="E276" t="s">
        <v>101</v>
      </c>
      <c r="F276">
        <v>3871</v>
      </c>
      <c r="G276">
        <v>7</v>
      </c>
      <c r="H276" s="23">
        <v>0</v>
      </c>
      <c r="I276">
        <v>274</v>
      </c>
      <c r="J276" s="60">
        <v>851</v>
      </c>
      <c r="K276">
        <v>0</v>
      </c>
      <c r="L276">
        <v>0</v>
      </c>
      <c r="M276">
        <v>0</v>
      </c>
      <c r="N276">
        <v>0</v>
      </c>
      <c r="O276">
        <v>0</v>
      </c>
      <c r="P276">
        <v>0</v>
      </c>
      <c r="Q276">
        <v>851</v>
      </c>
      <c r="R276">
        <v>635</v>
      </c>
      <c r="S276">
        <v>265</v>
      </c>
      <c r="T276" s="23">
        <v>0.41699999999999998</v>
      </c>
      <c r="U276" s="23">
        <v>0.41699999999999998</v>
      </c>
      <c r="V276">
        <v>7</v>
      </c>
      <c r="W276">
        <v>27</v>
      </c>
      <c r="X276">
        <v>27</v>
      </c>
      <c r="Y276">
        <v>0</v>
      </c>
      <c r="Z276">
        <v>27</v>
      </c>
      <c r="AA276">
        <v>0</v>
      </c>
      <c r="AB276">
        <v>0</v>
      </c>
      <c r="AC276">
        <v>0</v>
      </c>
      <c r="AD276">
        <v>0</v>
      </c>
      <c r="AE276">
        <v>0</v>
      </c>
      <c r="AF276">
        <v>0</v>
      </c>
      <c r="AG276">
        <v>0</v>
      </c>
    </row>
    <row r="277" spans="1:33">
      <c r="A277">
        <v>353</v>
      </c>
      <c r="B277">
        <v>275</v>
      </c>
      <c r="C277" t="s">
        <v>200</v>
      </c>
      <c r="D277" t="s">
        <v>106</v>
      </c>
      <c r="E277" t="s">
        <v>104</v>
      </c>
      <c r="F277">
        <v>3871</v>
      </c>
      <c r="G277">
        <v>6</v>
      </c>
      <c r="H277" s="23">
        <v>0</v>
      </c>
      <c r="I277">
        <v>275</v>
      </c>
      <c r="J277" s="60">
        <v>497</v>
      </c>
      <c r="K277">
        <v>0</v>
      </c>
      <c r="L277">
        <v>0</v>
      </c>
      <c r="M277">
        <v>0</v>
      </c>
      <c r="N277">
        <v>0</v>
      </c>
      <c r="O277">
        <v>0</v>
      </c>
      <c r="P277">
        <v>0</v>
      </c>
      <c r="Q277">
        <v>497</v>
      </c>
      <c r="R277" s="24">
        <v>1106</v>
      </c>
      <c r="S277">
        <v>235</v>
      </c>
      <c r="T277" s="23">
        <v>0.21199999999999999</v>
      </c>
      <c r="U277" s="23">
        <v>0.21199999999999999</v>
      </c>
      <c r="V277">
        <v>6</v>
      </c>
      <c r="W277">
        <v>46</v>
      </c>
      <c r="X277">
        <v>46</v>
      </c>
      <c r="Y277">
        <v>0</v>
      </c>
      <c r="Z277">
        <v>46</v>
      </c>
      <c r="AA277">
        <v>0</v>
      </c>
      <c r="AB277">
        <v>0</v>
      </c>
      <c r="AC277">
        <v>0</v>
      </c>
      <c r="AD277">
        <v>0</v>
      </c>
      <c r="AE277">
        <v>0</v>
      </c>
      <c r="AF277">
        <v>0</v>
      </c>
      <c r="AG277">
        <v>0</v>
      </c>
    </row>
    <row r="278" spans="1:33">
      <c r="A278">
        <v>354</v>
      </c>
      <c r="B278">
        <v>276</v>
      </c>
      <c r="C278" t="s">
        <v>200</v>
      </c>
      <c r="D278" t="s">
        <v>106</v>
      </c>
      <c r="E278" t="s">
        <v>105</v>
      </c>
      <c r="F278">
        <v>3871</v>
      </c>
      <c r="G278">
        <v>6</v>
      </c>
      <c r="H278" s="23">
        <v>0</v>
      </c>
      <c r="I278">
        <v>276</v>
      </c>
      <c r="J278" s="60">
        <v>945</v>
      </c>
      <c r="K278">
        <v>0</v>
      </c>
      <c r="L278">
        <v>0</v>
      </c>
      <c r="M278">
        <v>0</v>
      </c>
      <c r="N278">
        <v>0</v>
      </c>
      <c r="O278">
        <v>0</v>
      </c>
      <c r="P278">
        <v>0</v>
      </c>
      <c r="Q278">
        <v>945</v>
      </c>
      <c r="R278">
        <v>641</v>
      </c>
      <c r="S278">
        <v>272</v>
      </c>
      <c r="T278" s="23">
        <v>0.42399999999999999</v>
      </c>
      <c r="U278" s="23">
        <v>0.42399999999999999</v>
      </c>
      <c r="V278">
        <v>6</v>
      </c>
      <c r="W278">
        <v>23</v>
      </c>
      <c r="X278">
        <v>23</v>
      </c>
      <c r="Y278">
        <v>0</v>
      </c>
      <c r="Z278">
        <v>23</v>
      </c>
      <c r="AA278">
        <v>0</v>
      </c>
      <c r="AB278">
        <v>0</v>
      </c>
      <c r="AC278">
        <v>0</v>
      </c>
      <c r="AD278">
        <v>0</v>
      </c>
      <c r="AE278">
        <v>0</v>
      </c>
      <c r="AF278">
        <v>0</v>
      </c>
      <c r="AG278">
        <v>0</v>
      </c>
    </row>
    <row r="279" spans="1:33">
      <c r="A279">
        <v>356</v>
      </c>
      <c r="B279">
        <v>277</v>
      </c>
      <c r="C279" t="s">
        <v>200</v>
      </c>
      <c r="D279" t="s">
        <v>107</v>
      </c>
      <c r="E279" t="s">
        <v>100</v>
      </c>
      <c r="F279">
        <v>3871</v>
      </c>
      <c r="G279">
        <v>3</v>
      </c>
      <c r="H279" s="23">
        <v>0</v>
      </c>
      <c r="I279">
        <v>277</v>
      </c>
      <c r="J279" s="60">
        <v>178</v>
      </c>
      <c r="K279">
        <v>0</v>
      </c>
      <c r="L279">
        <v>0</v>
      </c>
      <c r="M279">
        <v>0</v>
      </c>
      <c r="N279">
        <v>0</v>
      </c>
      <c r="O279">
        <v>0</v>
      </c>
      <c r="P279">
        <v>0</v>
      </c>
      <c r="Q279">
        <v>178</v>
      </c>
      <c r="R279">
        <v>487</v>
      </c>
      <c r="S279">
        <v>157</v>
      </c>
      <c r="T279" s="23">
        <v>0.32200000000000001</v>
      </c>
      <c r="U279" s="23">
        <v>0.32200000000000001</v>
      </c>
      <c r="V279">
        <v>3</v>
      </c>
      <c r="W279">
        <v>15</v>
      </c>
      <c r="X279">
        <v>15</v>
      </c>
      <c r="Y279">
        <v>0</v>
      </c>
      <c r="Z279">
        <v>15</v>
      </c>
      <c r="AA279">
        <v>0</v>
      </c>
      <c r="AB279">
        <v>0</v>
      </c>
      <c r="AC279">
        <v>0</v>
      </c>
      <c r="AD279">
        <v>0</v>
      </c>
      <c r="AE279">
        <v>0</v>
      </c>
      <c r="AF279">
        <v>0</v>
      </c>
      <c r="AG279">
        <v>0</v>
      </c>
    </row>
    <row r="280" spans="1:33">
      <c r="A280">
        <v>357</v>
      </c>
      <c r="B280">
        <v>278</v>
      </c>
      <c r="C280" t="s">
        <v>200</v>
      </c>
      <c r="D280" t="s">
        <v>107</v>
      </c>
      <c r="E280" t="s">
        <v>101</v>
      </c>
      <c r="F280">
        <v>3871</v>
      </c>
      <c r="G280">
        <v>4</v>
      </c>
      <c r="H280" s="23">
        <v>0</v>
      </c>
      <c r="I280">
        <v>278</v>
      </c>
      <c r="J280" s="60">
        <v>932</v>
      </c>
      <c r="K280">
        <v>0</v>
      </c>
      <c r="L280">
        <v>0</v>
      </c>
      <c r="M280">
        <v>0</v>
      </c>
      <c r="N280">
        <v>0</v>
      </c>
      <c r="O280">
        <v>0</v>
      </c>
      <c r="P280">
        <v>0</v>
      </c>
      <c r="Q280">
        <v>932</v>
      </c>
      <c r="R280">
        <v>396</v>
      </c>
      <c r="S280">
        <v>225</v>
      </c>
      <c r="T280" s="23">
        <v>0.56799999999999995</v>
      </c>
      <c r="U280" s="23">
        <v>0.56799999999999995</v>
      </c>
      <c r="V280">
        <v>4</v>
      </c>
      <c r="W280">
        <v>12</v>
      </c>
      <c r="X280">
        <v>12</v>
      </c>
      <c r="Y280">
        <v>0</v>
      </c>
      <c r="Z280">
        <v>12</v>
      </c>
      <c r="AA280">
        <v>0</v>
      </c>
      <c r="AB280">
        <v>0</v>
      </c>
      <c r="AC280">
        <v>0</v>
      </c>
      <c r="AD280">
        <v>0</v>
      </c>
      <c r="AE280">
        <v>0</v>
      </c>
      <c r="AF280">
        <v>0</v>
      </c>
      <c r="AG280">
        <v>0</v>
      </c>
    </row>
    <row r="281" spans="1:33">
      <c r="A281">
        <v>359</v>
      </c>
      <c r="B281">
        <v>279</v>
      </c>
      <c r="C281" t="s">
        <v>200</v>
      </c>
      <c r="D281" t="s">
        <v>107</v>
      </c>
      <c r="E281" t="s">
        <v>104</v>
      </c>
      <c r="F281">
        <v>3871</v>
      </c>
      <c r="G281">
        <v>4</v>
      </c>
      <c r="H281" s="23">
        <v>0</v>
      </c>
      <c r="I281">
        <v>279</v>
      </c>
      <c r="J281" s="60">
        <v>342</v>
      </c>
      <c r="K281">
        <v>0</v>
      </c>
      <c r="L281">
        <v>0</v>
      </c>
      <c r="M281">
        <v>0</v>
      </c>
      <c r="N281">
        <v>0</v>
      </c>
      <c r="O281">
        <v>0</v>
      </c>
      <c r="P281">
        <v>0</v>
      </c>
      <c r="Q281">
        <v>342</v>
      </c>
      <c r="R281">
        <v>642</v>
      </c>
      <c r="S281">
        <v>163</v>
      </c>
      <c r="T281" s="23">
        <v>0.254</v>
      </c>
      <c r="U281" s="23">
        <v>0.254</v>
      </c>
      <c r="V281">
        <v>4</v>
      </c>
      <c r="W281">
        <v>26</v>
      </c>
      <c r="X281">
        <v>26</v>
      </c>
      <c r="Y281">
        <v>0</v>
      </c>
      <c r="Z281">
        <v>26</v>
      </c>
      <c r="AA281">
        <v>0</v>
      </c>
      <c r="AB281">
        <v>0</v>
      </c>
      <c r="AC281">
        <v>0</v>
      </c>
      <c r="AD281">
        <v>0</v>
      </c>
      <c r="AE281">
        <v>0</v>
      </c>
      <c r="AF281">
        <v>0</v>
      </c>
      <c r="AG281">
        <v>0</v>
      </c>
    </row>
    <row r="282" spans="1:33">
      <c r="A282">
        <v>360</v>
      </c>
      <c r="B282">
        <v>280</v>
      </c>
      <c r="C282" t="s">
        <v>200</v>
      </c>
      <c r="D282" t="s">
        <v>107</v>
      </c>
      <c r="E282" t="s">
        <v>105</v>
      </c>
      <c r="F282">
        <v>3871</v>
      </c>
      <c r="G282">
        <v>4</v>
      </c>
      <c r="H282" s="23">
        <v>0</v>
      </c>
      <c r="I282">
        <v>280</v>
      </c>
      <c r="J282" s="60">
        <v>872</v>
      </c>
      <c r="K282">
        <v>0</v>
      </c>
      <c r="L282">
        <v>0</v>
      </c>
      <c r="M282">
        <v>0</v>
      </c>
      <c r="N282">
        <v>0</v>
      </c>
      <c r="O282">
        <v>0</v>
      </c>
      <c r="P282">
        <v>0</v>
      </c>
      <c r="Q282">
        <v>872</v>
      </c>
      <c r="R282">
        <v>441</v>
      </c>
      <c r="S282">
        <v>218</v>
      </c>
      <c r="T282" s="23">
        <v>0.49399999999999999</v>
      </c>
      <c r="U282" s="23">
        <v>0.49399999999999999</v>
      </c>
      <c r="V282">
        <v>4</v>
      </c>
      <c r="W282">
        <v>13</v>
      </c>
      <c r="X282">
        <v>13</v>
      </c>
      <c r="Y282">
        <v>0</v>
      </c>
      <c r="Z282">
        <v>13</v>
      </c>
      <c r="AA282">
        <v>0</v>
      </c>
      <c r="AB282">
        <v>0</v>
      </c>
      <c r="AC282">
        <v>0</v>
      </c>
      <c r="AD282">
        <v>0</v>
      </c>
      <c r="AE282">
        <v>0</v>
      </c>
      <c r="AF282">
        <v>0</v>
      </c>
      <c r="AG282">
        <v>0</v>
      </c>
    </row>
    <row r="283" spans="1:33">
      <c r="C283" t="s">
        <v>47</v>
      </c>
      <c r="D283" t="s">
        <v>47</v>
      </c>
      <c r="E283" t="s">
        <v>47</v>
      </c>
      <c r="F283">
        <v>20</v>
      </c>
      <c r="G283">
        <v>1500</v>
      </c>
      <c r="H283" s="23">
        <v>0</v>
      </c>
      <c r="J283" s="61">
        <v>83135</v>
      </c>
      <c r="K283">
        <v>0</v>
      </c>
      <c r="L283">
        <v>0</v>
      </c>
      <c r="M283">
        <v>0</v>
      </c>
      <c r="N283">
        <v>0</v>
      </c>
      <c r="O283">
        <v>37</v>
      </c>
      <c r="P283">
        <v>0</v>
      </c>
      <c r="Q283" s="24">
        <v>83098</v>
      </c>
      <c r="R283" s="24">
        <v>244040</v>
      </c>
      <c r="S283" s="24">
        <v>58015</v>
      </c>
      <c r="T283" s="23">
        <v>0.23799999999999999</v>
      </c>
      <c r="U283" s="23">
        <v>0.13500000000000001</v>
      </c>
      <c r="V283" s="24">
        <v>1500</v>
      </c>
      <c r="W283" s="24">
        <v>11087</v>
      </c>
      <c r="X283" s="24">
        <v>11029</v>
      </c>
      <c r="Y283">
        <v>0</v>
      </c>
      <c r="Z283" s="24">
        <v>11029</v>
      </c>
      <c r="AA283">
        <v>0</v>
      </c>
      <c r="AB283">
        <v>0</v>
      </c>
      <c r="AC283">
        <v>0</v>
      </c>
      <c r="AD283">
        <v>0</v>
      </c>
      <c r="AE283">
        <v>0</v>
      </c>
      <c r="AF283">
        <v>0</v>
      </c>
      <c r="AG283">
        <v>0</v>
      </c>
    </row>
  </sheetData>
  <pageMargins left="0.7" right="0.7" top="0.75" bottom="0.75" header="0.3" footer="0.3"/>
  <pageSetup orientation="portrait" verticalDpi="0" r:id="rId1"/>
  <headerFooter>
    <oddFooter>&amp;L&amp;1#&amp;"Arial"&amp;8&amp;K6D6E71Maru/ - Confidential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 codeName="Sheet10"/>
  <dimension ref="A2:E102"/>
  <sheetViews>
    <sheetView topLeftCell="A6" workbookViewId="0">
      <selection activeCell="A8" sqref="A8:A19"/>
    </sheetView>
  </sheetViews>
  <sheetFormatPr defaultRowHeight="15"/>
  <cols>
    <col min="2" max="2" width="13.85546875" customWidth="1"/>
  </cols>
  <sheetData>
    <row r="2" spans="1:5">
      <c r="A2" t="s">
        <v>19</v>
      </c>
    </row>
    <row r="3" spans="1:5">
      <c r="A3" t="s">
        <v>20</v>
      </c>
      <c r="D3" t="s">
        <v>21</v>
      </c>
    </row>
    <row r="4" spans="1:5">
      <c r="A4" t="s">
        <v>22</v>
      </c>
      <c r="B4" t="s">
        <v>23</v>
      </c>
      <c r="C4" t="s">
        <v>24</v>
      </c>
      <c r="D4" t="s">
        <v>25</v>
      </c>
      <c r="E4" t="s">
        <v>34</v>
      </c>
    </row>
    <row r="5" spans="1:5">
      <c r="D5" t="s">
        <v>5</v>
      </c>
    </row>
    <row r="6" spans="1:5">
      <c r="A6" t="s">
        <v>35</v>
      </c>
      <c r="B6" t="s">
        <v>36</v>
      </c>
      <c r="C6" t="s">
        <v>37</v>
      </c>
      <c r="D6">
        <v>264</v>
      </c>
      <c r="E6" s="23">
        <v>0.05</v>
      </c>
    </row>
    <row r="7" spans="1:5">
      <c r="C7" t="s">
        <v>38</v>
      </c>
      <c r="D7">
        <v>320</v>
      </c>
      <c r="E7" s="23">
        <v>4.1000000000000002E-2</v>
      </c>
    </row>
    <row r="8" spans="1:5">
      <c r="C8" t="s">
        <v>39</v>
      </c>
      <c r="D8">
        <v>954</v>
      </c>
      <c r="E8" s="23">
        <v>0.16500000000000001</v>
      </c>
    </row>
    <row r="9" spans="1:5">
      <c r="C9" t="s">
        <v>40</v>
      </c>
      <c r="D9">
        <v>147</v>
      </c>
      <c r="E9" s="23">
        <v>0.13600000000000001</v>
      </c>
    </row>
    <row r="10" spans="1:5">
      <c r="B10" t="s">
        <v>41</v>
      </c>
      <c r="C10" t="s">
        <v>37</v>
      </c>
      <c r="D10">
        <v>182</v>
      </c>
      <c r="E10" s="23">
        <v>0.111</v>
      </c>
    </row>
    <row r="11" spans="1:5">
      <c r="C11" t="s">
        <v>38</v>
      </c>
      <c r="D11">
        <v>194</v>
      </c>
      <c r="E11" s="23">
        <v>0.20599999999999999</v>
      </c>
    </row>
    <row r="12" spans="1:5">
      <c r="C12" t="s">
        <v>39</v>
      </c>
      <c r="D12" s="24">
        <v>1133</v>
      </c>
      <c r="E12" s="23">
        <v>0.23599999999999999</v>
      </c>
    </row>
    <row r="13" spans="1:5">
      <c r="C13" t="s">
        <v>40</v>
      </c>
      <c r="D13">
        <v>96</v>
      </c>
      <c r="E13" s="23">
        <v>0.19600000000000001</v>
      </c>
    </row>
    <row r="14" spans="1:5">
      <c r="B14" t="s">
        <v>42</v>
      </c>
      <c r="C14" t="s">
        <v>37</v>
      </c>
      <c r="D14">
        <v>87</v>
      </c>
      <c r="E14" s="23">
        <v>0.13300000000000001</v>
      </c>
    </row>
    <row r="15" spans="1:5">
      <c r="C15" t="s">
        <v>38</v>
      </c>
      <c r="D15">
        <v>49</v>
      </c>
      <c r="E15" s="23">
        <v>0.33800000000000002</v>
      </c>
    </row>
    <row r="16" spans="1:5">
      <c r="C16" t="s">
        <v>39</v>
      </c>
      <c r="D16" s="24">
        <v>1232</v>
      </c>
      <c r="E16" s="23">
        <v>0.40300000000000002</v>
      </c>
    </row>
    <row r="17" spans="1:5">
      <c r="C17" t="s">
        <v>40</v>
      </c>
      <c r="D17">
        <v>24</v>
      </c>
      <c r="E17" s="23">
        <v>0.29899999999999999</v>
      </c>
    </row>
    <row r="18" spans="1:5">
      <c r="B18" t="s">
        <v>43</v>
      </c>
      <c r="C18" t="s">
        <v>37</v>
      </c>
      <c r="D18">
        <v>498</v>
      </c>
      <c r="E18" s="23">
        <v>5.5E-2</v>
      </c>
    </row>
    <row r="19" spans="1:5">
      <c r="C19" t="s">
        <v>38</v>
      </c>
      <c r="D19">
        <v>561</v>
      </c>
      <c r="E19" s="23">
        <v>8.1000000000000003E-2</v>
      </c>
    </row>
    <row r="20" spans="1:5">
      <c r="C20" t="s">
        <v>39</v>
      </c>
      <c r="D20" s="24">
        <v>2314</v>
      </c>
      <c r="E20" s="23">
        <v>0.13200000000000001</v>
      </c>
    </row>
    <row r="21" spans="1:5">
      <c r="C21" t="s">
        <v>40</v>
      </c>
      <c r="D21">
        <v>232</v>
      </c>
      <c r="E21" s="23">
        <v>0.10299999999999999</v>
      </c>
    </row>
    <row r="22" spans="1:5">
      <c r="B22" t="s">
        <v>44</v>
      </c>
      <c r="C22" t="s">
        <v>37</v>
      </c>
      <c r="D22">
        <v>464</v>
      </c>
      <c r="E22" s="23">
        <v>9.4E-2</v>
      </c>
    </row>
    <row r="23" spans="1:5">
      <c r="C23" t="s">
        <v>38</v>
      </c>
      <c r="D23">
        <v>442</v>
      </c>
      <c r="E23" s="23">
        <v>0.104</v>
      </c>
    </row>
    <row r="24" spans="1:5">
      <c r="C24" t="s">
        <v>39</v>
      </c>
      <c r="D24" s="24">
        <v>3571</v>
      </c>
      <c r="E24" s="23">
        <v>0.185</v>
      </c>
    </row>
    <row r="25" spans="1:5">
      <c r="C25" t="s">
        <v>40</v>
      </c>
      <c r="D25">
        <v>194</v>
      </c>
      <c r="E25" s="23">
        <v>0.17100000000000001</v>
      </c>
    </row>
    <row r="26" spans="1:5">
      <c r="B26" t="s">
        <v>45</v>
      </c>
      <c r="C26" t="s">
        <v>37</v>
      </c>
      <c r="D26">
        <v>214</v>
      </c>
      <c r="E26" s="23">
        <v>0.193</v>
      </c>
    </row>
    <row r="27" spans="1:5">
      <c r="C27" t="s">
        <v>38</v>
      </c>
      <c r="D27">
        <v>75</v>
      </c>
      <c r="E27" s="23">
        <v>0.19400000000000001</v>
      </c>
    </row>
    <row r="28" spans="1:5">
      <c r="C28" t="s">
        <v>39</v>
      </c>
      <c r="D28" s="24">
        <v>2615</v>
      </c>
      <c r="E28" s="23">
        <v>0.33500000000000002</v>
      </c>
    </row>
    <row r="29" spans="1:5">
      <c r="C29" t="s">
        <v>40</v>
      </c>
      <c r="D29">
        <v>45</v>
      </c>
      <c r="E29" s="23">
        <v>0.36299999999999999</v>
      </c>
    </row>
    <row r="30" spans="1:5">
      <c r="A30" t="s">
        <v>2</v>
      </c>
      <c r="B30" t="s">
        <v>36</v>
      </c>
      <c r="C30" t="s">
        <v>37</v>
      </c>
      <c r="D30">
        <v>256</v>
      </c>
      <c r="E30" s="23">
        <v>4.2999999999999997E-2</v>
      </c>
    </row>
    <row r="31" spans="1:5">
      <c r="C31" t="s">
        <v>38</v>
      </c>
      <c r="D31">
        <v>226</v>
      </c>
      <c r="E31" s="23">
        <v>0.06</v>
      </c>
    </row>
    <row r="32" spans="1:5">
      <c r="C32" t="s">
        <v>39</v>
      </c>
      <c r="D32" s="24">
        <v>1011</v>
      </c>
      <c r="E32" s="23">
        <v>0.11</v>
      </c>
    </row>
    <row r="33" spans="2:5">
      <c r="C33" t="s">
        <v>40</v>
      </c>
      <c r="D33">
        <v>83</v>
      </c>
      <c r="E33" s="23">
        <v>9.0999999999999998E-2</v>
      </c>
    </row>
    <row r="34" spans="2:5">
      <c r="B34" t="s">
        <v>41</v>
      </c>
      <c r="C34" t="s">
        <v>37</v>
      </c>
      <c r="D34">
        <v>243</v>
      </c>
      <c r="E34" s="23">
        <v>9.7000000000000003E-2</v>
      </c>
    </row>
    <row r="35" spans="2:5">
      <c r="C35" t="s">
        <v>38</v>
      </c>
      <c r="D35">
        <v>170</v>
      </c>
      <c r="E35" s="23">
        <v>0.14399999999999999</v>
      </c>
    </row>
    <row r="36" spans="2:5">
      <c r="C36" t="s">
        <v>39</v>
      </c>
      <c r="D36" s="24">
        <v>1371</v>
      </c>
      <c r="E36" s="23">
        <v>0.193</v>
      </c>
    </row>
    <row r="37" spans="2:5">
      <c r="C37" t="s">
        <v>40</v>
      </c>
      <c r="D37">
        <v>86</v>
      </c>
      <c r="E37" s="23">
        <v>0.184</v>
      </c>
    </row>
    <row r="38" spans="2:5">
      <c r="B38" t="s">
        <v>42</v>
      </c>
      <c r="C38" t="s">
        <v>37</v>
      </c>
      <c r="D38">
        <v>129</v>
      </c>
      <c r="E38" s="23">
        <v>0.20100000000000001</v>
      </c>
    </row>
    <row r="39" spans="2:5">
      <c r="C39" t="s">
        <v>38</v>
      </c>
      <c r="D39">
        <v>28</v>
      </c>
      <c r="E39" s="23">
        <v>0.375</v>
      </c>
    </row>
    <row r="40" spans="2:5">
      <c r="C40" t="s">
        <v>39</v>
      </c>
      <c r="D40" s="24">
        <v>1431</v>
      </c>
      <c r="E40" s="23">
        <v>0.38700000000000001</v>
      </c>
    </row>
    <row r="41" spans="2:5">
      <c r="C41" t="s">
        <v>40</v>
      </c>
      <c r="D41">
        <v>49</v>
      </c>
      <c r="E41" s="23">
        <v>0.37</v>
      </c>
    </row>
    <row r="42" spans="2:5">
      <c r="B42" t="s">
        <v>43</v>
      </c>
      <c r="C42" t="s">
        <v>37</v>
      </c>
      <c r="D42">
        <v>623</v>
      </c>
      <c r="E42" s="23">
        <v>5.1999999999999998E-2</v>
      </c>
    </row>
    <row r="43" spans="2:5">
      <c r="C43" t="s">
        <v>38</v>
      </c>
      <c r="D43">
        <v>489</v>
      </c>
      <c r="E43" s="23">
        <v>0.05</v>
      </c>
    </row>
    <row r="44" spans="2:5">
      <c r="C44" t="s">
        <v>39</v>
      </c>
      <c r="D44" s="24">
        <v>3756</v>
      </c>
      <c r="E44" s="23">
        <v>0.113</v>
      </c>
    </row>
    <row r="45" spans="2:5">
      <c r="C45" t="s">
        <v>40</v>
      </c>
      <c r="D45">
        <v>233</v>
      </c>
      <c r="E45" s="23">
        <v>7.8E-2</v>
      </c>
    </row>
    <row r="46" spans="2:5">
      <c r="B46" t="s">
        <v>44</v>
      </c>
      <c r="C46" t="s">
        <v>37</v>
      </c>
      <c r="D46">
        <v>632</v>
      </c>
      <c r="E46" s="23">
        <v>0.106</v>
      </c>
    </row>
    <row r="47" spans="2:5">
      <c r="C47" t="s">
        <v>38</v>
      </c>
      <c r="D47">
        <v>297</v>
      </c>
      <c r="E47" s="23">
        <v>9.9000000000000005E-2</v>
      </c>
    </row>
    <row r="48" spans="2:5">
      <c r="C48" t="s">
        <v>39</v>
      </c>
      <c r="D48" s="24">
        <v>5599</v>
      </c>
      <c r="E48" s="23">
        <v>0.14799999999999999</v>
      </c>
    </row>
    <row r="49" spans="1:5">
      <c r="C49" t="s">
        <v>40</v>
      </c>
      <c r="D49">
        <v>231</v>
      </c>
      <c r="E49" s="23">
        <v>0.151</v>
      </c>
    </row>
    <row r="50" spans="1:5">
      <c r="B50" t="s">
        <v>45</v>
      </c>
      <c r="C50" t="s">
        <v>37</v>
      </c>
      <c r="D50">
        <v>284</v>
      </c>
      <c r="E50" s="23">
        <v>0.24</v>
      </c>
    </row>
    <row r="51" spans="1:5">
      <c r="C51" t="s">
        <v>38</v>
      </c>
      <c r="D51">
        <v>67</v>
      </c>
      <c r="E51" s="23">
        <v>0.255</v>
      </c>
    </row>
    <row r="52" spans="1:5">
      <c r="C52" t="s">
        <v>39</v>
      </c>
      <c r="D52" s="24">
        <v>3436</v>
      </c>
      <c r="E52" s="23">
        <v>0.32200000000000001</v>
      </c>
    </row>
    <row r="53" spans="1:5">
      <c r="C53" t="s">
        <v>40</v>
      </c>
      <c r="D53">
        <v>61</v>
      </c>
      <c r="E53" s="23">
        <v>0.20300000000000001</v>
      </c>
    </row>
    <row r="54" spans="1:5">
      <c r="A54" t="s">
        <v>46</v>
      </c>
      <c r="B54" t="s">
        <v>36</v>
      </c>
      <c r="C54" t="s">
        <v>37</v>
      </c>
      <c r="D54">
        <v>787</v>
      </c>
      <c r="E54" s="23">
        <v>4.8000000000000001E-2</v>
      </c>
    </row>
    <row r="55" spans="1:5">
      <c r="C55" t="s">
        <v>38</v>
      </c>
      <c r="D55">
        <v>614</v>
      </c>
      <c r="E55" s="23">
        <v>4.2999999999999997E-2</v>
      </c>
    </row>
    <row r="56" spans="1:5">
      <c r="C56" t="s">
        <v>39</v>
      </c>
      <c r="D56" s="24">
        <v>1526</v>
      </c>
      <c r="E56" s="23">
        <v>9.0999999999999998E-2</v>
      </c>
    </row>
    <row r="57" spans="1:5">
      <c r="C57" t="s">
        <v>40</v>
      </c>
      <c r="D57">
        <v>201</v>
      </c>
      <c r="E57" s="23">
        <v>9.5000000000000001E-2</v>
      </c>
    </row>
    <row r="58" spans="1:5">
      <c r="B58" t="s">
        <v>41</v>
      </c>
      <c r="C58" t="s">
        <v>37</v>
      </c>
      <c r="D58">
        <v>627</v>
      </c>
      <c r="E58" s="23">
        <v>8.3000000000000004E-2</v>
      </c>
    </row>
    <row r="59" spans="1:5">
      <c r="C59" t="s">
        <v>38</v>
      </c>
      <c r="D59">
        <v>458</v>
      </c>
      <c r="E59" s="23">
        <v>0.13300000000000001</v>
      </c>
    </row>
    <row r="60" spans="1:5">
      <c r="C60" t="s">
        <v>39</v>
      </c>
      <c r="D60" s="24">
        <v>2067</v>
      </c>
      <c r="E60" s="23">
        <v>0.19400000000000001</v>
      </c>
    </row>
    <row r="61" spans="1:5">
      <c r="C61" t="s">
        <v>40</v>
      </c>
      <c r="D61">
        <v>150</v>
      </c>
      <c r="E61" s="23">
        <v>0.11</v>
      </c>
    </row>
    <row r="62" spans="1:5">
      <c r="B62" t="s">
        <v>42</v>
      </c>
      <c r="C62" t="s">
        <v>37</v>
      </c>
      <c r="D62">
        <v>320</v>
      </c>
      <c r="E62" s="23">
        <v>0.21099999999999999</v>
      </c>
    </row>
    <row r="63" spans="1:5">
      <c r="C63" t="s">
        <v>38</v>
      </c>
      <c r="D63">
        <v>119</v>
      </c>
      <c r="E63" s="23">
        <v>0.25600000000000001</v>
      </c>
    </row>
    <row r="64" spans="1:5">
      <c r="C64" t="s">
        <v>39</v>
      </c>
      <c r="D64" s="24">
        <v>2138</v>
      </c>
      <c r="E64" s="23">
        <v>0.377</v>
      </c>
    </row>
    <row r="65" spans="1:5">
      <c r="C65" t="s">
        <v>40</v>
      </c>
      <c r="D65">
        <v>99</v>
      </c>
      <c r="E65" s="23">
        <v>0.36299999999999999</v>
      </c>
    </row>
    <row r="66" spans="1:5">
      <c r="B66" t="s">
        <v>43</v>
      </c>
      <c r="C66" t="s">
        <v>37</v>
      </c>
      <c r="D66" s="24">
        <v>2236</v>
      </c>
      <c r="E66" s="23">
        <v>5.8999999999999997E-2</v>
      </c>
    </row>
    <row r="67" spans="1:5">
      <c r="C67" t="s">
        <v>38</v>
      </c>
      <c r="D67" s="24">
        <v>1521</v>
      </c>
      <c r="E67" s="23">
        <v>5.8000000000000003E-2</v>
      </c>
    </row>
    <row r="68" spans="1:5">
      <c r="C68" t="s">
        <v>39</v>
      </c>
      <c r="D68" s="24">
        <v>5635</v>
      </c>
      <c r="E68" s="23">
        <v>9.0999999999999998E-2</v>
      </c>
    </row>
    <row r="69" spans="1:5">
      <c r="C69" t="s">
        <v>40</v>
      </c>
      <c r="D69">
        <v>503</v>
      </c>
      <c r="E69" s="23">
        <v>0.11600000000000001</v>
      </c>
    </row>
    <row r="70" spans="1:5">
      <c r="B70" t="s">
        <v>44</v>
      </c>
      <c r="C70" t="s">
        <v>37</v>
      </c>
      <c r="D70" s="24">
        <v>2098</v>
      </c>
      <c r="E70" s="23">
        <v>9.9000000000000005E-2</v>
      </c>
    </row>
    <row r="71" spans="1:5">
      <c r="C71" t="s">
        <v>38</v>
      </c>
      <c r="D71" s="24">
        <v>1138</v>
      </c>
      <c r="E71" s="23">
        <v>9.7000000000000003E-2</v>
      </c>
    </row>
    <row r="72" spans="1:5">
      <c r="C72" t="s">
        <v>39</v>
      </c>
      <c r="D72" s="24">
        <v>8621</v>
      </c>
      <c r="E72" s="23">
        <v>0.14199999999999999</v>
      </c>
    </row>
    <row r="73" spans="1:5">
      <c r="C73" t="s">
        <v>40</v>
      </c>
      <c r="D73">
        <v>461</v>
      </c>
      <c r="E73" s="23">
        <v>9.0999999999999998E-2</v>
      </c>
    </row>
    <row r="74" spans="1:5">
      <c r="B74" t="s">
        <v>45</v>
      </c>
      <c r="C74" t="s">
        <v>37</v>
      </c>
      <c r="D74">
        <v>806</v>
      </c>
      <c r="E74" s="23">
        <v>0.219</v>
      </c>
    </row>
    <row r="75" spans="1:5">
      <c r="C75" t="s">
        <v>38</v>
      </c>
      <c r="D75">
        <v>225</v>
      </c>
      <c r="E75" s="23">
        <v>0.20300000000000001</v>
      </c>
    </row>
    <row r="76" spans="1:5">
      <c r="C76" t="s">
        <v>39</v>
      </c>
      <c r="D76" s="24">
        <v>5048</v>
      </c>
      <c r="E76" s="23">
        <v>0.28599999999999998</v>
      </c>
    </row>
    <row r="77" spans="1:5">
      <c r="C77" t="s">
        <v>40</v>
      </c>
      <c r="D77">
        <v>133</v>
      </c>
      <c r="E77" s="23">
        <v>0.246</v>
      </c>
    </row>
    <row r="78" spans="1:5">
      <c r="A78" t="s">
        <v>4</v>
      </c>
      <c r="B78" t="s">
        <v>36</v>
      </c>
      <c r="C78" t="s">
        <v>37</v>
      </c>
      <c r="D78">
        <v>193</v>
      </c>
      <c r="E78" s="23">
        <v>7.0000000000000007E-2</v>
      </c>
    </row>
    <row r="79" spans="1:5">
      <c r="C79" t="s">
        <v>38</v>
      </c>
      <c r="D79">
        <v>697</v>
      </c>
      <c r="E79" s="23">
        <v>5.8999999999999997E-2</v>
      </c>
    </row>
    <row r="80" spans="1:5">
      <c r="C80" t="s">
        <v>39</v>
      </c>
      <c r="D80" s="24">
        <v>1371</v>
      </c>
      <c r="E80" s="23">
        <v>0.16900000000000001</v>
      </c>
    </row>
    <row r="81" spans="2:5">
      <c r="C81" t="s">
        <v>40</v>
      </c>
      <c r="D81">
        <v>172</v>
      </c>
      <c r="E81" s="23">
        <v>9.1999999999999998E-2</v>
      </c>
    </row>
    <row r="82" spans="2:5">
      <c r="B82" t="s">
        <v>41</v>
      </c>
      <c r="C82" t="s">
        <v>37</v>
      </c>
      <c r="D82">
        <v>164</v>
      </c>
      <c r="E82" s="23">
        <v>9.7000000000000003E-2</v>
      </c>
    </row>
    <row r="83" spans="2:5">
      <c r="C83" t="s">
        <v>38</v>
      </c>
      <c r="D83">
        <v>431</v>
      </c>
      <c r="E83" s="23">
        <v>0.122</v>
      </c>
    </row>
    <row r="84" spans="2:5">
      <c r="C84" t="s">
        <v>39</v>
      </c>
      <c r="D84" s="24">
        <v>1256</v>
      </c>
      <c r="E84" s="23">
        <v>0.185</v>
      </c>
    </row>
    <row r="85" spans="2:5">
      <c r="C85" t="s">
        <v>40</v>
      </c>
      <c r="D85">
        <v>205</v>
      </c>
      <c r="E85" s="23">
        <v>0.27500000000000002</v>
      </c>
    </row>
    <row r="86" spans="2:5">
      <c r="B86" t="s">
        <v>42</v>
      </c>
      <c r="C86" t="s">
        <v>37</v>
      </c>
      <c r="D86">
        <v>77</v>
      </c>
      <c r="E86" s="23">
        <v>0.157</v>
      </c>
    </row>
    <row r="87" spans="2:5">
      <c r="C87" t="s">
        <v>38</v>
      </c>
      <c r="D87">
        <v>98</v>
      </c>
      <c r="E87" s="23">
        <v>0.23499999999999999</v>
      </c>
    </row>
    <row r="88" spans="2:5">
      <c r="C88" t="s">
        <v>39</v>
      </c>
      <c r="D88" s="24">
        <v>1267</v>
      </c>
      <c r="E88" s="23">
        <v>0.35799999999999998</v>
      </c>
    </row>
    <row r="89" spans="2:5">
      <c r="C89" t="s">
        <v>40</v>
      </c>
      <c r="D89">
        <v>94</v>
      </c>
      <c r="E89" s="23">
        <v>0.32900000000000001</v>
      </c>
    </row>
    <row r="90" spans="2:5">
      <c r="B90" t="s">
        <v>43</v>
      </c>
      <c r="C90" t="s">
        <v>37</v>
      </c>
      <c r="D90">
        <v>351</v>
      </c>
      <c r="E90" s="23">
        <v>5.0999999999999997E-2</v>
      </c>
    </row>
    <row r="91" spans="2:5">
      <c r="C91" t="s">
        <v>38</v>
      </c>
      <c r="D91" s="24">
        <v>1537</v>
      </c>
      <c r="E91" s="23">
        <v>5.3999999999999999E-2</v>
      </c>
    </row>
    <row r="92" spans="2:5">
      <c r="C92" t="s">
        <v>39</v>
      </c>
      <c r="D92" s="24">
        <v>2655</v>
      </c>
      <c r="E92" s="23">
        <v>0.104</v>
      </c>
    </row>
    <row r="93" spans="2:5">
      <c r="C93" t="s">
        <v>40</v>
      </c>
      <c r="D93">
        <v>528</v>
      </c>
      <c r="E93" s="23">
        <v>9.0999999999999998E-2</v>
      </c>
    </row>
    <row r="94" spans="2:5">
      <c r="B94" t="s">
        <v>44</v>
      </c>
      <c r="C94" t="s">
        <v>37</v>
      </c>
      <c r="D94">
        <v>424</v>
      </c>
      <c r="E94" s="23">
        <v>8.3000000000000004E-2</v>
      </c>
    </row>
    <row r="95" spans="2:5">
      <c r="C95" t="s">
        <v>38</v>
      </c>
      <c r="D95">
        <v>987</v>
      </c>
      <c r="E95" s="23">
        <v>0.11600000000000001</v>
      </c>
    </row>
    <row r="96" spans="2:5">
      <c r="C96" t="s">
        <v>39</v>
      </c>
      <c r="D96" s="24">
        <v>3890</v>
      </c>
      <c r="E96" s="23">
        <v>0.151</v>
      </c>
    </row>
    <row r="97" spans="1:5">
      <c r="C97" t="s">
        <v>40</v>
      </c>
      <c r="D97">
        <v>526</v>
      </c>
      <c r="E97" s="23">
        <v>0.13900000000000001</v>
      </c>
    </row>
    <row r="98" spans="1:5">
      <c r="B98" t="s">
        <v>45</v>
      </c>
      <c r="C98" t="s">
        <v>37</v>
      </c>
      <c r="D98">
        <v>151</v>
      </c>
      <c r="E98" s="23">
        <v>0.19600000000000001</v>
      </c>
    </row>
    <row r="99" spans="1:5">
      <c r="C99" t="s">
        <v>38</v>
      </c>
      <c r="D99">
        <v>190</v>
      </c>
      <c r="E99" s="23">
        <v>0.26700000000000002</v>
      </c>
    </row>
    <row r="100" spans="1:5">
      <c r="C100" t="s">
        <v>39</v>
      </c>
      <c r="D100" s="24">
        <v>2582</v>
      </c>
      <c r="E100" s="23">
        <v>0.30099999999999999</v>
      </c>
    </row>
    <row r="101" spans="1:5">
      <c r="C101" t="s">
        <v>40</v>
      </c>
      <c r="D101">
        <v>152</v>
      </c>
      <c r="E101" s="23">
        <v>0.27600000000000002</v>
      </c>
    </row>
    <row r="102" spans="1:5">
      <c r="A102" t="s">
        <v>47</v>
      </c>
      <c r="D102" s="24">
        <v>94227</v>
      </c>
      <c r="E102" s="23">
        <v>0.13900000000000001</v>
      </c>
    </row>
  </sheetData>
  <pageMargins left="0.7" right="0.7" top="0.75" bottom="0.75" header="0.3" footer="0.3"/>
  <pageSetup orientation="portrait" verticalDpi="0" r:id="rId1"/>
  <headerFooter>
    <oddFooter>&amp;L&amp;1#&amp;"Arial"&amp;8&amp;K6D6E71Maru/ - Confidential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H26"/>
  <sheetViews>
    <sheetView workbookViewId="0">
      <selection activeCell="F14" sqref="F14"/>
    </sheetView>
  </sheetViews>
  <sheetFormatPr defaultRowHeight="15"/>
  <cols>
    <col min="1" max="1" width="38.42578125" bestFit="1" customWidth="1"/>
    <col min="2" max="2" width="45" bestFit="1" customWidth="1"/>
    <col min="3" max="3" width="28.5703125" customWidth="1"/>
    <col min="4" max="4" width="12.5703125" customWidth="1"/>
  </cols>
  <sheetData>
    <row r="1" spans="1:8" s="108" customFormat="1">
      <c r="A1" s="108" t="s">
        <v>280</v>
      </c>
      <c r="B1" s="115" t="s">
        <v>243</v>
      </c>
      <c r="C1" s="108" t="s">
        <v>241</v>
      </c>
      <c r="D1" s="108" t="s">
        <v>242</v>
      </c>
      <c r="G1" s="109" t="s">
        <v>213</v>
      </c>
      <c r="H1" s="109" t="s">
        <v>247</v>
      </c>
    </row>
    <row r="2" spans="1:8">
      <c r="A2" s="109" t="s">
        <v>281</v>
      </c>
      <c r="B2" s="117" t="s">
        <v>282</v>
      </c>
      <c r="C2" s="109"/>
      <c r="D2" t="s">
        <v>295</v>
      </c>
      <c r="G2" t="s">
        <v>330</v>
      </c>
      <c r="H2" t="s">
        <v>335</v>
      </c>
    </row>
    <row r="3" spans="1:8" ht="15.75" thickBot="1">
      <c r="A3" s="109" t="s">
        <v>283</v>
      </c>
      <c r="B3" s="117" t="s">
        <v>249</v>
      </c>
      <c r="D3" s="111" t="s">
        <v>296</v>
      </c>
      <c r="G3" t="s">
        <v>331</v>
      </c>
      <c r="H3" t="s">
        <v>336</v>
      </c>
    </row>
    <row r="4" spans="1:8" ht="15.75" thickBot="1">
      <c r="A4" s="109" t="s">
        <v>215</v>
      </c>
      <c r="B4" s="200">
        <v>1000</v>
      </c>
      <c r="D4" t="s">
        <v>244</v>
      </c>
      <c r="G4" t="s">
        <v>332</v>
      </c>
    </row>
    <row r="5" spans="1:8" ht="15.75" thickBot="1">
      <c r="A5" s="109" t="s">
        <v>272</v>
      </c>
      <c r="B5" s="201">
        <v>0.5</v>
      </c>
      <c r="D5" t="s">
        <v>284</v>
      </c>
      <c r="G5" t="s">
        <v>333</v>
      </c>
    </row>
    <row r="6" spans="1:8">
      <c r="A6" t="s">
        <v>218</v>
      </c>
      <c r="B6" s="116" t="s">
        <v>5</v>
      </c>
      <c r="D6" t="s">
        <v>245</v>
      </c>
      <c r="G6" t="s">
        <v>334</v>
      </c>
    </row>
    <row r="7" spans="1:8">
      <c r="A7" t="s">
        <v>222</v>
      </c>
      <c r="B7" s="116" t="s">
        <v>5</v>
      </c>
      <c r="D7" t="s">
        <v>245</v>
      </c>
    </row>
    <row r="8" spans="1:8">
      <c r="A8" t="s">
        <v>220</v>
      </c>
      <c r="B8" s="116" t="s">
        <v>5</v>
      </c>
      <c r="D8" t="s">
        <v>245</v>
      </c>
    </row>
    <row r="9" spans="1:8">
      <c r="A9" s="109" t="s">
        <v>213</v>
      </c>
      <c r="B9" s="117" t="s">
        <v>334</v>
      </c>
      <c r="C9" s="110"/>
      <c r="D9" t="s">
        <v>246</v>
      </c>
    </row>
    <row r="10" spans="1:8">
      <c r="A10" s="109" t="s">
        <v>247</v>
      </c>
      <c r="B10" s="117" t="s">
        <v>335</v>
      </c>
      <c r="C10" s="110"/>
      <c r="D10" t="s">
        <v>248</v>
      </c>
    </row>
    <row r="14" spans="1:8">
      <c r="F14">
        <f>(MID(B9,SEARCH("(",B9)+1,2)+MID(B10,SEARCH("(",B10)+1,2))/2</f>
        <v>82.5</v>
      </c>
    </row>
    <row r="15" spans="1:8" s="108" customFormat="1">
      <c r="A15" s="133" t="s">
        <v>294</v>
      </c>
    </row>
    <row r="16" spans="1:8">
      <c r="A16" s="134" t="s">
        <v>281</v>
      </c>
      <c r="B16" s="108" t="s">
        <v>285</v>
      </c>
      <c r="C16" s="108" t="s">
        <v>280</v>
      </c>
    </row>
    <row r="17" spans="1:3">
      <c r="A17" s="109" t="s">
        <v>282</v>
      </c>
      <c r="B17" t="s">
        <v>249</v>
      </c>
      <c r="C17" t="s">
        <v>286</v>
      </c>
    </row>
    <row r="18" spans="1:3">
      <c r="A18" s="109" t="s">
        <v>282</v>
      </c>
      <c r="B18" t="s">
        <v>273</v>
      </c>
      <c r="C18" t="s">
        <v>290</v>
      </c>
    </row>
    <row r="19" spans="1:3">
      <c r="A19" s="109" t="s">
        <v>282</v>
      </c>
      <c r="B19" t="s">
        <v>288</v>
      </c>
      <c r="C19" t="s">
        <v>290</v>
      </c>
    </row>
    <row r="20" spans="1:3">
      <c r="A20" s="109" t="s">
        <v>282</v>
      </c>
      <c r="B20" t="s">
        <v>289</v>
      </c>
      <c r="C20" t="s">
        <v>293</v>
      </c>
    </row>
    <row r="21" spans="1:3">
      <c r="A21" s="109" t="s">
        <v>274</v>
      </c>
      <c r="B21" t="s">
        <v>249</v>
      </c>
      <c r="C21" t="s">
        <v>287</v>
      </c>
    </row>
    <row r="22" spans="1:3">
      <c r="A22" s="109" t="s">
        <v>274</v>
      </c>
      <c r="B22" t="s">
        <v>273</v>
      </c>
      <c r="C22" t="s">
        <v>290</v>
      </c>
    </row>
    <row r="23" spans="1:3" ht="14.25" customHeight="1">
      <c r="A23" s="109" t="s">
        <v>274</v>
      </c>
      <c r="B23" t="s">
        <v>288</v>
      </c>
      <c r="C23" t="s">
        <v>290</v>
      </c>
    </row>
    <row r="24" spans="1:3" ht="14.25" customHeight="1">
      <c r="A24" s="109" t="s">
        <v>274</v>
      </c>
      <c r="B24" t="s">
        <v>292</v>
      </c>
      <c r="C24" t="s">
        <v>293</v>
      </c>
    </row>
    <row r="25" spans="1:3" ht="14.25" customHeight="1">
      <c r="A25" s="109" t="s">
        <v>274</v>
      </c>
      <c r="B25" t="s">
        <v>291</v>
      </c>
      <c r="C25" t="s">
        <v>287</v>
      </c>
    </row>
    <row r="26" spans="1:3">
      <c r="A26" t="s">
        <v>275</v>
      </c>
      <c r="B26" t="s">
        <v>276</v>
      </c>
      <c r="C26" t="s">
        <v>286</v>
      </c>
    </row>
  </sheetData>
  <dataValidations count="4">
    <dataValidation type="list" allowBlank="1" showInputMessage="1" showErrorMessage="1" sqref="B9">
      <formula1>$G$2:$G$6</formula1>
    </dataValidation>
    <dataValidation type="list" allowBlank="1" showInputMessage="1" showErrorMessage="1" sqref="B10">
      <formula1>$H$2:$H$3</formula1>
    </dataValidation>
    <dataValidation type="list" allowBlank="1" showInputMessage="1" showErrorMessage="1" sqref="B3">
      <formula1>"Genpop, Business Owners, ITDM, HHkids, etc"</formula1>
    </dataValidation>
    <dataValidation type="list" allowBlank="1" showInputMessage="1" showErrorMessage="1" sqref="B2">
      <formula1>"Canada, US, UK"</formula1>
    </dataValidation>
  </dataValidations>
  <pageMargins left="0.7" right="0.7" top="0.75" bottom="0.75" header="0.3" footer="0.3"/>
  <pageSetup orientation="portrait" horizontalDpi="4294967293" r:id="rId1"/>
  <headerFooter>
    <oddFooter>&amp;L&amp;1#&amp;"Arial"&amp;8&amp;K6D6E71Maru/ - Confidential</oddFooter>
  </headerFooter>
  <legacyDrawing r:id="rId2"/>
  <extLst xmlns:xr="http://schemas.microsoft.com/office/spreadsheetml/2014/revision" xmlns:x14="http://schemas.microsoft.com/office/spreadsheetml/2009/9/main">
    <ext uri="{CCE6A557-97BC-4b89-ADB6-D9C93CAAB3DF}">
      <x14:dataValidations xmlns:xm="http://schemas.microsoft.com/office/excel/2006/main" count="3">
        <x14:dataValidation type="list" allowBlank="1" showInputMessage="1" showErrorMessage="1" xr:uid="{00000000-0002-0000-0100-000004000000}">
          <x14:formula1>
            <xm:f>Balancing!$A$11:$A$17</xm:f>
          </x14:formula1>
          <xm:sqref>B6</xm:sqref>
        </x14:dataValidation>
        <x14:dataValidation type="list" allowBlank="1" showInputMessage="1" showErrorMessage="1" xr:uid="{00000000-0002-0000-0100-000005000000}">
          <x14:formula1>
            <xm:f>Balancing!$A$6:$A$8</xm:f>
          </x14:formula1>
          <xm:sqref>B7</xm:sqref>
        </x14:dataValidation>
        <x14:dataValidation type="list" allowBlank="1" showInputMessage="1" showErrorMessage="1" xr:uid="{00000000-0002-0000-0100-000006000000}">
          <x14:formula1>
            <xm:f>Balancing!$A$20:$A$26</xm:f>
          </x14:formula1>
          <xm:sqref>B8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K27"/>
  <sheetViews>
    <sheetView workbookViewId="0">
      <selection activeCell="D37" sqref="D37"/>
    </sheetView>
  </sheetViews>
  <sheetFormatPr defaultRowHeight="15"/>
  <sheetData>
    <row r="1" spans="1:11">
      <c r="A1" t="s">
        <v>322</v>
      </c>
    </row>
    <row r="2" spans="1:11">
      <c r="A2" t="s">
        <v>323</v>
      </c>
    </row>
    <row r="4" spans="1:11" s="108" customFormat="1">
      <c r="A4" s="108" t="s">
        <v>249</v>
      </c>
      <c r="D4" s="108" t="s">
        <v>273</v>
      </c>
      <c r="G4" s="108" t="s">
        <v>277</v>
      </c>
      <c r="J4" s="108" t="s">
        <v>278</v>
      </c>
    </row>
    <row r="5" spans="1:11" ht="15.75" thickBot="1">
      <c r="A5" s="108" t="s">
        <v>222</v>
      </c>
      <c r="D5" s="108" t="s">
        <v>222</v>
      </c>
      <c r="G5" s="108" t="s">
        <v>222</v>
      </c>
      <c r="J5" s="108" t="s">
        <v>307</v>
      </c>
    </row>
    <row r="6" spans="1:11">
      <c r="A6" s="186" t="s">
        <v>223</v>
      </c>
      <c r="B6" s="195">
        <v>0.48930121776370589</v>
      </c>
      <c r="D6" t="s">
        <v>223</v>
      </c>
      <c r="E6" s="112"/>
      <c r="G6" t="s">
        <v>223</v>
      </c>
      <c r="H6" s="112"/>
      <c r="I6" s="112"/>
      <c r="J6" t="s">
        <v>308</v>
      </c>
      <c r="K6" s="112"/>
    </row>
    <row r="7" spans="1:11" ht="15.75" thickBot="1">
      <c r="A7" s="190" t="s">
        <v>224</v>
      </c>
      <c r="B7" s="196">
        <v>0.51069878223629417</v>
      </c>
      <c r="D7" t="s">
        <v>224</v>
      </c>
      <c r="E7" s="112"/>
      <c r="G7" t="s">
        <v>224</v>
      </c>
      <c r="H7" s="112"/>
      <c r="I7" s="112"/>
      <c r="J7" t="s">
        <v>309</v>
      </c>
      <c r="K7" s="112"/>
    </row>
    <row r="8" spans="1:11">
      <c r="A8" t="s">
        <v>5</v>
      </c>
      <c r="B8" s="112">
        <v>1</v>
      </c>
      <c r="D8" t="s">
        <v>5</v>
      </c>
      <c r="E8" s="112"/>
      <c r="G8" t="s">
        <v>5</v>
      </c>
      <c r="H8" s="112"/>
      <c r="I8" s="112"/>
      <c r="J8" t="s">
        <v>5</v>
      </c>
      <c r="K8" s="112"/>
    </row>
    <row r="9" spans="1:11">
      <c r="B9" s="112"/>
      <c r="E9" s="112"/>
      <c r="H9" s="112"/>
      <c r="I9" s="112"/>
      <c r="K9" s="112"/>
    </row>
    <row r="10" spans="1:11" ht="15.75" thickBot="1">
      <c r="A10" s="108" t="s">
        <v>218</v>
      </c>
      <c r="B10" s="112"/>
      <c r="D10" s="108" t="s">
        <v>316</v>
      </c>
      <c r="E10" s="112"/>
      <c r="G10" s="108" t="s">
        <v>316</v>
      </c>
      <c r="H10" s="112"/>
      <c r="I10" s="112"/>
      <c r="J10" s="108" t="s">
        <v>306</v>
      </c>
      <c r="K10" s="112"/>
    </row>
    <row r="11" spans="1:11">
      <c r="A11" s="186" t="s">
        <v>228</v>
      </c>
      <c r="B11" s="192">
        <v>0.11393892141939412</v>
      </c>
      <c r="D11">
        <v>1</v>
      </c>
      <c r="E11" s="113"/>
      <c r="G11">
        <v>1</v>
      </c>
      <c r="H11" s="113"/>
      <c r="I11" s="113"/>
      <c r="J11" t="s">
        <v>310</v>
      </c>
      <c r="K11" s="113"/>
    </row>
    <row r="12" spans="1:11">
      <c r="A12" s="188" t="s">
        <v>229</v>
      </c>
      <c r="B12" s="193">
        <v>0.16878220289145443</v>
      </c>
      <c r="D12" s="139" t="s">
        <v>317</v>
      </c>
      <c r="E12" s="113"/>
      <c r="G12" s="139" t="s">
        <v>317</v>
      </c>
      <c r="H12" s="113"/>
      <c r="I12" s="113"/>
      <c r="J12" s="138" t="s">
        <v>311</v>
      </c>
      <c r="K12" s="113"/>
    </row>
    <row r="13" spans="1:11">
      <c r="A13" s="188" t="s">
        <v>230</v>
      </c>
      <c r="B13" s="193">
        <v>0.16420957159875671</v>
      </c>
      <c r="D13" s="139" t="s">
        <v>318</v>
      </c>
      <c r="E13" s="113"/>
      <c r="G13" s="139" t="s">
        <v>318</v>
      </c>
      <c r="H13" s="113"/>
      <c r="I13" s="113"/>
      <c r="J13" s="139" t="s">
        <v>312</v>
      </c>
      <c r="K13" s="113"/>
    </row>
    <row r="14" spans="1:11">
      <c r="A14" s="188" t="s">
        <v>231</v>
      </c>
      <c r="B14" s="193">
        <v>0.18140547108496444</v>
      </c>
      <c r="D14" s="139" t="s">
        <v>320</v>
      </c>
      <c r="E14" s="113"/>
      <c r="G14" s="139" t="s">
        <v>320</v>
      </c>
      <c r="H14" s="113"/>
      <c r="I14" s="113"/>
      <c r="J14" s="139" t="s">
        <v>313</v>
      </c>
      <c r="K14" s="113"/>
    </row>
    <row r="15" spans="1:11">
      <c r="A15" s="188" t="s">
        <v>232</v>
      </c>
      <c r="B15" s="193">
        <v>0.17714623558600395</v>
      </c>
      <c r="D15" s="139" t="s">
        <v>319</v>
      </c>
      <c r="E15" s="113"/>
      <c r="G15" s="139" t="s">
        <v>319</v>
      </c>
      <c r="H15" s="113"/>
      <c r="I15" s="113"/>
      <c r="J15" s="139" t="s">
        <v>314</v>
      </c>
      <c r="K15" s="113"/>
    </row>
    <row r="16" spans="1:11" ht="15.75" thickBot="1">
      <c r="A16" s="190" t="s">
        <v>233</v>
      </c>
      <c r="B16" s="194">
        <v>0.19451759741942634</v>
      </c>
      <c r="D16" t="s">
        <v>321</v>
      </c>
      <c r="E16" s="113"/>
      <c r="G16" t="s">
        <v>321</v>
      </c>
      <c r="H16" s="113"/>
      <c r="I16" s="113"/>
      <c r="J16" t="s">
        <v>315</v>
      </c>
      <c r="K16" s="113"/>
    </row>
    <row r="17" spans="1:11">
      <c r="A17" t="s">
        <v>5</v>
      </c>
      <c r="B17" s="112">
        <v>1</v>
      </c>
      <c r="D17" t="s">
        <v>5</v>
      </c>
      <c r="E17" s="112"/>
      <c r="G17" t="s">
        <v>5</v>
      </c>
      <c r="H17" s="112"/>
      <c r="I17" s="112"/>
      <c r="J17" t="s">
        <v>5</v>
      </c>
      <c r="K17" s="112"/>
    </row>
    <row r="18" spans="1:11">
      <c r="B18" s="112"/>
      <c r="E18" s="112"/>
      <c r="H18" s="112"/>
      <c r="I18" s="112"/>
      <c r="K18" s="112"/>
    </row>
    <row r="19" spans="1:11" ht="15.75" thickBot="1">
      <c r="A19" s="108" t="s">
        <v>220</v>
      </c>
      <c r="B19" s="112"/>
      <c r="D19" s="108" t="s">
        <v>220</v>
      </c>
      <c r="E19" s="112"/>
      <c r="G19" s="108" t="s">
        <v>220</v>
      </c>
      <c r="H19" s="112"/>
      <c r="I19" s="112"/>
      <c r="J19" s="108" t="s">
        <v>326</v>
      </c>
      <c r="K19" s="112"/>
    </row>
    <row r="20" spans="1:11">
      <c r="A20" s="186" t="s">
        <v>234</v>
      </c>
      <c r="B20" s="187">
        <v>0.13042064235623355</v>
      </c>
      <c r="D20" t="s">
        <v>234</v>
      </c>
      <c r="E20" s="114"/>
      <c r="G20" t="s">
        <v>234</v>
      </c>
      <c r="H20" s="114"/>
      <c r="I20" s="114"/>
      <c r="J20" s="186" t="s">
        <v>234</v>
      </c>
      <c r="K20" s="197" t="s">
        <v>252</v>
      </c>
    </row>
    <row r="21" spans="1:11">
      <c r="A21" s="188" t="s">
        <v>235</v>
      </c>
      <c r="B21" s="189">
        <v>0.11195055940797932</v>
      </c>
      <c r="D21" t="s">
        <v>235</v>
      </c>
      <c r="E21" s="114"/>
      <c r="G21" t="s">
        <v>235</v>
      </c>
      <c r="H21" s="114"/>
      <c r="I21" s="114"/>
      <c r="J21" s="188" t="s">
        <v>235</v>
      </c>
      <c r="K21" s="198" t="s">
        <v>257</v>
      </c>
    </row>
    <row r="22" spans="1:11">
      <c r="A22" s="188" t="s">
        <v>236</v>
      </c>
      <c r="B22" s="189">
        <v>6.6000000000000003E-2</v>
      </c>
      <c r="D22" t="s">
        <v>236</v>
      </c>
      <c r="E22" s="114"/>
      <c r="G22" t="s">
        <v>236</v>
      </c>
      <c r="H22" s="114"/>
      <c r="I22" s="114"/>
      <c r="J22" s="188" t="s">
        <v>236</v>
      </c>
      <c r="K22" s="198" t="s">
        <v>258</v>
      </c>
    </row>
    <row r="23" spans="1:11">
      <c r="A23" s="188" t="s">
        <v>237</v>
      </c>
      <c r="B23" s="189">
        <v>0.37598865706427675</v>
      </c>
      <c r="D23" t="s">
        <v>237</v>
      </c>
      <c r="E23" s="114"/>
      <c r="G23" t="s">
        <v>237</v>
      </c>
      <c r="H23" s="114"/>
      <c r="I23" s="114"/>
      <c r="J23" s="188" t="s">
        <v>237</v>
      </c>
      <c r="K23" s="198" t="s">
        <v>259</v>
      </c>
    </row>
    <row r="24" spans="1:11">
      <c r="A24" s="188" t="s">
        <v>238</v>
      </c>
      <c r="B24" s="189">
        <v>0.24002075959425925</v>
      </c>
      <c r="D24" t="s">
        <v>238</v>
      </c>
      <c r="E24" s="114"/>
      <c r="G24" t="s">
        <v>238</v>
      </c>
      <c r="H24" s="114"/>
      <c r="I24" s="114"/>
      <c r="J24" s="188" t="s">
        <v>238</v>
      </c>
      <c r="K24" s="198" t="s">
        <v>260</v>
      </c>
    </row>
    <row r="25" spans="1:11" ht="15.75" thickBot="1">
      <c r="A25" s="190" t="s">
        <v>239</v>
      </c>
      <c r="B25" s="191">
        <v>7.2720294442988109E-2</v>
      </c>
      <c r="D25" t="s">
        <v>239</v>
      </c>
      <c r="E25" s="114"/>
      <c r="G25" t="s">
        <v>239</v>
      </c>
      <c r="H25" s="114"/>
      <c r="I25" s="114"/>
      <c r="J25" s="190" t="s">
        <v>239</v>
      </c>
      <c r="K25" s="199" t="s">
        <v>261</v>
      </c>
    </row>
    <row r="26" spans="1:11">
      <c r="A26" t="s">
        <v>5</v>
      </c>
      <c r="B26" s="112">
        <v>1</v>
      </c>
      <c r="D26" t="s">
        <v>5</v>
      </c>
      <c r="E26" s="112"/>
      <c r="G26" t="s">
        <v>5</v>
      </c>
      <c r="H26" s="112"/>
      <c r="I26" s="112"/>
      <c r="J26" t="s">
        <v>5</v>
      </c>
      <c r="K26" s="112"/>
    </row>
    <row r="27" spans="1:11">
      <c r="B27" s="57"/>
    </row>
  </sheetData>
  <pageMargins left="0.7" right="0.7" top="0.75" bottom="0.75" header="0.3" footer="0.3"/>
  <pageSetup orientation="portrait" horizontalDpi="4294967293" verticalDpi="0" r:id="rId1"/>
  <headerFooter>
    <oddFooter>&amp;L&amp;1#&amp;"Arial"&amp;8&amp;K6D6E71Maru/ - Confidential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N79"/>
  <sheetViews>
    <sheetView tabSelected="1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D1" sqref="D1"/>
    </sheetView>
  </sheetViews>
  <sheetFormatPr defaultRowHeight="15"/>
  <cols>
    <col min="5" max="5" width="10.140625" bestFit="1" customWidth="1"/>
    <col min="7" max="7" width="13.5703125" customWidth="1"/>
    <col min="8" max="8" width="14.85546875" customWidth="1"/>
    <col min="9" max="9" width="9.5703125" customWidth="1"/>
  </cols>
  <sheetData>
    <row r="1" spans="1:14" s="108" customFormat="1" ht="15.75" thickBot="1">
      <c r="A1" s="108" t="s">
        <v>263</v>
      </c>
      <c r="D1" s="284">
        <f>(MID(Specs!B9,SEARCH("(",Specs!B9)+1,2)/100+MID(Specs!B10,SEARCH("(",Specs!B10)+1,2)/100)/2</f>
        <v>0.82499999999999996</v>
      </c>
      <c r="F1" s="85" t="s">
        <v>301</v>
      </c>
    </row>
    <row r="2" spans="1:14">
      <c r="A2" t="s">
        <v>265</v>
      </c>
      <c r="D2" s="120"/>
    </row>
    <row r="3" spans="1:14">
      <c r="D3" s="120"/>
    </row>
    <row r="4" spans="1:14" ht="15.75" thickBot="1">
      <c r="D4" s="120"/>
    </row>
    <row r="5" spans="1:14" ht="20.25" customHeight="1">
      <c r="A5" s="245" t="s">
        <v>251</v>
      </c>
      <c r="B5" s="245" t="s">
        <v>222</v>
      </c>
      <c r="C5" s="245" t="s">
        <v>218</v>
      </c>
      <c r="D5" s="241" t="s">
        <v>300</v>
      </c>
      <c r="E5" s="241" t="s">
        <v>264</v>
      </c>
      <c r="G5" s="241" t="s">
        <v>297</v>
      </c>
      <c r="H5" s="241" t="s">
        <v>302</v>
      </c>
      <c r="J5" s="241" t="s">
        <v>298</v>
      </c>
      <c r="K5" s="241" t="s">
        <v>303</v>
      </c>
      <c r="M5" s="241" t="s">
        <v>299</v>
      </c>
      <c r="N5" s="241" t="s">
        <v>304</v>
      </c>
    </row>
    <row r="6" spans="1:14" ht="22.5" customHeight="1" thickBot="1">
      <c r="A6" s="246"/>
      <c r="B6" s="246"/>
      <c r="C6" s="246"/>
      <c r="D6" s="244"/>
      <c r="E6" s="242" t="s">
        <v>262</v>
      </c>
      <c r="G6" s="242"/>
      <c r="H6" s="242"/>
      <c r="J6" s="242"/>
      <c r="K6" s="242"/>
      <c r="M6" s="242"/>
      <c r="N6" s="242"/>
    </row>
    <row r="7" spans="1:14" ht="15.75" customHeight="1" thickBot="1">
      <c r="A7" s="227" t="s">
        <v>252</v>
      </c>
      <c r="B7" s="233" t="s">
        <v>223</v>
      </c>
      <c r="C7" s="204" t="s">
        <v>228</v>
      </c>
      <c r="D7" s="205">
        <v>0.21199999999999999</v>
      </c>
      <c r="E7" s="202">
        <f>D7*$D$1</f>
        <v>0.17489999999999997</v>
      </c>
    </row>
    <row r="8" spans="1:14" ht="15.75" customHeight="1" thickBot="1">
      <c r="A8" s="228" t="str">
        <f>A7</f>
        <v>'British Columbia'</v>
      </c>
      <c r="B8" s="234" t="str">
        <f>B7</f>
        <v>Male</v>
      </c>
      <c r="C8" s="140" t="s">
        <v>229</v>
      </c>
      <c r="D8" s="206">
        <v>0.32900000000000001</v>
      </c>
      <c r="E8" s="202">
        <f t="shared" ref="E8:E71" si="0">D8*$D$1</f>
        <v>0.27142499999999997</v>
      </c>
    </row>
    <row r="9" spans="1:14" ht="15.75" customHeight="1" thickBot="1">
      <c r="A9" s="228" t="str">
        <f>A7</f>
        <v>'British Columbia'</v>
      </c>
      <c r="B9" s="234" t="str">
        <f>B7</f>
        <v>Male</v>
      </c>
      <c r="C9" s="140" t="s">
        <v>230</v>
      </c>
      <c r="D9" s="206">
        <v>0.33200000000000002</v>
      </c>
      <c r="E9" s="202">
        <f t="shared" si="0"/>
        <v>0.27389999999999998</v>
      </c>
    </row>
    <row r="10" spans="1:14" ht="15.75" customHeight="1" thickBot="1">
      <c r="A10" s="228" t="str">
        <f>A7</f>
        <v>'British Columbia'</v>
      </c>
      <c r="B10" s="234" t="str">
        <f>B7</f>
        <v>Male</v>
      </c>
      <c r="C10" s="140" t="s">
        <v>231</v>
      </c>
      <c r="D10" s="206">
        <v>0.41899999999999998</v>
      </c>
      <c r="E10" s="202">
        <f t="shared" si="0"/>
        <v>0.34567499999999995</v>
      </c>
    </row>
    <row r="11" spans="1:14" ht="15.75" customHeight="1" thickBot="1">
      <c r="A11" s="228" t="str">
        <f>A7</f>
        <v>'British Columbia'</v>
      </c>
      <c r="B11" s="234" t="str">
        <f>B7</f>
        <v>Male</v>
      </c>
      <c r="C11" s="140" t="s">
        <v>232</v>
      </c>
      <c r="D11" s="206">
        <v>0.50600000000000001</v>
      </c>
      <c r="E11" s="202">
        <f t="shared" si="0"/>
        <v>0.41744999999999999</v>
      </c>
    </row>
    <row r="12" spans="1:14" ht="15.75" customHeight="1" thickBot="1">
      <c r="A12" s="228" t="str">
        <f>A7</f>
        <v>'British Columbia'</v>
      </c>
      <c r="B12" s="235" t="str">
        <f>B7</f>
        <v>Male</v>
      </c>
      <c r="C12" s="140" t="s">
        <v>233</v>
      </c>
      <c r="D12" s="206">
        <v>0.60099999999999998</v>
      </c>
      <c r="E12" s="202">
        <f t="shared" si="0"/>
        <v>0.49582499999999996</v>
      </c>
    </row>
    <row r="13" spans="1:14" ht="15.75" customHeight="1" thickBot="1">
      <c r="A13" s="228" t="str">
        <f>A7</f>
        <v>'British Columbia'</v>
      </c>
      <c r="B13" s="236" t="s">
        <v>224</v>
      </c>
      <c r="C13" s="140" t="s">
        <v>228</v>
      </c>
      <c r="D13" s="206">
        <v>0.248</v>
      </c>
      <c r="E13" s="202">
        <f t="shared" si="0"/>
        <v>0.20459999999999998</v>
      </c>
    </row>
    <row r="14" spans="1:14" ht="15.75" customHeight="1" thickBot="1">
      <c r="A14" s="228" t="str">
        <f>A7</f>
        <v>'British Columbia'</v>
      </c>
      <c r="B14" s="236" t="str">
        <f>B13</f>
        <v>Female</v>
      </c>
      <c r="C14" s="140" t="s">
        <v>229</v>
      </c>
      <c r="D14" s="206">
        <v>0.23400000000000001</v>
      </c>
      <c r="E14" s="202">
        <f t="shared" si="0"/>
        <v>0.19305</v>
      </c>
    </row>
    <row r="15" spans="1:14" ht="15.75" customHeight="1" thickBot="1">
      <c r="A15" s="228" t="str">
        <f>A7</f>
        <v>'British Columbia'</v>
      </c>
      <c r="B15" s="236" t="str">
        <f>B13</f>
        <v>Female</v>
      </c>
      <c r="C15" s="140" t="s">
        <v>230</v>
      </c>
      <c r="D15" s="206">
        <v>0.29799999999999999</v>
      </c>
      <c r="E15" s="202">
        <f t="shared" si="0"/>
        <v>0.24584999999999999</v>
      </c>
    </row>
    <row r="16" spans="1:14" ht="15.75" customHeight="1" thickBot="1">
      <c r="A16" s="228" t="str">
        <f>A7</f>
        <v>'British Columbia'</v>
      </c>
      <c r="B16" s="236" t="str">
        <f>B13</f>
        <v>Female</v>
      </c>
      <c r="C16" s="140" t="s">
        <v>231</v>
      </c>
      <c r="D16" s="206">
        <v>0.32</v>
      </c>
      <c r="E16" s="202">
        <f t="shared" si="0"/>
        <v>0.26400000000000001</v>
      </c>
    </row>
    <row r="17" spans="1:5" ht="15.75" customHeight="1" thickBot="1">
      <c r="A17" s="228" t="str">
        <f>A7</f>
        <v>'British Columbia'</v>
      </c>
      <c r="B17" s="236" t="str">
        <f>B13</f>
        <v>Female</v>
      </c>
      <c r="C17" s="140" t="s">
        <v>232</v>
      </c>
      <c r="D17" s="206">
        <v>0.44900000000000001</v>
      </c>
      <c r="E17" s="202">
        <f t="shared" si="0"/>
        <v>0.370425</v>
      </c>
    </row>
    <row r="18" spans="1:5" ht="15.75" customHeight="1" thickBot="1">
      <c r="A18" s="229" t="str">
        <f>A7</f>
        <v>'British Columbia'</v>
      </c>
      <c r="B18" s="237" t="str">
        <f>B13</f>
        <v>Female</v>
      </c>
      <c r="C18" s="140" t="s">
        <v>233</v>
      </c>
      <c r="D18" s="206">
        <v>0.56899999999999995</v>
      </c>
      <c r="E18" s="202">
        <f t="shared" si="0"/>
        <v>0.46942499999999993</v>
      </c>
    </row>
    <row r="19" spans="1:5" ht="15.75" thickBot="1">
      <c r="A19" s="230" t="s">
        <v>257</v>
      </c>
      <c r="B19" s="238" t="s">
        <v>223</v>
      </c>
      <c r="C19" s="140" t="s">
        <v>228</v>
      </c>
      <c r="D19" s="206">
        <v>0.442</v>
      </c>
      <c r="E19" s="202">
        <f t="shared" si="0"/>
        <v>0.36464999999999997</v>
      </c>
    </row>
    <row r="20" spans="1:5" ht="15.75" thickBot="1">
      <c r="A20" s="231" t="str">
        <f>A19</f>
        <v>'Alberta'</v>
      </c>
      <c r="B20" s="239" t="str">
        <f t="shared" ref="B20" si="1">B19</f>
        <v>Male</v>
      </c>
      <c r="C20" s="140" t="s">
        <v>229</v>
      </c>
      <c r="D20" s="206">
        <v>0.28799999999999998</v>
      </c>
      <c r="E20" s="202">
        <f t="shared" si="0"/>
        <v>0.23759999999999998</v>
      </c>
    </row>
    <row r="21" spans="1:5" ht="15.75" thickBot="1">
      <c r="A21" s="231" t="str">
        <f>A19</f>
        <v>'Alberta'</v>
      </c>
      <c r="B21" s="239" t="str">
        <f t="shared" ref="B21" si="2">B19</f>
        <v>Male</v>
      </c>
      <c r="C21" s="140" t="s">
        <v>230</v>
      </c>
      <c r="D21" s="206">
        <v>0.35899999999999999</v>
      </c>
      <c r="E21" s="202">
        <f t="shared" si="0"/>
        <v>0.29617499999999997</v>
      </c>
    </row>
    <row r="22" spans="1:5" ht="15.75" thickBot="1">
      <c r="A22" s="231" t="str">
        <f>A19</f>
        <v>'Alberta'</v>
      </c>
      <c r="B22" s="239" t="str">
        <f t="shared" ref="B22" si="3">B19</f>
        <v>Male</v>
      </c>
      <c r="C22" s="140" t="s">
        <v>231</v>
      </c>
      <c r="D22" s="206">
        <v>0.41599999999999998</v>
      </c>
      <c r="E22" s="202">
        <f t="shared" si="0"/>
        <v>0.34319999999999995</v>
      </c>
    </row>
    <row r="23" spans="1:5" ht="15.75" thickBot="1">
      <c r="A23" s="231" t="str">
        <f>A19</f>
        <v>'Alberta'</v>
      </c>
      <c r="B23" s="239" t="str">
        <f t="shared" ref="B23" si="4">B19</f>
        <v>Male</v>
      </c>
      <c r="C23" s="140" t="s">
        <v>232</v>
      </c>
      <c r="D23" s="206">
        <v>0.51200000000000001</v>
      </c>
      <c r="E23" s="202">
        <f t="shared" si="0"/>
        <v>0.4224</v>
      </c>
    </row>
    <row r="24" spans="1:5" ht="15.75" thickBot="1">
      <c r="A24" s="231" t="str">
        <f>A19</f>
        <v>'Alberta'</v>
      </c>
      <c r="B24" s="240" t="str">
        <f t="shared" ref="B24" si="5">B19</f>
        <v>Male</v>
      </c>
      <c r="C24" s="140" t="s">
        <v>233</v>
      </c>
      <c r="D24" s="206">
        <v>0.60699999999999998</v>
      </c>
      <c r="E24" s="202">
        <f t="shared" si="0"/>
        <v>0.50077499999999997</v>
      </c>
    </row>
    <row r="25" spans="1:5" ht="15.75" thickBot="1">
      <c r="A25" s="231" t="str">
        <f>A19</f>
        <v>'Alberta'</v>
      </c>
      <c r="B25" s="236" t="s">
        <v>224</v>
      </c>
      <c r="C25" s="140" t="s">
        <v>228</v>
      </c>
      <c r="D25" s="206">
        <v>0.254</v>
      </c>
      <c r="E25" s="202">
        <f t="shared" si="0"/>
        <v>0.20954999999999999</v>
      </c>
    </row>
    <row r="26" spans="1:5" ht="15.75" thickBot="1">
      <c r="A26" s="231" t="str">
        <f>A19</f>
        <v>'Alberta'</v>
      </c>
      <c r="B26" s="236" t="str">
        <f t="shared" ref="B26" si="6">B25</f>
        <v>Female</v>
      </c>
      <c r="C26" s="140" t="s">
        <v>229</v>
      </c>
      <c r="D26" s="206">
        <v>0.27500000000000002</v>
      </c>
      <c r="E26" s="202">
        <f t="shared" si="0"/>
        <v>0.22687499999999999</v>
      </c>
    </row>
    <row r="27" spans="1:5" ht="15.75" thickBot="1">
      <c r="A27" s="231" t="str">
        <f>A19</f>
        <v>'Alberta'</v>
      </c>
      <c r="B27" s="236" t="str">
        <f t="shared" ref="B27" si="7">B25</f>
        <v>Female</v>
      </c>
      <c r="C27" s="140" t="s">
        <v>230</v>
      </c>
      <c r="D27" s="206">
        <v>0.28000000000000003</v>
      </c>
      <c r="E27" s="202">
        <f t="shared" si="0"/>
        <v>0.23100000000000001</v>
      </c>
    </row>
    <row r="28" spans="1:5" ht="15.75" thickBot="1">
      <c r="A28" s="231" t="str">
        <f>A19</f>
        <v>'Alberta'</v>
      </c>
      <c r="B28" s="236" t="str">
        <f t="shared" ref="B28" si="8">B25</f>
        <v>Female</v>
      </c>
      <c r="C28" s="140" t="s">
        <v>231</v>
      </c>
      <c r="D28" s="206">
        <v>0.29699999999999999</v>
      </c>
      <c r="E28" s="202">
        <f t="shared" si="0"/>
        <v>0.24502499999999997</v>
      </c>
    </row>
    <row r="29" spans="1:5" ht="15.75" thickBot="1">
      <c r="A29" s="231" t="str">
        <f>A19</f>
        <v>'Alberta'</v>
      </c>
      <c r="B29" s="236" t="str">
        <f t="shared" ref="B29" si="9">B25</f>
        <v>Female</v>
      </c>
      <c r="C29" s="140" t="s">
        <v>232</v>
      </c>
      <c r="D29" s="206">
        <v>0.46</v>
      </c>
      <c r="E29" s="202">
        <f t="shared" si="0"/>
        <v>0.3795</v>
      </c>
    </row>
    <row r="30" spans="1:5" ht="15.75" thickBot="1">
      <c r="A30" s="232" t="str">
        <f>A19</f>
        <v>'Alberta'</v>
      </c>
      <c r="B30" s="237" t="str">
        <f t="shared" ref="B30" si="10">B25</f>
        <v>Female</v>
      </c>
      <c r="C30" s="140" t="s">
        <v>233</v>
      </c>
      <c r="D30" s="206">
        <v>0.58099999999999996</v>
      </c>
      <c r="E30" s="202">
        <f t="shared" si="0"/>
        <v>0.47932499999999995</v>
      </c>
    </row>
    <row r="31" spans="1:5" ht="15.75" customHeight="1" thickBot="1">
      <c r="A31" s="230" t="s">
        <v>258</v>
      </c>
      <c r="B31" s="238" t="s">
        <v>223</v>
      </c>
      <c r="C31" s="140" t="s">
        <v>228</v>
      </c>
      <c r="D31" s="206">
        <v>0.27400000000000002</v>
      </c>
      <c r="E31" s="202">
        <f t="shared" si="0"/>
        <v>0.22605</v>
      </c>
    </row>
    <row r="32" spans="1:5" ht="15.75" thickBot="1">
      <c r="A32" s="231" t="str">
        <f>A31</f>
        <v>'Manitoba', 'Saskatchewan'</v>
      </c>
      <c r="B32" s="239" t="str">
        <f t="shared" ref="B32" si="11">B31</f>
        <v>Male</v>
      </c>
      <c r="C32" s="140" t="s">
        <v>229</v>
      </c>
      <c r="D32" s="206">
        <v>0.24099999999999999</v>
      </c>
      <c r="E32" s="202">
        <f t="shared" si="0"/>
        <v>0.19882499999999997</v>
      </c>
    </row>
    <row r="33" spans="1:5" ht="15.75" thickBot="1">
      <c r="A33" s="231" t="str">
        <f>A31</f>
        <v>'Manitoba', 'Saskatchewan'</v>
      </c>
      <c r="B33" s="239" t="str">
        <f t="shared" ref="B33" si="12">B31</f>
        <v>Male</v>
      </c>
      <c r="C33" s="140" t="s">
        <v>230</v>
      </c>
      <c r="D33" s="206">
        <v>0.35299999999999998</v>
      </c>
      <c r="E33" s="202">
        <f t="shared" si="0"/>
        <v>0.29122499999999996</v>
      </c>
    </row>
    <row r="34" spans="1:5" ht="15.75" thickBot="1">
      <c r="A34" s="231" t="str">
        <f>A31</f>
        <v>'Manitoba', 'Saskatchewan'</v>
      </c>
      <c r="B34" s="239" t="str">
        <f t="shared" ref="B34" si="13">B31</f>
        <v>Male</v>
      </c>
      <c r="C34" s="140" t="s">
        <v>231</v>
      </c>
      <c r="D34" s="206">
        <v>0.32700000000000001</v>
      </c>
      <c r="E34" s="202">
        <f t="shared" si="0"/>
        <v>0.26977499999999999</v>
      </c>
    </row>
    <row r="35" spans="1:5" ht="15.75" thickBot="1">
      <c r="A35" s="231" t="str">
        <f>A31</f>
        <v>'Manitoba', 'Saskatchewan'</v>
      </c>
      <c r="B35" s="239" t="str">
        <f t="shared" ref="B35" si="14">B31</f>
        <v>Male</v>
      </c>
      <c r="C35" s="140" t="s">
        <v>232</v>
      </c>
      <c r="D35" s="206">
        <v>0.46600000000000003</v>
      </c>
      <c r="E35" s="202">
        <f t="shared" si="0"/>
        <v>0.38445000000000001</v>
      </c>
    </row>
    <row r="36" spans="1:5" ht="15.75" thickBot="1">
      <c r="A36" s="231" t="str">
        <f>A31</f>
        <v>'Manitoba', 'Saskatchewan'</v>
      </c>
      <c r="B36" s="240" t="str">
        <f t="shared" ref="B36" si="15">B31</f>
        <v>Male</v>
      </c>
      <c r="C36" s="140" t="s">
        <v>233</v>
      </c>
      <c r="D36" s="206">
        <v>0.48899999999999999</v>
      </c>
      <c r="E36" s="202">
        <f t="shared" si="0"/>
        <v>0.40342499999999998</v>
      </c>
    </row>
    <row r="37" spans="1:5" ht="15.75" thickBot="1">
      <c r="A37" s="231" t="str">
        <f>A31</f>
        <v>'Manitoba', 'Saskatchewan'</v>
      </c>
      <c r="B37" s="236" t="s">
        <v>224</v>
      </c>
      <c r="C37" s="140" t="s">
        <v>228</v>
      </c>
      <c r="D37" s="206">
        <v>0.28399999999999997</v>
      </c>
      <c r="E37" s="202">
        <f t="shared" si="0"/>
        <v>0.23429999999999995</v>
      </c>
    </row>
    <row r="38" spans="1:5" ht="15.75" thickBot="1">
      <c r="A38" s="231" t="str">
        <f>A31</f>
        <v>'Manitoba', 'Saskatchewan'</v>
      </c>
      <c r="B38" s="236" t="str">
        <f t="shared" ref="B38" si="16">B37</f>
        <v>Female</v>
      </c>
      <c r="C38" s="140" t="s">
        <v>229</v>
      </c>
      <c r="D38" s="206">
        <v>0.23200000000000001</v>
      </c>
      <c r="E38" s="202">
        <f t="shared" si="0"/>
        <v>0.19139999999999999</v>
      </c>
    </row>
    <row r="39" spans="1:5" ht="15.75" thickBot="1">
      <c r="A39" s="231" t="str">
        <f>A31</f>
        <v>'Manitoba', 'Saskatchewan'</v>
      </c>
      <c r="B39" s="236" t="str">
        <f t="shared" ref="B39" si="17">B37</f>
        <v>Female</v>
      </c>
      <c r="C39" s="140" t="s">
        <v>230</v>
      </c>
      <c r="D39" s="206">
        <v>0.30199999999999999</v>
      </c>
      <c r="E39" s="202">
        <f t="shared" si="0"/>
        <v>0.24914999999999998</v>
      </c>
    </row>
    <row r="40" spans="1:5" ht="15.75" thickBot="1">
      <c r="A40" s="231" t="str">
        <f>A31</f>
        <v>'Manitoba', 'Saskatchewan'</v>
      </c>
      <c r="B40" s="236" t="str">
        <f t="shared" ref="B40" si="18">B37</f>
        <v>Female</v>
      </c>
      <c r="C40" s="140" t="s">
        <v>231</v>
      </c>
      <c r="D40" s="206">
        <v>0.26200000000000001</v>
      </c>
      <c r="E40" s="202">
        <f t="shared" si="0"/>
        <v>0.21615000000000001</v>
      </c>
    </row>
    <row r="41" spans="1:5" ht="15.75" thickBot="1">
      <c r="A41" s="231" t="str">
        <f>A31</f>
        <v>'Manitoba', 'Saskatchewan'</v>
      </c>
      <c r="B41" s="236" t="str">
        <f t="shared" ref="B41" si="19">B37</f>
        <v>Female</v>
      </c>
      <c r="C41" s="140" t="s">
        <v>232</v>
      </c>
      <c r="D41" s="206">
        <v>0.38600000000000001</v>
      </c>
      <c r="E41" s="202">
        <f t="shared" si="0"/>
        <v>0.31845000000000001</v>
      </c>
    </row>
    <row r="42" spans="1:5" ht="15.75" thickBot="1">
      <c r="A42" s="232" t="str">
        <f>A31</f>
        <v>'Manitoba', 'Saskatchewan'</v>
      </c>
      <c r="B42" s="237" t="str">
        <f t="shared" ref="B42" si="20">B37</f>
        <v>Female</v>
      </c>
      <c r="C42" s="140" t="s">
        <v>233</v>
      </c>
      <c r="D42" s="206">
        <v>0.436</v>
      </c>
      <c r="E42" s="202">
        <f t="shared" si="0"/>
        <v>0.35969999999999996</v>
      </c>
    </row>
    <row r="43" spans="1:5" ht="15.75" thickBot="1">
      <c r="A43" s="230" t="s">
        <v>259</v>
      </c>
      <c r="B43" s="238" t="s">
        <v>223</v>
      </c>
      <c r="C43" s="140" t="s">
        <v>228</v>
      </c>
      <c r="D43" s="206">
        <v>0.17299999999999999</v>
      </c>
      <c r="E43" s="202">
        <f t="shared" si="0"/>
        <v>0.14272499999999999</v>
      </c>
    </row>
    <row r="44" spans="1:5" ht="15.75" thickBot="1">
      <c r="A44" s="231" t="str">
        <f>A43</f>
        <v>'Ontario'</v>
      </c>
      <c r="B44" s="239" t="str">
        <f t="shared" ref="B44" si="21">B43</f>
        <v>Male</v>
      </c>
      <c r="C44" s="140" t="s">
        <v>229</v>
      </c>
      <c r="D44" s="206">
        <v>0.35799999999999998</v>
      </c>
      <c r="E44" s="202">
        <f t="shared" si="0"/>
        <v>0.29534999999999995</v>
      </c>
    </row>
    <row r="45" spans="1:5" ht="15.75" thickBot="1">
      <c r="A45" s="231" t="str">
        <f>A43</f>
        <v>'Ontario'</v>
      </c>
      <c r="B45" s="239" t="str">
        <f t="shared" ref="B45" si="22">B43</f>
        <v>Male</v>
      </c>
      <c r="C45" s="140" t="s">
        <v>230</v>
      </c>
      <c r="D45" s="206">
        <v>0.41399999999999998</v>
      </c>
      <c r="E45" s="202">
        <f t="shared" si="0"/>
        <v>0.34154999999999996</v>
      </c>
    </row>
    <row r="46" spans="1:5" ht="15.75" thickBot="1">
      <c r="A46" s="231" t="str">
        <f>A43</f>
        <v>'Ontario'</v>
      </c>
      <c r="B46" s="239" t="str">
        <f t="shared" ref="B46" si="23">B43</f>
        <v>Male</v>
      </c>
      <c r="C46" s="140" t="s">
        <v>231</v>
      </c>
      <c r="D46" s="206">
        <v>0.435</v>
      </c>
      <c r="E46" s="202">
        <f t="shared" si="0"/>
        <v>0.358875</v>
      </c>
    </row>
    <row r="47" spans="1:5" ht="15.75" thickBot="1">
      <c r="A47" s="231" t="str">
        <f>A43</f>
        <v>'Ontario'</v>
      </c>
      <c r="B47" s="239" t="str">
        <f t="shared" ref="B47" si="24">B43</f>
        <v>Male</v>
      </c>
      <c r="C47" s="140" t="s">
        <v>232</v>
      </c>
      <c r="D47" s="206">
        <v>0.52200000000000002</v>
      </c>
      <c r="E47" s="202">
        <f t="shared" si="0"/>
        <v>0.43064999999999998</v>
      </c>
    </row>
    <row r="48" spans="1:5" ht="15.75" thickBot="1">
      <c r="A48" s="231" t="str">
        <f>A43</f>
        <v>'Ontario'</v>
      </c>
      <c r="B48" s="240" t="str">
        <f t="shared" ref="B48" si="25">B43</f>
        <v>Male</v>
      </c>
      <c r="C48" s="140" t="s">
        <v>233</v>
      </c>
      <c r="D48" s="206">
        <v>0.60299999999999998</v>
      </c>
      <c r="E48" s="202">
        <f t="shared" si="0"/>
        <v>0.49747499999999995</v>
      </c>
    </row>
    <row r="49" spans="1:5" ht="15.75" thickBot="1">
      <c r="A49" s="231" t="str">
        <f>A43</f>
        <v>'Ontario'</v>
      </c>
      <c r="B49" s="236" t="s">
        <v>224</v>
      </c>
      <c r="C49" s="140" t="s">
        <v>228</v>
      </c>
      <c r="D49" s="206">
        <v>0.17199999999999999</v>
      </c>
      <c r="E49" s="202">
        <f t="shared" si="0"/>
        <v>0.14189999999999997</v>
      </c>
    </row>
    <row r="50" spans="1:5" ht="15.75" thickBot="1">
      <c r="A50" s="231" t="str">
        <f>A43</f>
        <v>'Ontario'</v>
      </c>
      <c r="B50" s="236" t="str">
        <f t="shared" ref="B50" si="26">B49</f>
        <v>Female</v>
      </c>
      <c r="C50" s="140" t="s">
        <v>229</v>
      </c>
      <c r="D50" s="206">
        <v>0.27300000000000002</v>
      </c>
      <c r="E50" s="202">
        <f t="shared" si="0"/>
        <v>0.22522500000000001</v>
      </c>
    </row>
    <row r="51" spans="1:5" ht="15.75" thickBot="1">
      <c r="A51" s="231" t="str">
        <f>A43</f>
        <v>'Ontario'</v>
      </c>
      <c r="B51" s="236" t="str">
        <f t="shared" ref="B51" si="27">B49</f>
        <v>Female</v>
      </c>
      <c r="C51" s="140" t="s">
        <v>230</v>
      </c>
      <c r="D51" s="206">
        <v>0.308</v>
      </c>
      <c r="E51" s="202">
        <f t="shared" si="0"/>
        <v>0.25409999999999999</v>
      </c>
    </row>
    <row r="52" spans="1:5" ht="15.75" thickBot="1">
      <c r="A52" s="231" t="str">
        <f>A43</f>
        <v>'Ontario'</v>
      </c>
      <c r="B52" s="236" t="str">
        <f t="shared" ref="B52" si="28">B49</f>
        <v>Female</v>
      </c>
      <c r="C52" s="140" t="s">
        <v>231</v>
      </c>
      <c r="D52" s="206">
        <v>0.32800000000000001</v>
      </c>
      <c r="E52" s="202">
        <f t="shared" si="0"/>
        <v>0.27060000000000001</v>
      </c>
    </row>
    <row r="53" spans="1:5" ht="15.75" thickBot="1">
      <c r="A53" s="231" t="str">
        <f>A43</f>
        <v>'Ontario'</v>
      </c>
      <c r="B53" s="236" t="str">
        <f t="shared" ref="B53" si="29">B49</f>
        <v>Female</v>
      </c>
      <c r="C53" s="140" t="s">
        <v>232</v>
      </c>
      <c r="D53" s="206">
        <v>0.443</v>
      </c>
      <c r="E53" s="202">
        <f t="shared" si="0"/>
        <v>0.36547499999999999</v>
      </c>
    </row>
    <row r="54" spans="1:5" ht="15.75" thickBot="1">
      <c r="A54" s="232" t="str">
        <f>A43</f>
        <v>'Ontario'</v>
      </c>
      <c r="B54" s="237" t="str">
        <f t="shared" ref="B54" si="30">B49</f>
        <v>Female</v>
      </c>
      <c r="C54" s="140" t="s">
        <v>233</v>
      </c>
      <c r="D54" s="206">
        <v>0.53200000000000003</v>
      </c>
      <c r="E54" s="202">
        <f t="shared" si="0"/>
        <v>0.43890000000000001</v>
      </c>
    </row>
    <row r="55" spans="1:5" ht="15.75" thickBot="1">
      <c r="A55" s="230" t="s">
        <v>260</v>
      </c>
      <c r="B55" s="238" t="s">
        <v>223</v>
      </c>
      <c r="C55" s="140" t="s">
        <v>228</v>
      </c>
      <c r="D55" s="206">
        <v>0.22500000000000001</v>
      </c>
      <c r="E55" s="202">
        <f t="shared" si="0"/>
        <v>0.18562499999999998</v>
      </c>
    </row>
    <row r="56" spans="1:5" ht="15.75" thickBot="1">
      <c r="A56" s="231" t="str">
        <f>A55</f>
        <v>'Quebec'</v>
      </c>
      <c r="B56" s="239" t="str">
        <f t="shared" ref="B56" si="31">B55</f>
        <v>Male</v>
      </c>
      <c r="C56" s="140" t="s">
        <v>229</v>
      </c>
      <c r="D56" s="206">
        <v>0.33700000000000002</v>
      </c>
      <c r="E56" s="202">
        <f t="shared" si="0"/>
        <v>0.27802500000000002</v>
      </c>
    </row>
    <row r="57" spans="1:5" ht="15.75" thickBot="1">
      <c r="A57" s="231" t="str">
        <f>A55</f>
        <v>'Quebec'</v>
      </c>
      <c r="B57" s="239" t="str">
        <f t="shared" ref="B57" si="32">B55</f>
        <v>Male</v>
      </c>
      <c r="C57" s="140" t="s">
        <v>230</v>
      </c>
      <c r="D57" s="206">
        <v>0.42299999999999999</v>
      </c>
      <c r="E57" s="202">
        <f t="shared" si="0"/>
        <v>0.34897499999999998</v>
      </c>
    </row>
    <row r="58" spans="1:5" ht="15.75" thickBot="1">
      <c r="A58" s="231" t="str">
        <f>A55</f>
        <v>'Quebec'</v>
      </c>
      <c r="B58" s="239" t="str">
        <f t="shared" ref="B58" si="33">B55</f>
        <v>Male</v>
      </c>
      <c r="C58" s="140" t="s">
        <v>231</v>
      </c>
      <c r="D58" s="206">
        <v>0.45200000000000001</v>
      </c>
      <c r="E58" s="202">
        <f t="shared" si="0"/>
        <v>0.37290000000000001</v>
      </c>
    </row>
    <row r="59" spans="1:5" ht="15.75" thickBot="1">
      <c r="A59" s="231" t="str">
        <f>A55</f>
        <v>'Quebec'</v>
      </c>
      <c r="B59" s="239" t="str">
        <f t="shared" ref="B59" si="34">B55</f>
        <v>Male</v>
      </c>
      <c r="C59" s="140" t="s">
        <v>232</v>
      </c>
      <c r="D59" s="206">
        <v>0.53500000000000003</v>
      </c>
      <c r="E59" s="202">
        <f t="shared" si="0"/>
        <v>0.44137500000000002</v>
      </c>
    </row>
    <row r="60" spans="1:5" ht="15.75" thickBot="1">
      <c r="A60" s="231" t="str">
        <f>A55</f>
        <v>'Quebec'</v>
      </c>
      <c r="B60" s="240" t="str">
        <f t="shared" ref="B60" si="35">B55</f>
        <v>Male</v>
      </c>
      <c r="C60" s="140" t="s">
        <v>233</v>
      </c>
      <c r="D60" s="206">
        <v>0.55200000000000005</v>
      </c>
      <c r="E60" s="202">
        <f t="shared" si="0"/>
        <v>0.45540000000000003</v>
      </c>
    </row>
    <row r="61" spans="1:5" ht="15.75" thickBot="1">
      <c r="A61" s="231" t="str">
        <f>A55</f>
        <v>'Quebec'</v>
      </c>
      <c r="B61" s="236" t="s">
        <v>224</v>
      </c>
      <c r="C61" s="140" t="s">
        <v>228</v>
      </c>
      <c r="D61" s="206">
        <v>0.191</v>
      </c>
      <c r="E61" s="202">
        <f t="shared" si="0"/>
        <v>0.15757499999999999</v>
      </c>
    </row>
    <row r="62" spans="1:5" ht="15.75" thickBot="1">
      <c r="A62" s="231" t="str">
        <f>A55</f>
        <v>'Quebec'</v>
      </c>
      <c r="B62" s="236" t="str">
        <f t="shared" ref="B62" si="36">B61</f>
        <v>Female</v>
      </c>
      <c r="C62" s="140" t="s">
        <v>229</v>
      </c>
      <c r="D62" s="206">
        <v>0.32300000000000001</v>
      </c>
      <c r="E62" s="202">
        <f t="shared" si="0"/>
        <v>0.26647500000000002</v>
      </c>
    </row>
    <row r="63" spans="1:5" ht="15.75" thickBot="1">
      <c r="A63" s="231" t="str">
        <f>A55</f>
        <v>'Quebec'</v>
      </c>
      <c r="B63" s="236" t="str">
        <f t="shared" ref="B63" si="37">B61</f>
        <v>Female</v>
      </c>
      <c r="C63" s="140" t="s">
        <v>230</v>
      </c>
      <c r="D63" s="206">
        <v>0.33400000000000002</v>
      </c>
      <c r="E63" s="202">
        <f t="shared" si="0"/>
        <v>0.27555000000000002</v>
      </c>
    </row>
    <row r="64" spans="1:5" ht="15.75" thickBot="1">
      <c r="A64" s="231" t="str">
        <f>A55</f>
        <v>'Quebec'</v>
      </c>
      <c r="B64" s="236" t="str">
        <f t="shared" ref="B64" si="38">B61</f>
        <v>Female</v>
      </c>
      <c r="C64" s="140" t="s">
        <v>231</v>
      </c>
      <c r="D64" s="206">
        <v>0.373</v>
      </c>
      <c r="E64" s="202">
        <f t="shared" si="0"/>
        <v>0.30772499999999997</v>
      </c>
    </row>
    <row r="65" spans="1:5" ht="15.75" thickBot="1">
      <c r="A65" s="231" t="str">
        <f>A55</f>
        <v>'Quebec'</v>
      </c>
      <c r="B65" s="236" t="str">
        <f t="shared" ref="B65" si="39">B61</f>
        <v>Female</v>
      </c>
      <c r="C65" s="140" t="s">
        <v>232</v>
      </c>
      <c r="D65" s="206">
        <v>0.47099999999999997</v>
      </c>
      <c r="E65" s="202">
        <f t="shared" si="0"/>
        <v>0.38857499999999995</v>
      </c>
    </row>
    <row r="66" spans="1:5" ht="15.75" thickBot="1">
      <c r="A66" s="232" t="str">
        <f>A55</f>
        <v>'Quebec'</v>
      </c>
      <c r="B66" s="237" t="str">
        <f t="shared" ref="B66" si="40">B61</f>
        <v>Female</v>
      </c>
      <c r="C66" s="140" t="s">
        <v>233</v>
      </c>
      <c r="D66" s="206">
        <v>0.52400000000000002</v>
      </c>
      <c r="E66" s="202">
        <f t="shared" si="0"/>
        <v>0.43230000000000002</v>
      </c>
    </row>
    <row r="67" spans="1:5" ht="15.75" customHeight="1" thickBot="1">
      <c r="A67" s="230" t="s">
        <v>261</v>
      </c>
      <c r="B67" s="238" t="s">
        <v>223</v>
      </c>
      <c r="C67" s="140" t="s">
        <v>228</v>
      </c>
      <c r="D67" s="206">
        <v>0.23300000000000001</v>
      </c>
      <c r="E67" s="202">
        <f t="shared" si="0"/>
        <v>0.19222500000000001</v>
      </c>
    </row>
    <row r="68" spans="1:5" ht="15.75" thickBot="1">
      <c r="A68" s="231" t="str">
        <f>A67</f>
        <v>'New Brunswick', 'Newfoundland and Labrador', 'Nova Scotia', 'Prince Edward Island'</v>
      </c>
      <c r="B68" s="239" t="str">
        <f t="shared" ref="B68" si="41">B67</f>
        <v>Male</v>
      </c>
      <c r="C68" s="140" t="s">
        <v>229</v>
      </c>
      <c r="D68" s="206">
        <v>0.13900000000000001</v>
      </c>
      <c r="E68" s="202">
        <f t="shared" si="0"/>
        <v>0.114675</v>
      </c>
    </row>
    <row r="69" spans="1:5" ht="15.75" thickBot="1">
      <c r="A69" s="231" t="str">
        <f>A67</f>
        <v>'New Brunswick', 'Newfoundland and Labrador', 'Nova Scotia', 'Prince Edward Island'</v>
      </c>
      <c r="B69" s="239" t="str">
        <f t="shared" ref="B69" si="42">B67</f>
        <v>Male</v>
      </c>
      <c r="C69" s="140" t="s">
        <v>230</v>
      </c>
      <c r="D69" s="206">
        <v>0.36199999999999999</v>
      </c>
      <c r="E69" s="202">
        <f t="shared" si="0"/>
        <v>0.29864999999999997</v>
      </c>
    </row>
    <row r="70" spans="1:5" ht="15.75" thickBot="1">
      <c r="A70" s="231" t="str">
        <f>A67</f>
        <v>'New Brunswick', 'Newfoundland and Labrador', 'Nova Scotia', 'Prince Edward Island'</v>
      </c>
      <c r="B70" s="239" t="str">
        <f t="shared" ref="B70" si="43">B67</f>
        <v>Male</v>
      </c>
      <c r="C70" s="140" t="s">
        <v>231</v>
      </c>
      <c r="D70" s="206">
        <v>0.40200000000000002</v>
      </c>
      <c r="E70" s="202">
        <f t="shared" si="0"/>
        <v>0.33165</v>
      </c>
    </row>
    <row r="71" spans="1:5" ht="15.75" thickBot="1">
      <c r="A71" s="231" t="str">
        <f>A67</f>
        <v>'New Brunswick', 'Newfoundland and Labrador', 'Nova Scotia', 'Prince Edward Island'</v>
      </c>
      <c r="B71" s="239" t="str">
        <f t="shared" ref="B71" si="44">B67</f>
        <v>Male</v>
      </c>
      <c r="C71" s="140" t="s">
        <v>232</v>
      </c>
      <c r="D71" s="206">
        <v>0.49099999999999999</v>
      </c>
      <c r="E71" s="202">
        <f t="shared" si="0"/>
        <v>0.40507499999999996</v>
      </c>
    </row>
    <row r="72" spans="1:5" ht="15.75" thickBot="1">
      <c r="A72" s="231" t="str">
        <f>A67</f>
        <v>'New Brunswick', 'Newfoundland and Labrador', 'Nova Scotia', 'Prince Edward Island'</v>
      </c>
      <c r="B72" s="240" t="str">
        <f t="shared" ref="B72" si="45">B67</f>
        <v>Male</v>
      </c>
      <c r="C72" s="140" t="s">
        <v>233</v>
      </c>
      <c r="D72" s="206">
        <v>0.56299999999999994</v>
      </c>
      <c r="E72" s="202">
        <f t="shared" ref="E72:E79" si="46">D72*$D$1</f>
        <v>0.46447499999999992</v>
      </c>
    </row>
    <row r="73" spans="1:5" ht="15.75" thickBot="1">
      <c r="A73" s="231" t="str">
        <f>A67</f>
        <v>'New Brunswick', 'Newfoundland and Labrador', 'Nova Scotia', 'Prince Edward Island'</v>
      </c>
      <c r="B73" s="236" t="s">
        <v>224</v>
      </c>
      <c r="C73" s="140" t="s">
        <v>228</v>
      </c>
      <c r="D73" s="206">
        <v>0.09</v>
      </c>
      <c r="E73" s="202">
        <f t="shared" si="46"/>
        <v>7.4249999999999997E-2</v>
      </c>
    </row>
    <row r="74" spans="1:5" ht="15.75" thickBot="1">
      <c r="A74" s="231" t="str">
        <f>A67</f>
        <v>'New Brunswick', 'Newfoundland and Labrador', 'Nova Scotia', 'Prince Edward Island'</v>
      </c>
      <c r="B74" s="236" t="str">
        <f t="shared" ref="B74" si="47">B73</f>
        <v>Female</v>
      </c>
      <c r="C74" s="140" t="s">
        <v>229</v>
      </c>
      <c r="D74" s="206">
        <v>0.27100000000000002</v>
      </c>
      <c r="E74" s="202">
        <f t="shared" si="46"/>
        <v>0.223575</v>
      </c>
    </row>
    <row r="75" spans="1:5" ht="15.75" thickBot="1">
      <c r="A75" s="231" t="str">
        <f>A67</f>
        <v>'New Brunswick', 'Newfoundland and Labrador', 'Nova Scotia', 'Prince Edward Island'</v>
      </c>
      <c r="B75" s="236" t="str">
        <f t="shared" ref="B75" si="48">B73</f>
        <v>Female</v>
      </c>
      <c r="C75" s="140" t="s">
        <v>230</v>
      </c>
      <c r="D75" s="206">
        <v>0.28299999999999997</v>
      </c>
      <c r="E75" s="202">
        <f t="shared" si="46"/>
        <v>0.23347499999999996</v>
      </c>
    </row>
    <row r="76" spans="1:5" ht="15.75" thickBot="1">
      <c r="A76" s="231" t="str">
        <f>A67</f>
        <v>'New Brunswick', 'Newfoundland and Labrador', 'Nova Scotia', 'Prince Edward Island'</v>
      </c>
      <c r="B76" s="236" t="str">
        <f t="shared" ref="B76" si="49">B73</f>
        <v>Female</v>
      </c>
      <c r="C76" s="140" t="s">
        <v>231</v>
      </c>
      <c r="D76" s="206">
        <v>0.29699999999999999</v>
      </c>
      <c r="E76" s="202">
        <f t="shared" si="46"/>
        <v>0.24502499999999997</v>
      </c>
    </row>
    <row r="77" spans="1:5" ht="15.75" thickBot="1">
      <c r="A77" s="231" t="str">
        <f>A67</f>
        <v>'New Brunswick', 'Newfoundland and Labrador', 'Nova Scotia', 'Prince Edward Island'</v>
      </c>
      <c r="B77" s="236" t="str">
        <f t="shared" ref="B77" si="50">B73</f>
        <v>Female</v>
      </c>
      <c r="C77" s="140" t="s">
        <v>232</v>
      </c>
      <c r="D77" s="206">
        <v>0.42899999999999999</v>
      </c>
      <c r="E77" s="202">
        <f t="shared" si="46"/>
        <v>0.35392499999999999</v>
      </c>
    </row>
    <row r="78" spans="1:5" ht="15.75" thickBot="1">
      <c r="A78" s="243" t="str">
        <f>A67</f>
        <v>'New Brunswick', 'Newfoundland and Labrador', 'Nova Scotia', 'Prince Edward Island'</v>
      </c>
      <c r="B78" s="247" t="str">
        <f t="shared" ref="B78" si="51">B73</f>
        <v>Female</v>
      </c>
      <c r="C78" s="207" t="s">
        <v>233</v>
      </c>
      <c r="D78" s="208">
        <v>0.51200000000000001</v>
      </c>
      <c r="E78" s="202">
        <f t="shared" si="46"/>
        <v>0.4224</v>
      </c>
    </row>
    <row r="79" spans="1:5" ht="15.75" thickBot="1">
      <c r="A79" s="224" t="s">
        <v>47</v>
      </c>
      <c r="B79" s="225"/>
      <c r="C79" s="226"/>
      <c r="D79" s="203">
        <v>0.38400000000000001</v>
      </c>
      <c r="E79" s="119">
        <f t="shared" si="46"/>
        <v>0.31679999999999997</v>
      </c>
    </row>
  </sheetData>
  <mergeCells count="30">
    <mergeCell ref="N5:N6"/>
    <mergeCell ref="H5:H6"/>
    <mergeCell ref="K5:K6"/>
    <mergeCell ref="A55:A66"/>
    <mergeCell ref="A67:A78"/>
    <mergeCell ref="D5:D6"/>
    <mergeCell ref="A5:A6"/>
    <mergeCell ref="C5:C6"/>
    <mergeCell ref="E5:E6"/>
    <mergeCell ref="B5:B6"/>
    <mergeCell ref="B67:B72"/>
    <mergeCell ref="B73:B78"/>
    <mergeCell ref="G5:G6"/>
    <mergeCell ref="J5:J6"/>
    <mergeCell ref="M5:M6"/>
    <mergeCell ref="A79:C79"/>
    <mergeCell ref="A7:A18"/>
    <mergeCell ref="A19:A30"/>
    <mergeCell ref="A31:A42"/>
    <mergeCell ref="B7:B12"/>
    <mergeCell ref="B13:B18"/>
    <mergeCell ref="B19:B24"/>
    <mergeCell ref="B25:B30"/>
    <mergeCell ref="B31:B36"/>
    <mergeCell ref="B37:B42"/>
    <mergeCell ref="B43:B48"/>
    <mergeCell ref="B49:B54"/>
    <mergeCell ref="B55:B60"/>
    <mergeCell ref="B61:B66"/>
    <mergeCell ref="A43:A54"/>
  </mergeCells>
  <pageMargins left="0.7" right="0.7" top="0.75" bottom="0.75" header="0.3" footer="0.3"/>
  <pageSetup orientation="portrait" horizontalDpi="4294967293" verticalDpi="0" r:id="rId1"/>
  <headerFooter>
    <oddFooter>&amp;L&amp;1#&amp;"Arial"&amp;8&amp;K6D6E71Maru/ - Confidential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J79"/>
  <sheetViews>
    <sheetView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B13" sqref="B13:B18"/>
    </sheetView>
  </sheetViews>
  <sheetFormatPr defaultRowHeight="15"/>
  <sheetData>
    <row r="1" spans="1:10">
      <c r="A1" t="s">
        <v>305</v>
      </c>
    </row>
    <row r="4" spans="1:10" ht="15.75" thickBot="1"/>
    <row r="5" spans="1:10" ht="25.5">
      <c r="A5" s="245" t="s">
        <v>220</v>
      </c>
      <c r="B5" s="245" t="s">
        <v>222</v>
      </c>
      <c r="C5" s="245" t="s">
        <v>218</v>
      </c>
      <c r="D5" s="118" t="s">
        <v>249</v>
      </c>
      <c r="F5" s="129" t="s">
        <v>273</v>
      </c>
      <c r="H5" s="129" t="s">
        <v>277</v>
      </c>
      <c r="J5" s="129" t="s">
        <v>279</v>
      </c>
    </row>
    <row r="6" spans="1:10" ht="15.75" thickBot="1">
      <c r="A6" s="246"/>
      <c r="B6" s="246"/>
      <c r="C6" s="246"/>
      <c r="D6" s="180" t="s">
        <v>5</v>
      </c>
      <c r="F6" s="130" t="s">
        <v>5</v>
      </c>
      <c r="H6" s="130" t="s">
        <v>5</v>
      </c>
      <c r="J6" s="130" t="s">
        <v>5</v>
      </c>
    </row>
    <row r="7" spans="1:10" ht="15.75" customHeight="1" thickBot="1">
      <c r="A7" s="248" t="s">
        <v>252</v>
      </c>
      <c r="B7" s="251" t="s">
        <v>223</v>
      </c>
      <c r="C7" s="204" t="s">
        <v>228</v>
      </c>
      <c r="D7" s="210">
        <v>20</v>
      </c>
      <c r="E7" s="135"/>
    </row>
    <row r="8" spans="1:10" ht="15.75" thickBot="1">
      <c r="A8" s="249" t="str">
        <f>A7</f>
        <v>'British Columbia'</v>
      </c>
      <c r="B8" s="239" t="str">
        <f>B7</f>
        <v>Male</v>
      </c>
      <c r="C8" s="140" t="s">
        <v>229</v>
      </c>
      <c r="D8" s="211">
        <v>116</v>
      </c>
      <c r="E8" s="135"/>
    </row>
    <row r="9" spans="1:10" ht="15.75" thickBot="1">
      <c r="A9" s="249" t="str">
        <f>A7</f>
        <v>'British Columbia'</v>
      </c>
      <c r="B9" s="239" t="str">
        <f>B7</f>
        <v>Male</v>
      </c>
      <c r="C9" s="140" t="s">
        <v>230</v>
      </c>
      <c r="D9" s="211">
        <v>228</v>
      </c>
      <c r="E9" s="135"/>
    </row>
    <row r="10" spans="1:10" ht="15.75" thickBot="1">
      <c r="A10" s="249" t="str">
        <f>A7</f>
        <v>'British Columbia'</v>
      </c>
      <c r="B10" s="239" t="str">
        <f>B7</f>
        <v>Male</v>
      </c>
      <c r="C10" s="140" t="s">
        <v>231</v>
      </c>
      <c r="D10" s="211">
        <v>321</v>
      </c>
      <c r="E10" s="135"/>
    </row>
    <row r="11" spans="1:10" ht="15.75" thickBot="1">
      <c r="A11" s="249" t="str">
        <f>A7</f>
        <v>'British Columbia'</v>
      </c>
      <c r="B11" s="239" t="str">
        <f>B7</f>
        <v>Male</v>
      </c>
      <c r="C11" s="140" t="s">
        <v>232</v>
      </c>
      <c r="D11" s="211">
        <v>547</v>
      </c>
      <c r="E11" s="135"/>
    </row>
    <row r="12" spans="1:10" ht="15.75" thickBot="1">
      <c r="A12" s="249" t="str">
        <f>A7</f>
        <v>'British Columbia'</v>
      </c>
      <c r="B12" s="240" t="str">
        <f>B7</f>
        <v>Male</v>
      </c>
      <c r="C12" s="140" t="s">
        <v>233</v>
      </c>
      <c r="D12" s="212">
        <v>1308</v>
      </c>
      <c r="E12" s="136"/>
    </row>
    <row r="13" spans="1:10" ht="15.75" thickBot="1">
      <c r="A13" s="249" t="str">
        <f>A7</f>
        <v>'British Columbia'</v>
      </c>
      <c r="B13" s="236" t="s">
        <v>224</v>
      </c>
      <c r="C13" s="140" t="s">
        <v>228</v>
      </c>
      <c r="D13" s="211">
        <v>59</v>
      </c>
      <c r="E13" s="135"/>
    </row>
    <row r="14" spans="1:10" ht="15.75" thickBot="1">
      <c r="A14" s="249" t="str">
        <f>A7</f>
        <v>'British Columbia'</v>
      </c>
      <c r="B14" s="236" t="str">
        <f>B13</f>
        <v>Female</v>
      </c>
      <c r="C14" s="140" t="s">
        <v>229</v>
      </c>
      <c r="D14" s="211">
        <v>266</v>
      </c>
      <c r="E14" s="135"/>
    </row>
    <row r="15" spans="1:10" ht="15.75" thickBot="1">
      <c r="A15" s="249" t="str">
        <f>A7</f>
        <v>'British Columbia'</v>
      </c>
      <c r="B15" s="236" t="str">
        <f>B13</f>
        <v>Female</v>
      </c>
      <c r="C15" s="140" t="s">
        <v>230</v>
      </c>
      <c r="D15" s="211">
        <v>410</v>
      </c>
      <c r="E15" s="135"/>
    </row>
    <row r="16" spans="1:10" ht="15.75" thickBot="1">
      <c r="A16" s="249" t="str">
        <f>A7</f>
        <v>'British Columbia'</v>
      </c>
      <c r="B16" s="236" t="str">
        <f>B13</f>
        <v>Female</v>
      </c>
      <c r="C16" s="140" t="s">
        <v>231</v>
      </c>
      <c r="D16" s="211">
        <v>526</v>
      </c>
      <c r="E16" s="135"/>
    </row>
    <row r="17" spans="1:5" ht="15.75" thickBot="1">
      <c r="A17" s="249" t="str">
        <f>A7</f>
        <v>'British Columbia'</v>
      </c>
      <c r="B17" s="236" t="str">
        <f>B13</f>
        <v>Female</v>
      </c>
      <c r="C17" s="140" t="s">
        <v>232</v>
      </c>
      <c r="D17" s="211">
        <v>782</v>
      </c>
      <c r="E17" s="135"/>
    </row>
    <row r="18" spans="1:5" ht="15.75" thickBot="1">
      <c r="A18" s="250" t="str">
        <f>A7</f>
        <v>'British Columbia'</v>
      </c>
      <c r="B18" s="237" t="str">
        <f>B13</f>
        <v>Female</v>
      </c>
      <c r="C18" s="140" t="s">
        <v>233</v>
      </c>
      <c r="D18" s="212">
        <v>1188</v>
      </c>
      <c r="E18" s="136"/>
    </row>
    <row r="19" spans="1:5" ht="15.75" thickBot="1">
      <c r="A19" s="230" t="s">
        <v>257</v>
      </c>
      <c r="B19" s="238" t="s">
        <v>223</v>
      </c>
      <c r="C19" s="140" t="s">
        <v>228</v>
      </c>
      <c r="D19" s="211">
        <v>10</v>
      </c>
      <c r="E19" s="135"/>
    </row>
    <row r="20" spans="1:5" ht="15.75" thickBot="1">
      <c r="A20" s="231" t="str">
        <f>A19</f>
        <v>'Alberta'</v>
      </c>
      <c r="B20" s="239" t="str">
        <f t="shared" ref="B20" si="0">B19</f>
        <v>Male</v>
      </c>
      <c r="C20" s="140" t="s">
        <v>229</v>
      </c>
      <c r="D20" s="211">
        <v>88</v>
      </c>
      <c r="E20" s="135"/>
    </row>
    <row r="21" spans="1:5" ht="15.75" thickBot="1">
      <c r="A21" s="231" t="str">
        <f>A19</f>
        <v>'Alberta'</v>
      </c>
      <c r="B21" s="239" t="str">
        <f t="shared" ref="B21" si="1">B19</f>
        <v>Male</v>
      </c>
      <c r="C21" s="140" t="s">
        <v>230</v>
      </c>
      <c r="D21" s="211">
        <v>191</v>
      </c>
      <c r="E21" s="135"/>
    </row>
    <row r="22" spans="1:5" ht="15.75" thickBot="1">
      <c r="A22" s="231" t="str">
        <f>A19</f>
        <v>'Alberta'</v>
      </c>
      <c r="B22" s="239" t="str">
        <f t="shared" ref="B22" si="2">B19</f>
        <v>Male</v>
      </c>
      <c r="C22" s="140" t="s">
        <v>231</v>
      </c>
      <c r="D22" s="211">
        <v>282</v>
      </c>
      <c r="E22" s="135"/>
    </row>
    <row r="23" spans="1:5" ht="15.75" thickBot="1">
      <c r="A23" s="231" t="str">
        <f>A19</f>
        <v>'Alberta'</v>
      </c>
      <c r="B23" s="239" t="str">
        <f t="shared" ref="B23" si="3">B19</f>
        <v>Male</v>
      </c>
      <c r="C23" s="140" t="s">
        <v>232</v>
      </c>
      <c r="D23" s="211">
        <v>436</v>
      </c>
      <c r="E23" s="135"/>
    </row>
    <row r="24" spans="1:5" ht="15.75" thickBot="1">
      <c r="A24" s="231" t="str">
        <f>A19</f>
        <v>'Alberta'</v>
      </c>
      <c r="B24" s="240" t="str">
        <f t="shared" ref="B24" si="4">B19</f>
        <v>Male</v>
      </c>
      <c r="C24" s="140" t="s">
        <v>233</v>
      </c>
      <c r="D24" s="211">
        <v>788</v>
      </c>
      <c r="E24" s="135"/>
    </row>
    <row r="25" spans="1:5" ht="15.75" thickBot="1">
      <c r="A25" s="231" t="str">
        <f>A19</f>
        <v>'Alberta'</v>
      </c>
      <c r="B25" s="236" t="s">
        <v>224</v>
      </c>
      <c r="C25" s="140" t="s">
        <v>228</v>
      </c>
      <c r="D25" s="211">
        <v>67</v>
      </c>
      <c r="E25" s="135"/>
    </row>
    <row r="26" spans="1:5" ht="15.75" thickBot="1">
      <c r="A26" s="231" t="str">
        <f>A19</f>
        <v>'Alberta'</v>
      </c>
      <c r="B26" s="236" t="str">
        <f t="shared" ref="B26" si="5">B25</f>
        <v>Female</v>
      </c>
      <c r="C26" s="140" t="s">
        <v>229</v>
      </c>
      <c r="D26" s="211">
        <v>280</v>
      </c>
      <c r="E26" s="135"/>
    </row>
    <row r="27" spans="1:5" ht="15.75" thickBot="1">
      <c r="A27" s="231" t="str">
        <f>A19</f>
        <v>'Alberta'</v>
      </c>
      <c r="B27" s="236" t="str">
        <f t="shared" ref="B27" si="6">B25</f>
        <v>Female</v>
      </c>
      <c r="C27" s="140" t="s">
        <v>230</v>
      </c>
      <c r="D27" s="211">
        <v>404</v>
      </c>
      <c r="E27" s="135"/>
    </row>
    <row r="28" spans="1:5" ht="15.75" thickBot="1">
      <c r="A28" s="231" t="str">
        <f>A19</f>
        <v>'Alberta'</v>
      </c>
      <c r="B28" s="236" t="str">
        <f t="shared" ref="B28" si="7">B25</f>
        <v>Female</v>
      </c>
      <c r="C28" s="140" t="s">
        <v>231</v>
      </c>
      <c r="D28" s="211">
        <v>421</v>
      </c>
      <c r="E28" s="135"/>
    </row>
    <row r="29" spans="1:5" ht="15.75" thickBot="1">
      <c r="A29" s="231" t="str">
        <f>A19</f>
        <v>'Alberta'</v>
      </c>
      <c r="B29" s="236" t="str">
        <f t="shared" ref="B29" si="8">B25</f>
        <v>Female</v>
      </c>
      <c r="C29" s="140" t="s">
        <v>232</v>
      </c>
      <c r="D29" s="211">
        <v>617</v>
      </c>
      <c r="E29" s="135"/>
    </row>
    <row r="30" spans="1:5" ht="15.75" thickBot="1">
      <c r="A30" s="232" t="str">
        <f>A19</f>
        <v>'Alberta'</v>
      </c>
      <c r="B30" s="237" t="str">
        <f t="shared" ref="B30" si="9">B25</f>
        <v>Female</v>
      </c>
      <c r="C30" s="140" t="s">
        <v>233</v>
      </c>
      <c r="D30" s="211">
        <v>694</v>
      </c>
      <c r="E30" s="135"/>
    </row>
    <row r="31" spans="1:5" ht="15.75" customHeight="1" thickBot="1">
      <c r="A31" s="230" t="s">
        <v>258</v>
      </c>
      <c r="B31" s="238" t="s">
        <v>223</v>
      </c>
      <c r="C31" s="140" t="s">
        <v>228</v>
      </c>
      <c r="D31" s="211">
        <v>10</v>
      </c>
      <c r="E31" s="135"/>
    </row>
    <row r="32" spans="1:5" ht="15.75" thickBot="1">
      <c r="A32" s="231" t="str">
        <f>A31</f>
        <v>'Manitoba', 'Saskatchewan'</v>
      </c>
      <c r="B32" s="239" t="str">
        <f t="shared" ref="B32" si="10">B31</f>
        <v>Male</v>
      </c>
      <c r="C32" s="140" t="s">
        <v>229</v>
      </c>
      <c r="D32" s="211">
        <v>65</v>
      </c>
      <c r="E32" s="135"/>
    </row>
    <row r="33" spans="1:5" ht="15.75" thickBot="1">
      <c r="A33" s="231" t="str">
        <f>A31</f>
        <v>'Manitoba', 'Saskatchewan'</v>
      </c>
      <c r="B33" s="239" t="str">
        <f t="shared" ref="B33" si="11">B31</f>
        <v>Male</v>
      </c>
      <c r="C33" s="140" t="s">
        <v>230</v>
      </c>
      <c r="D33" s="211">
        <v>126</v>
      </c>
      <c r="E33" s="135"/>
    </row>
    <row r="34" spans="1:5" ht="15.75" thickBot="1">
      <c r="A34" s="231" t="str">
        <f>A31</f>
        <v>'Manitoba', 'Saskatchewan'</v>
      </c>
      <c r="B34" s="239" t="str">
        <f t="shared" ref="B34" si="12">B31</f>
        <v>Male</v>
      </c>
      <c r="C34" s="140" t="s">
        <v>231</v>
      </c>
      <c r="D34" s="211">
        <v>201</v>
      </c>
      <c r="E34" s="135"/>
    </row>
    <row r="35" spans="1:5" ht="15.75" thickBot="1">
      <c r="A35" s="231" t="str">
        <f>A31</f>
        <v>'Manitoba', 'Saskatchewan'</v>
      </c>
      <c r="B35" s="239" t="str">
        <f t="shared" ref="B35" si="13">B31</f>
        <v>Male</v>
      </c>
      <c r="C35" s="140" t="s">
        <v>232</v>
      </c>
      <c r="D35" s="211">
        <v>349</v>
      </c>
      <c r="E35" s="135"/>
    </row>
    <row r="36" spans="1:5" ht="15.75" thickBot="1">
      <c r="A36" s="231" t="str">
        <f>A31</f>
        <v>'Manitoba', 'Saskatchewan'</v>
      </c>
      <c r="B36" s="240" t="str">
        <f t="shared" ref="B36" si="14">B31</f>
        <v>Male</v>
      </c>
      <c r="C36" s="140" t="s">
        <v>233</v>
      </c>
      <c r="D36" s="211">
        <v>627</v>
      </c>
      <c r="E36" s="135"/>
    </row>
    <row r="37" spans="1:5" ht="15.75" thickBot="1">
      <c r="A37" s="231" t="str">
        <f>A31</f>
        <v>'Manitoba', 'Saskatchewan'</v>
      </c>
      <c r="B37" s="236" t="s">
        <v>224</v>
      </c>
      <c r="C37" s="140" t="s">
        <v>228</v>
      </c>
      <c r="D37" s="211">
        <v>38</v>
      </c>
      <c r="E37" s="135"/>
    </row>
    <row r="38" spans="1:5" ht="15.75" thickBot="1">
      <c r="A38" s="231" t="str">
        <f>A31</f>
        <v>'Manitoba', 'Saskatchewan'</v>
      </c>
      <c r="B38" s="236" t="str">
        <f t="shared" ref="B38" si="15">B37</f>
        <v>Female</v>
      </c>
      <c r="C38" s="140" t="s">
        <v>229</v>
      </c>
      <c r="D38" s="211">
        <v>148</v>
      </c>
      <c r="E38" s="135"/>
    </row>
    <row r="39" spans="1:5" ht="15.75" thickBot="1">
      <c r="A39" s="231" t="str">
        <f>A31</f>
        <v>'Manitoba', 'Saskatchewan'</v>
      </c>
      <c r="B39" s="236" t="str">
        <f t="shared" ref="B39" si="16">B37</f>
        <v>Female</v>
      </c>
      <c r="C39" s="140" t="s">
        <v>230</v>
      </c>
      <c r="D39" s="211">
        <v>221</v>
      </c>
      <c r="E39" s="135"/>
    </row>
    <row r="40" spans="1:5" ht="15.75" thickBot="1">
      <c r="A40" s="231" t="str">
        <f>A31</f>
        <v>'Manitoba', 'Saskatchewan'</v>
      </c>
      <c r="B40" s="236" t="str">
        <f t="shared" ref="B40" si="17">B37</f>
        <v>Female</v>
      </c>
      <c r="C40" s="140" t="s">
        <v>231</v>
      </c>
      <c r="D40" s="211">
        <v>304</v>
      </c>
      <c r="E40" s="135"/>
    </row>
    <row r="41" spans="1:5" ht="15.75" thickBot="1">
      <c r="A41" s="231" t="str">
        <f>A31</f>
        <v>'Manitoba', 'Saskatchewan'</v>
      </c>
      <c r="B41" s="236" t="str">
        <f t="shared" ref="B41" si="18">B37</f>
        <v>Female</v>
      </c>
      <c r="C41" s="140" t="s">
        <v>232</v>
      </c>
      <c r="D41" s="211">
        <v>436</v>
      </c>
      <c r="E41" s="135"/>
    </row>
    <row r="42" spans="1:5" ht="15.75" thickBot="1">
      <c r="A42" s="232" t="str">
        <f>A31</f>
        <v>'Manitoba', 'Saskatchewan'</v>
      </c>
      <c r="B42" s="237" t="str">
        <f t="shared" ref="B42" si="19">B37</f>
        <v>Female</v>
      </c>
      <c r="C42" s="140" t="s">
        <v>233</v>
      </c>
      <c r="D42" s="211">
        <v>587</v>
      </c>
      <c r="E42" s="135"/>
    </row>
    <row r="43" spans="1:5" ht="15.75" thickBot="1">
      <c r="A43" s="230" t="s">
        <v>259</v>
      </c>
      <c r="B43" s="238" t="s">
        <v>223</v>
      </c>
      <c r="C43" s="140" t="s">
        <v>228</v>
      </c>
      <c r="D43" s="211">
        <v>82</v>
      </c>
      <c r="E43" s="135"/>
    </row>
    <row r="44" spans="1:5" ht="15.75" thickBot="1">
      <c r="A44" s="231" t="str">
        <f>A43</f>
        <v>'Ontario'</v>
      </c>
      <c r="B44" s="239" t="str">
        <f t="shared" ref="B44" si="20">B43</f>
        <v>Male</v>
      </c>
      <c r="C44" s="140" t="s">
        <v>229</v>
      </c>
      <c r="D44" s="211">
        <v>293</v>
      </c>
      <c r="E44" s="135"/>
    </row>
    <row r="45" spans="1:5" ht="15.75" thickBot="1">
      <c r="A45" s="231" t="str">
        <f>A43</f>
        <v>'Ontario'</v>
      </c>
      <c r="B45" s="239" t="str">
        <f t="shared" ref="B45" si="21">B43</f>
        <v>Male</v>
      </c>
      <c r="C45" s="140" t="s">
        <v>230</v>
      </c>
      <c r="D45" s="211">
        <v>575</v>
      </c>
      <c r="E45" s="135"/>
    </row>
    <row r="46" spans="1:5" ht="15.75" thickBot="1">
      <c r="A46" s="231" t="str">
        <f>A43</f>
        <v>'Ontario'</v>
      </c>
      <c r="B46" s="239" t="str">
        <f t="shared" ref="B46" si="22">B43</f>
        <v>Male</v>
      </c>
      <c r="C46" s="140" t="s">
        <v>231</v>
      </c>
      <c r="D46" s="211">
        <v>871</v>
      </c>
      <c r="E46" s="135"/>
    </row>
    <row r="47" spans="1:5" ht="15.75" thickBot="1">
      <c r="A47" s="231" t="str">
        <f>A43</f>
        <v>'Ontario'</v>
      </c>
      <c r="B47" s="239" t="str">
        <f t="shared" ref="B47" si="23">B43</f>
        <v>Male</v>
      </c>
      <c r="C47" s="140" t="s">
        <v>232</v>
      </c>
      <c r="D47" s="212">
        <v>1414</v>
      </c>
      <c r="E47" s="136"/>
    </row>
    <row r="48" spans="1:5" ht="15.75" thickBot="1">
      <c r="A48" s="231" t="str">
        <f>A43</f>
        <v>'Ontario'</v>
      </c>
      <c r="B48" s="240" t="str">
        <f t="shared" ref="B48" si="24">B43</f>
        <v>Male</v>
      </c>
      <c r="C48" s="140" t="s">
        <v>233</v>
      </c>
      <c r="D48" s="212">
        <v>2815</v>
      </c>
      <c r="E48" s="136"/>
    </row>
    <row r="49" spans="1:5" ht="15.75" thickBot="1">
      <c r="A49" s="231" t="str">
        <f>A43</f>
        <v>'Ontario'</v>
      </c>
      <c r="B49" s="236" t="s">
        <v>224</v>
      </c>
      <c r="C49" s="140" t="s">
        <v>228</v>
      </c>
      <c r="D49" s="211">
        <v>192</v>
      </c>
      <c r="E49" s="135"/>
    </row>
    <row r="50" spans="1:5" ht="15.75" thickBot="1">
      <c r="A50" s="231" t="str">
        <f>A43</f>
        <v>'Ontario'</v>
      </c>
      <c r="B50" s="236" t="str">
        <f t="shared" ref="B50" si="25">B49</f>
        <v>Female</v>
      </c>
      <c r="C50" s="140" t="s">
        <v>229</v>
      </c>
      <c r="D50" s="211">
        <v>768</v>
      </c>
      <c r="E50" s="135"/>
    </row>
    <row r="51" spans="1:5" ht="15.75" thickBot="1">
      <c r="A51" s="231" t="str">
        <f>A43</f>
        <v>'Ontario'</v>
      </c>
      <c r="B51" s="236" t="str">
        <f t="shared" ref="B51" si="26">B49</f>
        <v>Female</v>
      </c>
      <c r="C51" s="140" t="s">
        <v>230</v>
      </c>
      <c r="D51" s="212">
        <v>1049</v>
      </c>
      <c r="E51" s="136"/>
    </row>
    <row r="52" spans="1:5" ht="15.75" thickBot="1">
      <c r="A52" s="231" t="str">
        <f>A43</f>
        <v>'Ontario'</v>
      </c>
      <c r="B52" s="236" t="str">
        <f t="shared" ref="B52" si="27">B49</f>
        <v>Female</v>
      </c>
      <c r="C52" s="140" t="s">
        <v>231</v>
      </c>
      <c r="D52" s="212">
        <v>1344</v>
      </c>
      <c r="E52" s="136"/>
    </row>
    <row r="53" spans="1:5" ht="15.75" thickBot="1">
      <c r="A53" s="231" t="str">
        <f>A43</f>
        <v>'Ontario'</v>
      </c>
      <c r="B53" s="236" t="str">
        <f t="shared" ref="B53" si="28">B49</f>
        <v>Female</v>
      </c>
      <c r="C53" s="140" t="s">
        <v>232</v>
      </c>
      <c r="D53" s="212">
        <v>1826</v>
      </c>
      <c r="E53" s="136"/>
    </row>
    <row r="54" spans="1:5" ht="15.75" thickBot="1">
      <c r="A54" s="232" t="str">
        <f>A43</f>
        <v>'Ontario'</v>
      </c>
      <c r="B54" s="237" t="str">
        <f t="shared" ref="B54" si="29">B49</f>
        <v>Female</v>
      </c>
      <c r="C54" s="140" t="s">
        <v>233</v>
      </c>
      <c r="D54" s="212">
        <v>2378</v>
      </c>
      <c r="E54" s="136"/>
    </row>
    <row r="55" spans="1:5" ht="15.75" thickBot="1">
      <c r="A55" s="230" t="s">
        <v>260</v>
      </c>
      <c r="B55" s="238" t="s">
        <v>223</v>
      </c>
      <c r="C55" s="140" t="s">
        <v>228</v>
      </c>
      <c r="D55" s="211">
        <v>16</v>
      </c>
      <c r="E55" s="135"/>
    </row>
    <row r="56" spans="1:5" ht="15.75" thickBot="1">
      <c r="A56" s="231" t="str">
        <f>A55</f>
        <v>'Quebec'</v>
      </c>
      <c r="B56" s="239" t="str">
        <f t="shared" ref="B56" si="30">B55</f>
        <v>Male</v>
      </c>
      <c r="C56" s="140" t="s">
        <v>229</v>
      </c>
      <c r="D56" s="211">
        <v>100</v>
      </c>
      <c r="E56" s="135"/>
    </row>
    <row r="57" spans="1:5" ht="15.75" thickBot="1">
      <c r="A57" s="231" t="str">
        <f>A55</f>
        <v>'Quebec'</v>
      </c>
      <c r="B57" s="239" t="str">
        <f t="shared" ref="B57" si="31">B55</f>
        <v>Male</v>
      </c>
      <c r="C57" s="140" t="s">
        <v>230</v>
      </c>
      <c r="D57" s="211">
        <v>234</v>
      </c>
      <c r="E57" s="135"/>
    </row>
    <row r="58" spans="1:5" ht="15.75" thickBot="1">
      <c r="A58" s="231" t="str">
        <f>A55</f>
        <v>'Quebec'</v>
      </c>
      <c r="B58" s="239" t="str">
        <f t="shared" ref="B58" si="32">B55</f>
        <v>Male</v>
      </c>
      <c r="C58" s="140" t="s">
        <v>231</v>
      </c>
      <c r="D58" s="211">
        <v>309</v>
      </c>
      <c r="E58" s="135"/>
    </row>
    <row r="59" spans="1:5" ht="15.75" thickBot="1">
      <c r="A59" s="231" t="str">
        <f>A55</f>
        <v>'Quebec'</v>
      </c>
      <c r="B59" s="239" t="str">
        <f t="shared" ref="B59" si="33">B55</f>
        <v>Male</v>
      </c>
      <c r="C59" s="140" t="s">
        <v>232</v>
      </c>
      <c r="D59" s="211">
        <v>581</v>
      </c>
      <c r="E59" s="135"/>
    </row>
    <row r="60" spans="1:5" ht="15.75" thickBot="1">
      <c r="A60" s="231" t="str">
        <f>A55</f>
        <v>'Quebec'</v>
      </c>
      <c r="B60" s="240" t="str">
        <f t="shared" ref="B60" si="34">B55</f>
        <v>Male</v>
      </c>
      <c r="C60" s="140" t="s">
        <v>233</v>
      </c>
      <c r="D60" s="212">
        <v>1072</v>
      </c>
      <c r="E60" s="136"/>
    </row>
    <row r="61" spans="1:5" ht="15.75" thickBot="1">
      <c r="A61" s="231" t="str">
        <f>A55</f>
        <v>'Quebec'</v>
      </c>
      <c r="B61" s="236" t="s">
        <v>224</v>
      </c>
      <c r="C61" s="140" t="s">
        <v>228</v>
      </c>
      <c r="D61" s="211">
        <v>49</v>
      </c>
      <c r="E61" s="135"/>
    </row>
    <row r="62" spans="1:5" ht="15.75" thickBot="1">
      <c r="A62" s="231" t="str">
        <f>A55</f>
        <v>'Quebec'</v>
      </c>
      <c r="B62" s="236" t="str">
        <f t="shared" ref="B62" si="35">B61</f>
        <v>Female</v>
      </c>
      <c r="C62" s="140" t="s">
        <v>229</v>
      </c>
      <c r="D62" s="211">
        <v>224</v>
      </c>
      <c r="E62" s="135"/>
    </row>
    <row r="63" spans="1:5" ht="15.75" thickBot="1">
      <c r="A63" s="231" t="str">
        <f>A55</f>
        <v>'Quebec'</v>
      </c>
      <c r="B63" s="236" t="str">
        <f t="shared" ref="B63" si="36">B61</f>
        <v>Female</v>
      </c>
      <c r="C63" s="140" t="s">
        <v>230</v>
      </c>
      <c r="D63" s="211">
        <v>367</v>
      </c>
      <c r="E63" s="135"/>
    </row>
    <row r="64" spans="1:5" ht="15.75" thickBot="1">
      <c r="A64" s="231" t="str">
        <f>A55</f>
        <v>'Quebec'</v>
      </c>
      <c r="B64" s="236" t="str">
        <f t="shared" ref="B64" si="37">B61</f>
        <v>Female</v>
      </c>
      <c r="C64" s="140" t="s">
        <v>231</v>
      </c>
      <c r="D64" s="211">
        <v>417</v>
      </c>
      <c r="E64" s="135"/>
    </row>
    <row r="65" spans="1:5" ht="15.75" thickBot="1">
      <c r="A65" s="231" t="str">
        <f>A55</f>
        <v>'Quebec'</v>
      </c>
      <c r="B65" s="236" t="str">
        <f t="shared" ref="B65" si="38">B61</f>
        <v>Female</v>
      </c>
      <c r="C65" s="140" t="s">
        <v>232</v>
      </c>
      <c r="D65" s="211">
        <v>673</v>
      </c>
      <c r="E65" s="135"/>
    </row>
    <row r="66" spans="1:5" ht="15.75" thickBot="1">
      <c r="A66" s="232" t="str">
        <f>A55</f>
        <v>'Quebec'</v>
      </c>
      <c r="B66" s="237" t="str">
        <f t="shared" ref="B66" si="39">B61</f>
        <v>Female</v>
      </c>
      <c r="C66" s="140" t="s">
        <v>233</v>
      </c>
      <c r="D66" s="211">
        <v>834</v>
      </c>
      <c r="E66" s="135"/>
    </row>
    <row r="67" spans="1:5" ht="15.75" customHeight="1" thickBot="1">
      <c r="A67" s="230" t="s">
        <v>261</v>
      </c>
      <c r="B67" s="238" t="s">
        <v>223</v>
      </c>
      <c r="C67" s="140" t="s">
        <v>228</v>
      </c>
      <c r="D67" s="211">
        <v>9</v>
      </c>
      <c r="E67" s="135"/>
    </row>
    <row r="68" spans="1:5" ht="15.75" thickBot="1">
      <c r="A68" s="231" t="str">
        <f>A67</f>
        <v>'New Brunswick', 'Newfoundland and Labrador', 'Nova Scotia', 'Prince Edward Island'</v>
      </c>
      <c r="B68" s="239" t="str">
        <f t="shared" ref="B68" si="40">B67</f>
        <v>Male</v>
      </c>
      <c r="C68" s="140" t="s">
        <v>229</v>
      </c>
      <c r="D68" s="211">
        <v>43</v>
      </c>
      <c r="E68" s="135"/>
    </row>
    <row r="69" spans="1:5" ht="15.75" thickBot="1">
      <c r="A69" s="231" t="str">
        <f>A67</f>
        <v>'New Brunswick', 'Newfoundland and Labrador', 'Nova Scotia', 'Prince Edward Island'</v>
      </c>
      <c r="B69" s="239" t="str">
        <f t="shared" ref="B69" si="41">B67</f>
        <v>Male</v>
      </c>
      <c r="C69" s="140" t="s">
        <v>230</v>
      </c>
      <c r="D69" s="211">
        <v>101</v>
      </c>
      <c r="E69" s="135"/>
    </row>
    <row r="70" spans="1:5" ht="15.75" thickBot="1">
      <c r="A70" s="231" t="str">
        <f>A67</f>
        <v>'New Brunswick', 'Newfoundland and Labrador', 'Nova Scotia', 'Prince Edward Island'</v>
      </c>
      <c r="B70" s="239" t="str">
        <f t="shared" ref="B70" si="42">B67</f>
        <v>Male</v>
      </c>
      <c r="C70" s="140" t="s">
        <v>231</v>
      </c>
      <c r="D70" s="211">
        <v>194</v>
      </c>
      <c r="E70" s="135"/>
    </row>
    <row r="71" spans="1:5" ht="15.75" thickBot="1">
      <c r="A71" s="231" t="str">
        <f>A67</f>
        <v>'New Brunswick', 'Newfoundland and Labrador', 'Nova Scotia', 'Prince Edward Island'</v>
      </c>
      <c r="B71" s="239" t="str">
        <f t="shared" ref="B71" si="43">B67</f>
        <v>Male</v>
      </c>
      <c r="C71" s="140" t="s">
        <v>232</v>
      </c>
      <c r="D71" s="211">
        <v>261</v>
      </c>
      <c r="E71" s="135"/>
    </row>
    <row r="72" spans="1:5" ht="15.75" thickBot="1">
      <c r="A72" s="231" t="str">
        <f>A67</f>
        <v>'New Brunswick', 'Newfoundland and Labrador', 'Nova Scotia', 'Prince Edward Island'</v>
      </c>
      <c r="B72" s="240" t="str">
        <f t="shared" ref="B72" si="44">B67</f>
        <v>Male</v>
      </c>
      <c r="C72" s="140" t="s">
        <v>233</v>
      </c>
      <c r="D72" s="211">
        <v>544</v>
      </c>
      <c r="E72" s="135"/>
    </row>
    <row r="73" spans="1:5" ht="15.75" thickBot="1">
      <c r="A73" s="231" t="str">
        <f>A67</f>
        <v>'New Brunswick', 'Newfoundland and Labrador', 'Nova Scotia', 'Prince Edward Island'</v>
      </c>
      <c r="B73" s="236" t="s">
        <v>224</v>
      </c>
      <c r="C73" s="140" t="s">
        <v>228</v>
      </c>
      <c r="D73" s="211">
        <v>34</v>
      </c>
      <c r="E73" s="135"/>
    </row>
    <row r="74" spans="1:5" ht="15.75" thickBot="1">
      <c r="A74" s="231" t="str">
        <f>A67</f>
        <v>'New Brunswick', 'Newfoundland and Labrador', 'Nova Scotia', 'Prince Edward Island'</v>
      </c>
      <c r="B74" s="236" t="str">
        <f t="shared" ref="B74" si="45">B73</f>
        <v>Female</v>
      </c>
      <c r="C74" s="140" t="s">
        <v>229</v>
      </c>
      <c r="D74" s="211">
        <v>120</v>
      </c>
      <c r="E74" s="135"/>
    </row>
    <row r="75" spans="1:5" ht="15.75" thickBot="1">
      <c r="A75" s="231" t="str">
        <f>A67</f>
        <v>'New Brunswick', 'Newfoundland and Labrador', 'Nova Scotia', 'Prince Edward Island'</v>
      </c>
      <c r="B75" s="236" t="str">
        <f t="shared" ref="B75" si="46">B73</f>
        <v>Female</v>
      </c>
      <c r="C75" s="140" t="s">
        <v>230</v>
      </c>
      <c r="D75" s="211">
        <v>208</v>
      </c>
      <c r="E75" s="135"/>
    </row>
    <row r="76" spans="1:5" ht="15.75" thickBot="1">
      <c r="A76" s="231" t="str">
        <f>A67</f>
        <v>'New Brunswick', 'Newfoundland and Labrador', 'Nova Scotia', 'Prince Edward Island'</v>
      </c>
      <c r="B76" s="236" t="str">
        <f t="shared" ref="B76" si="47">B73</f>
        <v>Female</v>
      </c>
      <c r="C76" s="140" t="s">
        <v>231</v>
      </c>
      <c r="D76" s="211">
        <v>289</v>
      </c>
      <c r="E76" s="135"/>
    </row>
    <row r="77" spans="1:5" ht="15.75" thickBot="1">
      <c r="A77" s="231" t="str">
        <f>A67</f>
        <v>'New Brunswick', 'Newfoundland and Labrador', 'Nova Scotia', 'Prince Edward Island'</v>
      </c>
      <c r="B77" s="236" t="str">
        <f t="shared" ref="B77" si="48">B73</f>
        <v>Female</v>
      </c>
      <c r="C77" s="140" t="s">
        <v>232</v>
      </c>
      <c r="D77" s="211">
        <v>384</v>
      </c>
      <c r="E77" s="135"/>
    </row>
    <row r="78" spans="1:5" ht="15.75" thickBot="1">
      <c r="A78" s="243" t="str">
        <f>A67</f>
        <v>'New Brunswick', 'Newfoundland and Labrador', 'Nova Scotia', 'Prince Edward Island'</v>
      </c>
      <c r="B78" s="247" t="str">
        <f t="shared" ref="B78" si="49">B73</f>
        <v>Female</v>
      </c>
      <c r="C78" s="207" t="s">
        <v>233</v>
      </c>
      <c r="D78" s="213">
        <v>451</v>
      </c>
      <c r="E78" s="135"/>
    </row>
    <row r="79" spans="1:5" ht="15.75" thickBot="1">
      <c r="A79" s="224" t="s">
        <v>47</v>
      </c>
      <c r="B79" s="225"/>
      <c r="C79" s="226"/>
      <c r="D79" s="209">
        <v>34282</v>
      </c>
      <c r="E79" s="137"/>
    </row>
  </sheetData>
  <mergeCells count="22">
    <mergeCell ref="B73:B78"/>
    <mergeCell ref="B43:B48"/>
    <mergeCell ref="B49:B54"/>
    <mergeCell ref="B55:B60"/>
    <mergeCell ref="B61:B66"/>
    <mergeCell ref="B67:B72"/>
    <mergeCell ref="A55:A66"/>
    <mergeCell ref="A67:A78"/>
    <mergeCell ref="A79:C79"/>
    <mergeCell ref="A5:A6"/>
    <mergeCell ref="C5:C6"/>
    <mergeCell ref="A7:A18"/>
    <mergeCell ref="A19:A30"/>
    <mergeCell ref="A31:A42"/>
    <mergeCell ref="A43:A54"/>
    <mergeCell ref="B5:B6"/>
    <mergeCell ref="B7:B12"/>
    <mergeCell ref="B13:B18"/>
    <mergeCell ref="B19:B24"/>
    <mergeCell ref="B25:B30"/>
    <mergeCell ref="B31:B36"/>
    <mergeCell ref="B37:B42"/>
  </mergeCells>
  <pageMargins left="0.7" right="0.7" top="0.75" bottom="0.75" header="0.3" footer="0.3"/>
  <pageSetup orientation="portrait" horizontalDpi="4294967293" r:id="rId1"/>
  <headerFooter>
    <oddFooter>&amp;L&amp;1#&amp;"Arial"&amp;8&amp;K6D6E71Maru/ - Confidential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6"/>
  <dimension ref="A1:F79"/>
  <sheetViews>
    <sheetView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B7" sqref="B7:B12"/>
    </sheetView>
  </sheetViews>
  <sheetFormatPr defaultRowHeight="15"/>
  <cols>
    <col min="4" max="4" width="11.5703125" bestFit="1" customWidth="1"/>
    <col min="6" max="6" width="11.85546875" customWidth="1"/>
    <col min="7" max="7" width="12.140625" customWidth="1"/>
  </cols>
  <sheetData>
    <row r="1" spans="1:6">
      <c r="A1" t="s">
        <v>250</v>
      </c>
    </row>
    <row r="2" spans="1:6">
      <c r="A2" t="s">
        <v>266</v>
      </c>
    </row>
    <row r="3" spans="1:6" ht="15" customHeight="1">
      <c r="A3" t="s">
        <v>268</v>
      </c>
    </row>
    <row r="4" spans="1:6" ht="15" customHeight="1" thickBot="1">
      <c r="A4" t="s">
        <v>269</v>
      </c>
    </row>
    <row r="5" spans="1:6" ht="25.5" customHeight="1">
      <c r="A5" s="245" t="s">
        <v>220</v>
      </c>
      <c r="B5" s="245" t="s">
        <v>222</v>
      </c>
      <c r="C5" s="245" t="s">
        <v>218</v>
      </c>
      <c r="D5" s="241" t="s">
        <v>267</v>
      </c>
      <c r="E5" s="241" t="s">
        <v>270</v>
      </c>
      <c r="F5" s="241" t="s">
        <v>271</v>
      </c>
    </row>
    <row r="6" spans="1:6" ht="15.75" thickBot="1">
      <c r="A6" s="257"/>
      <c r="B6" s="246"/>
      <c r="C6" s="257"/>
      <c r="D6" s="244"/>
      <c r="E6" s="244"/>
      <c r="F6" s="244"/>
    </row>
    <row r="7" spans="1:6" ht="15.75" customHeight="1" thickBot="1">
      <c r="A7" s="258" t="s">
        <v>252</v>
      </c>
      <c r="B7" s="238" t="s">
        <v>223</v>
      </c>
      <c r="C7" s="140" t="s">
        <v>228</v>
      </c>
      <c r="D7" s="184">
        <f>Specs!$B$4*Examples!D7/Specs!$B$5/'Response Rate'!$E7</f>
        <v>83.144767204877823</v>
      </c>
      <c r="E7" s="184">
        <f>ABS(IF(($D7-Panel!$D7)&gt;0,($D7-Panel!$D7),0))</f>
        <v>63.144767204877823</v>
      </c>
      <c r="F7" s="185">
        <f>$E7*'Response Rate'!$E7*Specs!$B$5</f>
        <v>5.5220098920665643</v>
      </c>
    </row>
    <row r="8" spans="1:6" ht="15.75" thickBot="1">
      <c r="A8" s="259"/>
      <c r="B8" s="239"/>
      <c r="C8" s="140" t="s">
        <v>229</v>
      </c>
      <c r="D8" s="121">
        <f>Specs!$B$4*Examples!D8/Specs!$B$5/'Response Rate'!E8</f>
        <v>79.365075099427187</v>
      </c>
      <c r="E8" s="121">
        <f>ABS(IF((D8-Panel!D8)&gt;0,(D8-Panel!D8),0))</f>
        <v>0</v>
      </c>
      <c r="F8" s="125">
        <f>E8*'Response Rate'!E8*Specs!$B$5</f>
        <v>0</v>
      </c>
    </row>
    <row r="9" spans="1:6" ht="15.75" thickBot="1">
      <c r="A9" s="259"/>
      <c r="B9" s="239"/>
      <c r="C9" s="140" t="s">
        <v>230</v>
      </c>
      <c r="D9" s="121">
        <f>Specs!$B$4*Examples!D9/Specs!$B$5/'Response Rate'!E9</f>
        <v>76.517198860420919</v>
      </c>
      <c r="E9" s="121">
        <f>ABS(IF((D9-Panel!D9)&gt;0,(D9-Panel!D9),0))</f>
        <v>0</v>
      </c>
      <c r="F9" s="125">
        <f>E9*'Response Rate'!E9*Specs!$B$5</f>
        <v>0</v>
      </c>
    </row>
    <row r="10" spans="1:6" ht="15.75" thickBot="1">
      <c r="A10" s="259"/>
      <c r="B10" s="239"/>
      <c r="C10" s="140" t="s">
        <v>231</v>
      </c>
      <c r="D10" s="121">
        <f>Specs!$B$4*Examples!D10/Specs!$B$5/'Response Rate'!E10</f>
        <v>66.978441314571072</v>
      </c>
      <c r="E10" s="121">
        <f>ABS(IF((D10-Panel!D10)&gt;0,(D10-Panel!D10),0))</f>
        <v>0</v>
      </c>
      <c r="F10" s="125">
        <f>E10*'Response Rate'!E10*Specs!$B$5</f>
        <v>0</v>
      </c>
    </row>
    <row r="11" spans="1:6" ht="15.75" thickBot="1">
      <c r="A11" s="259"/>
      <c r="B11" s="239"/>
      <c r="C11" s="140" t="s">
        <v>232</v>
      </c>
      <c r="D11" s="121">
        <f>Specs!$B$4*Examples!D11/Specs!$B$5/'Response Rate'!E11</f>
        <v>54.160178829783035</v>
      </c>
      <c r="E11" s="121">
        <f>ABS(IF((D11-Panel!D11)&gt;0,(D11-Panel!D11),0))</f>
        <v>0</v>
      </c>
      <c r="F11" s="125">
        <f>E11*'Response Rate'!E11*Specs!$B$5</f>
        <v>0</v>
      </c>
    </row>
    <row r="12" spans="1:6" ht="15.75" thickBot="1">
      <c r="A12" s="259"/>
      <c r="B12" s="240"/>
      <c r="C12" s="140" t="s">
        <v>233</v>
      </c>
      <c r="D12" s="121">
        <f>Specs!$B$4*Examples!D12/Specs!$B$5/'Response Rate'!E12</f>
        <v>50.070635482454385</v>
      </c>
      <c r="E12" s="121">
        <f>ABS(IF((D12-Panel!D12)&gt;0,(D12-Panel!D12),0))</f>
        <v>0</v>
      </c>
      <c r="F12" s="125">
        <f>E12*'Response Rate'!E12*Specs!$B$5</f>
        <v>0</v>
      </c>
    </row>
    <row r="13" spans="1:6" ht="15.75" thickBot="1">
      <c r="A13" s="259"/>
      <c r="B13" s="236" t="s">
        <v>224</v>
      </c>
      <c r="C13" s="140" t="s">
        <v>228</v>
      </c>
      <c r="D13" s="121">
        <f>Specs!$B$4*Examples!D13/Specs!$B$5/'Response Rate'!E13</f>
        <v>74.183552578956352</v>
      </c>
      <c r="E13" s="121">
        <f>ABS(IF((D13-Panel!D13)&gt;0,(D13-Panel!D13),0))</f>
        <v>15.183552578956352</v>
      </c>
      <c r="F13" s="125">
        <f>E13*'Response Rate'!E13*Specs!$B$5</f>
        <v>1.5532774288272346</v>
      </c>
    </row>
    <row r="14" spans="1:6" ht="15.75" thickBot="1">
      <c r="A14" s="259"/>
      <c r="B14" s="236"/>
      <c r="C14" s="140" t="s">
        <v>229</v>
      </c>
      <c r="D14" s="121">
        <f>Specs!$B$4*Examples!D14/Specs!$B$5/'Response Rate'!E14</f>
        <v>116.46568831880464</v>
      </c>
      <c r="E14" s="121">
        <f>ABS(IF((D14-Panel!D14)&gt;0,(D14-Panel!D14),0))</f>
        <v>0</v>
      </c>
      <c r="F14" s="125">
        <f>E14*'Response Rate'!E14*Specs!$B$5</f>
        <v>0</v>
      </c>
    </row>
    <row r="15" spans="1:6" ht="15.75" thickBot="1">
      <c r="A15" s="259"/>
      <c r="B15" s="236"/>
      <c r="C15" s="140" t="s">
        <v>230</v>
      </c>
      <c r="D15" s="121">
        <f>Specs!$B$4*Examples!D15/Specs!$B$5/'Response Rate'!E15</f>
        <v>88.975289200871529</v>
      </c>
      <c r="E15" s="121">
        <f>ABS(IF((D15-Panel!D15)&gt;0,(D15-Panel!D15),0))</f>
        <v>0</v>
      </c>
      <c r="F15" s="125">
        <f>E15*'Response Rate'!E15*Specs!$B$5</f>
        <v>0</v>
      </c>
    </row>
    <row r="16" spans="1:6" ht="15.75" thickBot="1">
      <c r="A16" s="259"/>
      <c r="B16" s="236"/>
      <c r="C16" s="140" t="s">
        <v>231</v>
      </c>
      <c r="D16" s="121">
        <f>Specs!$B$4*Examples!D16/Specs!$B$5/'Response Rate'!E16</f>
        <v>91.53508875097755</v>
      </c>
      <c r="E16" s="121">
        <f>ABS(IF((D16-Panel!D16)&gt;0,(D16-Panel!D16),0))</f>
        <v>0</v>
      </c>
      <c r="F16" s="125">
        <f>E16*'Response Rate'!E16*Specs!$B$5</f>
        <v>0</v>
      </c>
    </row>
    <row r="17" spans="1:6" ht="15.75" thickBot="1">
      <c r="A17" s="259"/>
      <c r="B17" s="236"/>
      <c r="C17" s="140" t="s">
        <v>232</v>
      </c>
      <c r="D17" s="121">
        <f>Specs!$B$4*Examples!D17/Specs!$B$5/'Response Rate'!E17</f>
        <v>63.704893081562268</v>
      </c>
      <c r="E17" s="121">
        <f>ABS(IF((D17-Panel!D17)&gt;0,(D17-Panel!D17),0))</f>
        <v>0</v>
      </c>
      <c r="F17" s="125">
        <f>E17*'Response Rate'!E17*Specs!$B$5</f>
        <v>0</v>
      </c>
    </row>
    <row r="18" spans="1:6" ht="15.75" thickBot="1">
      <c r="A18" s="260"/>
      <c r="B18" s="237"/>
      <c r="C18" s="140" t="s">
        <v>233</v>
      </c>
      <c r="D18" s="126">
        <f>Specs!$B$4*Examples!D18/Specs!$B$5/'Response Rate'!E18</f>
        <v>55.199333593178252</v>
      </c>
      <c r="E18" s="126">
        <f>ABS(IF((D18-Panel!D18)&gt;0,(D18-Panel!D18),0))</f>
        <v>0</v>
      </c>
      <c r="F18" s="127">
        <f>E18*'Response Rate'!E18*Specs!$B$5</f>
        <v>0</v>
      </c>
    </row>
    <row r="19" spans="1:6" ht="15.75" thickBot="1">
      <c r="A19" s="252" t="s">
        <v>257</v>
      </c>
      <c r="B19" s="238" t="s">
        <v>223</v>
      </c>
      <c r="C19" s="140" t="s">
        <v>228</v>
      </c>
      <c r="D19" s="123">
        <f>Specs!$B$4*Examples!D19/Specs!$B$5/'Response Rate'!E19</f>
        <v>34.23169834488845</v>
      </c>
      <c r="E19" s="123">
        <f>ABS(IF((D19-Panel!D19)&gt;0,(D19-Panel!D19),0))</f>
        <v>24.23169834488845</v>
      </c>
      <c r="F19" s="124">
        <f>E19*'Response Rate'!E19*Specs!$B$5</f>
        <v>4.4180444007317865</v>
      </c>
    </row>
    <row r="20" spans="1:6" ht="15.75" thickBot="1">
      <c r="A20" s="253"/>
      <c r="B20" s="239"/>
      <c r="C20" s="140" t="s">
        <v>229</v>
      </c>
      <c r="D20" s="121">
        <f>Specs!$B$4*Examples!D20/Specs!$B$5/'Response Rate'!E20</f>
        <v>77.823861297379196</v>
      </c>
      <c r="E20" s="121">
        <f>ABS(IF((D20-Panel!D20)&gt;0,(D20-Panel!D20),0))</f>
        <v>0</v>
      </c>
      <c r="F20" s="125">
        <f>E20*'Response Rate'!E20*Specs!$B$5</f>
        <v>0</v>
      </c>
    </row>
    <row r="21" spans="1:6" ht="15.75" thickBot="1">
      <c r="A21" s="253"/>
      <c r="B21" s="239"/>
      <c r="C21" s="140" t="s">
        <v>230</v>
      </c>
      <c r="D21" s="121">
        <f>Specs!$B$4*Examples!D21/Specs!$B$5/'Response Rate'!E21</f>
        <v>60.741097023763636</v>
      </c>
      <c r="E21" s="121">
        <f>ABS(IF((D21-Panel!D21)&gt;0,(D21-Panel!D21),0))</f>
        <v>0</v>
      </c>
      <c r="F21" s="125">
        <f>E21*'Response Rate'!E21*Specs!$B$5</f>
        <v>0</v>
      </c>
    </row>
    <row r="22" spans="1:6" ht="15.75" thickBot="1">
      <c r="A22" s="253"/>
      <c r="B22" s="239"/>
      <c r="C22" s="140" t="s">
        <v>231</v>
      </c>
      <c r="D22" s="121">
        <f>Specs!$B$4*Examples!D22/Specs!$B$5/'Response Rate'!E22</f>
        <v>57.90761284526365</v>
      </c>
      <c r="E22" s="121">
        <f>ABS(IF((D22-Panel!D22)&gt;0,(D22-Panel!D22),0))</f>
        <v>0</v>
      </c>
      <c r="F22" s="125">
        <f>E22*'Response Rate'!E22*Specs!$B$5</f>
        <v>0</v>
      </c>
    </row>
    <row r="23" spans="1:6" ht="15.75" thickBot="1">
      <c r="A23" s="253"/>
      <c r="B23" s="239"/>
      <c r="C23" s="140" t="s">
        <v>232</v>
      </c>
      <c r="D23" s="121">
        <f>Specs!$B$4*Examples!D23/Specs!$B$5/'Response Rate'!E23</f>
        <v>45.94524573785214</v>
      </c>
      <c r="E23" s="121">
        <f>ABS(IF((D23-Panel!D23)&gt;0,(D23-Panel!D23),0))</f>
        <v>0</v>
      </c>
      <c r="F23" s="125">
        <f>E23*'Response Rate'!E23*Specs!$B$5</f>
        <v>0</v>
      </c>
    </row>
    <row r="24" spans="1:6" ht="15.75" thickBot="1">
      <c r="A24" s="253"/>
      <c r="B24" s="240"/>
      <c r="C24" s="140" t="s">
        <v>233</v>
      </c>
      <c r="D24" s="121">
        <f>Specs!$B$4*Examples!D24/Specs!$B$5/'Response Rate'!E24</f>
        <v>42.554825840761772</v>
      </c>
      <c r="E24" s="121">
        <f>ABS(IF((D24-Panel!D24)&gt;0,(D24-Panel!D24),0))</f>
        <v>0</v>
      </c>
      <c r="F24" s="125">
        <f>E24*'Response Rate'!E24*Specs!$B$5</f>
        <v>0</v>
      </c>
    </row>
    <row r="25" spans="1:6" ht="15.75" thickBot="1">
      <c r="A25" s="253"/>
      <c r="B25" s="236" t="s">
        <v>224</v>
      </c>
      <c r="C25" s="140" t="s">
        <v>228</v>
      </c>
      <c r="D25" s="121">
        <f>Specs!$B$4*Examples!D25/Specs!$B$5/'Response Rate'!E25</f>
        <v>62.173529854556747</v>
      </c>
      <c r="E25" s="121">
        <f>ABS(IF((D25-Panel!D25)&gt;0,(D25-Panel!D25),0))</f>
        <v>0</v>
      </c>
      <c r="F25" s="125">
        <f>E25*'Response Rate'!E25*Specs!$B$5</f>
        <v>0</v>
      </c>
    </row>
    <row r="26" spans="1:6" ht="15.75" thickBot="1">
      <c r="A26" s="253"/>
      <c r="B26" s="236"/>
      <c r="C26" s="140" t="s">
        <v>229</v>
      </c>
      <c r="D26" s="121">
        <f>Specs!$B$4*Examples!D26/Specs!$B$5/'Response Rate'!E26</f>
        <v>85.066995567433523</v>
      </c>
      <c r="E26" s="121">
        <f>ABS(IF((D26-Panel!D26)&gt;0,(D26-Panel!D26),0))</f>
        <v>0</v>
      </c>
      <c r="F26" s="125">
        <f>E26*'Response Rate'!E26*Specs!$B$5</f>
        <v>0</v>
      </c>
    </row>
    <row r="27" spans="1:6" ht="15.75" thickBot="1">
      <c r="A27" s="253"/>
      <c r="B27" s="236"/>
      <c r="C27" s="140" t="s">
        <v>230</v>
      </c>
      <c r="D27" s="121">
        <f>Specs!$B$4*Examples!D27/Specs!$B$5/'Response Rate'!E27</f>
        <v>81.284469221808266</v>
      </c>
      <c r="E27" s="121">
        <f>ABS(IF((D27-Panel!D27)&gt;0,(D27-Panel!D27),0))</f>
        <v>0</v>
      </c>
      <c r="F27" s="125">
        <f>E27*'Response Rate'!E27*Specs!$B$5</f>
        <v>0</v>
      </c>
    </row>
    <row r="28" spans="1:6" ht="15.75" thickBot="1">
      <c r="A28" s="253"/>
      <c r="B28" s="236"/>
      <c r="C28" s="140" t="s">
        <v>231</v>
      </c>
      <c r="D28" s="121">
        <f>Specs!$B$4*Examples!D28/Specs!$B$5/'Response Rate'!E28</f>
        <v>84.656648124742759</v>
      </c>
      <c r="E28" s="121">
        <f>ABS(IF((D28-Panel!D28)&gt;0,(D28-Panel!D28),0))</f>
        <v>0</v>
      </c>
      <c r="F28" s="125">
        <f>E28*'Response Rate'!E28*Specs!$B$5</f>
        <v>0</v>
      </c>
    </row>
    <row r="29" spans="1:6" ht="15.75" thickBot="1">
      <c r="A29" s="253"/>
      <c r="B29" s="236"/>
      <c r="C29" s="140" t="s">
        <v>232</v>
      </c>
      <c r="D29" s="121">
        <f>Specs!$B$4*Examples!D29/Specs!$B$5/'Response Rate'!E29</f>
        <v>53.375411178057789</v>
      </c>
      <c r="E29" s="121">
        <f>ABS(IF((D29-Panel!D29)&gt;0,(D29-Panel!D29),0))</f>
        <v>0</v>
      </c>
      <c r="F29" s="125">
        <f>E29*'Response Rate'!E29*Specs!$B$5</f>
        <v>0</v>
      </c>
    </row>
    <row r="30" spans="1:6" ht="15.75" thickBot="1">
      <c r="A30" s="254"/>
      <c r="B30" s="237"/>
      <c r="C30" s="140" t="s">
        <v>233</v>
      </c>
      <c r="D30" s="126">
        <f>Specs!$B$4*Examples!D30/Specs!$B$5/'Response Rate'!E30</f>
        <v>46.40341059029744</v>
      </c>
      <c r="E30" s="126">
        <f>ABS(IF((D30-Panel!D30)&gt;0,(D30-Panel!D30),0))</f>
        <v>0</v>
      </c>
      <c r="F30" s="127">
        <f>E30*'Response Rate'!E30*Specs!$B$5</f>
        <v>0</v>
      </c>
    </row>
    <row r="31" spans="1:6" ht="15.75" thickBot="1">
      <c r="A31" s="252" t="s">
        <v>258</v>
      </c>
      <c r="B31" s="238" t="s">
        <v>223</v>
      </c>
      <c r="C31" s="140" t="s">
        <v>228</v>
      </c>
      <c r="D31" s="126">
        <f>Specs!$B$4*Examples!D31/Specs!$B$5/'Response Rate'!E31</f>
        <v>32.555009051791373</v>
      </c>
      <c r="E31" s="123">
        <f>ABS(IF((D31-Panel!D31)&gt;0,(D31-Panel!D31),0))</f>
        <v>22.555009051791373</v>
      </c>
      <c r="F31" s="124">
        <f>E31*'Response Rate'!E31*Specs!$B$5</f>
        <v>2.5492798980787201</v>
      </c>
    </row>
    <row r="32" spans="1:6" ht="15.75" thickBot="1">
      <c r="A32" s="253"/>
      <c r="B32" s="239"/>
      <c r="C32" s="140" t="s">
        <v>229</v>
      </c>
      <c r="D32" s="126">
        <f>Specs!$B$4*Examples!D32/Specs!$B$5/'Response Rate'!E32</f>
        <v>54.828439775355712</v>
      </c>
      <c r="E32" s="121">
        <f>ABS(IF((D32-Panel!D32)&gt;0,(D32-Panel!D32),0))</f>
        <v>0</v>
      </c>
      <c r="F32" s="125">
        <f>E32*'Response Rate'!E32*Specs!$B$5</f>
        <v>0</v>
      </c>
    </row>
    <row r="33" spans="1:6" ht="15.75" thickBot="1">
      <c r="A33" s="253"/>
      <c r="B33" s="239"/>
      <c r="C33" s="140" t="s">
        <v>230</v>
      </c>
      <c r="D33" s="126">
        <f>Specs!$B$4*Examples!D33/Specs!$B$5/'Response Rate'!E33</f>
        <v>36.418331264239377</v>
      </c>
      <c r="E33" s="121">
        <f>ABS(IF((D33-Panel!D33)&gt;0,(D33-Panel!D33),0))</f>
        <v>0</v>
      </c>
      <c r="F33" s="125">
        <f>E33*'Response Rate'!E33*Specs!$B$5</f>
        <v>0</v>
      </c>
    </row>
    <row r="34" spans="1:6" ht="15.75" thickBot="1">
      <c r="A34" s="253"/>
      <c r="B34" s="239"/>
      <c r="C34" s="140" t="s">
        <v>231</v>
      </c>
      <c r="D34" s="126">
        <f>Specs!$B$4*Examples!D34/Specs!$B$5/'Response Rate'!E34</f>
        <v>43.430907846298147</v>
      </c>
      <c r="E34" s="121">
        <f>ABS(IF((D34-Panel!D34)&gt;0,(D34-Panel!D34),0))</f>
        <v>0</v>
      </c>
      <c r="F34" s="125">
        <f>E34*'Response Rate'!E34*Specs!$B$5</f>
        <v>0</v>
      </c>
    </row>
    <row r="35" spans="1:6" ht="15.75" thickBot="1">
      <c r="A35" s="253"/>
      <c r="B35" s="239"/>
      <c r="C35" s="140" t="s">
        <v>232</v>
      </c>
      <c r="D35" s="122">
        <f>Specs!$B$4*Examples!D35/Specs!$B$5/'Response Rate'!E35</f>
        <v>29.760641646176154</v>
      </c>
      <c r="E35" s="121">
        <f>ABS(IF((D35-Panel!D35)&gt;0,(D35-Panel!D35),0))</f>
        <v>0</v>
      </c>
      <c r="F35" s="125">
        <f>E35*'Response Rate'!E35*Specs!$B$5</f>
        <v>0</v>
      </c>
    </row>
    <row r="36" spans="1:6" ht="15.75" thickBot="1">
      <c r="A36" s="253"/>
      <c r="B36" s="240"/>
      <c r="C36" s="140" t="s">
        <v>233</v>
      </c>
      <c r="D36" s="122">
        <f>Specs!$B$4*Examples!D36/Specs!$B$5/'Response Rate'!E36</f>
        <v>31.141986844595699</v>
      </c>
      <c r="E36" s="121">
        <f>ABS(IF((D36-Panel!D36)&gt;0,(D36-Panel!D36),0))</f>
        <v>0</v>
      </c>
      <c r="F36" s="125">
        <f>E36*'Response Rate'!E36*Specs!$B$5</f>
        <v>0</v>
      </c>
    </row>
    <row r="37" spans="1:6" ht="15.75" thickBot="1">
      <c r="A37" s="253"/>
      <c r="B37" s="236" t="s">
        <v>224</v>
      </c>
      <c r="C37" s="140" t="s">
        <v>228</v>
      </c>
      <c r="D37" s="122">
        <f>Specs!$B$4*Examples!D37/Specs!$B$5/'Response Rate'!E37</f>
        <v>32.782235728564174</v>
      </c>
      <c r="E37" s="121">
        <f>ABS(IF((D37-Panel!D37)&gt;0,(D37-Panel!D37),0))</f>
        <v>0</v>
      </c>
      <c r="F37" s="125">
        <f>E37*'Response Rate'!E37*Specs!$B$5</f>
        <v>0</v>
      </c>
    </row>
    <row r="38" spans="1:6" ht="15.75" thickBot="1">
      <c r="A38" s="253"/>
      <c r="B38" s="236"/>
      <c r="C38" s="140" t="s">
        <v>229</v>
      </c>
      <c r="D38" s="122">
        <f>Specs!$B$4*Examples!D38/Specs!$B$5/'Response Rate'!E38</f>
        <v>59.446114124017178</v>
      </c>
      <c r="E38" s="121">
        <f>ABS(IF((D38-Panel!D38)&gt;0,(D38-Panel!D38),0))</f>
        <v>0</v>
      </c>
      <c r="F38" s="125">
        <f>E38*'Response Rate'!E38*Specs!$B$5</f>
        <v>0</v>
      </c>
    </row>
    <row r="39" spans="1:6" ht="15.75" thickBot="1">
      <c r="A39" s="253"/>
      <c r="B39" s="236"/>
      <c r="C39" s="140" t="s">
        <v>230</v>
      </c>
      <c r="D39" s="122">
        <f>Specs!$B$4*Examples!D39/Specs!$B$5/'Response Rate'!E39</f>
        <v>44.430001720280067</v>
      </c>
      <c r="E39" s="121">
        <f>ABS(IF((D39-Panel!D39)&gt;0,(D39-Panel!D39),0))</f>
        <v>0</v>
      </c>
      <c r="F39" s="125">
        <f>E39*'Response Rate'!E39*Specs!$B$5</f>
        <v>0</v>
      </c>
    </row>
    <row r="40" spans="1:6" ht="15.75" thickBot="1">
      <c r="A40" s="253"/>
      <c r="B40" s="236"/>
      <c r="C40" s="140" t="s">
        <v>231</v>
      </c>
      <c r="D40" s="122">
        <f>Specs!$B$4*Examples!D40/Specs!$B$5/'Response Rate'!E40</f>
        <v>56.576215678835183</v>
      </c>
      <c r="E40" s="121">
        <f>ABS(IF((D40-Panel!D40)&gt;0,(D40-Panel!D40),0))</f>
        <v>0</v>
      </c>
      <c r="F40" s="125">
        <f>E40*'Response Rate'!E40*Specs!$B$5</f>
        <v>0</v>
      </c>
    </row>
    <row r="41" spans="1:6" ht="15.75" thickBot="1">
      <c r="A41" s="253"/>
      <c r="B41" s="236"/>
      <c r="C41" s="140" t="s">
        <v>232</v>
      </c>
      <c r="D41" s="122">
        <f>Specs!$B$4*Examples!D41/Specs!$B$5/'Response Rate'!E41</f>
        <v>37.499841157105038</v>
      </c>
      <c r="E41" s="121">
        <f>ABS(IF((D41-Panel!D41)&gt;0,(D41-Panel!D41),0))</f>
        <v>0</v>
      </c>
      <c r="F41" s="125">
        <f>E41*'Response Rate'!E41*Specs!$B$5</f>
        <v>0</v>
      </c>
    </row>
    <row r="42" spans="1:6" ht="15.75" thickBot="1">
      <c r="A42" s="254"/>
      <c r="B42" s="237"/>
      <c r="C42" s="140" t="s">
        <v>233</v>
      </c>
      <c r="D42" s="122">
        <f>Specs!$B$4*Examples!D42/Specs!$B$5/'Response Rate'!E42</f>
        <v>36.455009220414958</v>
      </c>
      <c r="E42" s="126">
        <f>ABS(IF((D42-Panel!D42)&gt;0,(D42-Panel!D42),0))</f>
        <v>0</v>
      </c>
      <c r="F42" s="127">
        <f>E42*'Response Rate'!E42*Specs!$B$5</f>
        <v>0</v>
      </c>
    </row>
    <row r="43" spans="1:6" ht="15.75" thickBot="1">
      <c r="A43" s="252" t="s">
        <v>259</v>
      </c>
      <c r="B43" s="238" t="s">
        <v>223</v>
      </c>
      <c r="C43" s="140" t="s">
        <v>228</v>
      </c>
      <c r="D43" s="122">
        <f>Specs!$B$4*Examples!D43/Specs!$B$5/'Response Rate'!E43</f>
        <v>293.73323460702096</v>
      </c>
      <c r="E43" s="123">
        <f>ABS(IF((D43-Panel!D43)&gt;0,(D43-Panel!D43),0))</f>
        <v>211.73323460702096</v>
      </c>
      <c r="F43" s="124">
        <f>E43*'Response Rate'!E43*Specs!$B$5</f>
        <v>15.109812954643532</v>
      </c>
    </row>
    <row r="44" spans="1:6" ht="15.75" thickBot="1">
      <c r="A44" s="253"/>
      <c r="B44" s="239"/>
      <c r="C44" s="140" t="s">
        <v>229</v>
      </c>
      <c r="D44" s="122">
        <f>Specs!$B$4*Examples!D44/Specs!$B$5/'Response Rate'!E44</f>
        <v>210.26680282105141</v>
      </c>
      <c r="E44" s="121">
        <f>ABS(IF((D44-Panel!D44)&gt;0,(D44-Panel!D44),0))</f>
        <v>0</v>
      </c>
      <c r="F44" s="125">
        <f>E44*'Response Rate'!E44*Specs!$B$5</f>
        <v>0</v>
      </c>
    </row>
    <row r="45" spans="1:6" ht="15.75" thickBot="1">
      <c r="A45" s="253"/>
      <c r="B45" s="239"/>
      <c r="C45" s="140" t="s">
        <v>230</v>
      </c>
      <c r="D45" s="122">
        <f>Specs!$B$4*Examples!D45/Specs!$B$5/'Response Rate'!E45</f>
        <v>176.89893320856589</v>
      </c>
      <c r="E45" s="121">
        <f>ABS(IF((D45-Panel!D45)&gt;0,(D45-Panel!D45),0))</f>
        <v>0</v>
      </c>
      <c r="F45" s="125">
        <f>E45*'Response Rate'!E45*Specs!$B$5</f>
        <v>0</v>
      </c>
    </row>
    <row r="46" spans="1:6" ht="15.75" thickBot="1">
      <c r="A46" s="253"/>
      <c r="B46" s="239"/>
      <c r="C46" s="140" t="s">
        <v>231</v>
      </c>
      <c r="D46" s="122">
        <f>Specs!$B$4*Examples!D46/Specs!$B$5/'Response Rate'!E46</f>
        <v>185.98940753052332</v>
      </c>
      <c r="E46" s="121">
        <f>ABS(IF((D46-Panel!D46)&gt;0,(D46-Panel!D46),0))</f>
        <v>0</v>
      </c>
      <c r="F46" s="125">
        <f>E46*'Response Rate'!E46*Specs!$B$5</f>
        <v>0</v>
      </c>
    </row>
    <row r="47" spans="1:6" ht="15.75" thickBot="1">
      <c r="A47" s="253"/>
      <c r="B47" s="239"/>
      <c r="C47" s="140" t="s">
        <v>232</v>
      </c>
      <c r="D47" s="122">
        <f>Specs!$B$4*Examples!D47/Specs!$B$5/'Response Rate'!E47</f>
        <v>151.35212114354184</v>
      </c>
      <c r="E47" s="121">
        <f>ABS(IF((D47-Panel!D47)&gt;0,(D47-Panel!D47),0))</f>
        <v>0</v>
      </c>
      <c r="F47" s="125">
        <f>E47*'Response Rate'!E47*Specs!$B$5</f>
        <v>0</v>
      </c>
    </row>
    <row r="48" spans="1:6" ht="15.75" thickBot="1">
      <c r="A48" s="253"/>
      <c r="B48" s="240"/>
      <c r="C48" s="140" t="s">
        <v>233</v>
      </c>
      <c r="D48" s="122">
        <f>Specs!$B$4*Examples!D48/Specs!$B$5/'Response Rate'!E48</f>
        <v>143.86947922192857</v>
      </c>
      <c r="E48" s="121">
        <f>ABS(IF((D48-Panel!D48)&gt;0,(D48-Panel!D48),0))</f>
        <v>0</v>
      </c>
      <c r="F48" s="125">
        <f>E48*'Response Rate'!E48*Specs!$B$5</f>
        <v>0</v>
      </c>
    </row>
    <row r="49" spans="1:6" ht="15.75" thickBot="1">
      <c r="A49" s="253"/>
      <c r="B49" s="236" t="s">
        <v>224</v>
      </c>
      <c r="C49" s="140" t="s">
        <v>228</v>
      </c>
      <c r="D49" s="122">
        <f>Specs!$B$4*Examples!D49/Specs!$B$5/'Response Rate'!E49</f>
        <v>308.3608752246177</v>
      </c>
      <c r="E49" s="121">
        <f>ABS(IF((D49-Panel!D49)&gt;0,(D49-Panel!D49),0))</f>
        <v>116.3608752246177</v>
      </c>
      <c r="F49" s="125">
        <f>E49*'Response Rate'!E49*Specs!$B$5</f>
        <v>8.2558040971866244</v>
      </c>
    </row>
    <row r="50" spans="1:6" ht="15.75" thickBot="1">
      <c r="A50" s="253"/>
      <c r="B50" s="236"/>
      <c r="C50" s="140" t="s">
        <v>229</v>
      </c>
      <c r="D50" s="122">
        <f>Specs!$B$4*Examples!D50/Specs!$B$5/'Response Rate'!E50</f>
        <v>287.79259580339203</v>
      </c>
      <c r="E50" s="121">
        <f>ABS(IF((D50-Panel!D50)&gt;0,(D50-Panel!D50),0))</f>
        <v>0</v>
      </c>
      <c r="F50" s="125">
        <f>E50*'Response Rate'!E50*Specs!$B$5</f>
        <v>0</v>
      </c>
    </row>
    <row r="51" spans="1:6" ht="15.75" thickBot="1">
      <c r="A51" s="253"/>
      <c r="B51" s="236"/>
      <c r="C51" s="140" t="s">
        <v>230</v>
      </c>
      <c r="D51" s="122">
        <f>Specs!$B$4*Examples!D51/Specs!$B$5/'Response Rate'!E51</f>
        <v>248.17804788527278</v>
      </c>
      <c r="E51" s="121">
        <f>ABS(IF((D51-Panel!D51)&gt;0,(D51-Panel!D51),0))</f>
        <v>0</v>
      </c>
      <c r="F51" s="125">
        <f>E51*'Response Rate'!E51*Specs!$B$5</f>
        <v>0</v>
      </c>
    </row>
    <row r="52" spans="1:6" ht="15.75" thickBot="1">
      <c r="A52" s="253"/>
      <c r="B52" s="236"/>
      <c r="C52" s="140" t="s">
        <v>231</v>
      </c>
      <c r="D52" s="122">
        <f>Specs!$B$4*Examples!D52/Specs!$B$5/'Response Rate'!E52</f>
        <v>257.44955760229118</v>
      </c>
      <c r="E52" s="121">
        <f>ABS(IF((D52-Panel!D52)&gt;0,(D52-Panel!D52),0))</f>
        <v>0</v>
      </c>
      <c r="F52" s="125">
        <f>E52*'Response Rate'!E52*Specs!$B$5</f>
        <v>0</v>
      </c>
    </row>
    <row r="53" spans="1:6" ht="15.75" thickBot="1">
      <c r="A53" s="253"/>
      <c r="B53" s="236"/>
      <c r="C53" s="140" t="s">
        <v>232</v>
      </c>
      <c r="D53" s="122">
        <f>Specs!$B$4*Examples!D53/Specs!$B$5/'Response Rate'!E53</f>
        <v>186.14175928170451</v>
      </c>
      <c r="E53" s="121">
        <f>ABS(IF((D53-Panel!D53)&gt;0,(D53-Panel!D53),0))</f>
        <v>0</v>
      </c>
      <c r="F53" s="125">
        <f>E53*'Response Rate'!E53*Specs!$B$5</f>
        <v>0</v>
      </c>
    </row>
    <row r="54" spans="1:6" ht="15.75" thickBot="1">
      <c r="A54" s="254"/>
      <c r="B54" s="237"/>
      <c r="C54" s="140" t="s">
        <v>233</v>
      </c>
      <c r="D54" s="122">
        <f>Specs!$B$4*Examples!D54/Specs!$B$5/'Response Rate'!E54</f>
        <v>170.20130162285386</v>
      </c>
      <c r="E54" s="126">
        <f>ABS(IF((D54-Panel!D54)&gt;0,(D54-Panel!D54),0))</f>
        <v>0</v>
      </c>
      <c r="F54" s="127">
        <f>E54*'Response Rate'!E54*Specs!$B$5</f>
        <v>0</v>
      </c>
    </row>
    <row r="55" spans="1:6" ht="15.75" thickBot="1">
      <c r="A55" s="252" t="s">
        <v>260</v>
      </c>
      <c r="B55" s="238" t="s">
        <v>223</v>
      </c>
      <c r="C55" s="140" t="s">
        <v>228</v>
      </c>
      <c r="D55" s="122">
        <f>Specs!$B$4*Examples!D55/Specs!$B$5/'Response Rate'!E55</f>
        <v>144.17525739604397</v>
      </c>
      <c r="E55" s="123">
        <f>ABS(IF((D55-Panel!D55)&gt;0,(D55-Panel!D55),0))</f>
        <v>128.17525739604397</v>
      </c>
      <c r="F55" s="124">
        <f>E55*'Response Rate'!E55*Specs!$B$5</f>
        <v>11.896266077070331</v>
      </c>
    </row>
    <row r="56" spans="1:6" ht="15.75" thickBot="1">
      <c r="A56" s="253"/>
      <c r="B56" s="239"/>
      <c r="C56" s="140" t="s">
        <v>229</v>
      </c>
      <c r="D56" s="122">
        <f>Specs!$B$4*Examples!D56/Specs!$B$5/'Response Rate'!E56</f>
        <v>142.59289932119421</v>
      </c>
      <c r="E56" s="121">
        <f>ABS(IF((D56-Panel!D56)&gt;0,(D56-Panel!D56),0))</f>
        <v>42.59289932119421</v>
      </c>
      <c r="F56" s="125">
        <f>E56*'Response Rate'!E56*Specs!$B$5</f>
        <v>5.9209454168875109</v>
      </c>
    </row>
    <row r="57" spans="1:6" ht="15.75" thickBot="1">
      <c r="A57" s="253"/>
      <c r="B57" s="239"/>
      <c r="C57" s="140" t="s">
        <v>230</v>
      </c>
      <c r="D57" s="122">
        <f>Specs!$B$4*Examples!D57/Specs!$B$5/'Response Rate'!E57</f>
        <v>110.52467595167731</v>
      </c>
      <c r="E57" s="121">
        <f>ABS(IF((D57-Panel!D57)&gt;0,(D57-Panel!D57),0))</f>
        <v>0</v>
      </c>
      <c r="F57" s="125">
        <f>E57*'Response Rate'!E57*Specs!$B$5</f>
        <v>0</v>
      </c>
    </row>
    <row r="58" spans="1:6" ht="15.75" thickBot="1">
      <c r="A58" s="253"/>
      <c r="B58" s="239"/>
      <c r="C58" s="140" t="s">
        <v>231</v>
      </c>
      <c r="D58" s="122">
        <f>Specs!$B$4*Examples!D58/Specs!$B$5/'Response Rate'!E58</f>
        <v>114.26496626447167</v>
      </c>
      <c r="E58" s="121">
        <f>ABS(IF((D58-Panel!D58)&gt;0,(D58-Panel!D58),0))</f>
        <v>0</v>
      </c>
      <c r="F58" s="125">
        <f>E58*'Response Rate'!E58*Specs!$B$5</f>
        <v>0</v>
      </c>
    </row>
    <row r="59" spans="1:6" ht="15.75" thickBot="1">
      <c r="A59" s="253"/>
      <c r="B59" s="239"/>
      <c r="C59" s="140" t="s">
        <v>232</v>
      </c>
      <c r="D59" s="122">
        <f>Specs!$B$4*Examples!D59/Specs!$B$5/'Response Rate'!E59</f>
        <v>94.271256451156347</v>
      </c>
      <c r="E59" s="121">
        <f>ABS(IF((D59-Panel!D59)&gt;0,(D59-Panel!D59),0))</f>
        <v>0</v>
      </c>
      <c r="F59" s="125">
        <f>E59*'Response Rate'!E59*Specs!$B$5</f>
        <v>0</v>
      </c>
    </row>
    <row r="60" spans="1:6" ht="15.75" thickBot="1">
      <c r="A60" s="253"/>
      <c r="B60" s="240"/>
      <c r="C60" s="140" t="s">
        <v>233</v>
      </c>
      <c r="D60" s="122">
        <f>Specs!$B$4*Examples!D60/Specs!$B$5/'Response Rate'!E60</f>
        <v>100.32772595910976</v>
      </c>
      <c r="E60" s="121">
        <f>ABS(IF((D60-Panel!D60)&gt;0,(D60-Panel!D60),0))</f>
        <v>0</v>
      </c>
      <c r="F60" s="125">
        <f>E60*'Response Rate'!E60*Specs!$B$5</f>
        <v>0</v>
      </c>
    </row>
    <row r="61" spans="1:6" ht="15.75" thickBot="1">
      <c r="A61" s="253"/>
      <c r="B61" s="236" t="s">
        <v>224</v>
      </c>
      <c r="C61" s="140" t="s">
        <v>228</v>
      </c>
      <c r="D61" s="122">
        <f>Specs!$B$4*Examples!D61/Specs!$B$5/'Response Rate'!E61</f>
        <v>177.26721103427909</v>
      </c>
      <c r="E61" s="121">
        <f>ABS(IF((D61-Panel!D61)&gt;0,(D61-Panel!D61),0))</f>
        <v>128.26721103427909</v>
      </c>
      <c r="F61" s="125">
        <f>E61*'Response Rate'!E61*Specs!$B$5</f>
        <v>10.105852889363263</v>
      </c>
    </row>
    <row r="62" spans="1:6" ht="15.75" thickBot="1">
      <c r="A62" s="253"/>
      <c r="B62" s="236"/>
      <c r="C62" s="140" t="s">
        <v>229</v>
      </c>
      <c r="D62" s="122">
        <f>Specs!$B$4*Examples!D62/Specs!$B$5/'Response Rate'!E62</f>
        <v>155.27938551167469</v>
      </c>
      <c r="E62" s="121">
        <f>ABS(IF((D62-Panel!D62)&gt;0,(D62-Panel!D62),0))</f>
        <v>0</v>
      </c>
      <c r="F62" s="125">
        <f>E62*'Response Rate'!E62*Specs!$B$5</f>
        <v>0</v>
      </c>
    </row>
    <row r="63" spans="1:6" ht="15.75" thickBot="1">
      <c r="A63" s="253"/>
      <c r="B63" s="236"/>
      <c r="C63" s="140" t="s">
        <v>230</v>
      </c>
      <c r="D63" s="122">
        <f>Specs!$B$4*Examples!D63/Specs!$B$5/'Response Rate'!E63</f>
        <v>146.09712729205731</v>
      </c>
      <c r="E63" s="121">
        <f>ABS(IF((D63-Panel!D63)&gt;0,(D63-Panel!D63),0))</f>
        <v>0</v>
      </c>
      <c r="F63" s="125">
        <f>E63*'Response Rate'!E63*Specs!$B$5</f>
        <v>0</v>
      </c>
    </row>
    <row r="64" spans="1:6" ht="15.75" thickBot="1">
      <c r="A64" s="253"/>
      <c r="B64" s="236"/>
      <c r="C64" s="140" t="s">
        <v>231</v>
      </c>
      <c r="D64" s="122">
        <f>Specs!$B$4*Examples!D64/Specs!$B$5/'Response Rate'!E64</f>
        <v>144.52108866264916</v>
      </c>
      <c r="E64" s="121">
        <f>ABS(IF((D64-Panel!D64)&gt;0,(D64-Panel!D64),0))</f>
        <v>0</v>
      </c>
      <c r="F64" s="125">
        <f>E64*'Response Rate'!E64*Specs!$B$5</f>
        <v>0</v>
      </c>
    </row>
    <row r="65" spans="1:6" ht="15.75" thickBot="1">
      <c r="A65" s="253"/>
      <c r="B65" s="236"/>
      <c r="C65" s="140" t="s">
        <v>232</v>
      </c>
      <c r="D65" s="122">
        <f>Specs!$B$4*Examples!D65/Specs!$B$5/'Response Rate'!E65</f>
        <v>111.76368071312723</v>
      </c>
      <c r="E65" s="121">
        <f>ABS(IF((D65-Panel!D65)&gt;0,(D65-Panel!D65),0))</f>
        <v>0</v>
      </c>
      <c r="F65" s="125">
        <f>E65*'Response Rate'!E65*Specs!$B$5</f>
        <v>0</v>
      </c>
    </row>
    <row r="66" spans="1:6" ht="15.75" thickBot="1">
      <c r="A66" s="254"/>
      <c r="B66" s="237"/>
      <c r="C66" s="140" t="s">
        <v>233</v>
      </c>
      <c r="D66" s="122">
        <f>Specs!$B$4*Examples!D66/Specs!$B$5/'Response Rate'!E66</f>
        <v>110.31060969776425</v>
      </c>
      <c r="E66" s="126">
        <f>ABS(IF((D66-Panel!D66)&gt;0,(D66-Panel!D66),0))</f>
        <v>0</v>
      </c>
      <c r="F66" s="127">
        <f>E66*'Response Rate'!E66*Specs!$B$5</f>
        <v>0</v>
      </c>
    </row>
    <row r="67" spans="1:6" ht="15.75" thickBot="1">
      <c r="A67" s="252" t="s">
        <v>261</v>
      </c>
      <c r="B67" s="238" t="s">
        <v>223</v>
      </c>
      <c r="C67" s="140" t="s">
        <v>228</v>
      </c>
      <c r="D67" s="122">
        <f>Specs!$B$4*Examples!D67/Specs!$B$5/'Response Rate'!E67</f>
        <v>42.181707453002531</v>
      </c>
      <c r="E67" s="123">
        <f>ABS(IF((D67-Panel!D67)&gt;0,(D67-Panel!D67),0))</f>
        <v>33.181707453002531</v>
      </c>
      <c r="F67" s="124">
        <f>E67*'Response Rate'!E67*Specs!$B$5</f>
        <v>3.1891768575767059</v>
      </c>
    </row>
    <row r="68" spans="1:6" ht="15.75" thickBot="1">
      <c r="A68" s="253"/>
      <c r="B68" s="239"/>
      <c r="C68" s="140" t="s">
        <v>229</v>
      </c>
      <c r="D68" s="122">
        <f>Specs!$B$4*Examples!D68/Specs!$B$5/'Response Rate'!E68</f>
        <v>104.74174934810938</v>
      </c>
      <c r="E68" s="121">
        <f>ABS(IF((D68-Panel!D68)&gt;0,(D68-Panel!D68),0))</f>
        <v>61.74174934810938</v>
      </c>
      <c r="F68" s="125">
        <f>E68*'Response Rate'!E68*Specs!$B$5</f>
        <v>3.5401175532472213</v>
      </c>
    </row>
    <row r="69" spans="1:6" ht="15.75" thickBot="1">
      <c r="A69" s="253"/>
      <c r="B69" s="239"/>
      <c r="C69" s="140" t="s">
        <v>230</v>
      </c>
      <c r="D69" s="122">
        <f>Specs!$B$4*Examples!D69/Specs!$B$5/'Response Rate'!E69</f>
        <v>39.128920799773631</v>
      </c>
      <c r="E69" s="121">
        <f>ABS(IF((D69-Panel!D69)&gt;0,(D69-Panel!D69),0))</f>
        <v>0</v>
      </c>
      <c r="F69" s="125">
        <f>E69*'Response Rate'!E69*Specs!$B$5</f>
        <v>0</v>
      </c>
    </row>
    <row r="70" spans="1:6" ht="15.75" thickBot="1">
      <c r="A70" s="253"/>
      <c r="B70" s="239"/>
      <c r="C70" s="140" t="s">
        <v>231</v>
      </c>
      <c r="D70" s="122">
        <f>Specs!$B$4*Examples!D70/Specs!$B$5/'Response Rate'!E70</f>
        <v>38.925329750055418</v>
      </c>
      <c r="E70" s="121">
        <f>ABS(IF((D70-Panel!D70)&gt;0,(D70-Panel!D70),0))</f>
        <v>0</v>
      </c>
      <c r="F70" s="125">
        <f>E70*'Response Rate'!E70*Specs!$B$5</f>
        <v>0</v>
      </c>
    </row>
    <row r="71" spans="1:6" ht="15.75" thickBot="1">
      <c r="A71" s="253"/>
      <c r="B71" s="239"/>
      <c r="C71" s="140" t="s">
        <v>232</v>
      </c>
      <c r="D71" s="122">
        <f>Specs!$B$4*Examples!D71/Specs!$B$5/'Response Rate'!E71</f>
        <v>31.121348591869967</v>
      </c>
      <c r="E71" s="121">
        <f>ABS(IF((D71-Panel!D71)&gt;0,(D71-Panel!D71),0))</f>
        <v>0</v>
      </c>
      <c r="F71" s="125">
        <f>E71*'Response Rate'!E71*Specs!$B$5</f>
        <v>0</v>
      </c>
    </row>
    <row r="72" spans="1:6" ht="15.75" thickBot="1">
      <c r="A72" s="253"/>
      <c r="B72" s="240"/>
      <c r="C72" s="140" t="s">
        <v>233</v>
      </c>
      <c r="D72" s="122">
        <f>Specs!$B$4*Examples!D72/Specs!$B$5/'Response Rate'!E72</f>
        <v>29.80289648144856</v>
      </c>
      <c r="E72" s="121">
        <f>ABS(IF((D72-Panel!D72)&gt;0,(D72-Panel!D72),0))</f>
        <v>0</v>
      </c>
      <c r="F72" s="125">
        <f>E72*'Response Rate'!E72*Specs!$B$5</f>
        <v>0</v>
      </c>
    </row>
    <row r="73" spans="1:6" ht="15.75" thickBot="1">
      <c r="A73" s="253"/>
      <c r="B73" s="236" t="s">
        <v>224</v>
      </c>
      <c r="C73" s="140" t="s">
        <v>228</v>
      </c>
      <c r="D73" s="122">
        <f>Specs!$B$4*Examples!D73/Specs!$B$5/'Response Rate'!E73</f>
        <v>113.97932812277766</v>
      </c>
      <c r="E73" s="121">
        <f>ABS(IF((D73-Panel!D73)&gt;0,(D73-Panel!D73),0))</f>
        <v>79.979328122777659</v>
      </c>
      <c r="F73" s="125">
        <f>E73*'Response Rate'!E73*Specs!$B$5</f>
        <v>2.9692325565581204</v>
      </c>
    </row>
    <row r="74" spans="1:6" ht="15.75" thickBot="1">
      <c r="A74" s="253"/>
      <c r="B74" s="236"/>
      <c r="C74" s="140" t="s">
        <v>229</v>
      </c>
      <c r="D74" s="122">
        <f>Specs!$B$4*Examples!D74/Specs!$B$5/'Response Rate'!E74</f>
        <v>56.073008500552426</v>
      </c>
      <c r="E74" s="121">
        <f>ABS(IF((D74-Panel!D74)&gt;0,(D74-Panel!D74),0))</f>
        <v>0</v>
      </c>
      <c r="F74" s="125">
        <f>E74*'Response Rate'!E74*Specs!$B$5</f>
        <v>0</v>
      </c>
    </row>
    <row r="75" spans="1:6" ht="15.75" thickBot="1">
      <c r="A75" s="253"/>
      <c r="B75" s="236"/>
      <c r="C75" s="140" t="s">
        <v>230</v>
      </c>
      <c r="D75" s="122">
        <f>Specs!$B$4*Examples!D75/Specs!$B$5/'Response Rate'!E75</f>
        <v>52.240645024883442</v>
      </c>
      <c r="E75" s="121">
        <f>ABS(IF((D75-Panel!D75)&gt;0,(D75-Panel!D75),0))</f>
        <v>0</v>
      </c>
      <c r="F75" s="125">
        <f>E75*'Response Rate'!E75*Specs!$B$5</f>
        <v>0</v>
      </c>
    </row>
    <row r="76" spans="1:6" ht="15.75" thickBot="1">
      <c r="A76" s="253"/>
      <c r="B76" s="236"/>
      <c r="C76" s="140" t="s">
        <v>231</v>
      </c>
      <c r="D76" s="122">
        <f>Specs!$B$4*Examples!D76/Specs!$B$5/'Response Rate'!E76</f>
        <v>54.990849628116649</v>
      </c>
      <c r="E76" s="121">
        <f>ABS(IF((D76-Panel!D76)&gt;0,(D76-Panel!D76),0))</f>
        <v>0</v>
      </c>
      <c r="F76" s="125">
        <f>E76*'Response Rate'!E76*Specs!$B$5</f>
        <v>0</v>
      </c>
    </row>
    <row r="77" spans="1:6" ht="15.75" thickBot="1">
      <c r="A77" s="253"/>
      <c r="B77" s="236"/>
      <c r="C77" s="140" t="s">
        <v>232</v>
      </c>
      <c r="D77" s="122">
        <f>Specs!$B$4*Examples!D77/Specs!$B$5/'Response Rate'!E77</f>
        <v>37.17672541275855</v>
      </c>
      <c r="E77" s="121">
        <f>ABS(IF((D77-Panel!D77)&gt;0,(D77-Panel!D77),0))</f>
        <v>0</v>
      </c>
      <c r="F77" s="125">
        <f>E77*'Response Rate'!E77*Specs!$B$5</f>
        <v>0</v>
      </c>
    </row>
    <row r="78" spans="1:6" ht="15.75" thickBot="1">
      <c r="A78" s="254"/>
      <c r="B78" s="237"/>
      <c r="C78" s="140" t="s">
        <v>233</v>
      </c>
      <c r="D78" s="122">
        <f>Specs!$B$4*Examples!D78/Specs!$B$5/'Response Rate'!$E78</f>
        <v>34.204672287276985</v>
      </c>
      <c r="E78" s="121">
        <f>ABS(IF(($D78-Panel!$D78)&gt;0,($D78-Panel!$D78),0))</f>
        <v>0</v>
      </c>
      <c r="F78" s="125">
        <f>$E78*'Response Rate'!$E78*Specs!$B$5</f>
        <v>0</v>
      </c>
    </row>
    <row r="79" spans="1:6" ht="15.75" thickBot="1">
      <c r="A79" s="255" t="s">
        <v>47</v>
      </c>
      <c r="B79" s="256"/>
      <c r="C79" s="256"/>
      <c r="D79" s="128">
        <f>SUM(D7:D78)</f>
        <v>6933.9868636089586</v>
      </c>
      <c r="E79" s="128">
        <f>SUM(E7:E78)</f>
        <v>927.14728968755946</v>
      </c>
      <c r="F79" s="128">
        <f>SUM(F7:F78)</f>
        <v>75.029820022237629</v>
      </c>
    </row>
  </sheetData>
  <mergeCells count="25">
    <mergeCell ref="B55:B60"/>
    <mergeCell ref="B61:B66"/>
    <mergeCell ref="B67:B72"/>
    <mergeCell ref="B73:B78"/>
    <mergeCell ref="B25:B30"/>
    <mergeCell ref="B31:B36"/>
    <mergeCell ref="B37:B42"/>
    <mergeCell ref="B43:B48"/>
    <mergeCell ref="B49:B54"/>
    <mergeCell ref="A55:A66"/>
    <mergeCell ref="A67:A78"/>
    <mergeCell ref="A79:C79"/>
    <mergeCell ref="F5:F6"/>
    <mergeCell ref="E5:E6"/>
    <mergeCell ref="D5:D6"/>
    <mergeCell ref="A5:A6"/>
    <mergeCell ref="C5:C6"/>
    <mergeCell ref="A7:A18"/>
    <mergeCell ref="A19:A30"/>
    <mergeCell ref="A31:A42"/>
    <mergeCell ref="A43:A54"/>
    <mergeCell ref="B5:B6"/>
    <mergeCell ref="B7:B12"/>
    <mergeCell ref="B13:B18"/>
    <mergeCell ref="B19:B24"/>
  </mergeCells>
  <pageMargins left="0.7" right="0.7" top="0.75" bottom="0.75" header="0.3" footer="0.3"/>
  <pageSetup orientation="portrait" horizontalDpi="4294967293" r:id="rId1"/>
  <headerFooter>
    <oddFooter>&amp;L&amp;1#&amp;"Arial"&amp;8&amp;K6D6E71Maru/ - Confidential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codeName="Лист1"/>
  <dimension ref="A1:AK79"/>
  <sheetViews>
    <sheetView workbookViewId="0">
      <pane xSplit="2" ySplit="6" topLeftCell="P7" activePane="bottomRight" state="frozen"/>
      <selection pane="topRight" activeCell="C1" sqref="C1"/>
      <selection pane="bottomLeft" activeCell="A8" sqref="A8"/>
      <selection pane="bottomRight" activeCell="AG7" sqref="AG7"/>
    </sheetView>
  </sheetViews>
  <sheetFormatPr defaultRowHeight="15"/>
  <cols>
    <col min="3" max="3" width="14.5703125" customWidth="1"/>
    <col min="4" max="10" width="12" customWidth="1"/>
    <col min="12" max="12" width="14.140625" customWidth="1"/>
    <col min="13" max="18" width="12" customWidth="1"/>
    <col min="21" max="21" width="11.28515625" customWidth="1"/>
    <col min="22" max="22" width="14.140625" customWidth="1"/>
    <col min="23" max="23" width="12" customWidth="1"/>
    <col min="24" max="24" width="12" style="164" customWidth="1"/>
    <col min="25" max="28" width="12" customWidth="1"/>
    <col min="30" max="30" width="10.7109375" customWidth="1"/>
    <col min="31" max="31" width="11.7109375" customWidth="1"/>
    <col min="37" max="37" width="10.85546875" customWidth="1"/>
  </cols>
  <sheetData>
    <row r="1" spans="1:37">
      <c r="A1" t="s">
        <v>280</v>
      </c>
      <c r="B1" t="s">
        <v>243</v>
      </c>
      <c r="C1" t="s">
        <v>241</v>
      </c>
      <c r="K1" t="s">
        <v>280</v>
      </c>
      <c r="L1" t="s">
        <v>243</v>
      </c>
      <c r="M1" t="s">
        <v>241</v>
      </c>
      <c r="T1" t="s">
        <v>280</v>
      </c>
      <c r="U1" t="s">
        <v>243</v>
      </c>
      <c r="V1" t="s">
        <v>241</v>
      </c>
      <c r="AD1" t="s">
        <v>280</v>
      </c>
      <c r="AE1" t="s">
        <v>243</v>
      </c>
      <c r="AF1" t="s">
        <v>241</v>
      </c>
    </row>
    <row r="2" spans="1:37">
      <c r="A2" t="s">
        <v>218</v>
      </c>
      <c r="B2" s="116" t="s">
        <v>5</v>
      </c>
      <c r="K2" t="s">
        <v>218</v>
      </c>
      <c r="L2" s="116" t="s">
        <v>5</v>
      </c>
      <c r="T2" t="s">
        <v>218</v>
      </c>
      <c r="U2" s="139" t="s">
        <v>324</v>
      </c>
      <c r="W2" s="139"/>
      <c r="X2" s="165"/>
      <c r="Y2" s="139"/>
      <c r="Z2" s="139"/>
      <c r="AA2" s="139"/>
      <c r="AB2" s="139"/>
      <c r="AD2" t="s">
        <v>218</v>
      </c>
      <c r="AE2" s="116" t="s">
        <v>5</v>
      </c>
    </row>
    <row r="3" spans="1:37">
      <c r="A3" t="s">
        <v>222</v>
      </c>
      <c r="B3" s="116" t="s">
        <v>5</v>
      </c>
      <c r="K3" t="s">
        <v>222</v>
      </c>
      <c r="L3" s="116" t="s">
        <v>5</v>
      </c>
      <c r="T3" t="s">
        <v>222</v>
      </c>
      <c r="U3" s="116" t="s">
        <v>5</v>
      </c>
      <c r="AD3" t="s">
        <v>222</v>
      </c>
      <c r="AE3" s="116" t="s">
        <v>5</v>
      </c>
    </row>
    <row r="4" spans="1:37" ht="15.75" thickBot="1">
      <c r="A4" t="s">
        <v>220</v>
      </c>
      <c r="B4" s="116" t="s">
        <v>5</v>
      </c>
      <c r="K4" t="s">
        <v>220</v>
      </c>
      <c r="L4" s="116" t="s">
        <v>237</v>
      </c>
      <c r="T4" t="s">
        <v>220</v>
      </c>
      <c r="U4" s="116" t="s">
        <v>5</v>
      </c>
      <c r="AD4" t="s">
        <v>220</v>
      </c>
      <c r="AE4" s="116" t="s">
        <v>238</v>
      </c>
    </row>
    <row r="5" spans="1:37">
      <c r="A5" s="245" t="s">
        <v>220</v>
      </c>
      <c r="B5" s="245" t="s">
        <v>222</v>
      </c>
      <c r="C5" s="245" t="s">
        <v>218</v>
      </c>
      <c r="D5" s="241" t="s">
        <v>241</v>
      </c>
      <c r="E5" s="267" t="s">
        <v>325</v>
      </c>
      <c r="F5" s="267" t="s">
        <v>262</v>
      </c>
      <c r="G5" s="261" t="s">
        <v>267</v>
      </c>
      <c r="H5" s="261" t="s">
        <v>270</v>
      </c>
      <c r="I5" s="263" t="s">
        <v>271</v>
      </c>
      <c r="J5" s="141"/>
      <c r="K5" s="278" t="s">
        <v>220</v>
      </c>
      <c r="L5" s="280" t="s">
        <v>218</v>
      </c>
      <c r="M5" s="282" t="s">
        <v>241</v>
      </c>
      <c r="N5" s="267" t="s">
        <v>325</v>
      </c>
      <c r="O5" s="267" t="s">
        <v>262</v>
      </c>
      <c r="P5" s="261" t="s">
        <v>267</v>
      </c>
      <c r="Q5" s="261" t="s">
        <v>270</v>
      </c>
      <c r="R5" s="263" t="s">
        <v>271</v>
      </c>
      <c r="T5" s="142" t="s">
        <v>220</v>
      </c>
      <c r="U5" s="142" t="s">
        <v>222</v>
      </c>
      <c r="V5" s="142" t="s">
        <v>218</v>
      </c>
      <c r="W5" s="145" t="s">
        <v>241</v>
      </c>
      <c r="X5" s="265" t="s">
        <v>325</v>
      </c>
      <c r="Y5" s="267" t="s">
        <v>262</v>
      </c>
      <c r="Z5" s="261" t="s">
        <v>267</v>
      </c>
      <c r="AA5" s="261" t="s">
        <v>270</v>
      </c>
      <c r="AB5" s="263" t="s">
        <v>271</v>
      </c>
      <c r="AD5" s="174" t="s">
        <v>220</v>
      </c>
      <c r="AE5" s="175" t="s">
        <v>218</v>
      </c>
      <c r="AF5" s="176" t="s">
        <v>241</v>
      </c>
      <c r="AG5" s="265" t="s">
        <v>325</v>
      </c>
      <c r="AH5" s="267" t="s">
        <v>262</v>
      </c>
      <c r="AI5" s="261" t="s">
        <v>267</v>
      </c>
      <c r="AJ5" s="261" t="s">
        <v>270</v>
      </c>
      <c r="AK5" s="263" t="s">
        <v>271</v>
      </c>
    </row>
    <row r="6" spans="1:37" ht="15.75" customHeight="1" thickBot="1">
      <c r="A6" s="257"/>
      <c r="B6" s="246"/>
      <c r="C6" s="257"/>
      <c r="D6" s="244"/>
      <c r="E6" s="268"/>
      <c r="F6" s="268"/>
      <c r="G6" s="262"/>
      <c r="H6" s="262"/>
      <c r="I6" s="264"/>
      <c r="J6" s="141"/>
      <c r="K6" s="279"/>
      <c r="L6" s="281"/>
      <c r="M6" s="283"/>
      <c r="N6" s="271"/>
      <c r="O6" s="271"/>
      <c r="P6" s="269"/>
      <c r="Q6" s="269"/>
      <c r="R6" s="270"/>
      <c r="T6" s="144"/>
      <c r="U6" s="143"/>
      <c r="V6" s="144"/>
      <c r="W6" s="146"/>
      <c r="X6" s="266"/>
      <c r="Y6" s="268"/>
      <c r="Z6" s="269"/>
      <c r="AA6" s="269"/>
      <c r="AB6" s="270"/>
      <c r="AD6" s="177"/>
      <c r="AE6" s="144"/>
      <c r="AF6" s="146"/>
      <c r="AG6" s="266"/>
      <c r="AH6" s="268"/>
      <c r="AI6" s="262"/>
      <c r="AJ6" s="262"/>
      <c r="AK6" s="264"/>
    </row>
    <row r="7" spans="1:37" ht="15" customHeight="1" thickBot="1">
      <c r="A7" s="252" t="s">
        <v>252</v>
      </c>
      <c r="B7" s="238" t="s">
        <v>223</v>
      </c>
      <c r="C7" s="150" t="s">
        <v>228</v>
      </c>
      <c r="D7" s="181">
        <f>Balancing!$B$6*Balancing!$B$11*Balancing!$B$20</f>
        <v>7.271009892066564E-3</v>
      </c>
      <c r="E7" s="182">
        <f>Panel!$D7</f>
        <v>20</v>
      </c>
      <c r="F7" s="183">
        <f>'Response Rate'!$E7</f>
        <v>0.17489999999999997</v>
      </c>
      <c r="G7" s="184">
        <f>CompletesRequired*$D7/IR/$F7</f>
        <v>83.144767204877823</v>
      </c>
      <c r="H7" s="184">
        <f>ABS(IF(($G7-$E7)&gt;0,($G7-$E7),0))</f>
        <v>63.144767204877823</v>
      </c>
      <c r="I7" s="185">
        <f>$H7*$F7*IR</f>
        <v>5.5220098920665643</v>
      </c>
      <c r="J7" s="112"/>
      <c r="K7" s="272" t="s">
        <v>259</v>
      </c>
      <c r="L7" s="155" t="s">
        <v>228</v>
      </c>
      <c r="M7" s="215">
        <f>Balancing!$B$11</f>
        <v>0.11393892141939412</v>
      </c>
      <c r="N7" s="216">
        <f>Panel!D43+Panel!D49</f>
        <v>274</v>
      </c>
      <c r="O7" s="217">
        <f>AVERAGE('Response Rate'!E43,'Response Rate'!E49)</f>
        <v>0.14231249999999998</v>
      </c>
      <c r="P7" s="218">
        <f>CompletesRequired*M7/IR/O7</f>
        <v>1601.2496642163428</v>
      </c>
      <c r="Q7" s="218">
        <f>ABS(IF((P7-N7)&gt;0,(P7-N7),0))</f>
        <v>1327.2496642163428</v>
      </c>
      <c r="R7" s="219">
        <f>Q7*O7*IR</f>
        <v>94.44210891939413</v>
      </c>
      <c r="T7" s="275" t="s">
        <v>252</v>
      </c>
      <c r="U7" s="238" t="s">
        <v>223</v>
      </c>
      <c r="V7" s="150" t="s">
        <v>228</v>
      </c>
      <c r="W7" s="220">
        <f>Balancing!$B$6*Balancing!$B$11/(Balancing!$B$11+Balancing!$B$12)*Balancing!$B$20</f>
        <v>2.5717957615619038E-2</v>
      </c>
      <c r="X7" s="218">
        <f>Panel!D7</f>
        <v>20</v>
      </c>
      <c r="Y7" s="220">
        <f>'Response Rate'!E7</f>
        <v>0.17489999999999997</v>
      </c>
      <c r="Z7" s="218">
        <f>CompletesRequired*$W7/IR/$Y7</f>
        <v>294.08756564458599</v>
      </c>
      <c r="AA7" s="148">
        <f>ABS(IF((Z7-X7)&gt;0,(Z7-X7),0))</f>
        <v>274.08756564458599</v>
      </c>
      <c r="AB7" s="151">
        <f>AA7*Y7*IR</f>
        <v>23.96895761561904</v>
      </c>
      <c r="AD7" s="147" t="s">
        <v>260</v>
      </c>
      <c r="AE7" s="178" t="s">
        <v>5</v>
      </c>
      <c r="AF7" s="152">
        <v>1</v>
      </c>
      <c r="AG7" s="179">
        <f>SUM(Panel!D55:D66)</f>
        <v>4876</v>
      </c>
      <c r="AH7" s="152">
        <f>AVERAGE('Response Rate'!E55:E66)</f>
        <v>0.32587500000000003</v>
      </c>
      <c r="AI7" s="153">
        <f>Specs!$B$4*AF7/Specs!$B$5/AH7</f>
        <v>6137.3225930187955</v>
      </c>
      <c r="AJ7" s="153">
        <f>ABS(IF((AI7-AG7)&gt;0,(AI7-AG7),0))</f>
        <v>1261.3225930187955</v>
      </c>
      <c r="AK7" s="154">
        <f>AJ7*AH7*Specs!$B$5</f>
        <v>205.51675</v>
      </c>
    </row>
    <row r="8" spans="1:37" ht="15.75" thickBot="1">
      <c r="A8" s="253"/>
      <c r="B8" s="239"/>
      <c r="C8" s="150" t="s">
        <v>229</v>
      </c>
      <c r="D8" s="157">
        <f>Balancing!$B$6*Balancing!$B$12*Balancing!$B$20</f>
        <v>1.077083275443101E-2</v>
      </c>
      <c r="E8" s="148">
        <f>Panel!D8</f>
        <v>116</v>
      </c>
      <c r="F8" s="149">
        <f>'Response Rate'!E8</f>
        <v>0.27142499999999997</v>
      </c>
      <c r="G8" s="121">
        <f>Specs!$B$4*D8/Specs!$B$5/F8</f>
        <v>79.365075099427187</v>
      </c>
      <c r="H8" s="121">
        <f t="shared" ref="H8:H39" si="0">ABS(IF((G8-E8)&gt;0,(G8-E8),0))</f>
        <v>0</v>
      </c>
      <c r="I8" s="125">
        <f>H8*F8*Specs!$B$5</f>
        <v>0</v>
      </c>
      <c r="J8" s="112"/>
      <c r="K8" s="273"/>
      <c r="L8" s="155" t="s">
        <v>229</v>
      </c>
      <c r="M8" s="158">
        <f>Balancing!$B$12</f>
        <v>0.16878220289145443</v>
      </c>
      <c r="N8" s="159">
        <f>Panel!D44+Panel!D50</f>
        <v>1061</v>
      </c>
      <c r="O8" s="160">
        <f>AVERAGE('Response Rate'!E44,'Response Rate'!E50)</f>
        <v>0.2602875</v>
      </c>
      <c r="P8" s="148">
        <f>Specs!$B$4*M8/Specs!$B$5/O8</f>
        <v>1296.8905759320323</v>
      </c>
      <c r="Q8" s="148">
        <f t="shared" ref="Q8:Q12" si="1">ABS(IF((P8-N8)&gt;0,(P8-N8),0))</f>
        <v>235.89057593203233</v>
      </c>
      <c r="R8" s="151">
        <f>Q8*O8*Specs!$B$5</f>
        <v>30.699684141454433</v>
      </c>
      <c r="T8" s="276"/>
      <c r="U8" s="239"/>
      <c r="V8" s="150" t="s">
        <v>229</v>
      </c>
      <c r="W8" s="149">
        <f>Balancing!$B$6*Balancing!$B$12/(Balancing!$B$11+Balancing!$B$12)*Balancing!$B$20</f>
        <v>3.8097021510810791E-2</v>
      </c>
      <c r="X8" s="148">
        <f>Panel!D8</f>
        <v>116</v>
      </c>
      <c r="Y8" s="149">
        <f>'Response Rate'!E8</f>
        <v>0.27142499999999997</v>
      </c>
      <c r="Z8" s="148">
        <f>Specs!$B$4*W8/Specs!$B$5/Y8</f>
        <v>280.71858900846121</v>
      </c>
      <c r="AA8" s="148">
        <f t="shared" ref="AA8:AA30" si="2">ABS(IF((Z8-X8)&gt;0,(Z8-X8),0))</f>
        <v>164.71858900846121</v>
      </c>
      <c r="AB8" s="151">
        <f>AA8*Y8*Specs!$B$5</f>
        <v>22.35437151081079</v>
      </c>
    </row>
    <row r="9" spans="1:37" ht="15.75" thickBot="1">
      <c r="A9" s="253"/>
      <c r="B9" s="239"/>
      <c r="C9" s="150" t="s">
        <v>230</v>
      </c>
      <c r="D9" s="157">
        <f>Balancing!$B$6*Balancing!$B$13*Balancing!$B$20</f>
        <v>1.0479030383934645E-2</v>
      </c>
      <c r="E9" s="148">
        <f>Panel!D9</f>
        <v>228</v>
      </c>
      <c r="F9" s="149">
        <f>'Response Rate'!E9</f>
        <v>0.27389999999999998</v>
      </c>
      <c r="G9" s="121">
        <f>Specs!$B$4*D9/Specs!$B$5/F9</f>
        <v>76.517198860420919</v>
      </c>
      <c r="H9" s="121">
        <f t="shared" si="0"/>
        <v>0</v>
      </c>
      <c r="I9" s="125">
        <f>H9*F9*Specs!$B$5</f>
        <v>0</v>
      </c>
      <c r="J9" s="112"/>
      <c r="K9" s="273"/>
      <c r="L9" s="155" t="s">
        <v>230</v>
      </c>
      <c r="M9" s="158">
        <f>Balancing!$B$13</f>
        <v>0.16420957159875671</v>
      </c>
      <c r="N9" s="159">
        <f>Panel!D45+Panel!D51</f>
        <v>1624</v>
      </c>
      <c r="O9" s="160">
        <f>AVERAGE('Response Rate'!E45,'Response Rate'!E51)</f>
        <v>0.29782500000000001</v>
      </c>
      <c r="P9" s="148">
        <f>Specs!$B$4*M9/Specs!$B$5/O9</f>
        <v>1102.7252352808307</v>
      </c>
      <c r="Q9" s="148">
        <f t="shared" si="1"/>
        <v>0</v>
      </c>
      <c r="R9" s="151">
        <f>Q9*O9*Specs!$B$5</f>
        <v>0</v>
      </c>
      <c r="T9" s="276"/>
      <c r="U9" s="239" t="s">
        <v>224</v>
      </c>
      <c r="V9" s="150" t="s">
        <v>228</v>
      </c>
      <c r="W9" s="149">
        <f>Balancing!$B$7*Balancing!$B$11/(Balancing!$B$11+Balancing!$B$12)*Balancing!$B$20</f>
        <v>2.6842626094268223E-2</v>
      </c>
      <c r="X9" s="148">
        <f>Panel!D13</f>
        <v>59</v>
      </c>
      <c r="Y9" s="149">
        <f>'Response Rate'!E12</f>
        <v>0.49582499999999996</v>
      </c>
      <c r="Z9" s="148">
        <f>Specs!$B$4*W9/Specs!$B$5/Y9</f>
        <v>108.27459726422921</v>
      </c>
      <c r="AA9" s="148">
        <f t="shared" si="2"/>
        <v>49.274597264229214</v>
      </c>
      <c r="AB9" s="151">
        <f>AA9*Y9*Specs!$B$5</f>
        <v>12.215788594268224</v>
      </c>
    </row>
    <row r="10" spans="1:37" ht="15.75" thickBot="1">
      <c r="A10" s="253"/>
      <c r="B10" s="239"/>
      <c r="C10" s="150" t="s">
        <v>231</v>
      </c>
      <c r="D10" s="157">
        <f>Balancing!$B$6*Balancing!$B$14*Balancing!$B$20</f>
        <v>1.1576386350707176E-2</v>
      </c>
      <c r="E10" s="148">
        <f>Panel!D10</f>
        <v>321</v>
      </c>
      <c r="F10" s="149">
        <f>'Response Rate'!E10</f>
        <v>0.34567499999999995</v>
      </c>
      <c r="G10" s="121">
        <f>Specs!$B$4*D10/Specs!$B$5/F10</f>
        <v>66.978441314571072</v>
      </c>
      <c r="H10" s="121">
        <f t="shared" si="0"/>
        <v>0</v>
      </c>
      <c r="I10" s="125">
        <f>H10*F10*Specs!$B$5</f>
        <v>0</v>
      </c>
      <c r="J10" s="112"/>
      <c r="K10" s="273"/>
      <c r="L10" s="155" t="s">
        <v>231</v>
      </c>
      <c r="M10" s="158">
        <f>Balancing!$B$14</f>
        <v>0.18140547108496444</v>
      </c>
      <c r="N10" s="159">
        <f>Panel!D46+Panel!D52</f>
        <v>2215</v>
      </c>
      <c r="O10" s="160">
        <f>AVERAGE('Response Rate'!E46,'Response Rate'!E52)</f>
        <v>0.3147375</v>
      </c>
      <c r="P10" s="148">
        <f>Specs!$B$4*M10/Specs!$B$5/O10</f>
        <v>1152.7413866156046</v>
      </c>
      <c r="Q10" s="148">
        <f t="shared" si="1"/>
        <v>0</v>
      </c>
      <c r="R10" s="151">
        <f>Q10*O10*Specs!$B$5</f>
        <v>0</v>
      </c>
      <c r="T10" s="277"/>
      <c r="U10" s="240"/>
      <c r="V10" s="150" t="s">
        <v>229</v>
      </c>
      <c r="W10" s="149">
        <f>Balancing!$B$7*Balancing!$B$12/(Balancing!$B$11+Balancing!$B$12)*Balancing!$B$20</f>
        <v>3.9763037135535494E-2</v>
      </c>
      <c r="X10" s="148">
        <f>Panel!D14</f>
        <v>266</v>
      </c>
      <c r="Y10" s="149">
        <f>'Response Rate'!E13</f>
        <v>0.20459999999999998</v>
      </c>
      <c r="Z10" s="148">
        <f>Specs!$B$4*W10/Specs!$B$5/Y10</f>
        <v>388.69049008343592</v>
      </c>
      <c r="AA10" s="148">
        <f t="shared" si="2"/>
        <v>122.69049008343592</v>
      </c>
      <c r="AB10" s="151">
        <f>AA10*Y10*Specs!$B$5</f>
        <v>12.551237135535493</v>
      </c>
    </row>
    <row r="11" spans="1:37" ht="15.75" thickBot="1">
      <c r="A11" s="253"/>
      <c r="B11" s="239"/>
      <c r="C11" s="150" t="s">
        <v>232</v>
      </c>
      <c r="D11" s="157">
        <f>Balancing!$B$6*Balancing!$B$15*Balancing!$B$20</f>
        <v>1.1304583326246464E-2</v>
      </c>
      <c r="E11" s="148">
        <f>Panel!D11</f>
        <v>547</v>
      </c>
      <c r="F11" s="149">
        <f>'Response Rate'!E11</f>
        <v>0.41744999999999999</v>
      </c>
      <c r="G11" s="121">
        <f>Specs!$B$4*D11/Specs!$B$5/F11</f>
        <v>54.160178829783035</v>
      </c>
      <c r="H11" s="121">
        <f t="shared" si="0"/>
        <v>0</v>
      </c>
      <c r="I11" s="125">
        <f>H11*F11*Specs!$B$5</f>
        <v>0</v>
      </c>
      <c r="J11" s="112"/>
      <c r="K11" s="273"/>
      <c r="L11" s="155" t="s">
        <v>232</v>
      </c>
      <c r="M11" s="158">
        <f>Balancing!$B$15</f>
        <v>0.17714623558600395</v>
      </c>
      <c r="N11" s="159">
        <f>Panel!D47+Panel!D53</f>
        <v>3240</v>
      </c>
      <c r="O11" s="160">
        <f>AVERAGE('Response Rate'!E47,'Response Rate'!E53)</f>
        <v>0.39806249999999999</v>
      </c>
      <c r="P11" s="148">
        <f>Specs!$B$4*M11/Specs!$B$5/O11</f>
        <v>890.04232041955197</v>
      </c>
      <c r="Q11" s="148">
        <f t="shared" si="1"/>
        <v>0</v>
      </c>
      <c r="R11" s="151">
        <f>Q11*O11*Specs!$B$5</f>
        <v>0</v>
      </c>
      <c r="T11" s="275" t="s">
        <v>257</v>
      </c>
      <c r="U11" s="238" t="s">
        <v>223</v>
      </c>
      <c r="V11" s="150" t="s">
        <v>228</v>
      </c>
      <c r="W11" s="149">
        <f>Balancing!$B$6*Balancing!$B$11/(Balancing!$B$11+Balancing!$B$12)*Balancing!$B$21</f>
        <v>2.2075797894286653E-2</v>
      </c>
      <c r="X11" s="148">
        <f>Panel!D19</f>
        <v>10</v>
      </c>
      <c r="Y11" s="149">
        <f>'Response Rate'!E19</f>
        <v>0.36464999999999997</v>
      </c>
      <c r="Z11" s="148">
        <f>Specs!$B$4*W11/Specs!$B$5/Y11</f>
        <v>121.07937964780832</v>
      </c>
      <c r="AA11" s="148">
        <f t="shared" si="2"/>
        <v>111.07937964780832</v>
      </c>
      <c r="AB11" s="151">
        <f>AA11*Y11*Specs!$B$5</f>
        <v>20.25254789428665</v>
      </c>
    </row>
    <row r="12" spans="1:37" ht="15.75" thickBot="1">
      <c r="A12" s="253"/>
      <c r="B12" s="240"/>
      <c r="C12" s="150" t="s">
        <v>233</v>
      </c>
      <c r="D12" s="157">
        <f>Balancing!$B$6*Balancing!$B$16*Balancing!$B$20</f>
        <v>1.2413136419043973E-2</v>
      </c>
      <c r="E12" s="148">
        <f>Panel!D12</f>
        <v>1308</v>
      </c>
      <c r="F12" s="149">
        <f>'Response Rate'!E12</f>
        <v>0.49582499999999996</v>
      </c>
      <c r="G12" s="121">
        <f>Specs!$B$4*D12/Specs!$B$5/F12</f>
        <v>50.070635482454385</v>
      </c>
      <c r="H12" s="121">
        <f t="shared" si="0"/>
        <v>0</v>
      </c>
      <c r="I12" s="125">
        <f>H12*F12*Specs!$B$5</f>
        <v>0</v>
      </c>
      <c r="J12" s="112"/>
      <c r="K12" s="274"/>
      <c r="L12" s="156" t="s">
        <v>233</v>
      </c>
      <c r="M12" s="161">
        <f>Balancing!$B$16</f>
        <v>0.19451759741942634</v>
      </c>
      <c r="N12" s="162">
        <f>Panel!D48+Panel!D54</f>
        <v>5193</v>
      </c>
      <c r="O12" s="163">
        <f>AVERAGE('Response Rate'!E48,'Response Rate'!E54)</f>
        <v>0.46818749999999998</v>
      </c>
      <c r="P12" s="153">
        <f>Specs!$B$4*M12/Specs!$B$5/O12</f>
        <v>830.93887564032082</v>
      </c>
      <c r="Q12" s="153">
        <f t="shared" si="1"/>
        <v>0</v>
      </c>
      <c r="R12" s="154">
        <f>Q12*O12*Specs!$B$5</f>
        <v>0</v>
      </c>
      <c r="T12" s="276"/>
      <c r="U12" s="239"/>
      <c r="V12" s="150" t="s">
        <v>229</v>
      </c>
      <c r="W12" s="149">
        <f>Balancing!$B$6*Balancing!$B$12/(Balancing!$B$11+Balancing!$B$12)*Balancing!$B$21</f>
        <v>3.2701747153365726E-2</v>
      </c>
      <c r="X12" s="148">
        <f>Panel!D20</f>
        <v>88</v>
      </c>
      <c r="Y12" s="149">
        <f>'Response Rate'!E20</f>
        <v>0.23759999999999998</v>
      </c>
      <c r="Z12" s="148">
        <f>Specs!$B$4*W12/Specs!$B$5/Y12</f>
        <v>275.26723193068796</v>
      </c>
      <c r="AA12" s="148">
        <f t="shared" si="2"/>
        <v>187.26723193068796</v>
      </c>
      <c r="AB12" s="151">
        <f>AA12*Y12*Specs!$B$5</f>
        <v>22.247347153365727</v>
      </c>
    </row>
    <row r="13" spans="1:37" ht="15.75" thickBot="1">
      <c r="A13" s="253"/>
      <c r="B13" s="236" t="s">
        <v>224</v>
      </c>
      <c r="C13" s="150" t="s">
        <v>228</v>
      </c>
      <c r="D13" s="157">
        <f>Balancing!$B$7*Balancing!$B$11*Balancing!$B$20</f>
        <v>7.5889774288272344E-3</v>
      </c>
      <c r="E13" s="148">
        <f>Panel!D13</f>
        <v>59</v>
      </c>
      <c r="F13" s="149">
        <f>'Response Rate'!E13</f>
        <v>0.20459999999999998</v>
      </c>
      <c r="G13" s="221">
        <f>Specs!$B$4*D13/Specs!$B$5/F13</f>
        <v>74.183552578956352</v>
      </c>
      <c r="H13" s="121">
        <f t="shared" si="0"/>
        <v>15.183552578956352</v>
      </c>
      <c r="I13" s="125">
        <f>H13*F13*Specs!$B$5</f>
        <v>1.5532774288272346</v>
      </c>
      <c r="J13" s="112"/>
      <c r="K13" s="166" t="s">
        <v>47</v>
      </c>
      <c r="L13" s="167"/>
      <c r="M13" s="167"/>
      <c r="N13" s="167">
        <f>SUM(N7:N12)</f>
        <v>13607</v>
      </c>
      <c r="O13" s="167"/>
      <c r="P13" s="168">
        <f>SUM(P7:P12)</f>
        <v>6874.5880581046831</v>
      </c>
      <c r="Q13" s="168">
        <f>SUM(Q7:Q12)</f>
        <v>1563.1402401483751</v>
      </c>
      <c r="R13" s="169">
        <f>SUM(R7:R12)</f>
        <v>125.14179306084856</v>
      </c>
      <c r="T13" s="276"/>
      <c r="U13" s="239" t="s">
        <v>224</v>
      </c>
      <c r="V13" s="150" t="s">
        <v>228</v>
      </c>
      <c r="W13" s="149">
        <f>Balancing!$B$7*Balancing!$B$11/(Balancing!$B$11+Balancing!$B$12)*Balancing!$B$21</f>
        <v>2.3041191585489246E-2</v>
      </c>
      <c r="X13" s="148">
        <f>Panel!D25</f>
        <v>67</v>
      </c>
      <c r="Y13" s="149">
        <f>'Response Rate'!E25</f>
        <v>0.20954999999999999</v>
      </c>
      <c r="Z13" s="148">
        <f>Specs!$B$4*W13/Specs!$B$5/Y13</f>
        <v>219.91115805764016</v>
      </c>
      <c r="AA13" s="148">
        <f t="shared" si="2"/>
        <v>152.91115805764016</v>
      </c>
      <c r="AB13" s="151">
        <f>AA13*Y13*Specs!$B$5</f>
        <v>16.021266585489247</v>
      </c>
    </row>
    <row r="14" spans="1:37" ht="15.75" thickBot="1">
      <c r="A14" s="253"/>
      <c r="B14" s="236"/>
      <c r="C14" s="150" t="s">
        <v>229</v>
      </c>
      <c r="D14" s="157">
        <f>Balancing!$B$7*Balancing!$B$12*Balancing!$B$20</f>
        <v>1.1241850564972617E-2</v>
      </c>
      <c r="E14" s="148">
        <f>Panel!D14</f>
        <v>266</v>
      </c>
      <c r="F14" s="149">
        <f>'Response Rate'!E14</f>
        <v>0.19305</v>
      </c>
      <c r="G14" s="121">
        <f>Specs!$B$4*D14/Specs!$B$5/F14</f>
        <v>116.46568831880464</v>
      </c>
      <c r="H14" s="121">
        <f t="shared" si="0"/>
        <v>0</v>
      </c>
      <c r="I14" s="125">
        <f>H14*F14*Specs!$B$5</f>
        <v>0</v>
      </c>
      <c r="J14" s="112"/>
      <c r="T14" s="277"/>
      <c r="U14" s="240"/>
      <c r="V14" s="150" t="s">
        <v>229</v>
      </c>
      <c r="W14" s="149">
        <f>Balancing!$B$7*Balancing!$B$12/(Balancing!$B$11+Balancing!$B$12)*Balancing!$B$21</f>
        <v>3.4131822774837693E-2</v>
      </c>
      <c r="X14" s="148">
        <f>Panel!D26</f>
        <v>280</v>
      </c>
      <c r="Y14" s="149">
        <f>'Response Rate'!E26</f>
        <v>0.22687499999999999</v>
      </c>
      <c r="Z14" s="148">
        <f>Specs!$B$4*W14/Specs!$B$5/Y14</f>
        <v>300.88659195449208</v>
      </c>
      <c r="AA14" s="148">
        <f t="shared" si="2"/>
        <v>20.886591954492076</v>
      </c>
      <c r="AB14" s="151">
        <f>AA14*Y14*Specs!$B$5</f>
        <v>2.3693227748376948</v>
      </c>
    </row>
    <row r="15" spans="1:37" ht="15.75" thickBot="1">
      <c r="A15" s="253"/>
      <c r="B15" s="236"/>
      <c r="C15" s="150" t="s">
        <v>230</v>
      </c>
      <c r="D15" s="157">
        <f>Balancing!$B$7*Balancing!$B$13*Balancing!$B$20</f>
        <v>1.0937287425017131E-2</v>
      </c>
      <c r="E15" s="148">
        <f>Panel!D15</f>
        <v>410</v>
      </c>
      <c r="F15" s="149">
        <f>'Response Rate'!E15</f>
        <v>0.24584999999999999</v>
      </c>
      <c r="G15" s="121">
        <f>Specs!$B$4*D15/Specs!$B$5/F15</f>
        <v>88.975289200871529</v>
      </c>
      <c r="H15" s="121">
        <f t="shared" si="0"/>
        <v>0</v>
      </c>
      <c r="I15" s="125">
        <f>H15*F15*Specs!$B$5</f>
        <v>0</v>
      </c>
      <c r="J15" s="112"/>
      <c r="T15" s="275" t="s">
        <v>258</v>
      </c>
      <c r="U15" s="238" t="s">
        <v>223</v>
      </c>
      <c r="V15" s="150" t="s">
        <v>228</v>
      </c>
      <c r="W15" s="149">
        <f>Balancing!$B$6*Balancing!$B$11/(Balancing!$B$11+Balancing!$B$12)*Balancing!$B$22</f>
        <v>1.3014697458662907E-2</v>
      </c>
      <c r="X15" s="148">
        <f>Panel!D31</f>
        <v>10</v>
      </c>
      <c r="Y15" s="149">
        <f>'Response Rate'!E31</f>
        <v>0.22605</v>
      </c>
      <c r="Z15" s="148">
        <f>Specs!$B$4*W15/Specs!$B$5/Y15</f>
        <v>115.14883838675432</v>
      </c>
      <c r="AA15" s="148">
        <f t="shared" si="2"/>
        <v>105.14883838675432</v>
      </c>
      <c r="AB15" s="151">
        <f>AA15*Y15*Specs!$B$5</f>
        <v>11.884447458662907</v>
      </c>
    </row>
    <row r="16" spans="1:37" ht="15.75" thickBot="1">
      <c r="A16" s="253"/>
      <c r="B16" s="236"/>
      <c r="C16" s="150" t="s">
        <v>231</v>
      </c>
      <c r="D16" s="157">
        <f>Balancing!$B$7*Balancing!$B$14*Balancing!$B$20</f>
        <v>1.2082631715129038E-2</v>
      </c>
      <c r="E16" s="148">
        <f>Panel!D16</f>
        <v>526</v>
      </c>
      <c r="F16" s="149">
        <f>'Response Rate'!E16</f>
        <v>0.26400000000000001</v>
      </c>
      <c r="G16" s="121">
        <f>Specs!$B$4*D16/Specs!$B$5/F16</f>
        <v>91.53508875097755</v>
      </c>
      <c r="H16" s="121">
        <f t="shared" si="0"/>
        <v>0</v>
      </c>
      <c r="I16" s="125">
        <f>H16*F16*Specs!$B$5</f>
        <v>0</v>
      </c>
      <c r="J16" s="112"/>
      <c r="T16" s="276"/>
      <c r="U16" s="239"/>
      <c r="V16" s="150" t="s">
        <v>229</v>
      </c>
      <c r="W16" s="149">
        <f>Balancing!$B$6*Balancing!$B$12/(Balancing!$B$11+Balancing!$B$12)*Balancing!$B$22</f>
        <v>1.9279182913741682E-2</v>
      </c>
      <c r="X16" s="148">
        <f>Panel!D32</f>
        <v>65</v>
      </c>
      <c r="Y16" s="149">
        <f>'Response Rate'!E32</f>
        <v>0.19882499999999997</v>
      </c>
      <c r="Z16" s="148">
        <f>Specs!$B$4*W16/Specs!$B$5/Y16</f>
        <v>193.93117478930401</v>
      </c>
      <c r="AA16" s="148">
        <f t="shared" si="2"/>
        <v>128.93117478930401</v>
      </c>
      <c r="AB16" s="151">
        <f>AA16*Y16*Specs!$B$5</f>
        <v>12.817370413741683</v>
      </c>
    </row>
    <row r="17" spans="1:28" ht="15.75" thickBot="1">
      <c r="A17" s="253"/>
      <c r="B17" s="236"/>
      <c r="C17" s="150" t="s">
        <v>232</v>
      </c>
      <c r="D17" s="157">
        <f>Balancing!$B$7*Balancing!$B$15*Balancing!$B$20</f>
        <v>1.1798942509868852E-2</v>
      </c>
      <c r="E17" s="148">
        <f>Panel!D17</f>
        <v>782</v>
      </c>
      <c r="F17" s="149">
        <f>'Response Rate'!E17</f>
        <v>0.370425</v>
      </c>
      <c r="G17" s="121">
        <f>Specs!$B$4*D17/Specs!$B$5/F17</f>
        <v>63.704893081562268</v>
      </c>
      <c r="H17" s="121">
        <f t="shared" si="0"/>
        <v>0</v>
      </c>
      <c r="I17" s="125">
        <f>H17*F17*Specs!$B$5</f>
        <v>0</v>
      </c>
      <c r="J17" s="112"/>
      <c r="T17" s="276"/>
      <c r="U17" s="239" t="s">
        <v>224</v>
      </c>
      <c r="V17" s="150" t="s">
        <v>228</v>
      </c>
      <c r="W17" s="149">
        <f>Balancing!$B$7*Balancing!$B$11/(Balancing!$B$11+Balancing!$B$12)*Balancing!$B$22</f>
        <v>1.3583841408959503E-2</v>
      </c>
      <c r="X17" s="148">
        <f>Panel!D37</f>
        <v>38</v>
      </c>
      <c r="Y17" s="149">
        <f>'Response Rate'!E37</f>
        <v>0.23429999999999995</v>
      </c>
      <c r="Z17" s="148">
        <f>Specs!$B$4*W17/Specs!$B$5/Y17</f>
        <v>115.95255150626978</v>
      </c>
      <c r="AA17" s="148">
        <f t="shared" si="2"/>
        <v>77.952551506269785</v>
      </c>
      <c r="AB17" s="151">
        <f>AA17*Y17*Specs!$B$5</f>
        <v>9.1321414089595034</v>
      </c>
    </row>
    <row r="18" spans="1:28" ht="15.75" thickBot="1">
      <c r="A18" s="254"/>
      <c r="B18" s="237"/>
      <c r="C18" s="150" t="s">
        <v>233</v>
      </c>
      <c r="D18" s="157">
        <f>Balancing!$B$7*Balancing!$B$16*Balancing!$B$20</f>
        <v>1.2955973585988849E-2</v>
      </c>
      <c r="E18" s="148">
        <f>Panel!D18</f>
        <v>1188</v>
      </c>
      <c r="F18" s="149">
        <f>'Response Rate'!E18</f>
        <v>0.46942499999999993</v>
      </c>
      <c r="G18" s="121">
        <f>Specs!$B$4*D18/Specs!$B$5/F18</f>
        <v>55.199333593178252</v>
      </c>
      <c r="H18" s="121">
        <f t="shared" si="0"/>
        <v>0</v>
      </c>
      <c r="I18" s="125">
        <f>H18*F18*Specs!$B$5</f>
        <v>0</v>
      </c>
      <c r="J18" s="112"/>
      <c r="T18" s="277"/>
      <c r="U18" s="240"/>
      <c r="V18" s="150" t="s">
        <v>229</v>
      </c>
      <c r="W18" s="149">
        <f>Balancing!$B$7*Balancing!$B$12/(Balancing!$B$11+Balancing!$B$12)*Balancing!$B$22</f>
        <v>2.0122278218635912E-2</v>
      </c>
      <c r="X18" s="148">
        <f>Panel!D38</f>
        <v>148</v>
      </c>
      <c r="Y18" s="149">
        <f>'Response Rate'!E38</f>
        <v>0.19139999999999999</v>
      </c>
      <c r="Z18" s="148">
        <f>Specs!$B$4*W18/Specs!$B$5/Y18</f>
        <v>210.26414021563127</v>
      </c>
      <c r="AA18" s="148">
        <f t="shared" si="2"/>
        <v>62.264140215631272</v>
      </c>
      <c r="AB18" s="151">
        <f>AA18*Y18*Specs!$B$5</f>
        <v>5.958678218635912</v>
      </c>
    </row>
    <row r="19" spans="1:28" ht="15.75" thickBot="1">
      <c r="A19" s="252" t="s">
        <v>257</v>
      </c>
      <c r="B19" s="238" t="s">
        <v>223</v>
      </c>
      <c r="C19" s="150" t="s">
        <v>228</v>
      </c>
      <c r="D19" s="157">
        <f>Balancing!$B$6*Balancing!$B$11*Balancing!$B$21</f>
        <v>6.241294400731786E-3</v>
      </c>
      <c r="E19" s="148">
        <f>Panel!D19</f>
        <v>10</v>
      </c>
      <c r="F19" s="149">
        <f>'Response Rate'!E19</f>
        <v>0.36464999999999997</v>
      </c>
      <c r="G19" s="121">
        <f>Specs!$B$4*D19/Specs!$B$5/F19</f>
        <v>34.23169834488845</v>
      </c>
      <c r="H19" s="121">
        <f t="shared" si="0"/>
        <v>24.23169834488845</v>
      </c>
      <c r="I19" s="125">
        <f>H19*F19*Specs!$B$5</f>
        <v>4.4180444007317865</v>
      </c>
      <c r="J19" s="112"/>
      <c r="T19" s="275" t="s">
        <v>259</v>
      </c>
      <c r="U19" s="238" t="s">
        <v>223</v>
      </c>
      <c r="V19" s="150" t="s">
        <v>253</v>
      </c>
      <c r="W19" s="149">
        <f>Balancing!$B$6*Balancing!$B$11/(Balancing!$B$11+Balancing!$B$12)*Balancing!$B$23</f>
        <v>7.4142100296674576E-2</v>
      </c>
      <c r="X19" s="148">
        <f>Panel!D43</f>
        <v>82</v>
      </c>
      <c r="Y19" s="149">
        <f>'Response Rate'!E43</f>
        <v>0.14272499999999999</v>
      </c>
      <c r="Z19" s="148">
        <f>Specs!$B$4*W19/Specs!$B$5/Y19</f>
        <v>1038.9504333042505</v>
      </c>
      <c r="AA19" s="148">
        <f t="shared" si="2"/>
        <v>956.95043330425051</v>
      </c>
      <c r="AB19" s="151">
        <f>AA19*Y19*Specs!$B$5</f>
        <v>68.290375296674569</v>
      </c>
    </row>
    <row r="20" spans="1:28" ht="15.75" thickBot="1">
      <c r="A20" s="253"/>
      <c r="B20" s="239"/>
      <c r="C20" s="150" t="s">
        <v>229</v>
      </c>
      <c r="D20" s="157">
        <f>Balancing!$B$6*Balancing!$B$12*Balancing!$B$21</f>
        <v>9.2454747221286486E-3</v>
      </c>
      <c r="E20" s="148">
        <f>Panel!D20</f>
        <v>88</v>
      </c>
      <c r="F20" s="149">
        <f>'Response Rate'!E20</f>
        <v>0.23759999999999998</v>
      </c>
      <c r="G20" s="121">
        <f>Specs!$B$4*D20/Specs!$B$5/F20</f>
        <v>77.823861297379196</v>
      </c>
      <c r="H20" s="121">
        <f t="shared" si="0"/>
        <v>0</v>
      </c>
      <c r="I20" s="125">
        <f>H20*F20*Specs!$B$5</f>
        <v>0</v>
      </c>
      <c r="J20" s="112"/>
      <c r="T20" s="276"/>
      <c r="U20" s="239"/>
      <c r="V20" s="150" t="s">
        <v>254</v>
      </c>
      <c r="W20" s="149">
        <f>Balancing!$B$6*Balancing!$B$12/(Balancing!$B$11+Balancing!$B$12)*Balancing!$B$23</f>
        <v>0.10982960747021643</v>
      </c>
      <c r="X20" s="148">
        <f>Panel!D44</f>
        <v>293</v>
      </c>
      <c r="Y20" s="149">
        <f>'Response Rate'!E44</f>
        <v>0.29534999999999995</v>
      </c>
      <c r="Z20" s="148">
        <f>Specs!$B$4*W20/Specs!$B$5/Y20</f>
        <v>743.72512253405421</v>
      </c>
      <c r="AA20" s="148">
        <f t="shared" si="2"/>
        <v>450.72512253405421</v>
      </c>
      <c r="AB20" s="151">
        <f>AA20*Y20*Specs!$B$5</f>
        <v>66.56083247021644</v>
      </c>
    </row>
    <row r="21" spans="1:28" ht="15.75" thickBot="1">
      <c r="A21" s="253"/>
      <c r="B21" s="239"/>
      <c r="C21" s="150" t="s">
        <v>230</v>
      </c>
      <c r="D21" s="157">
        <f>Balancing!$B$6*Balancing!$B$13*Balancing!$B$21</f>
        <v>8.9949972055065955E-3</v>
      </c>
      <c r="E21" s="148">
        <f>Panel!D21</f>
        <v>191</v>
      </c>
      <c r="F21" s="149">
        <f>'Response Rate'!E21</f>
        <v>0.29617499999999997</v>
      </c>
      <c r="G21" s="121">
        <f>Specs!$B$4*D21/Specs!$B$5/F21</f>
        <v>60.741097023763636</v>
      </c>
      <c r="H21" s="121">
        <f t="shared" si="0"/>
        <v>0</v>
      </c>
      <c r="I21" s="125">
        <f>H21*F21*Specs!$B$5</f>
        <v>0</v>
      </c>
      <c r="J21" s="112"/>
      <c r="T21" s="276"/>
      <c r="U21" s="239" t="s">
        <v>224</v>
      </c>
      <c r="V21" s="150" t="s">
        <v>255</v>
      </c>
      <c r="W21" s="149">
        <f>Balancing!$B$7*Balancing!$B$11/(Balancing!$B$11+Balancing!$B$12)*Balancing!$B$23</f>
        <v>7.7384398320133274E-2</v>
      </c>
      <c r="X21" s="148">
        <f>Panel!D49</f>
        <v>192</v>
      </c>
      <c r="Y21" s="149">
        <f>'Response Rate'!E49</f>
        <v>0.14189999999999997</v>
      </c>
      <c r="Z21" s="148">
        <f>Specs!$B$4*W21/Specs!$B$5/Y21</f>
        <v>1090.6891940822168</v>
      </c>
      <c r="AA21" s="148">
        <f t="shared" si="2"/>
        <v>898.68919408221677</v>
      </c>
      <c r="AB21" s="151">
        <f>AA21*Y21*Specs!$B$5</f>
        <v>63.761998320133266</v>
      </c>
    </row>
    <row r="22" spans="1:28" ht="15.75" thickBot="1">
      <c r="A22" s="253"/>
      <c r="B22" s="239"/>
      <c r="C22" s="150" t="s">
        <v>231</v>
      </c>
      <c r="D22" s="157">
        <f>Balancing!$B$6*Balancing!$B$14*Balancing!$B$21</f>
        <v>9.9369463642472403E-3</v>
      </c>
      <c r="E22" s="148">
        <f>Panel!D22</f>
        <v>282</v>
      </c>
      <c r="F22" s="149">
        <f>'Response Rate'!E22</f>
        <v>0.34319999999999995</v>
      </c>
      <c r="G22" s="121">
        <f>Specs!$B$4*D22/Specs!$B$5/F22</f>
        <v>57.90761284526365</v>
      </c>
      <c r="H22" s="121">
        <f t="shared" si="0"/>
        <v>0</v>
      </c>
      <c r="I22" s="125">
        <f>H22*F22*Specs!$B$5</f>
        <v>0</v>
      </c>
      <c r="J22" s="112"/>
      <c r="T22" s="277"/>
      <c r="U22" s="240"/>
      <c r="V22" s="150" t="s">
        <v>256</v>
      </c>
      <c r="W22" s="149">
        <f>Balancing!$B$7*Balancing!$B$12/(Balancing!$B$11+Balancing!$B$12)*Balancing!$B$23</f>
        <v>0.11463255097725247</v>
      </c>
      <c r="X22" s="148">
        <f>Panel!D50</f>
        <v>768</v>
      </c>
      <c r="Y22" s="149">
        <f>'Response Rate'!E50</f>
        <v>0.22522500000000001</v>
      </c>
      <c r="Z22" s="148">
        <f>Specs!$B$4*W22/Specs!$B$5/Y22</f>
        <v>1017.9380706160725</v>
      </c>
      <c r="AA22" s="148">
        <f t="shared" si="2"/>
        <v>249.93807061607254</v>
      </c>
      <c r="AB22" s="151">
        <f>AA22*Y22*Specs!$B$5</f>
        <v>28.146150977252468</v>
      </c>
    </row>
    <row r="23" spans="1:28" ht="15.75" thickBot="1">
      <c r="A23" s="253"/>
      <c r="B23" s="239"/>
      <c r="C23" s="150" t="s">
        <v>232</v>
      </c>
      <c r="D23" s="157">
        <f>Balancing!$B$6*Balancing!$B$15*Balancing!$B$21</f>
        <v>9.7036358998343723E-3</v>
      </c>
      <c r="E23" s="148">
        <f>Panel!D23</f>
        <v>436</v>
      </c>
      <c r="F23" s="149">
        <f>'Response Rate'!E23</f>
        <v>0.4224</v>
      </c>
      <c r="G23" s="121">
        <f>Specs!$B$4*D23/Specs!$B$5/F23</f>
        <v>45.94524573785214</v>
      </c>
      <c r="H23" s="121">
        <f t="shared" si="0"/>
        <v>0</v>
      </c>
      <c r="I23" s="125">
        <f>H23*F23*Specs!$B$5</f>
        <v>0</v>
      </c>
      <c r="J23" s="112"/>
      <c r="T23" s="275" t="s">
        <v>260</v>
      </c>
      <c r="U23" s="238" t="s">
        <v>223</v>
      </c>
      <c r="V23" s="150" t="s">
        <v>253</v>
      </c>
      <c r="W23" s="149">
        <f>Balancing!$B$6*Balancing!$B$11/(Balancing!$B$11+Balancing!$B$12)*Balancing!$B$24</f>
        <v>4.7330266210874945E-2</v>
      </c>
      <c r="X23" s="148">
        <f>Panel!D55</f>
        <v>16</v>
      </c>
      <c r="Y23" s="149">
        <f>'Response Rate'!E55</f>
        <v>0.18562499999999998</v>
      </c>
      <c r="Z23" s="148">
        <f>Specs!$B$4*W23/Specs!$B$5/Y23</f>
        <v>509.95573021818126</v>
      </c>
      <c r="AA23" s="148">
        <f t="shared" si="2"/>
        <v>493.95573021818126</v>
      </c>
      <c r="AB23" s="151">
        <f>AA23*Y23*Specs!$B$5</f>
        <v>45.845266210874946</v>
      </c>
    </row>
    <row r="24" spans="1:28" ht="15.75" thickBot="1">
      <c r="A24" s="253"/>
      <c r="B24" s="240"/>
      <c r="C24" s="150" t="s">
        <v>233</v>
      </c>
      <c r="D24" s="157">
        <f>Balancing!$B$6*Balancing!$B$16*Balancing!$B$21</f>
        <v>1.0655196455203738E-2</v>
      </c>
      <c r="E24" s="148">
        <f>Panel!D24</f>
        <v>788</v>
      </c>
      <c r="F24" s="149">
        <f>'Response Rate'!E24</f>
        <v>0.50077499999999997</v>
      </c>
      <c r="G24" s="121">
        <f>Specs!$B$4*D24/Specs!$B$5/F24</f>
        <v>42.554825840761772</v>
      </c>
      <c r="H24" s="121">
        <f t="shared" si="0"/>
        <v>0</v>
      </c>
      <c r="I24" s="125">
        <f>H24*F24*Specs!$B$5</f>
        <v>0</v>
      </c>
      <c r="J24" s="112"/>
      <c r="T24" s="276"/>
      <c r="U24" s="239"/>
      <c r="V24" s="150" t="s">
        <v>254</v>
      </c>
      <c r="W24" s="149">
        <f>Balancing!$B$6*Balancing!$B$12/(Balancing!$B$11+Balancing!$B$12)*Balancing!$B$24</f>
        <v>7.0112183747165796E-2</v>
      </c>
      <c r="X24" s="148">
        <f>Panel!D56</f>
        <v>100</v>
      </c>
      <c r="Y24" s="149">
        <f>'Response Rate'!E56</f>
        <v>0.27802500000000002</v>
      </c>
      <c r="Z24" s="148">
        <f>Specs!$B$4*W24/Specs!$B$5/Y24</f>
        <v>504.35884360878191</v>
      </c>
      <c r="AA24" s="148">
        <f t="shared" si="2"/>
        <v>404.35884360878191</v>
      </c>
      <c r="AB24" s="151">
        <f>AA24*Y24*Specs!$B$5</f>
        <v>56.210933747165797</v>
      </c>
    </row>
    <row r="25" spans="1:28" ht="15.75" thickBot="1">
      <c r="A25" s="253"/>
      <c r="B25" s="236" t="s">
        <v>224</v>
      </c>
      <c r="C25" s="150" t="s">
        <v>228</v>
      </c>
      <c r="D25" s="157">
        <f>Balancing!$B$7*Balancing!$B$11*Balancing!$B$21</f>
        <v>6.514231590511183E-3</v>
      </c>
      <c r="E25" s="148">
        <f>Panel!D25</f>
        <v>67</v>
      </c>
      <c r="F25" s="149">
        <f>'Response Rate'!E25</f>
        <v>0.20954999999999999</v>
      </c>
      <c r="G25" s="121">
        <f>Specs!$B$4*D25/Specs!$B$5/F25</f>
        <v>62.173529854556747</v>
      </c>
      <c r="H25" s="121">
        <f t="shared" si="0"/>
        <v>0</v>
      </c>
      <c r="I25" s="125">
        <f>H25*F25*Specs!$B$5</f>
        <v>0</v>
      </c>
      <c r="J25" s="112"/>
      <c r="T25" s="276"/>
      <c r="U25" s="239" t="s">
        <v>224</v>
      </c>
      <c r="V25" s="150" t="s">
        <v>255</v>
      </c>
      <c r="W25" s="149">
        <f>Balancing!$B$7*Balancing!$B$11/(Balancing!$B$11+Balancing!$B$12)*Balancing!$B$24</f>
        <v>4.9400059593733524E-2</v>
      </c>
      <c r="X25" s="148">
        <f>Panel!D61</f>
        <v>49</v>
      </c>
      <c r="Y25" s="149">
        <f>'Response Rate'!E61</f>
        <v>0.15757499999999999</v>
      </c>
      <c r="Z25" s="148">
        <f>Specs!$B$4*W25/Specs!$B$5/Y25</f>
        <v>627.00377082320836</v>
      </c>
      <c r="AA25" s="148">
        <f t="shared" si="2"/>
        <v>578.00377082320836</v>
      </c>
      <c r="AB25" s="151">
        <f>AA25*Y25*Specs!$B$5</f>
        <v>45.539472093733529</v>
      </c>
    </row>
    <row r="26" spans="1:28" ht="15.75" thickBot="1">
      <c r="A26" s="253"/>
      <c r="B26" s="236"/>
      <c r="C26" s="150" t="s">
        <v>229</v>
      </c>
      <c r="D26" s="157">
        <f>Balancing!$B$7*Balancing!$B$12*Balancing!$B$21</f>
        <v>9.6497873096807393E-3</v>
      </c>
      <c r="E26" s="148">
        <f>Panel!D26</f>
        <v>280</v>
      </c>
      <c r="F26" s="149">
        <f>'Response Rate'!E26</f>
        <v>0.22687499999999999</v>
      </c>
      <c r="G26" s="121">
        <f>Specs!$B$4*D26/Specs!$B$5/F26</f>
        <v>85.066995567433523</v>
      </c>
      <c r="H26" s="121">
        <f t="shared" si="0"/>
        <v>0</v>
      </c>
      <c r="I26" s="125">
        <f>H26*F26*Specs!$B$5</f>
        <v>0</v>
      </c>
      <c r="J26" s="112"/>
      <c r="T26" s="277"/>
      <c r="U26" s="240"/>
      <c r="V26" s="150" t="s">
        <v>256</v>
      </c>
      <c r="W26" s="149">
        <f>Balancing!$B$7*Balancing!$B$12/(Balancing!$B$11+Balancing!$B$12)*Balancing!$B$24</f>
        <v>7.3178250042484988E-2</v>
      </c>
      <c r="X26" s="148">
        <f>Panel!D62</f>
        <v>224</v>
      </c>
      <c r="Y26" s="149">
        <f>'Response Rate'!E62</f>
        <v>0.26647500000000002</v>
      </c>
      <c r="Z26" s="148">
        <f>Specs!$B$4*W26/Specs!$B$5/Y26</f>
        <v>549.23163555669373</v>
      </c>
      <c r="AA26" s="148">
        <f t="shared" si="2"/>
        <v>325.23163555669373</v>
      </c>
      <c r="AB26" s="151">
        <f>AA26*Y26*Specs!$B$5</f>
        <v>43.333050042484984</v>
      </c>
    </row>
    <row r="27" spans="1:28" ht="15.75" thickBot="1">
      <c r="A27" s="253"/>
      <c r="B27" s="236"/>
      <c r="C27" s="150" t="s">
        <v>230</v>
      </c>
      <c r="D27" s="157">
        <f>Balancing!$B$7*Balancing!$B$13*Balancing!$B$21</f>
        <v>9.3883561951188538E-3</v>
      </c>
      <c r="E27" s="148">
        <f>Panel!D27</f>
        <v>404</v>
      </c>
      <c r="F27" s="149">
        <f>'Response Rate'!E27</f>
        <v>0.23100000000000001</v>
      </c>
      <c r="G27" s="121">
        <f>Specs!$B$4*D27/Specs!$B$5/F27</f>
        <v>81.284469221808266</v>
      </c>
      <c r="H27" s="121">
        <f t="shared" si="0"/>
        <v>0</v>
      </c>
      <c r="I27" s="125">
        <f>H27*F27*Specs!$B$5</f>
        <v>0</v>
      </c>
      <c r="J27" s="112"/>
      <c r="T27" s="275" t="s">
        <v>261</v>
      </c>
      <c r="U27" s="238" t="s">
        <v>223</v>
      </c>
      <c r="V27" s="150" t="s">
        <v>253</v>
      </c>
      <c r="W27" s="149">
        <f>Balancing!$B$6*Balancing!$B$11/(Balancing!$B$11+Balancing!$B$12)*Balancing!$B$25</f>
        <v>1.4339888352732963E-2</v>
      </c>
      <c r="X27" s="148">
        <f>Panel!D67</f>
        <v>9</v>
      </c>
      <c r="Y27" s="149">
        <f>'Response Rate'!E67</f>
        <v>0.19222500000000001</v>
      </c>
      <c r="Z27" s="148">
        <f>Specs!$B$4*W27/Specs!$B$5/Y27</f>
        <v>149.19899443603029</v>
      </c>
      <c r="AA27" s="148">
        <f t="shared" si="2"/>
        <v>140.19899443603029</v>
      </c>
      <c r="AB27" s="151">
        <f>AA27*Y27*Specs!$B$5</f>
        <v>13.474875852732962</v>
      </c>
    </row>
    <row r="28" spans="1:28" ht="15.75" thickBot="1">
      <c r="A28" s="253"/>
      <c r="B28" s="236"/>
      <c r="C28" s="150" t="s">
        <v>231</v>
      </c>
      <c r="D28" s="157">
        <f>Balancing!$B$7*Balancing!$B$14*Balancing!$B$21</f>
        <v>1.0371497603382546E-2</v>
      </c>
      <c r="E28" s="148">
        <f>Panel!D28</f>
        <v>421</v>
      </c>
      <c r="F28" s="149">
        <f>'Response Rate'!E28</f>
        <v>0.24502499999999997</v>
      </c>
      <c r="G28" s="121">
        <f>Specs!$B$4*D28/Specs!$B$5/F28</f>
        <v>84.656648124742759</v>
      </c>
      <c r="H28" s="121">
        <f t="shared" si="0"/>
        <v>0</v>
      </c>
      <c r="I28" s="125">
        <f>H28*F28*Specs!$B$5</f>
        <v>0</v>
      </c>
      <c r="J28" s="112"/>
      <c r="T28" s="276"/>
      <c r="U28" s="239"/>
      <c r="V28" s="150" t="s">
        <v>254</v>
      </c>
      <c r="W28" s="149">
        <f>Balancing!$B$6*Balancing!$B$12/(Balancing!$B$11+Balancing!$B$12)*Balancing!$B$25</f>
        <v>2.124224027435637E-2</v>
      </c>
      <c r="X28" s="148">
        <f>Panel!D68</f>
        <v>43</v>
      </c>
      <c r="Y28" s="149">
        <f>'Response Rate'!E68</f>
        <v>0.114675</v>
      </c>
      <c r="Z28" s="148">
        <f>Specs!$B$4*W28/Specs!$B$5/Y28</f>
        <v>370.47726661183987</v>
      </c>
      <c r="AA28" s="148">
        <f t="shared" si="2"/>
        <v>327.47726661183987</v>
      </c>
      <c r="AB28" s="151">
        <f>AA28*Y28*Specs!$B$5</f>
        <v>18.776727774356367</v>
      </c>
    </row>
    <row r="29" spans="1:28" ht="15.75" thickBot="1">
      <c r="A29" s="253"/>
      <c r="B29" s="236"/>
      <c r="C29" s="150" t="s">
        <v>232</v>
      </c>
      <c r="D29" s="157">
        <f>Balancing!$B$7*Balancing!$B$15*Balancing!$B$21</f>
        <v>1.0127984271036465E-2</v>
      </c>
      <c r="E29" s="148">
        <f>Panel!D29</f>
        <v>617</v>
      </c>
      <c r="F29" s="149">
        <f>'Response Rate'!E29</f>
        <v>0.3795</v>
      </c>
      <c r="G29" s="121">
        <f>Specs!$B$4*D29/Specs!$B$5/F29</f>
        <v>53.375411178057789</v>
      </c>
      <c r="H29" s="121">
        <f t="shared" si="0"/>
        <v>0</v>
      </c>
      <c r="I29" s="125">
        <f>H29*F29*Specs!$B$5</f>
        <v>0</v>
      </c>
      <c r="J29" s="112"/>
      <c r="T29" s="276"/>
      <c r="U29" s="239" t="s">
        <v>224</v>
      </c>
      <c r="V29" s="150" t="s">
        <v>255</v>
      </c>
      <c r="W29" s="149">
        <f>Balancing!$B$7*Balancing!$B$11/(Balancing!$B$11+Balancing!$B$12)*Balancing!$B$25</f>
        <v>1.4966984044339235E-2</v>
      </c>
      <c r="X29" s="148">
        <f>Panel!D73</f>
        <v>34</v>
      </c>
      <c r="Y29" s="149">
        <f>'Response Rate'!E73</f>
        <v>7.4249999999999997E-2</v>
      </c>
      <c r="Z29" s="148">
        <f>Specs!$B$4*W29/Specs!$B$5/Y29</f>
        <v>403.15108536940699</v>
      </c>
      <c r="AA29" s="148">
        <f t="shared" si="2"/>
        <v>369.15108536940699</v>
      </c>
      <c r="AB29" s="151">
        <f>AA29*Y29*Specs!$B$5</f>
        <v>13.704734044339233</v>
      </c>
    </row>
    <row r="30" spans="1:28" ht="15.75" thickBot="1">
      <c r="A30" s="254"/>
      <c r="B30" s="237"/>
      <c r="C30" s="150" t="s">
        <v>233</v>
      </c>
      <c r="D30" s="157">
        <f>Balancing!$B$7*Balancing!$B$16*Balancing!$B$21</f>
        <v>1.1121157390597158E-2</v>
      </c>
      <c r="E30" s="148">
        <f>Panel!D30</f>
        <v>694</v>
      </c>
      <c r="F30" s="149">
        <f>'Response Rate'!E30</f>
        <v>0.47932499999999995</v>
      </c>
      <c r="G30" s="121">
        <f>Specs!$B$4*D30/Specs!$B$5/F30</f>
        <v>46.40341059029744</v>
      </c>
      <c r="H30" s="121">
        <f t="shared" si="0"/>
        <v>0</v>
      </c>
      <c r="I30" s="125">
        <f>H30*F30*Specs!$B$5</f>
        <v>0</v>
      </c>
      <c r="J30" s="112"/>
      <c r="T30" s="277"/>
      <c r="U30" s="240"/>
      <c r="V30" s="150" t="s">
        <v>256</v>
      </c>
      <c r="W30" s="149">
        <f>Balancing!$B$7*Balancing!$B$12/(Balancing!$B$11+Balancing!$B$12)*Balancing!$B$25</f>
        <v>2.217118177155954E-2</v>
      </c>
      <c r="X30" s="148">
        <f>Panel!D74</f>
        <v>120</v>
      </c>
      <c r="Y30" s="149">
        <f>'Response Rate'!E74</f>
        <v>0.223575</v>
      </c>
      <c r="Z30" s="148">
        <f>Specs!$B$4*W30/Specs!$B$5/Y30</f>
        <v>198.33328208931712</v>
      </c>
      <c r="AA30" s="148">
        <f t="shared" si="2"/>
        <v>78.333282089317123</v>
      </c>
      <c r="AB30" s="151">
        <f>AA30*Y30*Specs!$B$5</f>
        <v>8.7566817715595384</v>
      </c>
    </row>
    <row r="31" spans="1:28" ht="15" customHeight="1" thickBot="1">
      <c r="A31" s="252" t="s">
        <v>258</v>
      </c>
      <c r="B31" s="238" t="s">
        <v>223</v>
      </c>
      <c r="C31" s="150" t="s">
        <v>228</v>
      </c>
      <c r="D31" s="157">
        <f>Balancing!$B$6*Balancing!$B$11*Balancing!$B$22</f>
        <v>3.6795298980787203E-3</v>
      </c>
      <c r="E31" s="148">
        <f>Panel!D31</f>
        <v>10</v>
      </c>
      <c r="F31" s="149">
        <f>'Response Rate'!E31</f>
        <v>0.22605</v>
      </c>
      <c r="G31" s="121">
        <f>Specs!$B$4*D31/Specs!$B$5/F31</f>
        <v>32.555009051791373</v>
      </c>
      <c r="H31" s="121">
        <f t="shared" si="0"/>
        <v>22.555009051791373</v>
      </c>
      <c r="I31" s="125">
        <f>H31*F31*Specs!$B$5</f>
        <v>2.5492798980787201</v>
      </c>
      <c r="J31" s="112"/>
      <c r="T31" s="166" t="s">
        <v>47</v>
      </c>
      <c r="U31" s="167"/>
      <c r="V31" s="167"/>
      <c r="W31" s="167"/>
      <c r="X31" s="168">
        <f>SUM(X7:X30)</f>
        <v>3097</v>
      </c>
      <c r="Y31" s="167"/>
      <c r="Z31" s="168">
        <f>SUM(Z7:Z30)</f>
        <v>9827.2257377393562</v>
      </c>
      <c r="AA31" s="168">
        <f>SUM(AA7:AA30)</f>
        <v>6730.2257377393544</v>
      </c>
      <c r="AB31" s="168">
        <f>SUM(AB7:AB30)</f>
        <v>644.17457536573693</v>
      </c>
    </row>
    <row r="32" spans="1:28" ht="15.75" thickBot="1">
      <c r="A32" s="253"/>
      <c r="B32" s="239"/>
      <c r="C32" s="150" t="s">
        <v>229</v>
      </c>
      <c r="D32" s="157">
        <f>Balancing!$B$6*Balancing!$B$12*Balancing!$B$22</f>
        <v>5.4506322691675489E-3</v>
      </c>
      <c r="E32" s="148">
        <f>Panel!D32</f>
        <v>65</v>
      </c>
      <c r="F32" s="149">
        <f>'Response Rate'!E32</f>
        <v>0.19882499999999997</v>
      </c>
      <c r="G32" s="121">
        <f>Specs!$B$4*D32/Specs!$B$5/F32</f>
        <v>54.828439775355712</v>
      </c>
      <c r="H32" s="121">
        <f t="shared" si="0"/>
        <v>0</v>
      </c>
      <c r="I32" s="125">
        <f>H32*F32*Specs!$B$5</f>
        <v>0</v>
      </c>
      <c r="J32" s="112"/>
    </row>
    <row r="33" spans="1:10" ht="15.75" thickBot="1">
      <c r="A33" s="253"/>
      <c r="B33" s="239"/>
      <c r="C33" s="150" t="s">
        <v>230</v>
      </c>
      <c r="D33" s="157">
        <f>Balancing!$B$6*Balancing!$B$13*Balancing!$B$22</f>
        <v>5.3029642612140559E-3</v>
      </c>
      <c r="E33" s="148">
        <f>Panel!D33</f>
        <v>126</v>
      </c>
      <c r="F33" s="149">
        <f>'Response Rate'!E33</f>
        <v>0.29122499999999996</v>
      </c>
      <c r="G33" s="121">
        <f>Specs!$B$4*D33/Specs!$B$5/F33</f>
        <v>36.418331264239377</v>
      </c>
      <c r="H33" s="121">
        <f t="shared" si="0"/>
        <v>0</v>
      </c>
      <c r="I33" s="125">
        <f>H33*F33*Specs!$B$5</f>
        <v>0</v>
      </c>
      <c r="J33" s="112"/>
    </row>
    <row r="34" spans="1:10" ht="15.75" thickBot="1">
      <c r="A34" s="253"/>
      <c r="B34" s="239"/>
      <c r="C34" s="150" t="s">
        <v>231</v>
      </c>
      <c r="D34" s="157">
        <f>Balancing!$B$6*Balancing!$B$14*Balancing!$B$22</f>
        <v>5.8582865821175415E-3</v>
      </c>
      <c r="E34" s="148">
        <f>Panel!D34</f>
        <v>201</v>
      </c>
      <c r="F34" s="149">
        <f>'Response Rate'!E34</f>
        <v>0.26977499999999999</v>
      </c>
      <c r="G34" s="121">
        <f>Specs!$B$4*D34/Specs!$B$5/F34</f>
        <v>43.430907846298147</v>
      </c>
      <c r="H34" s="121">
        <f t="shared" si="0"/>
        <v>0</v>
      </c>
      <c r="I34" s="125">
        <f>H34*F34*Specs!$B$5</f>
        <v>0</v>
      </c>
      <c r="J34" s="112"/>
    </row>
    <row r="35" spans="1:10" ht="15.75" thickBot="1">
      <c r="A35" s="253"/>
      <c r="B35" s="239"/>
      <c r="C35" s="150" t="s">
        <v>232</v>
      </c>
      <c r="D35" s="157">
        <f>Balancing!$B$6*Balancing!$B$15*Balancing!$B$22</f>
        <v>5.7207393404362121E-3</v>
      </c>
      <c r="E35" s="148">
        <f>Panel!D35</f>
        <v>349</v>
      </c>
      <c r="F35" s="149">
        <f>'Response Rate'!E35</f>
        <v>0.38445000000000001</v>
      </c>
      <c r="G35" s="121">
        <f>Specs!$B$4*D35/Specs!$B$5/F35</f>
        <v>29.760641646176154</v>
      </c>
      <c r="H35" s="121">
        <f t="shared" si="0"/>
        <v>0</v>
      </c>
      <c r="I35" s="125">
        <f>H35*F35*Specs!$B$5</f>
        <v>0</v>
      </c>
      <c r="J35" s="112"/>
    </row>
    <row r="36" spans="1:10" ht="15.75" thickBot="1">
      <c r="A36" s="253"/>
      <c r="B36" s="240"/>
      <c r="C36" s="150" t="s">
        <v>233</v>
      </c>
      <c r="D36" s="157">
        <f>Balancing!$B$6*Balancing!$B$16*Balancing!$B$22</f>
        <v>6.2817280213905103E-3</v>
      </c>
      <c r="E36" s="148">
        <f>Panel!D36</f>
        <v>627</v>
      </c>
      <c r="F36" s="149">
        <f>'Response Rate'!E36</f>
        <v>0.40342499999999998</v>
      </c>
      <c r="G36" s="121">
        <f>Specs!$B$4*D36/Specs!$B$5/F36</f>
        <v>31.141986844595699</v>
      </c>
      <c r="H36" s="121">
        <f t="shared" si="0"/>
        <v>0</v>
      </c>
      <c r="I36" s="125">
        <f>H36*F36*Specs!$B$5</f>
        <v>0</v>
      </c>
      <c r="J36" s="112"/>
    </row>
    <row r="37" spans="1:10" ht="15.75" thickBot="1">
      <c r="A37" s="253"/>
      <c r="B37" s="236" t="s">
        <v>224</v>
      </c>
      <c r="C37" s="150" t="s">
        <v>228</v>
      </c>
      <c r="D37" s="157">
        <f>Balancing!$B$7*Balancing!$B$11*Balancing!$B$22</f>
        <v>3.8404389156012921E-3</v>
      </c>
      <c r="E37" s="148">
        <f>Panel!D37</f>
        <v>38</v>
      </c>
      <c r="F37" s="149">
        <f>'Response Rate'!E37</f>
        <v>0.23429999999999995</v>
      </c>
      <c r="G37" s="121">
        <f>Specs!$B$4*D37/Specs!$B$5/F37</f>
        <v>32.782235728564174</v>
      </c>
      <c r="H37" s="121">
        <f t="shared" si="0"/>
        <v>0</v>
      </c>
      <c r="I37" s="125">
        <f>H37*F37*Specs!$B$5</f>
        <v>0</v>
      </c>
      <c r="J37" s="112"/>
    </row>
    <row r="38" spans="1:10" ht="15.75" thickBot="1">
      <c r="A38" s="253"/>
      <c r="B38" s="236"/>
      <c r="C38" s="150" t="s">
        <v>229</v>
      </c>
      <c r="D38" s="157">
        <f>Balancing!$B$7*Balancing!$B$12*Balancing!$B$22</f>
        <v>5.6889931216684434E-3</v>
      </c>
      <c r="E38" s="148">
        <f>Panel!D38</f>
        <v>148</v>
      </c>
      <c r="F38" s="149">
        <f>'Response Rate'!E38</f>
        <v>0.19139999999999999</v>
      </c>
      <c r="G38" s="121">
        <f>Specs!$B$4*D38/Specs!$B$5/F38</f>
        <v>59.446114124017178</v>
      </c>
      <c r="H38" s="121">
        <f t="shared" si="0"/>
        <v>0</v>
      </c>
      <c r="I38" s="125">
        <f>H38*F38*Specs!$B$5</f>
        <v>0</v>
      </c>
      <c r="J38" s="112"/>
    </row>
    <row r="39" spans="1:10" ht="15.75" thickBot="1">
      <c r="A39" s="253"/>
      <c r="B39" s="236"/>
      <c r="C39" s="150" t="s">
        <v>230</v>
      </c>
      <c r="D39" s="157">
        <f>Balancing!$B$7*Balancing!$B$13*Balancing!$B$22</f>
        <v>5.5348674643038885E-3</v>
      </c>
      <c r="E39" s="148">
        <f>Panel!D39</f>
        <v>221</v>
      </c>
      <c r="F39" s="149">
        <f>'Response Rate'!E39</f>
        <v>0.24914999999999998</v>
      </c>
      <c r="G39" s="121">
        <f>Specs!$B$4*D39/Specs!$B$5/F39</f>
        <v>44.430001720280067</v>
      </c>
      <c r="H39" s="121">
        <f t="shared" si="0"/>
        <v>0</v>
      </c>
      <c r="I39" s="125">
        <f>H39*F39*Specs!$B$5</f>
        <v>0</v>
      </c>
      <c r="J39" s="112"/>
    </row>
    <row r="40" spans="1:10" ht="15.75" thickBot="1">
      <c r="A40" s="253"/>
      <c r="B40" s="236"/>
      <c r="C40" s="150" t="s">
        <v>231</v>
      </c>
      <c r="D40" s="157">
        <f>Balancing!$B$7*Balancing!$B$14*Balancing!$B$22</f>
        <v>6.1144745094901124E-3</v>
      </c>
      <c r="E40" s="148">
        <f>Panel!D40</f>
        <v>304</v>
      </c>
      <c r="F40" s="149">
        <f>'Response Rate'!E40</f>
        <v>0.21615000000000001</v>
      </c>
      <c r="G40" s="121">
        <f>Specs!$B$4*D40/Specs!$B$5/F40</f>
        <v>56.576215678835183</v>
      </c>
      <c r="H40" s="121">
        <f t="shared" ref="H40:H71" si="3">ABS(IF((G40-E40)&gt;0,(G40-E40),0))</f>
        <v>0</v>
      </c>
      <c r="I40" s="125">
        <f>H40*F40*Specs!$B$5</f>
        <v>0</v>
      </c>
      <c r="J40" s="112"/>
    </row>
    <row r="41" spans="1:10" ht="15.75" thickBot="1">
      <c r="A41" s="253"/>
      <c r="B41" s="236"/>
      <c r="C41" s="150" t="s">
        <v>232</v>
      </c>
      <c r="D41" s="157">
        <f>Balancing!$B$7*Balancing!$B$15*Balancing!$B$22</f>
        <v>5.9709122082400503E-3</v>
      </c>
      <c r="E41" s="148">
        <f>Panel!D41</f>
        <v>436</v>
      </c>
      <c r="F41" s="149">
        <f>'Response Rate'!E41</f>
        <v>0.31845000000000001</v>
      </c>
      <c r="G41" s="121">
        <f>Specs!$B$4*D41/Specs!$B$5/F41</f>
        <v>37.499841157105038</v>
      </c>
      <c r="H41" s="121">
        <f t="shared" si="3"/>
        <v>0</v>
      </c>
      <c r="I41" s="125">
        <f>H41*F41*Specs!$B$5</f>
        <v>0</v>
      </c>
      <c r="J41" s="112"/>
    </row>
    <row r="42" spans="1:10" ht="15.75" thickBot="1">
      <c r="A42" s="254"/>
      <c r="B42" s="237"/>
      <c r="C42" s="150" t="s">
        <v>233</v>
      </c>
      <c r="D42" s="157">
        <f>Balancing!$B$7*Balancing!$B$16*Balancing!$B$22</f>
        <v>6.5564334082916301E-3</v>
      </c>
      <c r="E42" s="148">
        <f>Panel!D42</f>
        <v>587</v>
      </c>
      <c r="F42" s="149">
        <f>'Response Rate'!E42</f>
        <v>0.35969999999999996</v>
      </c>
      <c r="G42" s="121">
        <f>Specs!$B$4*D42/Specs!$B$5/F42</f>
        <v>36.455009220414958</v>
      </c>
      <c r="H42" s="121">
        <f t="shared" si="3"/>
        <v>0</v>
      </c>
      <c r="I42" s="125">
        <f>H42*F42*Specs!$B$5</f>
        <v>0</v>
      </c>
      <c r="J42" s="112"/>
    </row>
    <row r="43" spans="1:10" ht="15.75" thickBot="1">
      <c r="A43" s="252" t="s">
        <v>259</v>
      </c>
      <c r="B43" s="238" t="s">
        <v>223</v>
      </c>
      <c r="C43" s="150" t="s">
        <v>228</v>
      </c>
      <c r="D43" s="157">
        <f>Balancing!$B$6*Balancing!$B$11*Balancing!$B$23</f>
        <v>2.0961537954643533E-2</v>
      </c>
      <c r="E43" s="148">
        <f>Panel!D43</f>
        <v>82</v>
      </c>
      <c r="F43" s="149">
        <f>'Response Rate'!E43</f>
        <v>0.14272499999999999</v>
      </c>
      <c r="G43" s="121">
        <f>Specs!$B$4*D43/Specs!$B$5/F43</f>
        <v>293.73323460702096</v>
      </c>
      <c r="H43" s="121">
        <f t="shared" si="3"/>
        <v>211.73323460702096</v>
      </c>
      <c r="I43" s="125">
        <f>H43*F43*Specs!$B$5</f>
        <v>15.109812954643532</v>
      </c>
      <c r="J43" s="112"/>
    </row>
    <row r="44" spans="1:10" ht="15.75" thickBot="1">
      <c r="A44" s="253"/>
      <c r="B44" s="239"/>
      <c r="C44" s="150" t="s">
        <v>229</v>
      </c>
      <c r="D44" s="157">
        <f>Balancing!$B$6*Balancing!$B$12*Balancing!$B$23</f>
        <v>3.1051150106598761E-2</v>
      </c>
      <c r="E44" s="148">
        <f>Panel!D44</f>
        <v>293</v>
      </c>
      <c r="F44" s="149">
        <f>'Response Rate'!E44</f>
        <v>0.29534999999999995</v>
      </c>
      <c r="G44" s="121">
        <f>Specs!$B$4*D44/Specs!$B$5/F44</f>
        <v>210.26680282105141</v>
      </c>
      <c r="H44" s="121">
        <f t="shared" si="3"/>
        <v>0</v>
      </c>
      <c r="I44" s="125">
        <f>H44*F44*Specs!$B$5</f>
        <v>0</v>
      </c>
      <c r="J44" s="112"/>
    </row>
    <row r="45" spans="1:10" ht="15.75" thickBot="1">
      <c r="A45" s="253"/>
      <c r="B45" s="239"/>
      <c r="C45" s="150" t="s">
        <v>230</v>
      </c>
      <c r="D45" s="157">
        <f>Balancing!$B$6*Balancing!$B$13*Balancing!$B$23</f>
        <v>3.0209915318692836E-2</v>
      </c>
      <c r="E45" s="148">
        <f>Panel!D45</f>
        <v>575</v>
      </c>
      <c r="F45" s="149">
        <f>'Response Rate'!E45</f>
        <v>0.34154999999999996</v>
      </c>
      <c r="G45" s="121">
        <f>Specs!$B$4*D45/Specs!$B$5/F45</f>
        <v>176.89893320856589</v>
      </c>
      <c r="H45" s="121">
        <f t="shared" si="3"/>
        <v>0</v>
      </c>
      <c r="I45" s="125">
        <f>H45*F45*Specs!$B$5</f>
        <v>0</v>
      </c>
      <c r="J45" s="112"/>
    </row>
    <row r="46" spans="1:10" ht="15.75" thickBot="1">
      <c r="A46" s="253"/>
      <c r="B46" s="239"/>
      <c r="C46" s="150" t="s">
        <v>231</v>
      </c>
      <c r="D46" s="157">
        <f>Balancing!$B$6*Balancing!$B$14*Balancing!$B$23</f>
        <v>3.3373474313758276E-2</v>
      </c>
      <c r="E46" s="148">
        <f>Panel!D46</f>
        <v>871</v>
      </c>
      <c r="F46" s="149">
        <f>'Response Rate'!E46</f>
        <v>0.358875</v>
      </c>
      <c r="G46" s="121">
        <f>Specs!$B$4*D46/Specs!$B$5/F46</f>
        <v>185.98940753052332</v>
      </c>
      <c r="H46" s="121">
        <f t="shared" si="3"/>
        <v>0</v>
      </c>
      <c r="I46" s="125">
        <f>H46*F46*Specs!$B$5</f>
        <v>0</v>
      </c>
      <c r="J46" s="112"/>
    </row>
    <row r="47" spans="1:10" ht="15.75" thickBot="1">
      <c r="A47" s="253"/>
      <c r="B47" s="239"/>
      <c r="C47" s="150" t="s">
        <v>232</v>
      </c>
      <c r="D47" s="157">
        <f>Balancing!$B$6*Balancing!$B$15*Balancing!$B$23</f>
        <v>3.2589895485233146E-2</v>
      </c>
      <c r="E47" s="148">
        <f>Panel!D47</f>
        <v>1414</v>
      </c>
      <c r="F47" s="149">
        <f>'Response Rate'!E47</f>
        <v>0.43064999999999998</v>
      </c>
      <c r="G47" s="121">
        <f>Specs!$B$4*D47/Specs!$B$5/F47</f>
        <v>151.35212114354184</v>
      </c>
      <c r="H47" s="121">
        <f t="shared" si="3"/>
        <v>0</v>
      </c>
      <c r="I47" s="125">
        <f>H47*F47*Specs!$B$5</f>
        <v>0</v>
      </c>
      <c r="J47" s="112"/>
    </row>
    <row r="48" spans="1:10" ht="15.75" thickBot="1">
      <c r="A48" s="253"/>
      <c r="B48" s="240"/>
      <c r="C48" s="150" t="s">
        <v>233</v>
      </c>
      <c r="D48" s="157">
        <f>Balancing!$B$6*Balancing!$B$16*Balancing!$B$23</f>
        <v>3.5785734587964455E-2</v>
      </c>
      <c r="E48" s="148">
        <f>Panel!D48</f>
        <v>2815</v>
      </c>
      <c r="F48" s="149">
        <f>'Response Rate'!E48</f>
        <v>0.49747499999999995</v>
      </c>
      <c r="G48" s="121">
        <f>Specs!$B$4*D48/Specs!$B$5/F48</f>
        <v>143.86947922192857</v>
      </c>
      <c r="H48" s="121">
        <f t="shared" si="3"/>
        <v>0</v>
      </c>
      <c r="I48" s="125">
        <f>H48*F48*Specs!$B$5</f>
        <v>0</v>
      </c>
      <c r="J48" s="112"/>
    </row>
    <row r="49" spans="1:10" ht="15.75" thickBot="1">
      <c r="A49" s="253"/>
      <c r="B49" s="236" t="s">
        <v>224</v>
      </c>
      <c r="C49" s="150" t="s">
        <v>228</v>
      </c>
      <c r="D49" s="157">
        <f>Balancing!$B$7*Balancing!$B$11*Balancing!$B$23</f>
        <v>2.1878204097186622E-2</v>
      </c>
      <c r="E49" s="148">
        <f>Panel!D49</f>
        <v>192</v>
      </c>
      <c r="F49" s="149">
        <f>'Response Rate'!E49</f>
        <v>0.14189999999999997</v>
      </c>
      <c r="G49" s="121">
        <f>Specs!$B$4*D49/Specs!$B$5/F49</f>
        <v>308.3608752246177</v>
      </c>
      <c r="H49" s="121">
        <f t="shared" si="3"/>
        <v>116.3608752246177</v>
      </c>
      <c r="I49" s="125">
        <f>H49*F49*Specs!$B$5</f>
        <v>8.2558040971866244</v>
      </c>
      <c r="J49" s="112"/>
    </row>
    <row r="50" spans="1:10" ht="15.75" thickBot="1">
      <c r="A50" s="253"/>
      <c r="B50" s="236"/>
      <c r="C50" s="150" t="s">
        <v>229</v>
      </c>
      <c r="D50" s="157">
        <f>Balancing!$B$7*Balancing!$B$12*Balancing!$B$23</f>
        <v>3.2409043694909483E-2</v>
      </c>
      <c r="E50" s="148">
        <f>Panel!D50</f>
        <v>768</v>
      </c>
      <c r="F50" s="149">
        <f>'Response Rate'!E50</f>
        <v>0.22522500000000001</v>
      </c>
      <c r="G50" s="121">
        <f>Specs!$B$4*D50/Specs!$B$5/F50</f>
        <v>287.79259580339203</v>
      </c>
      <c r="H50" s="121">
        <f t="shared" si="3"/>
        <v>0</v>
      </c>
      <c r="I50" s="125">
        <f>H50*F50*Specs!$B$5</f>
        <v>0</v>
      </c>
      <c r="J50" s="112"/>
    </row>
    <row r="51" spans="1:10" ht="15.75" thickBot="1">
      <c r="A51" s="253"/>
      <c r="B51" s="236"/>
      <c r="C51" s="150" t="s">
        <v>230</v>
      </c>
      <c r="D51" s="157">
        <f>Balancing!$B$7*Balancing!$B$13*Balancing!$B$23</f>
        <v>3.1531020983823904E-2</v>
      </c>
      <c r="E51" s="148">
        <f>Panel!D51</f>
        <v>1049</v>
      </c>
      <c r="F51" s="149">
        <f>'Response Rate'!E51</f>
        <v>0.25409999999999999</v>
      </c>
      <c r="G51" s="121">
        <f>Specs!$B$4*D51/Specs!$B$5/F51</f>
        <v>248.17804788527278</v>
      </c>
      <c r="H51" s="121">
        <f t="shared" si="3"/>
        <v>0</v>
      </c>
      <c r="I51" s="125">
        <f>H51*F51*Specs!$B$5</f>
        <v>0</v>
      </c>
      <c r="J51" s="112"/>
    </row>
    <row r="52" spans="1:10" ht="15.75" thickBot="1">
      <c r="A52" s="253"/>
      <c r="B52" s="236"/>
      <c r="C52" s="150" t="s">
        <v>231</v>
      </c>
      <c r="D52" s="157">
        <f>Balancing!$B$7*Balancing!$B$14*Balancing!$B$23</f>
        <v>3.4832925143589995E-2</v>
      </c>
      <c r="E52" s="148">
        <f>Panel!D52</f>
        <v>1344</v>
      </c>
      <c r="F52" s="149">
        <f>'Response Rate'!E52</f>
        <v>0.27060000000000001</v>
      </c>
      <c r="G52" s="121">
        <f>Specs!$B$4*D52/Specs!$B$5/F52</f>
        <v>257.44955760229118</v>
      </c>
      <c r="H52" s="121">
        <f t="shared" si="3"/>
        <v>0</v>
      </c>
      <c r="I52" s="125">
        <f>H52*F52*Specs!$B$5</f>
        <v>0</v>
      </c>
      <c r="J52" s="112"/>
    </row>
    <row r="53" spans="1:10" ht="15.75" thickBot="1">
      <c r="A53" s="253"/>
      <c r="B53" s="236"/>
      <c r="C53" s="150" t="s">
        <v>232</v>
      </c>
      <c r="D53" s="157">
        <f>Balancing!$B$7*Balancing!$B$15*Balancing!$B$23</f>
        <v>3.4015079736740478E-2</v>
      </c>
      <c r="E53" s="148">
        <f>Panel!D53</f>
        <v>1826</v>
      </c>
      <c r="F53" s="149">
        <f>'Response Rate'!E53</f>
        <v>0.36547499999999999</v>
      </c>
      <c r="G53" s="121">
        <f>Specs!$B$4*D53/Specs!$B$5/F53</f>
        <v>186.14175928170451</v>
      </c>
      <c r="H53" s="121">
        <f t="shared" si="3"/>
        <v>0</v>
      </c>
      <c r="I53" s="125">
        <f>H53*F53*Specs!$B$5</f>
        <v>0</v>
      </c>
      <c r="J53" s="112"/>
    </row>
    <row r="54" spans="1:10" ht="15.75" thickBot="1">
      <c r="A54" s="254"/>
      <c r="B54" s="237"/>
      <c r="C54" s="150" t="s">
        <v>233</v>
      </c>
      <c r="D54" s="157">
        <f>Balancing!$B$7*Balancing!$B$16*Balancing!$B$23</f>
        <v>3.7350675641135284E-2</v>
      </c>
      <c r="E54" s="148">
        <f>Panel!D54</f>
        <v>2378</v>
      </c>
      <c r="F54" s="149">
        <f>'Response Rate'!E54</f>
        <v>0.43890000000000001</v>
      </c>
      <c r="G54" s="121">
        <f>Specs!$B$4*D54/Specs!$B$5/F54</f>
        <v>170.20130162285386</v>
      </c>
      <c r="H54" s="121">
        <f t="shared" si="3"/>
        <v>0</v>
      </c>
      <c r="I54" s="125">
        <f>H54*F54*Specs!$B$5</f>
        <v>0</v>
      </c>
      <c r="J54" s="112"/>
    </row>
    <row r="55" spans="1:10" ht="15.75" thickBot="1">
      <c r="A55" s="252" t="s">
        <v>260</v>
      </c>
      <c r="B55" s="238" t="s">
        <v>223</v>
      </c>
      <c r="C55" s="150" t="s">
        <v>228</v>
      </c>
      <c r="D55" s="157">
        <f>Balancing!$B$6*Balancing!$B$11*Balancing!$B$24</f>
        <v>1.338126607707033E-2</v>
      </c>
      <c r="E55" s="148">
        <f>Panel!D55</f>
        <v>16</v>
      </c>
      <c r="F55" s="149">
        <f>'Response Rate'!E55</f>
        <v>0.18562499999999998</v>
      </c>
      <c r="G55" s="121">
        <f>Specs!$B$4*D55/Specs!$B$5/F55</f>
        <v>144.17525739604397</v>
      </c>
      <c r="H55" s="121">
        <f t="shared" si="3"/>
        <v>128.17525739604397</v>
      </c>
      <c r="I55" s="125">
        <f>H55*F55*Specs!$B$5</f>
        <v>11.896266077070331</v>
      </c>
      <c r="J55" s="112"/>
    </row>
    <row r="56" spans="1:10" ht="15.75" thickBot="1">
      <c r="A56" s="253"/>
      <c r="B56" s="239"/>
      <c r="C56" s="150" t="s">
        <v>229</v>
      </c>
      <c r="D56" s="157">
        <f>Balancing!$B$6*Balancing!$B$12*Balancing!$B$24</f>
        <v>1.9822195416887515E-2</v>
      </c>
      <c r="E56" s="148">
        <f>Panel!D56</f>
        <v>100</v>
      </c>
      <c r="F56" s="149">
        <f>'Response Rate'!E56</f>
        <v>0.27802500000000002</v>
      </c>
      <c r="G56" s="121">
        <f>Specs!$B$4*D56/Specs!$B$5/F56</f>
        <v>142.59289932119421</v>
      </c>
      <c r="H56" s="121">
        <f t="shared" si="3"/>
        <v>42.59289932119421</v>
      </c>
      <c r="I56" s="125">
        <f>H56*F56*Specs!$B$5</f>
        <v>5.9209454168875109</v>
      </c>
      <c r="J56" s="112"/>
    </row>
    <row r="57" spans="1:10" ht="15.75" thickBot="1">
      <c r="A57" s="253"/>
      <c r="B57" s="239"/>
      <c r="C57" s="150" t="s">
        <v>230</v>
      </c>
      <c r="D57" s="157">
        <f>Balancing!$B$6*Balancing!$B$13*Balancing!$B$24</f>
        <v>1.9285174395118294E-2</v>
      </c>
      <c r="E57" s="148">
        <f>Panel!D57</f>
        <v>234</v>
      </c>
      <c r="F57" s="149">
        <f>'Response Rate'!E57</f>
        <v>0.34897499999999998</v>
      </c>
      <c r="G57" s="121">
        <f>Specs!$B$4*D57/Specs!$B$5/F57</f>
        <v>110.52467595167731</v>
      </c>
      <c r="H57" s="121">
        <f t="shared" si="3"/>
        <v>0</v>
      </c>
      <c r="I57" s="125">
        <f>H57*F57*Specs!$B$5</f>
        <v>0</v>
      </c>
      <c r="J57" s="112"/>
    </row>
    <row r="58" spans="1:10" ht="15.75" thickBot="1">
      <c r="A58" s="253"/>
      <c r="B58" s="239"/>
      <c r="C58" s="150" t="s">
        <v>231</v>
      </c>
      <c r="D58" s="157">
        <f>Balancing!$B$6*Balancing!$B$14*Balancing!$B$24</f>
        <v>2.1304702960010743E-2</v>
      </c>
      <c r="E58" s="148">
        <f>Panel!D58</f>
        <v>309</v>
      </c>
      <c r="F58" s="149">
        <f>'Response Rate'!E58</f>
        <v>0.37290000000000001</v>
      </c>
      <c r="G58" s="121">
        <f>Specs!$B$4*D58/Specs!$B$5/F58</f>
        <v>114.26496626447167</v>
      </c>
      <c r="H58" s="121">
        <f t="shared" si="3"/>
        <v>0</v>
      </c>
      <c r="I58" s="125">
        <f>H58*F58*Specs!$B$5</f>
        <v>0</v>
      </c>
      <c r="J58" s="112"/>
    </row>
    <row r="59" spans="1:10" ht="15.75" thickBot="1">
      <c r="A59" s="253"/>
      <c r="B59" s="239"/>
      <c r="C59" s="150" t="s">
        <v>232</v>
      </c>
      <c r="D59" s="157">
        <f>Balancing!$B$6*Balancing!$B$15*Balancing!$B$24</f>
        <v>2.0804487908064564E-2</v>
      </c>
      <c r="E59" s="148">
        <f>Panel!D59</f>
        <v>581</v>
      </c>
      <c r="F59" s="149">
        <f>'Response Rate'!E59</f>
        <v>0.44137500000000002</v>
      </c>
      <c r="G59" s="121">
        <f>Specs!$B$4*D59/Specs!$B$5/F59</f>
        <v>94.271256451156347</v>
      </c>
      <c r="H59" s="121">
        <f t="shared" si="3"/>
        <v>0</v>
      </c>
      <c r="I59" s="125">
        <f>H59*F59*Specs!$B$5</f>
        <v>0</v>
      </c>
      <c r="J59" s="112"/>
    </row>
    <row r="60" spans="1:10" ht="15.75" thickBot="1">
      <c r="A60" s="253"/>
      <c r="B60" s="240"/>
      <c r="C60" s="150" t="s">
        <v>233</v>
      </c>
      <c r="D60" s="157">
        <f>Balancing!$B$6*Balancing!$B$16*Balancing!$B$24</f>
        <v>2.2844623200889293E-2</v>
      </c>
      <c r="E60" s="148">
        <f>Panel!D60</f>
        <v>1072</v>
      </c>
      <c r="F60" s="149">
        <f>'Response Rate'!E60</f>
        <v>0.45540000000000003</v>
      </c>
      <c r="G60" s="121">
        <f>Specs!$B$4*D60/Specs!$B$5/F60</f>
        <v>100.32772595910976</v>
      </c>
      <c r="H60" s="121">
        <f t="shared" si="3"/>
        <v>0</v>
      </c>
      <c r="I60" s="125">
        <f>H60*F60*Specs!$B$5</f>
        <v>0</v>
      </c>
      <c r="J60" s="112"/>
    </row>
    <row r="61" spans="1:10" ht="15.75" thickBot="1">
      <c r="A61" s="253"/>
      <c r="B61" s="236" t="s">
        <v>224</v>
      </c>
      <c r="C61" s="150" t="s">
        <v>228</v>
      </c>
      <c r="D61" s="157">
        <f>Balancing!$B$7*Balancing!$B$11*Balancing!$B$24</f>
        <v>1.3966440389363262E-2</v>
      </c>
      <c r="E61" s="148">
        <f>Panel!D61</f>
        <v>49</v>
      </c>
      <c r="F61" s="149">
        <f>'Response Rate'!E61</f>
        <v>0.15757499999999999</v>
      </c>
      <c r="G61" s="121">
        <f>Specs!$B$4*D61/Specs!$B$5/F61</f>
        <v>177.26721103427909</v>
      </c>
      <c r="H61" s="121">
        <f t="shared" si="3"/>
        <v>128.26721103427909</v>
      </c>
      <c r="I61" s="125">
        <f>H61*F61*Specs!$B$5</f>
        <v>10.105852889363263</v>
      </c>
      <c r="J61" s="112"/>
    </row>
    <row r="62" spans="1:10" ht="15.75" thickBot="1">
      <c r="A62" s="253"/>
      <c r="B62" s="236"/>
      <c r="C62" s="150" t="s">
        <v>229</v>
      </c>
      <c r="D62" s="157">
        <f>Balancing!$B$7*Balancing!$B$12*Balancing!$B$24</f>
        <v>2.0689037127111756E-2</v>
      </c>
      <c r="E62" s="148">
        <f>Panel!D62</f>
        <v>224</v>
      </c>
      <c r="F62" s="149">
        <f>'Response Rate'!E62</f>
        <v>0.26647500000000002</v>
      </c>
      <c r="G62" s="121">
        <f>Specs!$B$4*D62/Specs!$B$5/F62</f>
        <v>155.27938551167469</v>
      </c>
      <c r="H62" s="121">
        <f t="shared" si="3"/>
        <v>0</v>
      </c>
      <c r="I62" s="125">
        <f>H62*F62*Specs!$B$5</f>
        <v>0</v>
      </c>
      <c r="J62" s="112"/>
    </row>
    <row r="63" spans="1:10" ht="15.75" thickBot="1">
      <c r="A63" s="253"/>
      <c r="B63" s="236"/>
      <c r="C63" s="150" t="s">
        <v>230</v>
      </c>
      <c r="D63" s="157">
        <f>Balancing!$B$7*Balancing!$B$13*Balancing!$B$24</f>
        <v>2.0128531712663197E-2</v>
      </c>
      <c r="E63" s="148">
        <f>Panel!D63</f>
        <v>367</v>
      </c>
      <c r="F63" s="149">
        <f>'Response Rate'!E63</f>
        <v>0.27555000000000002</v>
      </c>
      <c r="G63" s="121">
        <f>Specs!$B$4*D63/Specs!$B$5/F63</f>
        <v>146.09712729205731</v>
      </c>
      <c r="H63" s="121">
        <f t="shared" si="3"/>
        <v>0</v>
      </c>
      <c r="I63" s="125">
        <f>H63*F63*Specs!$B$5</f>
        <v>0</v>
      </c>
      <c r="J63" s="112"/>
    </row>
    <row r="64" spans="1:10" ht="15.75" thickBot="1">
      <c r="A64" s="253"/>
      <c r="B64" s="236"/>
      <c r="C64" s="150" t="s">
        <v>231</v>
      </c>
      <c r="D64" s="157">
        <f>Balancing!$B$7*Balancing!$B$14*Balancing!$B$24</f>
        <v>2.2236376004356854E-2</v>
      </c>
      <c r="E64" s="148">
        <f>Panel!D64</f>
        <v>417</v>
      </c>
      <c r="F64" s="149">
        <f>'Response Rate'!E64</f>
        <v>0.30772499999999997</v>
      </c>
      <c r="G64" s="121">
        <f>Specs!$B$4*D64/Specs!$B$5/F64</f>
        <v>144.52108866264916</v>
      </c>
      <c r="H64" s="121">
        <f t="shared" si="3"/>
        <v>0</v>
      </c>
      <c r="I64" s="125">
        <f>H64*F64*Specs!$B$5</f>
        <v>0</v>
      </c>
      <c r="J64" s="112"/>
    </row>
    <row r="65" spans="1:10" ht="15.75" thickBot="1">
      <c r="A65" s="253"/>
      <c r="B65" s="236"/>
      <c r="C65" s="150" t="s">
        <v>232</v>
      </c>
      <c r="D65" s="157">
        <f>Balancing!$B$7*Balancing!$B$15*Balancing!$B$24</f>
        <v>2.1714286116551705E-2</v>
      </c>
      <c r="E65" s="148">
        <f>Panel!D65</f>
        <v>673</v>
      </c>
      <c r="F65" s="149">
        <f>'Response Rate'!E65</f>
        <v>0.38857499999999995</v>
      </c>
      <c r="G65" s="121">
        <f>Specs!$B$4*D65/Specs!$B$5/F65</f>
        <v>111.76368071312723</v>
      </c>
      <c r="H65" s="121">
        <f t="shared" si="3"/>
        <v>0</v>
      </c>
      <c r="I65" s="125">
        <f>H65*F65*Specs!$B$5</f>
        <v>0</v>
      </c>
      <c r="J65" s="112"/>
    </row>
    <row r="66" spans="1:10" ht="15.75" thickBot="1">
      <c r="A66" s="254"/>
      <c r="B66" s="237"/>
      <c r="C66" s="150" t="s">
        <v>233</v>
      </c>
      <c r="D66" s="157">
        <f>Balancing!$B$7*Balancing!$B$16*Balancing!$B$24</f>
        <v>2.3843638286171743E-2</v>
      </c>
      <c r="E66" s="148">
        <f>Panel!D66</f>
        <v>834</v>
      </c>
      <c r="F66" s="149">
        <f>'Response Rate'!E66</f>
        <v>0.43230000000000002</v>
      </c>
      <c r="G66" s="121">
        <f>Specs!$B$4*D66/Specs!$B$5/F66</f>
        <v>110.31060969776425</v>
      </c>
      <c r="H66" s="121">
        <f t="shared" si="3"/>
        <v>0</v>
      </c>
      <c r="I66" s="125">
        <f>H66*F66*Specs!$B$5</f>
        <v>0</v>
      </c>
      <c r="J66" s="112"/>
    </row>
    <row r="67" spans="1:10" ht="15" customHeight="1" thickBot="1">
      <c r="A67" s="252" t="s">
        <v>261</v>
      </c>
      <c r="B67" s="238" t="s">
        <v>223</v>
      </c>
      <c r="C67" s="150" t="s">
        <v>228</v>
      </c>
      <c r="D67" s="157">
        <f>Balancing!$B$6*Balancing!$B$11*Balancing!$B$25</f>
        <v>4.0541893575767058E-3</v>
      </c>
      <c r="E67" s="148">
        <f>Panel!D67</f>
        <v>9</v>
      </c>
      <c r="F67" s="149">
        <f>'Response Rate'!E67</f>
        <v>0.19222500000000001</v>
      </c>
      <c r="G67" s="121">
        <f>Specs!$B$4*D67/Specs!$B$5/F67</f>
        <v>42.181707453002531</v>
      </c>
      <c r="H67" s="121">
        <f t="shared" si="3"/>
        <v>33.181707453002531</v>
      </c>
      <c r="I67" s="125">
        <f>H67*F67*Specs!$B$5</f>
        <v>3.1891768575767059</v>
      </c>
      <c r="J67" s="112"/>
    </row>
    <row r="68" spans="1:10" ht="15.75" thickBot="1">
      <c r="A68" s="253"/>
      <c r="B68" s="239"/>
      <c r="C68" s="150" t="s">
        <v>229</v>
      </c>
      <c r="D68" s="157">
        <f>Balancing!$B$6*Balancing!$B$12*Balancing!$B$25</f>
        <v>6.0056300532472214E-3</v>
      </c>
      <c r="E68" s="148">
        <f>Panel!D68</f>
        <v>43</v>
      </c>
      <c r="F68" s="149">
        <f>'Response Rate'!E68</f>
        <v>0.114675</v>
      </c>
      <c r="G68" s="121">
        <f>Specs!$B$4*D68/Specs!$B$5/F68</f>
        <v>104.74174934810938</v>
      </c>
      <c r="H68" s="121">
        <f t="shared" si="3"/>
        <v>61.74174934810938</v>
      </c>
      <c r="I68" s="125">
        <f>H68*F68*Specs!$B$5</f>
        <v>3.5401175532472213</v>
      </c>
      <c r="J68" s="112"/>
    </row>
    <row r="69" spans="1:10" ht="15.75" thickBot="1">
      <c r="A69" s="253"/>
      <c r="B69" s="239"/>
      <c r="C69" s="150" t="s">
        <v>230</v>
      </c>
      <c r="D69" s="157">
        <f>Balancing!$B$6*Balancing!$B$13*Balancing!$B$25</f>
        <v>5.8429260984261969E-3</v>
      </c>
      <c r="E69" s="148">
        <f>Panel!D69</f>
        <v>101</v>
      </c>
      <c r="F69" s="149">
        <f>'Response Rate'!E69</f>
        <v>0.29864999999999997</v>
      </c>
      <c r="G69" s="121">
        <f>Specs!$B$4*D69/Specs!$B$5/F69</f>
        <v>39.128920799773631</v>
      </c>
      <c r="H69" s="121">
        <f t="shared" si="3"/>
        <v>0</v>
      </c>
      <c r="I69" s="125">
        <f>H69*F69*Specs!$B$5</f>
        <v>0</v>
      </c>
      <c r="J69" s="112"/>
    </row>
    <row r="70" spans="1:10" ht="15.75" thickBot="1">
      <c r="A70" s="253"/>
      <c r="B70" s="239"/>
      <c r="C70" s="150" t="s">
        <v>231</v>
      </c>
      <c r="D70" s="157">
        <f>Balancing!$B$6*Balancing!$B$14*Balancing!$B$25</f>
        <v>6.45479280580294E-3</v>
      </c>
      <c r="E70" s="148">
        <f>Panel!D70</f>
        <v>194</v>
      </c>
      <c r="F70" s="149">
        <f>'Response Rate'!E70</f>
        <v>0.33165</v>
      </c>
      <c r="G70" s="121">
        <f>Specs!$B$4*D70/Specs!$B$5/F70</f>
        <v>38.925329750055418</v>
      </c>
      <c r="H70" s="121">
        <f t="shared" si="3"/>
        <v>0</v>
      </c>
      <c r="I70" s="125">
        <f>H70*F70*Specs!$B$5</f>
        <v>0</v>
      </c>
      <c r="J70" s="112"/>
    </row>
    <row r="71" spans="1:10" ht="15.75" thickBot="1">
      <c r="A71" s="253"/>
      <c r="B71" s="239"/>
      <c r="C71" s="150" t="s">
        <v>232</v>
      </c>
      <c r="D71" s="157">
        <f>Balancing!$B$6*Balancing!$B$15*Balancing!$B$25</f>
        <v>6.3032401404258627E-3</v>
      </c>
      <c r="E71" s="148">
        <f>Panel!D71</f>
        <v>261</v>
      </c>
      <c r="F71" s="149">
        <f>'Response Rate'!E71</f>
        <v>0.40507499999999996</v>
      </c>
      <c r="G71" s="121">
        <f>Specs!$B$4*D71/Specs!$B$5/F71</f>
        <v>31.121348591869967</v>
      </c>
      <c r="H71" s="121">
        <f t="shared" si="3"/>
        <v>0</v>
      </c>
      <c r="I71" s="125">
        <f>H71*F71*Specs!$B$5</f>
        <v>0</v>
      </c>
      <c r="J71" s="112"/>
    </row>
    <row r="72" spans="1:10" ht="15.75" thickBot="1">
      <c r="A72" s="253"/>
      <c r="B72" s="240"/>
      <c r="C72" s="150" t="s">
        <v>233</v>
      </c>
      <c r="D72" s="157">
        <f>Balancing!$B$6*Balancing!$B$16*Balancing!$B$25</f>
        <v>6.9213501716104088E-3</v>
      </c>
      <c r="E72" s="148">
        <f>Panel!D72</f>
        <v>544</v>
      </c>
      <c r="F72" s="149">
        <f>'Response Rate'!E72</f>
        <v>0.46447499999999992</v>
      </c>
      <c r="G72" s="121">
        <f>Specs!$B$4*D72/Specs!$B$5/F72</f>
        <v>29.80289648144856</v>
      </c>
      <c r="H72" s="121">
        <f t="shared" ref="H72:H78" si="4">ABS(IF((G72-E72)&gt;0,(G72-E72),0))</f>
        <v>0</v>
      </c>
      <c r="I72" s="125">
        <f>H72*F72*Specs!$B$5</f>
        <v>0</v>
      </c>
      <c r="J72" s="112"/>
    </row>
    <row r="73" spans="1:10" ht="15.75" thickBot="1">
      <c r="A73" s="253"/>
      <c r="B73" s="236" t="s">
        <v>224</v>
      </c>
      <c r="C73" s="150" t="s">
        <v>228</v>
      </c>
      <c r="D73" s="157">
        <f>Balancing!$B$7*Balancing!$B$11*Balancing!$B$25</f>
        <v>4.2314825565581199E-3</v>
      </c>
      <c r="E73" s="148">
        <f>Panel!D73</f>
        <v>34</v>
      </c>
      <c r="F73" s="149">
        <f>'Response Rate'!E73</f>
        <v>7.4249999999999997E-2</v>
      </c>
      <c r="G73" s="121">
        <f>Specs!$B$4*D73/Specs!$B$5/F73</f>
        <v>113.97932812277766</v>
      </c>
      <c r="H73" s="121">
        <f t="shared" si="4"/>
        <v>79.979328122777659</v>
      </c>
      <c r="I73" s="125">
        <f>H73*F73*Specs!$B$5</f>
        <v>2.9692325565581204</v>
      </c>
      <c r="J73" s="112"/>
    </row>
    <row r="74" spans="1:10" ht="15.75" thickBot="1">
      <c r="A74" s="253"/>
      <c r="B74" s="236"/>
      <c r="C74" s="150" t="s">
        <v>229</v>
      </c>
      <c r="D74" s="157">
        <f>Balancing!$B$7*Balancing!$B$12*Balancing!$B$25</f>
        <v>6.2682614377555044E-3</v>
      </c>
      <c r="E74" s="148">
        <f>Panel!D74</f>
        <v>120</v>
      </c>
      <c r="F74" s="149">
        <f>'Response Rate'!E74</f>
        <v>0.223575</v>
      </c>
      <c r="G74" s="121">
        <f>Specs!$B$4*D74/Specs!$B$5/F74</f>
        <v>56.073008500552426</v>
      </c>
      <c r="H74" s="121">
        <f t="shared" si="4"/>
        <v>0</v>
      </c>
      <c r="I74" s="125">
        <f>H74*F74*Specs!$B$5</f>
        <v>0</v>
      </c>
      <c r="J74" s="112"/>
    </row>
    <row r="75" spans="1:10" ht="15.75" thickBot="1">
      <c r="A75" s="253"/>
      <c r="B75" s="236"/>
      <c r="C75" s="150" t="s">
        <v>230</v>
      </c>
      <c r="D75" s="157">
        <f>Balancing!$B$7*Balancing!$B$13*Balancing!$B$25</f>
        <v>6.0984422985923296E-3</v>
      </c>
      <c r="E75" s="148">
        <f>Panel!D75</f>
        <v>208</v>
      </c>
      <c r="F75" s="149">
        <f>'Response Rate'!E75</f>
        <v>0.23347499999999996</v>
      </c>
      <c r="G75" s="121">
        <f>Specs!$B$4*D75/Specs!$B$5/F75</f>
        <v>52.240645024883442</v>
      </c>
      <c r="H75" s="121">
        <f t="shared" si="4"/>
        <v>0</v>
      </c>
      <c r="I75" s="125">
        <f>H75*F75*Specs!$B$5</f>
        <v>0</v>
      </c>
      <c r="J75" s="112"/>
    </row>
    <row r="76" spans="1:10" ht="15.75" thickBot="1">
      <c r="A76" s="253"/>
      <c r="B76" s="236"/>
      <c r="C76" s="150" t="s">
        <v>231</v>
      </c>
      <c r="D76" s="157">
        <f>Balancing!$B$7*Balancing!$B$14*Balancing!$B$25</f>
        <v>6.7370664650646395E-3</v>
      </c>
      <c r="E76" s="148">
        <f>Panel!D76</f>
        <v>289</v>
      </c>
      <c r="F76" s="149">
        <f>'Response Rate'!E76</f>
        <v>0.24502499999999997</v>
      </c>
      <c r="G76" s="121">
        <f>Specs!$B$4*D76/Specs!$B$5/F76</f>
        <v>54.990849628116649</v>
      </c>
      <c r="H76" s="121">
        <f t="shared" si="4"/>
        <v>0</v>
      </c>
      <c r="I76" s="125">
        <f>H76*F76*Specs!$B$5</f>
        <v>0</v>
      </c>
      <c r="J76" s="112"/>
    </row>
    <row r="77" spans="1:10" ht="15.75" thickBot="1">
      <c r="A77" s="253"/>
      <c r="B77" s="236"/>
      <c r="C77" s="150" t="s">
        <v>232</v>
      </c>
      <c r="D77" s="157">
        <f>Balancing!$B$7*Balancing!$B$15*Balancing!$B$25</f>
        <v>6.5788862708552843E-3</v>
      </c>
      <c r="E77" s="148">
        <f>Panel!D77</f>
        <v>384</v>
      </c>
      <c r="F77" s="149">
        <f>'Response Rate'!E77</f>
        <v>0.35392499999999999</v>
      </c>
      <c r="G77" s="121">
        <f>Specs!$B$4*D77/Specs!$B$5/F77</f>
        <v>37.17672541275855</v>
      </c>
      <c r="H77" s="121">
        <f t="shared" si="4"/>
        <v>0</v>
      </c>
      <c r="I77" s="125">
        <f>H77*F77*Specs!$B$5</f>
        <v>0</v>
      </c>
      <c r="J77" s="112"/>
    </row>
    <row r="78" spans="1:10" ht="15.75" thickBot="1">
      <c r="A78" s="254"/>
      <c r="B78" s="237"/>
      <c r="C78" s="150" t="s">
        <v>233</v>
      </c>
      <c r="D78" s="157">
        <f>Balancing!$B$7*Balancing!$B$16*Balancing!$B$25</f>
        <v>7.2240267870728996E-3</v>
      </c>
      <c r="E78" s="148">
        <f>Panel!D78</f>
        <v>451</v>
      </c>
      <c r="F78" s="149">
        <f>'Response Rate'!E78</f>
        <v>0.4224</v>
      </c>
      <c r="G78" s="121">
        <f>Specs!$B$4*D78/Specs!$B$5/F78</f>
        <v>34.204672287276985</v>
      </c>
      <c r="H78" s="121">
        <f t="shared" si="4"/>
        <v>0</v>
      </c>
      <c r="I78" s="125">
        <f>H78*F78*Specs!$B$5</f>
        <v>0</v>
      </c>
      <c r="J78" s="112"/>
    </row>
    <row r="79" spans="1:10" ht="15.75" thickBot="1">
      <c r="A79" s="131" t="s">
        <v>47</v>
      </c>
      <c r="B79" s="132"/>
      <c r="C79" s="132"/>
      <c r="D79" s="170"/>
      <c r="E79" s="171">
        <f>SUM(E7:E78)</f>
        <v>34282</v>
      </c>
      <c r="F79" s="172"/>
      <c r="G79" s="172">
        <f>SUM(G7:G78)</f>
        <v>6933.9868636089586</v>
      </c>
      <c r="H79" s="172">
        <f>SUM(H7:H78)</f>
        <v>927.14728968755946</v>
      </c>
      <c r="I79" s="173">
        <f>SUM(I7:I78)</f>
        <v>75.029820022237629</v>
      </c>
    </row>
  </sheetData>
  <mergeCells count="64">
    <mergeCell ref="T27:T30"/>
    <mergeCell ref="U27:U28"/>
    <mergeCell ref="U29:U30"/>
    <mergeCell ref="T19:T22"/>
    <mergeCell ref="U19:U20"/>
    <mergeCell ref="U21:U22"/>
    <mergeCell ref="T23:T26"/>
    <mergeCell ref="U23:U24"/>
    <mergeCell ref="U25:U26"/>
    <mergeCell ref="T11:T14"/>
    <mergeCell ref="U11:U12"/>
    <mergeCell ref="U13:U14"/>
    <mergeCell ref="T15:T18"/>
    <mergeCell ref="U15:U16"/>
    <mergeCell ref="U17:U18"/>
    <mergeCell ref="U7:U8"/>
    <mergeCell ref="U9:U10"/>
    <mergeCell ref="T7:T10"/>
    <mergeCell ref="K5:K6"/>
    <mergeCell ref="L5:L6"/>
    <mergeCell ref="M5:M6"/>
    <mergeCell ref="R5:R6"/>
    <mergeCell ref="B61:B66"/>
    <mergeCell ref="B67:B72"/>
    <mergeCell ref="B73:B78"/>
    <mergeCell ref="K7:K12"/>
    <mergeCell ref="B31:B36"/>
    <mergeCell ref="B37:B42"/>
    <mergeCell ref="B43:B48"/>
    <mergeCell ref="A55:A66"/>
    <mergeCell ref="A67:A78"/>
    <mergeCell ref="A5:A6"/>
    <mergeCell ref="C5:C6"/>
    <mergeCell ref="D5:D6"/>
    <mergeCell ref="A7:A18"/>
    <mergeCell ref="A19:A30"/>
    <mergeCell ref="A31:A42"/>
    <mergeCell ref="A43:A54"/>
    <mergeCell ref="B49:B54"/>
    <mergeCell ref="B5:B6"/>
    <mergeCell ref="B7:B12"/>
    <mergeCell ref="B13:B18"/>
    <mergeCell ref="B19:B24"/>
    <mergeCell ref="B25:B30"/>
    <mergeCell ref="B55:B60"/>
    <mergeCell ref="E5:E6"/>
    <mergeCell ref="F5:F6"/>
    <mergeCell ref="G5:G6"/>
    <mergeCell ref="P5:P6"/>
    <mergeCell ref="Q5:Q6"/>
    <mergeCell ref="N5:N6"/>
    <mergeCell ref="O5:O6"/>
    <mergeCell ref="H5:H6"/>
    <mergeCell ref="I5:I6"/>
    <mergeCell ref="X5:X6"/>
    <mergeCell ref="Y5:Y6"/>
    <mergeCell ref="Z5:Z6"/>
    <mergeCell ref="AA5:AA6"/>
    <mergeCell ref="AB5:AB6"/>
    <mergeCell ref="AJ5:AJ6"/>
    <mergeCell ref="AK5:AK6"/>
    <mergeCell ref="AG5:AG6"/>
    <mergeCell ref="AH5:AH6"/>
    <mergeCell ref="AI5:AI6"/>
  </mergeCells>
  <pageMargins left="0.7" right="0.7" top="0.75" bottom="0.75" header="0.3" footer="0.3"/>
  <pageSetup orientation="portrait" horizontalDpi="4294967293" verticalDpi="0" r:id="rId1"/>
  <headerFooter>
    <oddFooter>&amp;L&amp;1#&amp;"Arial"&amp;8&amp;K6D6E71Maru/ - Confidential</oddFooter>
  </headerFooter>
  <legacyDrawing r:id="rId2"/>
  <extLst xmlns:xr="http://schemas.microsoft.com/office/spreadsheetml/2014/revision" xmlns:x14="http://schemas.microsoft.com/office/spreadsheetml/2009/9/main">
    <ext uri="{CCE6A557-97BC-4b89-ADB6-D9C93CAAB3DF}">
      <x14:dataValidations xmlns:xm="http://schemas.microsoft.com/office/excel/2006/main" count="3">
        <x14:dataValidation type="list" allowBlank="1" showInputMessage="1" showErrorMessage="1" xr:uid="{00000000-0002-0000-0600-000000000000}">
          <x14:formula1>
            <xm:f>Balancing!$A$20:$A$26</xm:f>
          </x14:formula1>
          <xm:sqref>B4 L4 U4 AE4</xm:sqref>
        </x14:dataValidation>
        <x14:dataValidation type="list" allowBlank="1" showInputMessage="1" showErrorMessage="1" xr:uid="{00000000-0002-0000-0600-000001000000}">
          <x14:formula1>
            <xm:f>Balancing!$A$6:$A$8</xm:f>
          </x14:formula1>
          <xm:sqref>B3 L3 U3 AE2:AE3</xm:sqref>
        </x14:dataValidation>
        <x14:dataValidation type="list" allowBlank="1" showInputMessage="1" showErrorMessage="1" xr:uid="{00000000-0002-0000-0600-000002000000}">
          <x14:formula1>
            <xm:f>Balancing!$A$11:$A$17</xm:f>
          </x14:formula1>
          <xm:sqref>B2 L2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>
  <dimension ref="A1:I92"/>
  <sheetViews>
    <sheetView workbookViewId="0">
      <selection activeCell="A2" sqref="A2"/>
    </sheetView>
  </sheetViews>
  <sheetFormatPr defaultRowHeight="15"/>
  <cols>
    <col min="1" max="2" width="16.42578125" customWidth="1"/>
    <col min="3" max="3" width="9" customWidth="1"/>
    <col min="4" max="4" width="11.7109375" customWidth="1"/>
    <col min="5" max="5" width="8.85546875" customWidth="1"/>
    <col min="6" max="6" width="9.140625" bestFit="1" customWidth="1"/>
    <col min="7" max="7" width="11.7109375" style="24" customWidth="1"/>
    <col min="8" max="8" width="11.140625" style="24" customWidth="1"/>
    <col min="9" max="9" width="12.5703125" style="24" customWidth="1"/>
  </cols>
  <sheetData>
    <row r="1" spans="1:9" ht="25.5">
      <c r="A1" s="214" t="s">
        <v>220</v>
      </c>
      <c r="B1" s="214" t="s">
        <v>222</v>
      </c>
      <c r="C1" s="214" t="s">
        <v>218</v>
      </c>
      <c r="D1" t="s">
        <v>327</v>
      </c>
      <c r="E1" t="s">
        <v>325</v>
      </c>
      <c r="F1" t="s">
        <v>328</v>
      </c>
      <c r="G1" s="222" t="s">
        <v>267</v>
      </c>
      <c r="H1" s="222" t="s">
        <v>270</v>
      </c>
      <c r="I1" s="222" t="s">
        <v>271</v>
      </c>
    </row>
    <row r="2" spans="1:9">
      <c r="A2" t="s">
        <v>260</v>
      </c>
      <c r="D2" s="23"/>
      <c r="E2" s="24"/>
      <c r="F2" s="23"/>
      <c r="G2" s="223" t="e">
        <f ca="1">IF(_xlfn.IFNA(MATCH($A2,{"Общий итог","Grand Total"},0),0),SUM(G1:G$2),IFERROR(CompletesRequired*$D2/IR/$F2,0))</f>
        <v>#NAME?</v>
      </c>
      <c r="H2" s="223" t="e">
        <f ca="1">IF(_xlfn.IFNA(MATCH($A2,{"Общий итог","Grand Total"},0),0),SUM(H1:H$2),ABS(IF(($G2-$E2)&gt;0,($G2-$E2),0)))</f>
        <v>#NAME?</v>
      </c>
      <c r="I2" s="223" t="e">
        <f ca="1">IF(_xlfn.IFNA(MATCH($A2,{"Общий итог","Grand Total"},0),0),SUM(I1:I$2),$H2*$F2*IR)</f>
        <v>#NAME?</v>
      </c>
    </row>
    <row r="3" spans="1:9">
      <c r="B3" t="s">
        <v>223</v>
      </c>
      <c r="D3" s="23"/>
      <c r="E3" s="24"/>
      <c r="F3" s="23"/>
      <c r="G3" s="223" t="e">
        <f ca="1">IF(_xlfn.IFNA(MATCH($A3,{"Общий итог","Grand Total"},0),0),SUM(G$2:G2),IFERROR(CompletesRequired*$D3/IR/$F3,0))</f>
        <v>#NAME?</v>
      </c>
      <c r="H3" s="223" t="e">
        <f ca="1">IF(_xlfn.IFNA(MATCH($A3,{"Общий итог","Grand Total"},0),0),SUM(H$2:H2),ABS(IF(($G3-$E3)&gt;0,($G3-$E3),0)))</f>
        <v>#NAME?</v>
      </c>
      <c r="I3" s="223" t="e">
        <f ca="1">IF(_xlfn.IFNA(MATCH($A3,{"Общий итог","Grand Total"},0),0),SUM(I$2:I2),$H3*$F3*IR)</f>
        <v>#NAME?</v>
      </c>
    </row>
    <row r="4" spans="1:9">
      <c r="C4" t="s">
        <v>228</v>
      </c>
      <c r="D4" s="23">
        <v>1.3420172326000228E-2</v>
      </c>
      <c r="E4" s="24">
        <v>16</v>
      </c>
      <c r="F4" s="23">
        <v>0.1575</v>
      </c>
      <c r="G4" s="223" t="e">
        <f ca="1">IF(_xlfn.IFNA(MATCH($A4,{"Общий итог","Grand Total"},0),0),SUM(G$2:G3),IFERROR(CompletesRequired*$D4/IR/$F4,0))</f>
        <v>#NAME?</v>
      </c>
      <c r="H4" s="223" t="e">
        <f ca="1">IF(_xlfn.IFNA(MATCH($A4,{"Общий итог","Grand Total"},0),0),SUM(H$2:H3),ABS(IF(($G4-$E4)&gt;0,($G4-$E4),0)))</f>
        <v>#NAME?</v>
      </c>
      <c r="I4" s="223" t="e">
        <f ca="1">IF(_xlfn.IFNA(MATCH($A4,{"Общий итог","Grand Total"},0),0),SUM(I$2:I3),$H4*$F4*IR)</f>
        <v>#NAME?</v>
      </c>
    </row>
    <row r="5" spans="1:9">
      <c r="C5" t="s">
        <v>229</v>
      </c>
      <c r="D5" s="23">
        <v>1.987982877271384E-2</v>
      </c>
      <c r="E5" s="24">
        <v>100</v>
      </c>
      <c r="F5" s="23">
        <v>0.2359</v>
      </c>
      <c r="G5" s="223" t="e">
        <f ca="1">IF(_xlfn.IFNA(MATCH($A5,{"Общий итог","Grand Total"},0),0),SUM(G$2:G4),IFERROR(CompletesRequired*$D5/IR/$F5,0))</f>
        <v>#NAME?</v>
      </c>
      <c r="H5" s="223" t="e">
        <f ca="1">IF(_xlfn.IFNA(MATCH($A5,{"Общий итог","Grand Total"},0),0),SUM(H$2:H4),ABS(IF(($G5-$E5)&gt;0,($G5-$E5),0)))</f>
        <v>#NAME?</v>
      </c>
      <c r="I5" s="223" t="e">
        <f ca="1">IF(_xlfn.IFNA(MATCH($A5,{"Общий итог","Grand Total"},0),0),SUM(I$2:I4),$H5*$F5*IR)</f>
        <v>#NAME?</v>
      </c>
    </row>
    <row r="6" spans="1:9">
      <c r="C6" t="s">
        <v>230</v>
      </c>
      <c r="D6" s="23">
        <v>1.9341246353582576E-2</v>
      </c>
      <c r="E6" s="24">
        <v>234</v>
      </c>
      <c r="F6" s="23">
        <v>0.29609999999999997</v>
      </c>
      <c r="G6" s="223" t="e">
        <f ca="1">IF(_xlfn.IFNA(MATCH($A6,{"Общий итог","Grand Total"},0),0),SUM(G$2:G5),IFERROR(CompletesRequired*$D6/IR/$F6,0))</f>
        <v>#NAME?</v>
      </c>
      <c r="H6" s="223" t="e">
        <f ca="1">IF(_xlfn.IFNA(MATCH($A6,{"Общий итог","Grand Total"},0),0),SUM(H$2:H5),ABS(IF(($G6-$E6)&gt;0,($G6-$E6),0)))</f>
        <v>#NAME?</v>
      </c>
      <c r="I6" s="223" t="e">
        <f ca="1">IF(_xlfn.IFNA(MATCH($A6,{"Общий итог","Grand Total"},0),0),SUM(I$2:I5),$H6*$F6*IR)</f>
        <v>#NAME?</v>
      </c>
    </row>
    <row r="7" spans="1:9">
      <c r="C7" t="s">
        <v>231</v>
      </c>
      <c r="D7" s="23">
        <v>2.1366646730649912E-2</v>
      </c>
      <c r="E7" s="24">
        <v>309</v>
      </c>
      <c r="F7" s="23">
        <v>0.31640000000000001</v>
      </c>
      <c r="G7" s="223" t="e">
        <f ca="1">IF(_xlfn.IFNA(MATCH($A7,{"Общий итог","Grand Total"},0),0),SUM(G$2:G6),IFERROR(CompletesRequired*$D7/IR/$F7,0))</f>
        <v>#NAME?</v>
      </c>
      <c r="H7" s="223" t="e">
        <f ca="1">IF(_xlfn.IFNA(MATCH($A7,{"Общий итог","Grand Total"},0),0),SUM(H$2:H6),ABS(IF(($G7-$E7)&gt;0,($G7-$E7),0)))</f>
        <v>#NAME?</v>
      </c>
      <c r="I7" s="223" t="e">
        <f ca="1">IF(_xlfn.IFNA(MATCH($A7,{"Общий итог","Grand Total"},0),0),SUM(I$2:I6),$H7*$F7*IR)</f>
        <v>#NAME?</v>
      </c>
    </row>
    <row r="8" spans="1:9">
      <c r="C8" t="s">
        <v>232</v>
      </c>
      <c r="D8" s="23">
        <v>2.086497729529805E-2</v>
      </c>
      <c r="E8" s="24">
        <v>581</v>
      </c>
      <c r="F8" s="23">
        <v>0.3745</v>
      </c>
      <c r="G8" s="223" t="e">
        <f ca="1">IF(_xlfn.IFNA(MATCH($A8,{"Общий итог","Grand Total"},0),0),SUM(G$2:G7),IFERROR(CompletesRequired*$D8/IR/$F8,0))</f>
        <v>#NAME?</v>
      </c>
      <c r="H8" s="223" t="e">
        <f ca="1">IF(_xlfn.IFNA(MATCH($A8,{"Общий итог","Grand Total"},0),0),SUM(H$2:H7),ABS(IF(($G8-$E8)&gt;0,($G8-$E8),0)))</f>
        <v>#NAME?</v>
      </c>
      <c r="I8" s="223" t="e">
        <f ca="1">IF(_xlfn.IFNA(MATCH($A8,{"Общий итог","Grand Total"},0),0),SUM(I$2:I7),$H8*$F8*IR)</f>
        <v>#NAME?</v>
      </c>
    </row>
    <row r="9" spans="1:9">
      <c r="C9" t="s">
        <v>233</v>
      </c>
      <c r="D9" s="23">
        <v>2.291104431469455E-2</v>
      </c>
      <c r="E9" s="24">
        <v>1072</v>
      </c>
      <c r="F9" s="23">
        <v>0.38640000000000002</v>
      </c>
      <c r="G9" s="223" t="e">
        <f ca="1">IF(_xlfn.IFNA(MATCH($A9,{"Общий итог","Grand Total"},0),0),SUM(G$2:G8),IFERROR(CompletesRequired*$D9/IR/$F9,0))</f>
        <v>#NAME?</v>
      </c>
      <c r="H9" s="223" t="e">
        <f ca="1">IF(_xlfn.IFNA(MATCH($A9,{"Общий итог","Grand Total"},0),0),SUM(H$2:H8),ABS(IF(($G9-$E9)&gt;0,($G9-$E9),0)))</f>
        <v>#NAME?</v>
      </c>
      <c r="I9" s="223" t="e">
        <f ca="1">IF(_xlfn.IFNA(MATCH($A9,{"Общий итог","Grand Total"},0),0),SUM(I$2:I8),$H9*$F9*IR)</f>
        <v>#NAME?</v>
      </c>
    </row>
    <row r="10" spans="1:9">
      <c r="B10" t="s">
        <v>224</v>
      </c>
      <c r="D10" s="23"/>
      <c r="E10" s="24"/>
      <c r="F10" s="23"/>
      <c r="G10" s="223" t="e">
        <f ca="1">IF(_xlfn.IFNA(MATCH($A10,{"Общий итог","Grand Total"},0),0),SUM(G$2:G9),IFERROR(CompletesRequired*$D10/IR/$F10,0))</f>
        <v>#NAME?</v>
      </c>
      <c r="H10" s="223" t="e">
        <f ca="1">IF(_xlfn.IFNA(MATCH($A10,{"Общий итог","Grand Total"},0),0),SUM(H$2:H9),ABS(IF(($G10-$E10)&gt;0,($G10-$E10),0)))</f>
        <v>#NAME?</v>
      </c>
      <c r="I10" s="223" t="e">
        <f ca="1">IF(_xlfn.IFNA(MATCH($A10,{"Общий итог","Grand Total"},0),0),SUM(I$2:I9),$H10*$F10*IR)</f>
        <v>#NAME?</v>
      </c>
    </row>
    <row r="11" spans="1:9">
      <c r="C11" t="s">
        <v>228</v>
      </c>
      <c r="D11" s="23">
        <v>1.4007048042131208E-2</v>
      </c>
      <c r="E11" s="24">
        <v>49</v>
      </c>
      <c r="F11" s="23">
        <v>0.13369999999999999</v>
      </c>
      <c r="G11" s="223" t="e">
        <f ca="1">IF(_xlfn.IFNA(MATCH($A11,{"Общий итог","Grand Total"},0),0),SUM(G$2:G10),IFERROR(CompletesRequired*$D11/IR/$F11,0))</f>
        <v>#NAME?</v>
      </c>
      <c r="H11" s="223" t="e">
        <f ca="1">IF(_xlfn.IFNA(MATCH($A11,{"Общий итог","Grand Total"},0),0),SUM(H$2:H10),ABS(IF(($G11-$E11)&gt;0,($G11-$E11),0)))</f>
        <v>#NAME?</v>
      </c>
      <c r="I11" s="223" t="e">
        <f ca="1">IF(_xlfn.IFNA(MATCH($A11,{"Общий итог","Grand Total"},0),0),SUM(I$2:I10),$H11*$F11*IR)</f>
        <v>#NAME?</v>
      </c>
    </row>
    <row r="12" spans="1:9">
      <c r="C12" t="s">
        <v>229</v>
      </c>
      <c r="D12" s="23">
        <v>2.0749190839320395E-2</v>
      </c>
      <c r="E12" s="24">
        <v>224</v>
      </c>
      <c r="F12" s="23">
        <v>0.2261</v>
      </c>
      <c r="G12" s="223" t="e">
        <f ca="1">IF(_xlfn.IFNA(MATCH($A12,{"Общий итог","Grand Total"},0),0),SUM(G$2:G11),IFERROR(CompletesRequired*$D12/IR/$F12,0))</f>
        <v>#NAME?</v>
      </c>
      <c r="H12" s="223" t="e">
        <f ca="1">IF(_xlfn.IFNA(MATCH($A12,{"Общий итог","Grand Total"},0),0),SUM(H$2:H11),ABS(IF(($G12-$E12)&gt;0,($G12-$E12),0)))</f>
        <v>#NAME?</v>
      </c>
      <c r="I12" s="223" t="e">
        <f ca="1">IF(_xlfn.IFNA(MATCH($A12,{"Общий итог","Grand Total"},0),0),SUM(I$2:I11),$H12*$F12*IR)</f>
        <v>#NAME?</v>
      </c>
    </row>
    <row r="13" spans="1:9">
      <c r="C13" t="s">
        <v>230</v>
      </c>
      <c r="D13" s="23">
        <v>2.0187055746255816E-2</v>
      </c>
      <c r="E13" s="24">
        <v>367</v>
      </c>
      <c r="F13" s="23">
        <v>0.23380000000000001</v>
      </c>
      <c r="G13" s="223" t="e">
        <f ca="1">IF(_xlfn.IFNA(MATCH($A13,{"Общий итог","Grand Total"},0),0),SUM(G$2:G12),IFERROR(CompletesRequired*$D13/IR/$F13,0))</f>
        <v>#NAME?</v>
      </c>
      <c r="H13" s="223" t="e">
        <f ca="1">IF(_xlfn.IFNA(MATCH($A13,{"Общий итог","Grand Total"},0),0),SUM(H$2:H12),ABS(IF(($G13-$E13)&gt;0,($G13-$E13),0)))</f>
        <v>#NAME?</v>
      </c>
      <c r="I13" s="223" t="e">
        <f ca="1">IF(_xlfn.IFNA(MATCH($A13,{"Общий итог","Grand Total"},0),0),SUM(I$2:I12),$H13*$F13*IR)</f>
        <v>#NAME?</v>
      </c>
    </row>
    <row r="14" spans="1:9">
      <c r="C14" t="s">
        <v>231</v>
      </c>
      <c r="D14" s="23">
        <v>2.2301028629537575E-2</v>
      </c>
      <c r="E14" s="24">
        <v>417</v>
      </c>
      <c r="F14" s="23">
        <v>0.2611</v>
      </c>
      <c r="G14" s="223" t="e">
        <f ca="1">IF(_xlfn.IFNA(MATCH($A14,{"Общий итог","Grand Total"},0),0),SUM(G$2:G13),IFERROR(CompletesRequired*$D14/IR/$F14,0))</f>
        <v>#NAME?</v>
      </c>
      <c r="H14" s="223" t="e">
        <f ca="1">IF(_xlfn.IFNA(MATCH($A14,{"Общий итог","Grand Total"},0),0),SUM(H$2:H13),ABS(IF(($G14-$E14)&gt;0,($G14-$E14),0)))</f>
        <v>#NAME?</v>
      </c>
      <c r="I14" s="223" t="e">
        <f ca="1">IF(_xlfn.IFNA(MATCH($A14,{"Общий итог","Grand Total"},0),0),SUM(I$2:I13),$H14*$F14*IR)</f>
        <v>#NAME?</v>
      </c>
    </row>
    <row r="15" spans="1:9">
      <c r="C15" t="s">
        <v>232</v>
      </c>
      <c r="D15" s="23">
        <v>2.1777420756885421E-2</v>
      </c>
      <c r="E15" s="24">
        <v>673</v>
      </c>
      <c r="F15" s="23">
        <v>0.32969999999999994</v>
      </c>
      <c r="G15" s="223" t="e">
        <f ca="1">IF(_xlfn.IFNA(MATCH($A15,{"Общий итог","Grand Total"},0),0),SUM(G$2:G14),IFERROR(CompletesRequired*$D15/IR/$F15,0))</f>
        <v>#NAME?</v>
      </c>
      <c r="H15" s="223" t="e">
        <f ca="1">IF(_xlfn.IFNA(MATCH($A15,{"Общий итог","Grand Total"},0),0),SUM(H$2:H14),ABS(IF(($G15-$E15)&gt;0,($G15-$E15),0)))</f>
        <v>#NAME?</v>
      </c>
      <c r="I15" s="223" t="e">
        <f ca="1">IF(_xlfn.IFNA(MATCH($A15,{"Общий итог","Grand Total"},0),0),SUM(I$2:I14),$H15*$F15*IR)</f>
        <v>#NAME?</v>
      </c>
    </row>
    <row r="16" spans="1:9">
      <c r="C16" t="s">
        <v>233</v>
      </c>
      <c r="D16" s="23">
        <v>2.3912964052598722E-2</v>
      </c>
      <c r="E16" s="24">
        <v>834</v>
      </c>
      <c r="F16" s="23">
        <v>0.36680000000000001</v>
      </c>
      <c r="G16" s="223" t="e">
        <f ca="1">IF(_xlfn.IFNA(MATCH($A16,{"Общий итог","Grand Total"},0),0),SUM(G$2:G15),IFERROR(CompletesRequired*$D16/IR/$F16,0))</f>
        <v>#NAME?</v>
      </c>
      <c r="H16" s="223" t="e">
        <f ca="1">IF(_xlfn.IFNA(MATCH($A16,{"Общий итог","Grand Total"},0),0),SUM(H$2:H15),ABS(IF(($G16-$E16)&gt;0,($G16-$E16),0)))</f>
        <v>#NAME?</v>
      </c>
      <c r="I16" s="223" t="e">
        <f ca="1">IF(_xlfn.IFNA(MATCH($A16,{"Общий итог","Grand Total"},0),0),SUM(I$2:I15),$H16*$F16*IR)</f>
        <v>#NAME?</v>
      </c>
    </row>
    <row r="17" spans="1:9">
      <c r="A17" t="s">
        <v>257</v>
      </c>
      <c r="D17" s="23"/>
      <c r="E17" s="24"/>
      <c r="F17" s="23"/>
      <c r="G17" s="223" t="e">
        <f ca="1">IF(_xlfn.IFNA(MATCH($A17,{"Общий итог","Grand Total"},0),0),SUM(G$2:G16),IFERROR(CompletesRequired*$D17/IR/$F17,0))</f>
        <v>#NAME?</v>
      </c>
      <c r="H17" s="223" t="e">
        <f ca="1">IF(_xlfn.IFNA(MATCH($A17,{"Общий итог","Grand Total"},0),0),SUM(H$2:H16),ABS(IF(($G17-$E17)&gt;0,($G17-$E17),0)))</f>
        <v>#NAME?</v>
      </c>
      <c r="I17" s="223" t="e">
        <f ca="1">IF(_xlfn.IFNA(MATCH($A17,{"Общий итог","Grand Total"},0),0),SUM(I$2:I16),$H17*$F17*IR)</f>
        <v>#NAME?</v>
      </c>
    </row>
    <row r="18" spans="1:9">
      <c r="B18" t="s">
        <v>223</v>
      </c>
      <c r="D18" s="23"/>
      <c r="E18" s="24"/>
      <c r="F18" s="23"/>
      <c r="G18" s="223" t="e">
        <f ca="1">IF(_xlfn.IFNA(MATCH($A18,{"Общий итог","Grand Total"},0),0),SUM(G$2:G17),IFERROR(CompletesRequired*$D18/IR/$F18,0))</f>
        <v>#NAME?</v>
      </c>
      <c r="H18" s="223" t="e">
        <f ca="1">IF(_xlfn.IFNA(MATCH($A18,{"Общий итог","Grand Total"},0),0),SUM(H$2:H17),ABS(IF(($G18-$E18)&gt;0,($G18-$E18),0)))</f>
        <v>#NAME?</v>
      </c>
      <c r="I18" s="223" t="e">
        <f ca="1">IF(_xlfn.IFNA(MATCH($A18,{"Общий итог","Grand Total"},0),0),SUM(I$2:I17),$H18*$F18*IR)</f>
        <v>#NAME?</v>
      </c>
    </row>
    <row r="19" spans="1:9">
      <c r="C19" t="s">
        <v>228</v>
      </c>
      <c r="D19" s="23">
        <v>6.2594410657933041E-3</v>
      </c>
      <c r="E19" s="24">
        <v>10</v>
      </c>
      <c r="F19" s="23">
        <v>0.30940000000000001</v>
      </c>
      <c r="G19" s="223" t="e">
        <f ca="1">IF(_xlfn.IFNA(MATCH($A19,{"Общий итог","Grand Total"},0),0),SUM(G$2:G18),IFERROR(CompletesRequired*$D19/IR/$F19,0))</f>
        <v>#NAME?</v>
      </c>
      <c r="H19" s="223" t="e">
        <f ca="1">IF(_xlfn.IFNA(MATCH($A19,{"Общий итог","Grand Total"},0),0),SUM(H$2:H18),ABS(IF(($G19-$E19)&gt;0,($G19-$E19),0)))</f>
        <v>#NAME?</v>
      </c>
      <c r="I19" s="223" t="e">
        <f ca="1">IF(_xlfn.IFNA(MATCH($A19,{"Общий итог","Grand Total"},0),0),SUM(I$2:I18),$H19*$F19*IR)</f>
        <v>#NAME?</v>
      </c>
    </row>
    <row r="20" spans="1:9">
      <c r="C20" t="s">
        <v>229</v>
      </c>
      <c r="D20" s="23">
        <v>9.2723560903745575E-3</v>
      </c>
      <c r="E20" s="24">
        <v>88</v>
      </c>
      <c r="F20" s="23">
        <v>0.20159999999999997</v>
      </c>
      <c r="G20" s="223" t="e">
        <f ca="1">IF(_xlfn.IFNA(MATCH($A20,{"Общий итог","Grand Total"},0),0),SUM(G$2:G19),IFERROR(CompletesRequired*$D20/IR/$F20,0))</f>
        <v>#NAME?</v>
      </c>
      <c r="H20" s="223" t="e">
        <f ca="1">IF(_xlfn.IFNA(MATCH($A20,{"Общий итог","Grand Total"},0),0),SUM(H$2:H19),ABS(IF(($G20-$E20)&gt;0,($G20-$E20),0)))</f>
        <v>#NAME?</v>
      </c>
      <c r="I20" s="223" t="e">
        <f ca="1">IF(_xlfn.IFNA(MATCH($A20,{"Общий итог","Grand Total"},0),0),SUM(I$2:I19),$H20*$F20*IR)</f>
        <v>#NAME?</v>
      </c>
    </row>
    <row r="21" spans="1:9">
      <c r="C21" t="s">
        <v>230</v>
      </c>
      <c r="D21" s="23">
        <v>9.0211503062958293E-3</v>
      </c>
      <c r="E21" s="24">
        <v>191</v>
      </c>
      <c r="F21" s="23">
        <v>0.25129999999999997</v>
      </c>
      <c r="G21" s="223" t="e">
        <f ca="1">IF(_xlfn.IFNA(MATCH($A21,{"Общий итог","Grand Total"},0),0),SUM(G$2:G20),IFERROR(CompletesRequired*$D21/IR/$F21,0))</f>
        <v>#NAME?</v>
      </c>
      <c r="H21" s="223" t="e">
        <f ca="1">IF(_xlfn.IFNA(MATCH($A21,{"Общий итог","Grand Total"},0),0),SUM(H$2:H20),ABS(IF(($G21-$E21)&gt;0,($G21-$E21),0)))</f>
        <v>#NAME?</v>
      </c>
      <c r="I21" s="223" t="e">
        <f ca="1">IF(_xlfn.IFNA(MATCH($A21,{"Общий итог","Grand Total"},0),0),SUM(I$2:I20),$H21*$F21*IR)</f>
        <v>#NAME?</v>
      </c>
    </row>
    <row r="22" spans="1:9">
      <c r="C22" t="s">
        <v>231</v>
      </c>
      <c r="D22" s="23">
        <v>9.9658381975478976E-3</v>
      </c>
      <c r="E22" s="24">
        <v>282</v>
      </c>
      <c r="F22" s="23">
        <v>0.29119999999999996</v>
      </c>
      <c r="G22" s="223" t="e">
        <f ca="1">IF(_xlfn.IFNA(MATCH($A22,{"Общий итог","Grand Total"},0),0),SUM(G$2:G21),IFERROR(CompletesRequired*$D22/IR/$F22,0))</f>
        <v>#NAME?</v>
      </c>
      <c r="H22" s="223" t="e">
        <f ca="1">IF(_xlfn.IFNA(MATCH($A22,{"Общий итог","Grand Total"},0),0),SUM(H$2:H21),ABS(IF(($G22-$E22)&gt;0,($G22-$E22),0)))</f>
        <v>#NAME?</v>
      </c>
      <c r="I22" s="223" t="e">
        <f ca="1">IF(_xlfn.IFNA(MATCH($A22,{"Общий итог","Grand Total"},0),0),SUM(I$2:I21),$H22*$F22*IR)</f>
        <v>#NAME?</v>
      </c>
    </row>
    <row r="23" spans="1:9">
      <c r="C23" t="s">
        <v>232</v>
      </c>
      <c r="D23" s="23">
        <v>9.7318493791620862E-3</v>
      </c>
      <c r="E23" s="24">
        <v>436</v>
      </c>
      <c r="F23" s="23">
        <v>0.3584</v>
      </c>
      <c r="G23" s="223" t="e">
        <f ca="1">IF(_xlfn.IFNA(MATCH($A23,{"Общий итог","Grand Total"},0),0),SUM(G$2:G22),IFERROR(CompletesRequired*$D23/IR/$F23,0))</f>
        <v>#NAME?</v>
      </c>
      <c r="H23" s="223" t="e">
        <f ca="1">IF(_xlfn.IFNA(MATCH($A23,{"Общий итог","Grand Total"},0),0),SUM(H$2:H22),ABS(IF(($G23-$E23)&gt;0,($G23-$E23),0)))</f>
        <v>#NAME?</v>
      </c>
      <c r="I23" s="223" t="e">
        <f ca="1">IF(_xlfn.IFNA(MATCH($A23,{"Общий итог","Grand Total"},0),0),SUM(I$2:I22),$H23*$F23*IR)</f>
        <v>#NAME?</v>
      </c>
    </row>
    <row r="24" spans="1:9">
      <c r="C24" t="s">
        <v>233</v>
      </c>
      <c r="D24" s="23">
        <v>1.068617661233502E-2</v>
      </c>
      <c r="E24" s="24">
        <v>788</v>
      </c>
      <c r="F24" s="23">
        <v>0.42489999999999994</v>
      </c>
      <c r="G24" s="223" t="e">
        <f ca="1">IF(_xlfn.IFNA(MATCH($A24,{"Общий итог","Grand Total"},0),0),SUM(G$2:G23),IFERROR(CompletesRequired*$D24/IR/$F24,0))</f>
        <v>#NAME?</v>
      </c>
      <c r="H24" s="223" t="e">
        <f ca="1">IF(_xlfn.IFNA(MATCH($A24,{"Общий итог","Grand Total"},0),0),SUM(H$2:H23),ABS(IF(($G24-$E24)&gt;0,($G24-$E24),0)))</f>
        <v>#NAME?</v>
      </c>
      <c r="I24" s="223" t="e">
        <f ca="1">IF(_xlfn.IFNA(MATCH($A24,{"Общий итог","Grand Total"},0),0),SUM(I$2:I23),$H24*$F24*IR)</f>
        <v>#NAME?</v>
      </c>
    </row>
    <row r="25" spans="1:9">
      <c r="B25" t="s">
        <v>224</v>
      </c>
      <c r="D25" s="23"/>
      <c r="E25" s="24"/>
      <c r="F25" s="23"/>
      <c r="G25" s="223" t="e">
        <f ca="1">IF(_xlfn.IFNA(MATCH($A25,{"Общий итог","Grand Total"},0),0),SUM(G$2:G24),IFERROR(CompletesRequired*$D25/IR/$F25,0))</f>
        <v>#NAME?</v>
      </c>
      <c r="H25" s="223" t="e">
        <f ca="1">IF(_xlfn.IFNA(MATCH($A25,{"Общий итог","Grand Total"},0),0),SUM(H$2:H24),ABS(IF(($G25-$E25)&gt;0,($G25-$E25),0)))</f>
        <v>#NAME?</v>
      </c>
      <c r="I25" s="223" t="e">
        <f ca="1">IF(_xlfn.IFNA(MATCH($A25,{"Общий итог","Grand Total"},0),0),SUM(I$2:I24),$H25*$F25*IR)</f>
        <v>#NAME?</v>
      </c>
    </row>
    <row r="26" spans="1:9">
      <c r="C26" t="s">
        <v>228</v>
      </c>
      <c r="D26" s="23">
        <v>6.5331718248946638E-3</v>
      </c>
      <c r="E26" s="24">
        <v>67</v>
      </c>
      <c r="F26" s="23">
        <v>0.17779999999999999</v>
      </c>
      <c r="G26" s="223" t="e">
        <f ca="1">IF(_xlfn.IFNA(MATCH($A26,{"Общий итог","Grand Total"},0),0),SUM(G$2:G25),IFERROR(CompletesRequired*$D26/IR/$F26,0))</f>
        <v>#NAME?</v>
      </c>
      <c r="H26" s="223" t="e">
        <f ca="1">IF(_xlfn.IFNA(MATCH($A26,{"Общий итог","Grand Total"},0),0),SUM(H$2:H25),ABS(IF(($G26-$E26)&gt;0,($G26-$E26),0)))</f>
        <v>#NAME?</v>
      </c>
      <c r="I26" s="223" t="e">
        <f ca="1">IF(_xlfn.IFNA(MATCH($A26,{"Общий итог","Grand Total"},0),0),SUM(I$2:I25),$H26*$F26*IR)</f>
        <v>#NAME?</v>
      </c>
    </row>
    <row r="27" spans="1:9">
      <c r="C27" t="s">
        <v>229</v>
      </c>
      <c r="D27" s="23">
        <v>9.6778442233560712E-3</v>
      </c>
      <c r="E27" s="24">
        <v>280</v>
      </c>
      <c r="F27" s="23">
        <v>0.1925</v>
      </c>
      <c r="G27" s="223" t="e">
        <f ca="1">IF(_xlfn.IFNA(MATCH($A27,{"Общий итог","Grand Total"},0),0),SUM(G$2:G26),IFERROR(CompletesRequired*$D27/IR/$F27,0))</f>
        <v>#NAME?</v>
      </c>
      <c r="H27" s="223" t="e">
        <f ca="1">IF(_xlfn.IFNA(MATCH($A27,{"Общий итог","Grand Total"},0),0),SUM(H$2:H26),ABS(IF(($G27-$E27)&gt;0,($G27-$E27),0)))</f>
        <v>#NAME?</v>
      </c>
      <c r="I27" s="223" t="e">
        <f ca="1">IF(_xlfn.IFNA(MATCH($A27,{"Общий итог","Grand Total"},0),0),SUM(I$2:I26),$H27*$F27*IR)</f>
        <v>#NAME?</v>
      </c>
    </row>
    <row r="28" spans="1:9">
      <c r="C28" t="s">
        <v>230</v>
      </c>
      <c r="D28" s="23">
        <v>9.4156529935732064E-3</v>
      </c>
      <c r="E28" s="24">
        <v>404</v>
      </c>
      <c r="F28" s="23">
        <v>0.19600000000000001</v>
      </c>
      <c r="G28" s="223" t="e">
        <f ca="1">IF(_xlfn.IFNA(MATCH($A28,{"Общий итог","Grand Total"},0),0),SUM(G$2:G27),IFERROR(CompletesRequired*$D28/IR/$F28,0))</f>
        <v>#NAME?</v>
      </c>
      <c r="H28" s="223" t="e">
        <f ca="1">IF(_xlfn.IFNA(MATCH($A28,{"Общий итог","Grand Total"},0),0),SUM(H$2:H27),ABS(IF(($G28-$E28)&gt;0,($G28-$E28),0)))</f>
        <v>#NAME?</v>
      </c>
      <c r="I28" s="223" t="e">
        <f ca="1">IF(_xlfn.IFNA(MATCH($A28,{"Общий итог","Grand Total"},0),0),SUM(I$2:I27),$H28*$F28*IR)</f>
        <v>#NAME?</v>
      </c>
    </row>
    <row r="29" spans="1:9">
      <c r="C29" t="s">
        <v>231</v>
      </c>
      <c r="D29" s="23">
        <v>1.0401652901484306E-2</v>
      </c>
      <c r="E29" s="24">
        <v>421</v>
      </c>
      <c r="F29" s="23">
        <v>0.20789999999999997</v>
      </c>
      <c r="G29" s="223" t="e">
        <f ca="1">IF(_xlfn.IFNA(MATCH($A29,{"Общий итог","Grand Total"},0),0),SUM(G$2:G28),IFERROR(CompletesRequired*$D29/IR/$F29,0))</f>
        <v>#NAME?</v>
      </c>
      <c r="H29" s="223" t="e">
        <f ca="1">IF(_xlfn.IFNA(MATCH($A29,{"Общий итог","Grand Total"},0),0),SUM(H$2:H28),ABS(IF(($G29-$E29)&gt;0,($G29-$E29),0)))</f>
        <v>#NAME?</v>
      </c>
      <c r="I29" s="223" t="e">
        <f ca="1">IF(_xlfn.IFNA(MATCH($A29,{"Общий итог","Grand Total"},0),0),SUM(I$2:I28),$H29*$F29*IR)</f>
        <v>#NAME?</v>
      </c>
    </row>
    <row r="30" spans="1:9">
      <c r="C30" t="s">
        <v>232</v>
      </c>
      <c r="D30" s="23">
        <v>1.0157431550160693E-2</v>
      </c>
      <c r="E30" s="24">
        <v>617</v>
      </c>
      <c r="F30" s="23">
        <v>0.32200000000000001</v>
      </c>
      <c r="G30" s="223" t="e">
        <f ca="1">IF(_xlfn.IFNA(MATCH($A30,{"Общий итог","Grand Total"},0),0),SUM(G$2:G29),IFERROR(CompletesRequired*$D30/IR/$F30,0))</f>
        <v>#NAME?</v>
      </c>
      <c r="H30" s="223" t="e">
        <f ca="1">IF(_xlfn.IFNA(MATCH($A30,{"Общий итог","Grand Total"},0),0),SUM(H$2:H29),ABS(IF(($G30-$E30)&gt;0,($G30-$E30),0)))</f>
        <v>#NAME?</v>
      </c>
      <c r="I30" s="223" t="e">
        <f ca="1">IF(_xlfn.IFNA(MATCH($A30,{"Общий итог","Grand Total"},0),0),SUM(I$2:I29),$H30*$F30*IR)</f>
        <v>#NAME?</v>
      </c>
    </row>
    <row r="31" spans="1:9">
      <c r="C31" t="s">
        <v>233</v>
      </c>
      <c r="D31" s="23">
        <v>1.1153492336732679E-2</v>
      </c>
      <c r="E31" s="24">
        <v>694</v>
      </c>
      <c r="F31" s="23">
        <v>0.40669999999999995</v>
      </c>
      <c r="G31" s="223" t="e">
        <f ca="1">IF(_xlfn.IFNA(MATCH($A31,{"Общий итог","Grand Total"},0),0),SUM(G$2:G30),IFERROR(CompletesRequired*$D31/IR/$F31,0))</f>
        <v>#NAME?</v>
      </c>
      <c r="H31" s="223" t="e">
        <f ca="1">IF(_xlfn.IFNA(MATCH($A31,{"Общий итог","Grand Total"},0),0),SUM(H$2:H30),ABS(IF(($G31-$E31)&gt;0,($G31-$E31),0)))</f>
        <v>#NAME?</v>
      </c>
      <c r="I31" s="223" t="e">
        <f ca="1">IF(_xlfn.IFNA(MATCH($A31,{"Общий итог","Grand Total"},0),0),SUM(I$2:I30),$H31*$F31*IR)</f>
        <v>#NAME?</v>
      </c>
    </row>
    <row r="32" spans="1:9">
      <c r="A32" t="s">
        <v>252</v>
      </c>
      <c r="D32" s="23"/>
      <c r="E32" s="24"/>
      <c r="F32" s="23"/>
      <c r="G32" s="223" t="e">
        <f ca="1">IF(_xlfn.IFNA(MATCH($A32,{"Общий итог","Grand Total"},0),0),SUM(G$2:G31),IFERROR(CompletesRequired*$D32/IR/$F32,0))</f>
        <v>#NAME?</v>
      </c>
      <c r="H32" s="223" t="e">
        <f ca="1">IF(_xlfn.IFNA(MATCH($A32,{"Общий итог","Grand Total"},0),0),SUM(H$2:H31),ABS(IF(($G32-$E32)&gt;0,($G32-$E32),0)))</f>
        <v>#NAME?</v>
      </c>
      <c r="I32" s="223" t="e">
        <f ca="1">IF(_xlfn.IFNA(MATCH($A32,{"Общий итог","Grand Total"},0),0),SUM(I$2:I31),$H32*$F32*IR)</f>
        <v>#NAME?</v>
      </c>
    </row>
    <row r="33" spans="1:9">
      <c r="B33" t="s">
        <v>223</v>
      </c>
      <c r="D33" s="23"/>
      <c r="E33" s="24"/>
      <c r="F33" s="23"/>
      <c r="G33" s="223" t="e">
        <f ca="1">IF(_xlfn.IFNA(MATCH($A33,{"Общий итог","Grand Total"},0),0),SUM(G$2:G32),IFERROR(CompletesRequired*$D33/IR/$F33,0))</f>
        <v>#NAME?</v>
      </c>
      <c r="H33" s="223" t="e">
        <f ca="1">IF(_xlfn.IFNA(MATCH($A33,{"Общий итог","Grand Total"},0),0),SUM(H$2:H32),ABS(IF(($G33-$E33)&gt;0,($G33-$E33),0)))</f>
        <v>#NAME?</v>
      </c>
      <c r="I33" s="223" t="e">
        <f ca="1">IF(_xlfn.IFNA(MATCH($A33,{"Общий итог","Grand Total"},0),0),SUM(I$2:I32),$H33*$F33*IR)</f>
        <v>#NAME?</v>
      </c>
    </row>
    <row r="34" spans="1:9">
      <c r="C34" t="s">
        <v>228</v>
      </c>
      <c r="D34" s="23">
        <v>7.292150471680121E-3</v>
      </c>
      <c r="E34" s="24">
        <v>20</v>
      </c>
      <c r="F34" s="23">
        <v>0.14839999999999998</v>
      </c>
      <c r="G34" s="223" t="e">
        <f ca="1">IF(_xlfn.IFNA(MATCH($A34,{"Общий итог","Grand Total"},0),0),SUM(G$2:G33),IFERROR(CompletesRequired*$D34/IR/$F34,0))</f>
        <v>#NAME?</v>
      </c>
      <c r="H34" s="223" t="e">
        <f ca="1">IF(_xlfn.IFNA(MATCH($A34,{"Общий итог","Grand Total"},0),0),SUM(H$2:H33),ABS(IF(($G34-$E34)&gt;0,($G34-$E34),0)))</f>
        <v>#NAME?</v>
      </c>
      <c r="I34" s="223" t="e">
        <f ca="1">IF(_xlfn.IFNA(MATCH($A34,{"Общий итог","Grand Total"},0),0),SUM(I$2:I33),$H34*$F34*IR)</f>
        <v>#NAME?</v>
      </c>
    </row>
    <row r="35" spans="1:9">
      <c r="C35" t="s">
        <v>229</v>
      </c>
      <c r="D35" s="23">
        <v>1.0802149125984541E-2</v>
      </c>
      <c r="E35" s="24">
        <v>116</v>
      </c>
      <c r="F35" s="23">
        <v>0.2303</v>
      </c>
      <c r="G35" s="223" t="e">
        <f ca="1">IF(_xlfn.IFNA(MATCH($A35,{"Общий итог","Grand Total"},0),0),SUM(G$2:G34),IFERROR(CompletesRequired*$D35/IR/$F35,0))</f>
        <v>#NAME?</v>
      </c>
      <c r="H35" s="223" t="e">
        <f ca="1">IF(_xlfn.IFNA(MATCH($A35,{"Общий итог","Grand Total"},0),0),SUM(H$2:H34),ABS(IF(($G35-$E35)&gt;0,($G35-$E35),0)))</f>
        <v>#NAME?</v>
      </c>
      <c r="I35" s="223" t="e">
        <f ca="1">IF(_xlfn.IFNA(MATCH($A35,{"Общий итог","Grand Total"},0),0),SUM(I$2:I34),$H35*$F35*IR)</f>
        <v>#NAME?</v>
      </c>
    </row>
    <row r="36" spans="1:9">
      <c r="C36" t="s">
        <v>230</v>
      </c>
      <c r="D36" s="23">
        <v>1.0509498335346205E-2</v>
      </c>
      <c r="E36" s="24">
        <v>228</v>
      </c>
      <c r="F36" s="23">
        <v>0.2324</v>
      </c>
      <c r="G36" s="223" t="e">
        <f ca="1">IF(_xlfn.IFNA(MATCH($A36,{"Общий итог","Grand Total"},0),0),SUM(G$2:G35),IFERROR(CompletesRequired*$D36/IR/$F36,0))</f>
        <v>#NAME?</v>
      </c>
      <c r="H36" s="223" t="e">
        <f ca="1">IF(_xlfn.IFNA(MATCH($A36,{"Общий итог","Grand Total"},0),0),SUM(H$2:H35),ABS(IF(($G36-$E36)&gt;0,($G36-$E36),0)))</f>
        <v>#NAME?</v>
      </c>
      <c r="I36" s="223" t="e">
        <f ca="1">IF(_xlfn.IFNA(MATCH($A36,{"Общий итог","Grand Total"},0),0),SUM(I$2:I35),$H36*$F36*IR)</f>
        <v>#NAME?</v>
      </c>
    </row>
    <row r="37" spans="1:9">
      <c r="C37" t="s">
        <v>231</v>
      </c>
      <c r="D37" s="23">
        <v>1.1610044882454113E-2</v>
      </c>
      <c r="E37" s="24">
        <v>321</v>
      </c>
      <c r="F37" s="23">
        <v>0.29329999999999995</v>
      </c>
      <c r="G37" s="223" t="e">
        <f ca="1">IF(_xlfn.IFNA(MATCH($A37,{"Общий итог","Grand Total"},0),0),SUM(G$2:G36),IFERROR(CompletesRequired*$D37/IR/$F37,0))</f>
        <v>#NAME?</v>
      </c>
      <c r="H37" s="223" t="e">
        <f ca="1">IF(_xlfn.IFNA(MATCH($A37,{"Общий итог","Grand Total"},0),0),SUM(H$2:H36),ABS(IF(($G37-$E37)&gt;0,($G37-$E37),0)))</f>
        <v>#NAME?</v>
      </c>
      <c r="I37" s="223" t="e">
        <f ca="1">IF(_xlfn.IFNA(MATCH($A37,{"Общий итог","Grand Total"},0),0),SUM(I$2:I36),$H37*$F37*IR)</f>
        <v>#NAME?</v>
      </c>
    </row>
    <row r="38" spans="1:9">
      <c r="C38" t="s">
        <v>232</v>
      </c>
      <c r="D38" s="23">
        <v>1.1337451586275565E-2</v>
      </c>
      <c r="E38" s="24">
        <v>547</v>
      </c>
      <c r="F38" s="23">
        <v>0.35419999999999996</v>
      </c>
      <c r="G38" s="223" t="e">
        <f ca="1">IF(_xlfn.IFNA(MATCH($A38,{"Общий итог","Grand Total"},0),0),SUM(G$2:G37),IFERROR(CompletesRequired*$D38/IR/$F38,0))</f>
        <v>#NAME?</v>
      </c>
      <c r="H38" s="223" t="e">
        <f ca="1">IF(_xlfn.IFNA(MATCH($A38,{"Общий итог","Grand Total"},0),0),SUM(H$2:H37),ABS(IF(($G38-$E38)&gt;0,($G38-$E38),0)))</f>
        <v>#NAME?</v>
      </c>
      <c r="I38" s="223" t="e">
        <f ca="1">IF(_xlfn.IFNA(MATCH($A38,{"Общий итог","Grand Total"},0),0),SUM(I$2:I37),$H38*$F38*IR)</f>
        <v>#NAME?</v>
      </c>
    </row>
    <row r="39" spans="1:9">
      <c r="C39" t="s">
        <v>233</v>
      </c>
      <c r="D39" s="23">
        <v>1.2449227815234628E-2</v>
      </c>
      <c r="E39" s="24">
        <v>1308</v>
      </c>
      <c r="F39" s="23">
        <v>0.42069999999999996</v>
      </c>
      <c r="G39" s="223" t="e">
        <f ca="1">IF(_xlfn.IFNA(MATCH($A39,{"Общий итог","Grand Total"},0),0),SUM(G$2:G38),IFERROR(CompletesRequired*$D39/IR/$F39,0))</f>
        <v>#NAME?</v>
      </c>
      <c r="H39" s="223" t="e">
        <f ca="1">IF(_xlfn.IFNA(MATCH($A39,{"Общий итог","Grand Total"},0),0),SUM(H$2:H38),ABS(IF(($G39-$E39)&gt;0,($G39-$E39),0)))</f>
        <v>#NAME?</v>
      </c>
      <c r="I39" s="223" t="e">
        <f ca="1">IF(_xlfn.IFNA(MATCH($A39,{"Общий итог","Grand Total"},0),0),SUM(I$2:I38),$H39*$F39*IR)</f>
        <v>#NAME?</v>
      </c>
    </row>
    <row r="40" spans="1:9">
      <c r="B40" t="s">
        <v>224</v>
      </c>
      <c r="D40" s="23"/>
      <c r="E40" s="24"/>
      <c r="F40" s="23"/>
      <c r="G40" s="223" t="e">
        <f ca="1">IF(_xlfn.IFNA(MATCH($A40,{"Общий итог","Grand Total"},0),0),SUM(G$2:G39),IFERROR(CompletesRequired*$D40/IR/$F40,0))</f>
        <v>#NAME?</v>
      </c>
      <c r="H40" s="223" t="e">
        <f ca="1">IF(_xlfn.IFNA(MATCH($A40,{"Общий итог","Grand Total"},0),0),SUM(H$2:H39),ABS(IF(($G40-$E40)&gt;0,($G40-$E40),0)))</f>
        <v>#NAME?</v>
      </c>
      <c r="I40" s="223" t="e">
        <f ca="1">IF(_xlfn.IFNA(MATCH($A40,{"Общий итог","Grand Total"},0),0),SUM(I$2:I39),$H40*$F40*IR)</f>
        <v>#NAME?</v>
      </c>
    </row>
    <row r="41" spans="1:9">
      <c r="C41" t="s">
        <v>228</v>
      </c>
      <c r="D41" s="23">
        <v>7.611042504229574E-3</v>
      </c>
      <c r="E41" s="24">
        <v>59</v>
      </c>
      <c r="F41" s="23">
        <v>0.17359999999999998</v>
      </c>
      <c r="G41" s="223" t="e">
        <f ca="1">IF(_xlfn.IFNA(MATCH($A41,{"Общий итог","Grand Total"},0),0),SUM(G$2:G40),IFERROR(CompletesRequired*$D41/IR/$F41,0))</f>
        <v>#NAME?</v>
      </c>
      <c r="H41" s="223" t="e">
        <f ca="1">IF(_xlfn.IFNA(MATCH($A41,{"Общий итог","Grand Total"},0),0),SUM(H$2:H40),ABS(IF(($G41-$E41)&gt;0,($G41-$E41),0)))</f>
        <v>#NAME?</v>
      </c>
      <c r="I41" s="223" t="e">
        <f ca="1">IF(_xlfn.IFNA(MATCH($A41,{"Общий итог","Grand Total"},0),0),SUM(I$2:I40),$H41*$F41*IR)</f>
        <v>#NAME?</v>
      </c>
    </row>
    <row r="42" spans="1:9">
      <c r="C42" t="s">
        <v>229</v>
      </c>
      <c r="D42" s="23">
        <v>1.1274536428477193E-2</v>
      </c>
      <c r="E42" s="24">
        <v>266</v>
      </c>
      <c r="F42" s="23">
        <v>0.1638</v>
      </c>
      <c r="G42" s="223" t="e">
        <f ca="1">IF(_xlfn.IFNA(MATCH($A42,{"Общий итог","Grand Total"},0),0),SUM(G$2:G41),IFERROR(CompletesRequired*$D42/IR/$F42,0))</f>
        <v>#NAME?</v>
      </c>
      <c r="H42" s="223" t="e">
        <f ca="1">IF(_xlfn.IFNA(MATCH($A42,{"Общий итог","Grand Total"},0),0),SUM(H$2:H41),ABS(IF(($G42-$E42)&gt;0,($G42-$E42),0)))</f>
        <v>#NAME?</v>
      </c>
      <c r="I42" s="223" t="e">
        <f ca="1">IF(_xlfn.IFNA(MATCH($A42,{"Общий итог","Grand Total"},0),0),SUM(I$2:I41),$H42*$F42*IR)</f>
        <v>#NAME?</v>
      </c>
    </row>
    <row r="43" spans="1:9">
      <c r="C43" t="s">
        <v>230</v>
      </c>
      <c r="D43" s="23">
        <v>1.0969087766234823E-2</v>
      </c>
      <c r="E43" s="24">
        <v>410</v>
      </c>
      <c r="F43" s="23">
        <v>0.20859999999999998</v>
      </c>
      <c r="G43" s="223" t="e">
        <f ca="1">IF(_xlfn.IFNA(MATCH($A43,{"Общий итог","Grand Total"},0),0),SUM(G$2:G42),IFERROR(CompletesRequired*$D43/IR/$F43,0))</f>
        <v>#NAME?</v>
      </c>
      <c r="H43" s="223" t="e">
        <f ca="1">IF(_xlfn.IFNA(MATCH($A43,{"Общий итог","Grand Total"},0),0),SUM(H$2:H42),ABS(IF(($G43-$E43)&gt;0,($G43-$E43),0)))</f>
        <v>#NAME?</v>
      </c>
      <c r="I43" s="223" t="e">
        <f ca="1">IF(_xlfn.IFNA(MATCH($A43,{"Общий итог","Grand Total"},0),0),SUM(I$2:I42),$H43*$F43*IR)</f>
        <v>#NAME?</v>
      </c>
    </row>
    <row r="44" spans="1:9">
      <c r="C44" t="s">
        <v>231</v>
      </c>
      <c r="D44" s="23">
        <v>1.2117762163513337E-2</v>
      </c>
      <c r="E44" s="24">
        <v>526</v>
      </c>
      <c r="F44" s="23">
        <v>0.22399999999999998</v>
      </c>
      <c r="G44" s="223" t="e">
        <f ca="1">IF(_xlfn.IFNA(MATCH($A44,{"Общий итог","Grand Total"},0),0),SUM(G$2:G43),IFERROR(CompletesRequired*$D44/IR/$F44,0))</f>
        <v>#NAME?</v>
      </c>
      <c r="H44" s="223" t="e">
        <f ca="1">IF(_xlfn.IFNA(MATCH($A44,{"Общий итог","Grand Total"},0),0),SUM(H$2:H43),ABS(IF(($G44-$E44)&gt;0,($G44-$E44),0)))</f>
        <v>#NAME?</v>
      </c>
      <c r="I44" s="223" t="e">
        <f ca="1">IF(_xlfn.IFNA(MATCH($A44,{"Общий итог","Grand Total"},0),0),SUM(I$2:I43),$H44*$F44*IR)</f>
        <v>#NAME?</v>
      </c>
    </row>
    <row r="45" spans="1:9">
      <c r="C45" t="s">
        <v>232</v>
      </c>
      <c r="D45" s="23">
        <v>1.1833248127271163E-2</v>
      </c>
      <c r="E45" s="24">
        <v>782</v>
      </c>
      <c r="F45" s="23">
        <v>0.31429999999999997</v>
      </c>
      <c r="G45" s="223" t="e">
        <f ca="1">IF(_xlfn.IFNA(MATCH($A45,{"Общий итог","Grand Total"},0),0),SUM(G$2:G44),IFERROR(CompletesRequired*$D45/IR/$F45,0))</f>
        <v>#NAME?</v>
      </c>
      <c r="H45" s="223" t="e">
        <f ca="1">IF(_xlfn.IFNA(MATCH($A45,{"Общий итог","Grand Total"},0),0),SUM(H$2:H44),ABS(IF(($G45-$E45)&gt;0,($G45-$E45),0)))</f>
        <v>#NAME?</v>
      </c>
      <c r="I45" s="223" t="e">
        <f ca="1">IF(_xlfn.IFNA(MATCH($A45,{"Общий итог","Grand Total"},0),0),SUM(I$2:I44),$H45*$F45*IR)</f>
        <v>#NAME?</v>
      </c>
    </row>
    <row r="46" spans="1:9">
      <c r="C46" t="s">
        <v>233</v>
      </c>
      <c r="D46" s="23">
        <v>1.2993643290078316E-2</v>
      </c>
      <c r="E46" s="24">
        <v>1188</v>
      </c>
      <c r="F46" s="23">
        <v>0.39829999999999993</v>
      </c>
      <c r="G46" s="223" t="e">
        <f ca="1">IF(_xlfn.IFNA(MATCH($A46,{"Общий итог","Grand Total"},0),0),SUM(G$2:G45),IFERROR(CompletesRequired*$D46/IR/$F46,0))</f>
        <v>#NAME?</v>
      </c>
      <c r="H46" s="223" t="e">
        <f ca="1">IF(_xlfn.IFNA(MATCH($A46,{"Общий итог","Grand Total"},0),0),SUM(H$2:H45),ABS(IF(($G46-$E46)&gt;0,($G46-$E46),0)))</f>
        <v>#NAME?</v>
      </c>
      <c r="I46" s="223" t="e">
        <f ca="1">IF(_xlfn.IFNA(MATCH($A46,{"Общий итог","Grand Total"},0),0),SUM(I$2:I45),$H46*$F46*IR)</f>
        <v>#NAME?</v>
      </c>
    </row>
    <row r="47" spans="1:9">
      <c r="A47" t="s">
        <v>258</v>
      </c>
      <c r="D47" s="23"/>
      <c r="E47" s="24"/>
      <c r="F47" s="23"/>
      <c r="G47" s="223" t="e">
        <f ca="1">IF(_xlfn.IFNA(MATCH($A47,{"Общий итог","Grand Total"},0),0),SUM(G$2:G46),IFERROR(CompletesRequired*$D47/IR/$F47,0))</f>
        <v>#NAME?</v>
      </c>
      <c r="H47" s="223" t="e">
        <f ca="1">IF(_xlfn.IFNA(MATCH($A47,{"Общий итог","Grand Total"},0),0),SUM(H$2:H46),ABS(IF(($G47-$E47)&gt;0,($G47-$E47),0)))</f>
        <v>#NAME?</v>
      </c>
      <c r="I47" s="223" t="e">
        <f ca="1">IF(_xlfn.IFNA(MATCH($A47,{"Общий итог","Grand Total"},0),0),SUM(I$2:I46),$H47*$F47*IR)</f>
        <v>#NAME?</v>
      </c>
    </row>
    <row r="48" spans="1:9">
      <c r="B48" t="s">
        <v>223</v>
      </c>
      <c r="D48" s="23"/>
      <c r="E48" s="24"/>
      <c r="F48" s="23"/>
      <c r="G48" s="223" t="e">
        <f ca="1">IF(_xlfn.IFNA(MATCH($A48,{"Общий итог","Grand Total"},0),0),SUM(G$2:G47),IFERROR(CompletesRequired*$D48/IR/$F48,0))</f>
        <v>#NAME?</v>
      </c>
      <c r="H48" s="223" t="e">
        <f ca="1">IF(_xlfn.IFNA(MATCH($A48,{"Общий итог","Grand Total"},0),0),SUM(H$2:H47),ABS(IF(($G48-$E48)&gt;0,($G48-$E48),0)))</f>
        <v>#NAME?</v>
      </c>
      <c r="I48" s="223" t="e">
        <f ca="1">IF(_xlfn.IFNA(MATCH($A48,{"Общий итог","Grand Total"},0),0),SUM(I$2:I47),$H48*$F48*IR)</f>
        <v>#NAME?</v>
      </c>
    </row>
    <row r="49" spans="1:9">
      <c r="C49" t="s">
        <v>228</v>
      </c>
      <c r="D49" s="23">
        <v>3.690228191150178E-3</v>
      </c>
      <c r="E49" s="24">
        <v>10</v>
      </c>
      <c r="F49" s="23">
        <v>0.1918</v>
      </c>
      <c r="G49" s="223" t="e">
        <f ca="1">IF(_xlfn.IFNA(MATCH($A49,{"Общий итог","Grand Total"},0),0),SUM(G$2:G48),IFERROR(CompletesRequired*$D49/IR/$F49,0))</f>
        <v>#NAME?</v>
      </c>
      <c r="H49" s="223" t="e">
        <f ca="1">IF(_xlfn.IFNA(MATCH($A49,{"Общий итог","Grand Total"},0),0),SUM(H$2:H48),ABS(IF(($G49-$E49)&gt;0,($G49-$E49),0)))</f>
        <v>#NAME?</v>
      </c>
      <c r="I49" s="223" t="e">
        <f ca="1">IF(_xlfn.IFNA(MATCH($A49,{"Общий итог","Grand Total"},0),0),SUM(I$2:I48),$H49*$F49*IR)</f>
        <v>#NAME?</v>
      </c>
    </row>
    <row r="50" spans="1:9">
      <c r="C50" t="s">
        <v>229</v>
      </c>
      <c r="D50" s="23">
        <v>5.4664800712117033E-3</v>
      </c>
      <c r="E50" s="24">
        <v>65</v>
      </c>
      <c r="F50" s="23">
        <v>0.16869999999999999</v>
      </c>
      <c r="G50" s="223" t="e">
        <f ca="1">IF(_xlfn.IFNA(MATCH($A50,{"Общий итог","Grand Total"},0),0),SUM(G$2:G49),IFERROR(CompletesRequired*$D50/IR/$F50,0))</f>
        <v>#NAME?</v>
      </c>
      <c r="H50" s="223" t="e">
        <f ca="1">IF(_xlfn.IFNA(MATCH($A50,{"Общий итог","Grand Total"},0),0),SUM(H$2:H49),ABS(IF(($G50-$E50)&gt;0,($G50-$E50),0)))</f>
        <v>#NAME?</v>
      </c>
      <c r="I50" s="223" t="e">
        <f ca="1">IF(_xlfn.IFNA(MATCH($A50,{"Общий итог","Grand Total"},0),0),SUM(I$2:I49),$H50*$F50*IR)</f>
        <v>#NAME?</v>
      </c>
    </row>
    <row r="51" spans="1:9">
      <c r="C51" t="s">
        <v>230</v>
      </c>
      <c r="D51" s="23">
        <v>5.3183827161214494E-3</v>
      </c>
      <c r="E51" s="24">
        <v>126</v>
      </c>
      <c r="F51" s="23">
        <v>0.24709999999999996</v>
      </c>
      <c r="G51" s="223" t="e">
        <f ca="1">IF(_xlfn.IFNA(MATCH($A51,{"Общий итог","Grand Total"},0),0),SUM(G$2:G50),IFERROR(CompletesRequired*$D51/IR/$F51,0))</f>
        <v>#NAME?</v>
      </c>
      <c r="H51" s="223" t="e">
        <f ca="1">IF(_xlfn.IFNA(MATCH($A51,{"Общий итог","Grand Total"},0),0),SUM(H$2:H50),ABS(IF(($G51-$E51)&gt;0,($G51-$E51),0)))</f>
        <v>#NAME?</v>
      </c>
      <c r="I51" s="223" t="e">
        <f ca="1">IF(_xlfn.IFNA(MATCH($A51,{"Общий итог","Grand Total"},0),0),SUM(I$2:I50),$H51*$F51*IR)</f>
        <v>#NAME?</v>
      </c>
    </row>
    <row r="52" spans="1:9">
      <c r="C52" t="s">
        <v>231</v>
      </c>
      <c r="D52" s="23">
        <v>5.8753196457121074E-3</v>
      </c>
      <c r="E52" s="24">
        <v>201</v>
      </c>
      <c r="F52" s="23">
        <v>0.22889999999999999</v>
      </c>
      <c r="G52" s="223" t="e">
        <f ca="1">IF(_xlfn.IFNA(MATCH($A52,{"Общий итог","Grand Total"},0),0),SUM(G$2:G51),IFERROR(CompletesRequired*$D52/IR/$F52,0))</f>
        <v>#NAME?</v>
      </c>
      <c r="H52" s="223" t="e">
        <f ca="1">IF(_xlfn.IFNA(MATCH($A52,{"Общий итог","Grand Total"},0),0),SUM(H$2:H51),ABS(IF(($G52-$E52)&gt;0,($G52-$E52),0)))</f>
        <v>#NAME?</v>
      </c>
      <c r="I52" s="223" t="e">
        <f ca="1">IF(_xlfn.IFNA(MATCH($A52,{"Общий итог","Grand Total"},0),0),SUM(I$2:I51),$H52*$F52*IR)</f>
        <v>#NAME?</v>
      </c>
    </row>
    <row r="53" spans="1:9">
      <c r="C53" t="s">
        <v>232</v>
      </c>
      <c r="D53" s="23">
        <v>5.7373724831866922E-3</v>
      </c>
      <c r="E53" s="24">
        <v>349</v>
      </c>
      <c r="F53" s="23">
        <v>0.32619999999999999</v>
      </c>
      <c r="G53" s="223" t="e">
        <f ca="1">IF(_xlfn.IFNA(MATCH($A53,{"Общий итог","Grand Total"},0),0),SUM(G$2:G52),IFERROR(CompletesRequired*$D53/IR/$F53,0))</f>
        <v>#NAME?</v>
      </c>
      <c r="H53" s="223" t="e">
        <f ca="1">IF(_xlfn.IFNA(MATCH($A53,{"Общий итог","Grand Total"},0),0),SUM(H$2:H52),ABS(IF(($G53-$E53)&gt;0,($G53-$E53),0)))</f>
        <v>#NAME?</v>
      </c>
      <c r="I53" s="223" t="e">
        <f ca="1">IF(_xlfn.IFNA(MATCH($A53,{"Общий итог","Grand Total"},0),0),SUM(I$2:I52),$H53*$F53*IR)</f>
        <v>#NAME?</v>
      </c>
    </row>
    <row r="54" spans="1:9">
      <c r="C54" t="s">
        <v>233</v>
      </c>
      <c r="D54" s="23">
        <v>6.2999922478622437E-3</v>
      </c>
      <c r="E54" s="24">
        <v>627</v>
      </c>
      <c r="F54" s="23">
        <v>0.34229999999999999</v>
      </c>
      <c r="G54" s="223" t="e">
        <f ca="1">IF(_xlfn.IFNA(MATCH($A54,{"Общий итог","Grand Total"},0),0),SUM(G$2:G53),IFERROR(CompletesRequired*$D54/IR/$F54,0))</f>
        <v>#NAME?</v>
      </c>
      <c r="H54" s="223" t="e">
        <f ca="1">IF(_xlfn.IFNA(MATCH($A54,{"Общий итог","Grand Total"},0),0),SUM(H$2:H53),ABS(IF(($G54-$E54)&gt;0,($G54-$E54),0)))</f>
        <v>#NAME?</v>
      </c>
      <c r="I54" s="223" t="e">
        <f ca="1">IF(_xlfn.IFNA(MATCH($A54,{"Общий итог","Grand Total"},0),0),SUM(I$2:I53),$H54*$F54*IR)</f>
        <v>#NAME?</v>
      </c>
    </row>
    <row r="55" spans="1:9">
      <c r="B55" t="s">
        <v>224</v>
      </c>
      <c r="D55" s="23"/>
      <c r="E55" s="24"/>
      <c r="F55" s="23"/>
      <c r="G55" s="223" t="e">
        <f ca="1">IF(_xlfn.IFNA(MATCH($A55,{"Общий итог","Grand Total"},0),0),SUM(G$2:G54),IFERROR(CompletesRequired*$D55/IR/$F55,0))</f>
        <v>#NAME?</v>
      </c>
      <c r="H55" s="223" t="e">
        <f ca="1">IF(_xlfn.IFNA(MATCH($A55,{"Общий итог","Grand Total"},0),0),SUM(H$2:H54),ABS(IF(($G55-$E55)&gt;0,($G55-$E55),0)))</f>
        <v>#NAME?</v>
      </c>
      <c r="I55" s="223" t="e">
        <f ca="1">IF(_xlfn.IFNA(MATCH($A55,{"Общий итог","Grand Total"},0),0),SUM(I$2:I54),$H55*$F55*IR)</f>
        <v>#NAME?</v>
      </c>
    </row>
    <row r="56" spans="1:9">
      <c r="C56" t="s">
        <v>228</v>
      </c>
      <c r="D56" s="23">
        <v>3.8516050542603602E-3</v>
      </c>
      <c r="E56" s="24">
        <v>38</v>
      </c>
      <c r="F56" s="23">
        <v>0.19879999999999998</v>
      </c>
      <c r="G56" s="223" t="e">
        <f ca="1">IF(_xlfn.IFNA(MATCH($A56,{"Общий итог","Grand Total"},0),0),SUM(G$2:G55),IFERROR(CompletesRequired*$D56/IR/$F56,0))</f>
        <v>#NAME?</v>
      </c>
      <c r="H56" s="223" t="e">
        <f ca="1">IF(_xlfn.IFNA(MATCH($A56,{"Общий итог","Grand Total"},0),0),SUM(H$2:H55),ABS(IF(($G56-$E56)&gt;0,($G56-$E56),0)))</f>
        <v>#NAME?</v>
      </c>
      <c r="I56" s="223" t="e">
        <f ca="1">IF(_xlfn.IFNA(MATCH($A56,{"Общий итог","Grand Total"},0),0),SUM(I$2:I55),$H56*$F56*IR)</f>
        <v>#NAME?</v>
      </c>
    </row>
    <row r="57" spans="1:9">
      <c r="C57" t="s">
        <v>229</v>
      </c>
      <c r="D57" s="23">
        <v>5.7055339617711138E-3</v>
      </c>
      <c r="E57" s="24">
        <v>148</v>
      </c>
      <c r="F57" s="23">
        <v>0.16239999999999999</v>
      </c>
      <c r="G57" s="223" t="e">
        <f ca="1">IF(_xlfn.IFNA(MATCH($A57,{"Общий итог","Grand Total"},0),0),SUM(G$2:G56),IFERROR(CompletesRequired*$D57/IR/$F57,0))</f>
        <v>#NAME?</v>
      </c>
      <c r="H57" s="223" t="e">
        <f ca="1">IF(_xlfn.IFNA(MATCH($A57,{"Общий итог","Grand Total"},0),0),SUM(H$2:H56),ABS(IF(($G57-$E57)&gt;0,($G57-$E57),0)))</f>
        <v>#NAME?</v>
      </c>
      <c r="I57" s="223" t="e">
        <f ca="1">IF(_xlfn.IFNA(MATCH($A57,{"Общий итог","Grand Total"},0),0),SUM(I$2:I56),$H57*$F57*IR)</f>
        <v>#NAME?</v>
      </c>
    </row>
    <row r="58" spans="1:9">
      <c r="C58" t="s">
        <v>230</v>
      </c>
      <c r="D58" s="23">
        <v>5.550960181549023E-3</v>
      </c>
      <c r="E58" s="24">
        <v>221</v>
      </c>
      <c r="F58" s="23">
        <v>0.21139999999999998</v>
      </c>
      <c r="G58" s="223" t="e">
        <f ca="1">IF(_xlfn.IFNA(MATCH($A58,{"Общий итог","Grand Total"},0),0),SUM(G$2:G57),IFERROR(CompletesRequired*$D58/IR/$F58,0))</f>
        <v>#NAME?</v>
      </c>
      <c r="H58" s="223" t="e">
        <f ca="1">IF(_xlfn.IFNA(MATCH($A58,{"Общий итог","Grand Total"},0),0),SUM(H$2:H57),ABS(IF(($G58-$E58)&gt;0,($G58-$E58),0)))</f>
        <v>#NAME?</v>
      </c>
      <c r="I58" s="223" t="e">
        <f ca="1">IF(_xlfn.IFNA(MATCH($A58,{"Общий итог","Grand Total"},0),0),SUM(I$2:I57),$H58*$F58*IR)</f>
        <v>#NAME?</v>
      </c>
    </row>
    <row r="59" spans="1:9">
      <c r="C59" t="s">
        <v>231</v>
      </c>
      <c r="D59" s="23">
        <v>6.1322524436535604E-3</v>
      </c>
      <c r="E59" s="24">
        <v>304</v>
      </c>
      <c r="F59" s="23">
        <v>0.18340000000000001</v>
      </c>
      <c r="G59" s="223" t="e">
        <f ca="1">IF(_xlfn.IFNA(MATCH($A59,{"Общий итог","Grand Total"},0),0),SUM(G$2:G58),IFERROR(CompletesRequired*$D59/IR/$F59,0))</f>
        <v>#NAME?</v>
      </c>
      <c r="H59" s="223" t="e">
        <f ca="1">IF(_xlfn.IFNA(MATCH($A59,{"Общий итог","Grand Total"},0),0),SUM(H$2:H58),ABS(IF(($G59-$E59)&gt;0,($G59-$E59),0)))</f>
        <v>#NAME?</v>
      </c>
      <c r="I59" s="223" t="e">
        <f ca="1">IF(_xlfn.IFNA(MATCH($A59,{"Общий итог","Grand Total"},0),0),SUM(I$2:I58),$H59*$F59*IR)</f>
        <v>#NAME?</v>
      </c>
    </row>
    <row r="60" spans="1:9">
      <c r="C60" t="s">
        <v>232</v>
      </c>
      <c r="D60" s="23">
        <v>5.9882727326758083E-3</v>
      </c>
      <c r="E60" s="24">
        <v>436</v>
      </c>
      <c r="F60" s="23">
        <v>0.2702</v>
      </c>
      <c r="G60" s="223" t="e">
        <f ca="1">IF(_xlfn.IFNA(MATCH($A60,{"Общий итог","Grand Total"},0),0),SUM(G$2:G59),IFERROR(CompletesRequired*$D60/IR/$F60,0))</f>
        <v>#NAME?</v>
      </c>
      <c r="H60" s="223" t="e">
        <f ca="1">IF(_xlfn.IFNA(MATCH($A60,{"Общий итог","Grand Total"},0),0),SUM(H$2:H59),ABS(IF(($G60-$E60)&gt;0,($G60-$E60),0)))</f>
        <v>#NAME?</v>
      </c>
      <c r="I60" s="223" t="e">
        <f ca="1">IF(_xlfn.IFNA(MATCH($A60,{"Общий итог","Grand Total"},0),0),SUM(I$2:I59),$H60*$F60*IR)</f>
        <v>#NAME?</v>
      </c>
    </row>
    <row r="61" spans="1:9">
      <c r="C61" t="s">
        <v>233</v>
      </c>
      <c r="D61" s="23">
        <v>6.575496345147239E-3</v>
      </c>
      <c r="E61" s="24">
        <v>587</v>
      </c>
      <c r="F61" s="23">
        <v>0.30519999999999997</v>
      </c>
      <c r="G61" s="223" t="e">
        <f ca="1">IF(_xlfn.IFNA(MATCH($A61,{"Общий итог","Grand Total"},0),0),SUM(G$2:G60),IFERROR(CompletesRequired*$D61/IR/$F61,0))</f>
        <v>#NAME?</v>
      </c>
      <c r="H61" s="223" t="e">
        <f ca="1">IF(_xlfn.IFNA(MATCH($A61,{"Общий итог","Grand Total"},0),0),SUM(H$2:H60),ABS(IF(($G61-$E61)&gt;0,($G61-$E61),0)))</f>
        <v>#NAME?</v>
      </c>
      <c r="I61" s="223" t="e">
        <f ca="1">IF(_xlfn.IFNA(MATCH($A61,{"Общий итог","Grand Total"},0),0),SUM(I$2:I60),$H61*$F61*IR)</f>
        <v>#NAME?</v>
      </c>
    </row>
    <row r="62" spans="1:9">
      <c r="A62" t="s">
        <v>261</v>
      </c>
      <c r="D62" s="23"/>
      <c r="E62" s="24"/>
      <c r="F62" s="23"/>
      <c r="G62" s="223" t="e">
        <f ca="1">IF(_xlfn.IFNA(MATCH($A62,{"Общий итог","Grand Total"},0),0),SUM(G$2:G61),IFERROR(CompletesRequired*$D62/IR/$F62,0))</f>
        <v>#NAME?</v>
      </c>
      <c r="H62" s="223" t="e">
        <f ca="1">IF(_xlfn.IFNA(MATCH($A62,{"Общий итог","Grand Total"},0),0),SUM(H$2:H61),ABS(IF(($G62-$E62)&gt;0,($G62-$E62),0)))</f>
        <v>#NAME?</v>
      </c>
      <c r="I62" s="223" t="e">
        <f ca="1">IF(_xlfn.IFNA(MATCH($A62,{"Общий итог","Grand Total"},0),0),SUM(I$2:I61),$H62*$F62*IR)</f>
        <v>#NAME?</v>
      </c>
    </row>
    <row r="63" spans="1:9">
      <c r="B63" t="s">
        <v>223</v>
      </c>
      <c r="D63" s="23"/>
      <c r="E63" s="24"/>
      <c r="F63" s="23"/>
      <c r="G63" s="223" t="e">
        <f ca="1">IF(_xlfn.IFNA(MATCH($A63,{"Общий итог","Grand Total"},0),0),SUM(G$2:G62),IFERROR(CompletesRequired*$D63/IR/$F63,0))</f>
        <v>#NAME?</v>
      </c>
      <c r="H63" s="223" t="e">
        <f ca="1">IF(_xlfn.IFNA(MATCH($A63,{"Общий итог","Grand Total"},0),0),SUM(H$2:H62),ABS(IF(($G63-$E63)&gt;0,($G63-$E63),0)))</f>
        <v>#NAME?</v>
      </c>
      <c r="I63" s="223" t="e">
        <f ca="1">IF(_xlfn.IFNA(MATCH($A63,{"Общий итог","Grand Total"},0),0),SUM(I$2:I62),$H63*$F63*IR)</f>
        <v>#NAME?</v>
      </c>
    </row>
    <row r="64" spans="1:9">
      <c r="C64" t="s">
        <v>228</v>
      </c>
      <c r="D64" s="23">
        <v>4.0659769791250968E-3</v>
      </c>
      <c r="E64" s="24">
        <v>9</v>
      </c>
      <c r="F64" s="23">
        <v>0.16309999999999999</v>
      </c>
      <c r="G64" s="223" t="e">
        <f ca="1">IF(_xlfn.IFNA(MATCH($A64,{"Общий итог","Grand Total"},0),0),SUM(G$2:G63),IFERROR(CompletesRequired*$D64/IR/$F64,0))</f>
        <v>#NAME?</v>
      </c>
      <c r="H64" s="223" t="e">
        <f ca="1">IF(_xlfn.IFNA(MATCH($A64,{"Общий итог","Grand Total"},0),0),SUM(H$2:H63),ABS(IF(($G64-$E64)&gt;0,($G64-$E64),0)))</f>
        <v>#NAME?</v>
      </c>
      <c r="I64" s="223" t="e">
        <f ca="1">IF(_xlfn.IFNA(MATCH($A64,{"Общий итог","Grand Total"},0),0),SUM(I$2:I63),$H64*$F64*IR)</f>
        <v>#NAME?</v>
      </c>
    </row>
    <row r="65" spans="1:9">
      <c r="C65" t="s">
        <v>229</v>
      </c>
      <c r="D65" s="23">
        <v>6.0230915203824502E-3</v>
      </c>
      <c r="E65" s="24">
        <v>43</v>
      </c>
      <c r="F65" s="23">
        <v>9.7299999999999998E-2</v>
      </c>
      <c r="G65" s="223" t="e">
        <f ca="1">IF(_xlfn.IFNA(MATCH($A65,{"Общий итог","Grand Total"},0),0),SUM(G$2:G64),IFERROR(CompletesRequired*$D65/IR/$F65,0))</f>
        <v>#NAME?</v>
      </c>
      <c r="H65" s="223" t="e">
        <f ca="1">IF(_xlfn.IFNA(MATCH($A65,{"Общий итог","Grand Total"},0),0),SUM(H$2:H64),ABS(IF(($G65-$E65)&gt;0,($G65-$E65),0)))</f>
        <v>#NAME?</v>
      </c>
      <c r="I65" s="223" t="e">
        <f ca="1">IF(_xlfn.IFNA(MATCH($A65,{"Общий итог","Grand Total"},0),0),SUM(I$2:I64),$H65*$F65*IR)</f>
        <v>#NAME?</v>
      </c>
    </row>
    <row r="66" spans="1:9">
      <c r="C66" t="s">
        <v>230</v>
      </c>
      <c r="D66" s="23">
        <v>5.8599145011644033E-3</v>
      </c>
      <c r="E66" s="24">
        <v>101</v>
      </c>
      <c r="F66" s="23">
        <v>0.25339999999999996</v>
      </c>
      <c r="G66" s="223" t="e">
        <f ca="1">IF(_xlfn.IFNA(MATCH($A66,{"Общий итог","Grand Total"},0),0),SUM(G$2:G65),IFERROR(CompletesRequired*$D66/IR/$F66,0))</f>
        <v>#NAME?</v>
      </c>
      <c r="H66" s="223" t="e">
        <f ca="1">IF(_xlfn.IFNA(MATCH($A66,{"Общий итог","Grand Total"},0),0),SUM(H$2:H65),ABS(IF(($G66-$E66)&gt;0,($G66-$E66),0)))</f>
        <v>#NAME?</v>
      </c>
      <c r="I66" s="223" t="e">
        <f ca="1">IF(_xlfn.IFNA(MATCH($A66,{"Общий итог","Grand Total"},0),0),SUM(I$2:I65),$H66*$F66*IR)</f>
        <v>#NAME?</v>
      </c>
    </row>
    <row r="67" spans="1:9">
      <c r="C67" t="s">
        <v>231</v>
      </c>
      <c r="D67" s="23">
        <v>6.4735602209523794E-3</v>
      </c>
      <c r="E67" s="24">
        <v>194</v>
      </c>
      <c r="F67" s="23">
        <v>0.28139999999999998</v>
      </c>
      <c r="G67" s="223" t="e">
        <f ca="1">IF(_xlfn.IFNA(MATCH($A67,{"Общий итог","Grand Total"},0),0),SUM(G$2:G66),IFERROR(CompletesRequired*$D67/IR/$F67,0))</f>
        <v>#NAME?</v>
      </c>
      <c r="H67" s="223" t="e">
        <f ca="1">IF(_xlfn.IFNA(MATCH($A67,{"Общий итог","Grand Total"},0),0),SUM(H$2:H66),ABS(IF(($G67-$E67)&gt;0,($G67-$E67),0)))</f>
        <v>#NAME?</v>
      </c>
      <c r="I67" s="223" t="e">
        <f ca="1">IF(_xlfn.IFNA(MATCH($A67,{"Общий итог","Grand Total"},0),0),SUM(I$2:I66),$H67*$F67*IR)</f>
        <v>#NAME?</v>
      </c>
    </row>
    <row r="68" spans="1:9">
      <c r="C68" t="s">
        <v>232</v>
      </c>
      <c r="D68" s="23">
        <v>6.3215669137338506E-3</v>
      </c>
      <c r="E68" s="24">
        <v>261</v>
      </c>
      <c r="F68" s="23">
        <v>0.34369999999999995</v>
      </c>
      <c r="G68" s="223" t="e">
        <f ca="1">IF(_xlfn.IFNA(MATCH($A68,{"Общий итог","Grand Total"},0),0),SUM(G$2:G67),IFERROR(CompletesRequired*$D68/IR/$F68,0))</f>
        <v>#NAME?</v>
      </c>
      <c r="H68" s="223" t="e">
        <f ca="1">IF(_xlfn.IFNA(MATCH($A68,{"Общий итог","Grand Total"},0),0),SUM(H$2:H67),ABS(IF(($G68-$E68)&gt;0,($G68-$E68),0)))</f>
        <v>#NAME?</v>
      </c>
      <c r="I68" s="223" t="e">
        <f ca="1">IF(_xlfn.IFNA(MATCH($A68,{"Общий итог","Grand Total"},0),0),SUM(I$2:I67),$H68*$F68*IR)</f>
        <v>#NAME?</v>
      </c>
    </row>
    <row r="69" spans="1:9">
      <c r="C69" t="s">
        <v>233</v>
      </c>
      <c r="D69" s="23">
        <v>6.9414741098952253E-3</v>
      </c>
      <c r="E69" s="24">
        <v>544</v>
      </c>
      <c r="F69" s="23">
        <v>0.39409999999999995</v>
      </c>
      <c r="G69" s="223" t="e">
        <f ca="1">IF(_xlfn.IFNA(MATCH($A69,{"Общий итог","Grand Total"},0),0),SUM(G$2:G68),IFERROR(CompletesRequired*$D69/IR/$F69,0))</f>
        <v>#NAME?</v>
      </c>
      <c r="H69" s="223" t="e">
        <f ca="1">IF(_xlfn.IFNA(MATCH($A69,{"Общий итог","Grand Total"},0),0),SUM(H$2:H68),ABS(IF(($G69-$E69)&gt;0,($G69-$E69),0)))</f>
        <v>#NAME?</v>
      </c>
      <c r="I69" s="223" t="e">
        <f ca="1">IF(_xlfn.IFNA(MATCH($A69,{"Общий итог","Grand Total"},0),0),SUM(I$2:I68),$H69*$F69*IR)</f>
        <v>#NAME?</v>
      </c>
    </row>
    <row r="70" spans="1:9">
      <c r="B70" t="s">
        <v>224</v>
      </c>
      <c r="D70" s="23"/>
      <c r="E70" s="24"/>
      <c r="F70" s="23"/>
      <c r="G70" s="223" t="e">
        <f ca="1">IF(_xlfn.IFNA(MATCH($A70,{"Общий итог","Grand Total"},0),0),SUM(G$2:G69),IFERROR(CompletesRequired*$D70/IR/$F70,0))</f>
        <v>#NAME?</v>
      </c>
      <c r="H70" s="223" t="e">
        <f ca="1">IF(_xlfn.IFNA(MATCH($A70,{"Общий итог","Grand Total"},0),0),SUM(H$2:H69),ABS(IF(($G70-$E70)&gt;0,($G70-$E70),0)))</f>
        <v>#NAME?</v>
      </c>
      <c r="I70" s="223" t="e">
        <f ca="1">IF(_xlfn.IFNA(MATCH($A70,{"Общий итог","Grand Total"},0),0),SUM(I$2:I69),$H70*$F70*IR)</f>
        <v>#NAME?</v>
      </c>
    </row>
    <row r="71" spans="1:9">
      <c r="C71" t="s">
        <v>228</v>
      </c>
      <c r="D71" s="23">
        <v>4.2437856609684023E-3</v>
      </c>
      <c r="E71" s="24">
        <v>34</v>
      </c>
      <c r="F71" s="23">
        <v>6.3E-2</v>
      </c>
      <c r="G71" s="223" t="e">
        <f ca="1">IF(_xlfn.IFNA(MATCH($A71,{"Общий итог","Grand Total"},0),0),SUM(G$2:G70),IFERROR(CompletesRequired*$D71/IR/$F71,0))</f>
        <v>#NAME?</v>
      </c>
      <c r="H71" s="223" t="e">
        <f ca="1">IF(_xlfn.IFNA(MATCH($A71,{"Общий итог","Grand Total"},0),0),SUM(H$2:H70),ABS(IF(($G71-$E71)&gt;0,($G71-$E71),0)))</f>
        <v>#NAME?</v>
      </c>
      <c r="I71" s="223" t="e">
        <f ca="1">IF(_xlfn.IFNA(MATCH($A71,{"Общий итог","Grand Total"},0),0),SUM(I$2:I70),$H71*$F71*IR)</f>
        <v>#NAME?</v>
      </c>
    </row>
    <row r="72" spans="1:9">
      <c r="C72" t="s">
        <v>229</v>
      </c>
      <c r="D72" s="23">
        <v>6.2864865099161197E-3</v>
      </c>
      <c r="E72" s="24">
        <v>120</v>
      </c>
      <c r="F72" s="23">
        <v>0.18970000000000001</v>
      </c>
      <c r="G72" s="223" t="e">
        <f ca="1">IF(_xlfn.IFNA(MATCH($A72,{"Общий итог","Grand Total"},0),0),SUM(G$2:G71),IFERROR(CompletesRequired*$D72/IR/$F72,0))</f>
        <v>#NAME?</v>
      </c>
      <c r="H72" s="223" t="e">
        <f ca="1">IF(_xlfn.IFNA(MATCH($A72,{"Общий итог","Grand Total"},0),0),SUM(H$2:H71),ABS(IF(($G72-$E72)&gt;0,($G72-$E72),0)))</f>
        <v>#NAME?</v>
      </c>
      <c r="I72" s="223" t="e">
        <f ca="1">IF(_xlfn.IFNA(MATCH($A72,{"Общий итог","Grand Total"},0),0),SUM(I$2:I71),$H72*$F72*IR)</f>
        <v>#NAME?</v>
      </c>
    </row>
    <row r="73" spans="1:9">
      <c r="C73" t="s">
        <v>230</v>
      </c>
      <c r="D73" s="23">
        <v>6.1161736188416315E-3</v>
      </c>
      <c r="E73" s="24">
        <v>208</v>
      </c>
      <c r="F73" s="23">
        <v>0.19809999999999997</v>
      </c>
      <c r="G73" s="223" t="e">
        <f ca="1">IF(_xlfn.IFNA(MATCH($A73,{"Общий итог","Grand Total"},0),0),SUM(G$2:G72),IFERROR(CompletesRequired*$D73/IR/$F73,0))</f>
        <v>#NAME?</v>
      </c>
      <c r="H73" s="223" t="e">
        <f ca="1">IF(_xlfn.IFNA(MATCH($A73,{"Общий итог","Grand Total"},0),0),SUM(H$2:H72),ABS(IF(($G73-$E73)&gt;0,($G73-$E73),0)))</f>
        <v>#NAME?</v>
      </c>
      <c r="I73" s="223" t="e">
        <f ca="1">IF(_xlfn.IFNA(MATCH($A73,{"Общий итог","Grand Total"},0),0),SUM(I$2:I72),$H73*$F73*IR)</f>
        <v>#NAME?</v>
      </c>
    </row>
    <row r="74" spans="1:9">
      <c r="C74" t="s">
        <v>231</v>
      </c>
      <c r="D74" s="23">
        <v>6.7566545954730337E-3</v>
      </c>
      <c r="E74" s="24">
        <v>289</v>
      </c>
      <c r="F74" s="23">
        <v>0.20789999999999997</v>
      </c>
      <c r="G74" s="223" t="e">
        <f ca="1">IF(_xlfn.IFNA(MATCH($A74,{"Общий итог","Grand Total"},0),0),SUM(G$2:G73),IFERROR(CompletesRequired*$D74/IR/$F74,0))</f>
        <v>#NAME?</v>
      </c>
      <c r="H74" s="223" t="e">
        <f ca="1">IF(_xlfn.IFNA(MATCH($A74,{"Общий итог","Grand Total"},0),0),SUM(H$2:H73),ABS(IF(($G74-$E74)&gt;0,($G74-$E74),0)))</f>
        <v>#NAME?</v>
      </c>
      <c r="I74" s="223" t="e">
        <f ca="1">IF(_xlfn.IFNA(MATCH($A74,{"Общий итог","Grand Total"},0),0),SUM(I$2:I73),$H74*$F74*IR)</f>
        <v>#NAME?</v>
      </c>
    </row>
    <row r="75" spans="1:9">
      <c r="C75" t="s">
        <v>232</v>
      </c>
      <c r="D75" s="23">
        <v>6.598014489774269E-3</v>
      </c>
      <c r="E75" s="24">
        <v>384</v>
      </c>
      <c r="F75" s="23">
        <v>0.30029999999999996</v>
      </c>
      <c r="G75" s="223" t="e">
        <f ca="1">IF(_xlfn.IFNA(MATCH($A75,{"Общий итог","Grand Total"},0),0),SUM(G$2:G74),IFERROR(CompletesRequired*$D75/IR/$F75,0))</f>
        <v>#NAME?</v>
      </c>
      <c r="H75" s="223" t="e">
        <f ca="1">IF(_xlfn.IFNA(MATCH($A75,{"Общий итог","Grand Total"},0),0),SUM(H$2:H74),ABS(IF(($G75-$E75)&gt;0,($G75-$E75),0)))</f>
        <v>#NAME?</v>
      </c>
      <c r="I75" s="223" t="e">
        <f ca="1">IF(_xlfn.IFNA(MATCH($A75,{"Общий итог","Grand Total"},0),0),SUM(I$2:I74),$H75*$F75*IR)</f>
        <v>#NAME?</v>
      </c>
    </row>
    <row r="76" spans="1:9">
      <c r="C76" t="s">
        <v>233</v>
      </c>
      <c r="D76" s="23">
        <v>7.2450307625439294E-3</v>
      </c>
      <c r="E76" s="24">
        <v>451</v>
      </c>
      <c r="F76" s="23">
        <v>0.3584</v>
      </c>
      <c r="G76" s="223" t="e">
        <f ca="1">IF(_xlfn.IFNA(MATCH($A76,{"Общий итог","Grand Total"},0),0),SUM(G$2:G75),IFERROR(CompletesRequired*$D76/IR/$F76,0))</f>
        <v>#NAME?</v>
      </c>
      <c r="H76" s="223" t="e">
        <f ca="1">IF(_xlfn.IFNA(MATCH($A76,{"Общий итог","Grand Total"},0),0),SUM(H$2:H75),ABS(IF(($G76-$E76)&gt;0,($G76-$E76),0)))</f>
        <v>#NAME?</v>
      </c>
      <c r="I76" s="223" t="e">
        <f ca="1">IF(_xlfn.IFNA(MATCH($A76,{"Общий итог","Grand Total"},0),0),SUM(I$2:I75),$H76*$F76*IR)</f>
        <v>#NAME?</v>
      </c>
    </row>
    <row r="77" spans="1:9">
      <c r="A77" t="s">
        <v>259</v>
      </c>
      <c r="D77" s="23"/>
      <c r="E77" s="24"/>
      <c r="F77" s="23"/>
      <c r="G77" s="223" t="e">
        <f ca="1">IF(_xlfn.IFNA(MATCH($A77,{"Общий итог","Grand Total"},0),0),SUM(G$2:G76),IFERROR(CompletesRequired*$D77/IR/$F77,0))</f>
        <v>#NAME?</v>
      </c>
      <c r="H77" s="223" t="e">
        <f ca="1">IF(_xlfn.IFNA(MATCH($A77,{"Общий итог","Grand Total"},0),0),SUM(H$2:H76),ABS(IF(($G77-$E77)&gt;0,($G77-$E77),0)))</f>
        <v>#NAME?</v>
      </c>
      <c r="I77" s="223" t="e">
        <f ca="1">IF(_xlfn.IFNA(MATCH($A77,{"Общий итог","Grand Total"},0),0),SUM(I$2:I76),$H77*$F77*IR)</f>
        <v>#NAME?</v>
      </c>
    </row>
    <row r="78" spans="1:9">
      <c r="B78" t="s">
        <v>223</v>
      </c>
      <c r="D78" s="23"/>
      <c r="E78" s="24"/>
      <c r="F78" s="23"/>
      <c r="G78" s="223" t="e">
        <f ca="1">IF(_xlfn.IFNA(MATCH($A78,{"Общий итог","Grand Total"},0),0),SUM(G$2:G77),IFERROR(CompletesRequired*$D78/IR/$F78,0))</f>
        <v>#NAME?</v>
      </c>
      <c r="H78" s="223" t="e">
        <f ca="1">IF(_xlfn.IFNA(MATCH($A78,{"Общий итог","Grand Total"},0),0),SUM(H$2:H77),ABS(IF(($G78-$E78)&gt;0,($G78-$E78),0)))</f>
        <v>#NAME?</v>
      </c>
      <c r="I78" s="223" t="e">
        <f ca="1">IF(_xlfn.IFNA(MATCH($A78,{"Общий итог","Grand Total"},0),0),SUM(I$2:I77),$H78*$F78*IR)</f>
        <v>#NAME?</v>
      </c>
    </row>
    <row r="79" spans="1:9">
      <c r="C79" t="s">
        <v>228</v>
      </c>
      <c r="D79" s="23">
        <v>2.1022483967443797E-2</v>
      </c>
      <c r="E79" s="24">
        <v>82</v>
      </c>
      <c r="F79" s="23">
        <v>0.12109999999999999</v>
      </c>
      <c r="G79" s="223" t="e">
        <f ca="1">IF(_xlfn.IFNA(MATCH($A79,{"Общий итог","Grand Total"},0),0),SUM(G$2:G78),IFERROR(CompletesRequired*$D79/IR/$F79,0))</f>
        <v>#NAME?</v>
      </c>
      <c r="H79" s="223" t="e">
        <f ca="1">IF(_xlfn.IFNA(MATCH($A79,{"Общий итог","Grand Total"},0),0),SUM(H$2:H78),ABS(IF(($G79-$E79)&gt;0,($G79-$E79),0)))</f>
        <v>#NAME?</v>
      </c>
      <c r="I79" s="223" t="e">
        <f ca="1">IF(_xlfn.IFNA(MATCH($A79,{"Общий итог","Grand Total"},0),0),SUM(I$2:I78),$H79*$F79*IR)</f>
        <v>#NAME?</v>
      </c>
    </row>
    <row r="80" spans="1:9">
      <c r="C80" t="s">
        <v>229</v>
      </c>
      <c r="D80" s="23">
        <v>3.1141431830962428E-2</v>
      </c>
      <c r="E80" s="24">
        <v>293</v>
      </c>
      <c r="F80" s="23">
        <v>0.25059999999999999</v>
      </c>
      <c r="G80" s="223" t="e">
        <f ca="1">IF(_xlfn.IFNA(MATCH($A80,{"Общий итог","Grand Total"},0),0),SUM(G$2:G79),IFERROR(CompletesRequired*$D80/IR/$F80,0))</f>
        <v>#NAME?</v>
      </c>
      <c r="H80" s="223" t="e">
        <f ca="1">IF(_xlfn.IFNA(MATCH($A80,{"Общий итог","Grand Total"},0),0),SUM(H$2:H79),ABS(IF(($G80-$E80)&gt;0,($G80-$E80),0)))</f>
        <v>#NAME?</v>
      </c>
      <c r="I80" s="223" t="e">
        <f ca="1">IF(_xlfn.IFNA(MATCH($A80,{"Общий итог","Grand Total"},0),0),SUM(I$2:I79),$H80*$F80*IR)</f>
        <v>#NAME?</v>
      </c>
    </row>
    <row r="81" spans="1:9">
      <c r="C81" t="s">
        <v>230</v>
      </c>
      <c r="D81" s="23">
        <v>3.0297751139217642E-2</v>
      </c>
      <c r="E81" s="24">
        <v>575</v>
      </c>
      <c r="F81" s="23">
        <v>0.28979999999999995</v>
      </c>
      <c r="G81" s="223" t="e">
        <f ca="1">IF(_xlfn.IFNA(MATCH($A81,{"Общий итог","Grand Total"},0),0),SUM(G$2:G80),IFERROR(CompletesRequired*$D81/IR/$F81,0))</f>
        <v>#NAME?</v>
      </c>
      <c r="H81" s="223" t="e">
        <f ca="1">IF(_xlfn.IFNA(MATCH($A81,{"Общий итог","Grand Total"},0),0),SUM(H$2:H80),ABS(IF(($G81-$E81)&gt;0,($G81-$E81),0)))</f>
        <v>#NAME?</v>
      </c>
      <c r="I81" s="223" t="e">
        <f ca="1">IF(_xlfn.IFNA(MATCH($A81,{"Общий итог","Grand Total"},0),0),SUM(I$2:I80),$H81*$F81*IR)</f>
        <v>#NAME?</v>
      </c>
    </row>
    <row r="82" spans="1:9">
      <c r="C82" t="s">
        <v>231</v>
      </c>
      <c r="D82" s="23">
        <v>3.3470508233555414E-2</v>
      </c>
      <c r="E82" s="24">
        <v>871</v>
      </c>
      <c r="F82" s="23">
        <v>0.30449999999999999</v>
      </c>
      <c r="G82" s="223" t="e">
        <f ca="1">IF(_xlfn.IFNA(MATCH($A82,{"Общий итог","Grand Total"},0),0),SUM(G$2:G81),IFERROR(CompletesRequired*$D82/IR/$F82,0))</f>
        <v>#NAME?</v>
      </c>
      <c r="H82" s="223" t="e">
        <f ca="1">IF(_xlfn.IFNA(MATCH($A82,{"Общий итог","Grand Total"},0),0),SUM(H$2:H81),ABS(IF(($G82-$E82)&gt;0,($G82-$E82),0)))</f>
        <v>#NAME?</v>
      </c>
      <c r="I82" s="223" t="e">
        <f ca="1">IF(_xlfn.IFNA(MATCH($A82,{"Общий итог","Grand Total"},0),0),SUM(I$2:I81),$H82*$F82*IR)</f>
        <v>#NAME?</v>
      </c>
    </row>
    <row r="83" spans="1:9">
      <c r="C83" t="s">
        <v>232</v>
      </c>
      <c r="D83" s="23">
        <v>3.2684651136831805E-2</v>
      </c>
      <c r="E83" s="24">
        <v>1414</v>
      </c>
      <c r="F83" s="23">
        <v>0.3654</v>
      </c>
      <c r="G83" s="223" t="e">
        <f ca="1">IF(_xlfn.IFNA(MATCH($A83,{"Общий итог","Grand Total"},0),0),SUM(G$2:G82),IFERROR(CompletesRequired*$D83/IR/$F83,0))</f>
        <v>#NAME?</v>
      </c>
      <c r="H83" s="223" t="e">
        <f ca="1">IF(_xlfn.IFNA(MATCH($A83,{"Общий итог","Grand Total"},0),0),SUM(H$2:H82),ABS(IF(($G83-$E83)&gt;0,($G83-$E83),0)))</f>
        <v>#NAME?</v>
      </c>
      <c r="I83" s="223" t="e">
        <f ca="1">IF(_xlfn.IFNA(MATCH($A83,{"Общий итог","Grand Total"},0),0),SUM(I$2:I82),$H83*$F83*IR)</f>
        <v>#NAME?</v>
      </c>
    </row>
    <row r="84" spans="1:9">
      <c r="C84" t="s">
        <v>233</v>
      </c>
      <c r="D84" s="23">
        <v>3.5889782193773923E-2</v>
      </c>
      <c r="E84" s="24">
        <v>2815</v>
      </c>
      <c r="F84" s="23">
        <v>0.42209999999999998</v>
      </c>
      <c r="G84" s="223" t="e">
        <f ca="1">IF(_xlfn.IFNA(MATCH($A84,{"Общий итог","Grand Total"},0),0),SUM(G$2:G83),IFERROR(CompletesRequired*$D84/IR/$F84,0))</f>
        <v>#NAME?</v>
      </c>
      <c r="H84" s="223" t="e">
        <f ca="1">IF(_xlfn.IFNA(MATCH($A84,{"Общий итог","Grand Total"},0),0),SUM(H$2:H83),ABS(IF(($G84-$E84)&gt;0,($G84-$E84),0)))</f>
        <v>#NAME?</v>
      </c>
      <c r="I84" s="223" t="e">
        <f ca="1">IF(_xlfn.IFNA(MATCH($A84,{"Общий итог","Grand Total"},0),0),SUM(I$2:I83),$H84*$F84*IR)</f>
        <v>#NAME?</v>
      </c>
    </row>
    <row r="85" spans="1:9">
      <c r="B85" t="s">
        <v>224</v>
      </c>
      <c r="D85" s="23"/>
      <c r="E85" s="24"/>
      <c r="F85" s="23"/>
      <c r="G85" s="223" t="e">
        <f ca="1">IF(_xlfn.IFNA(MATCH($A85,{"Общий итог","Grand Total"},0),0),SUM(G$2:G84),IFERROR(CompletesRequired*$D85/IR/$F85,0))</f>
        <v>#NAME?</v>
      </c>
      <c r="H85" s="223" t="e">
        <f ca="1">IF(_xlfn.IFNA(MATCH($A85,{"Общий итог","Grand Total"},0),0),SUM(H$2:H84),ABS(IF(($G85-$E85)&gt;0,($G85-$E85),0)))</f>
        <v>#NAME?</v>
      </c>
      <c r="I85" s="223" t="e">
        <f ca="1">IF(_xlfn.IFNA(MATCH($A85,{"Общий итог","Grand Total"},0),0),SUM(I$2:I84),$H85*$F85*IR)</f>
        <v>#NAME?</v>
      </c>
    </row>
    <row r="86" spans="1:9">
      <c r="C86" t="s">
        <v>228</v>
      </c>
      <c r="D86" s="23">
        <v>2.1941815331717174E-2</v>
      </c>
      <c r="E86" s="24">
        <v>192</v>
      </c>
      <c r="F86" s="23">
        <v>0.12039999999999998</v>
      </c>
      <c r="G86" s="223" t="e">
        <f ca="1">IF(_xlfn.IFNA(MATCH($A86,{"Общий итог","Grand Total"},0),0),SUM(G$2:G85),IFERROR(CompletesRequired*$D86/IR/$F86,0))</f>
        <v>#NAME?</v>
      </c>
      <c r="H86" s="223" t="e">
        <f ca="1">IF(_xlfn.IFNA(MATCH($A86,{"Общий итог","Grand Total"},0),0),SUM(H$2:H85),ABS(IF(($G86-$E86)&gt;0,($G86-$E86),0)))</f>
        <v>#NAME?</v>
      </c>
      <c r="I86" s="223" t="e">
        <f ca="1">IF(_xlfn.IFNA(MATCH($A86,{"Общий итог","Grand Total"},0),0),SUM(I$2:I85),$H86*$F86*IR)</f>
        <v>#NAME?</v>
      </c>
    </row>
    <row r="87" spans="1:9">
      <c r="C87" t="s">
        <v>229</v>
      </c>
      <c r="D87" s="23">
        <v>3.2503273516983996E-2</v>
      </c>
      <c r="E87" s="24">
        <v>768</v>
      </c>
      <c r="F87" s="23">
        <v>0.19109999999999999</v>
      </c>
      <c r="G87" s="223" t="e">
        <f ca="1">IF(_xlfn.IFNA(MATCH($A87,{"Общий итог","Grand Total"},0),0),SUM(G$2:G86),IFERROR(CompletesRequired*$D87/IR/$F87,0))</f>
        <v>#NAME?</v>
      </c>
      <c r="H87" s="223" t="e">
        <f ca="1">IF(_xlfn.IFNA(MATCH($A87,{"Общий итог","Grand Total"},0),0),SUM(H$2:H86),ABS(IF(($G87-$E87)&gt;0,($G87-$E87),0)))</f>
        <v>#NAME?</v>
      </c>
      <c r="I87" s="223" t="e">
        <f ca="1">IF(_xlfn.IFNA(MATCH($A87,{"Общий итог","Grand Total"},0),0),SUM(I$2:I86),$H87*$F87*IR)</f>
        <v>#NAME?</v>
      </c>
    </row>
    <row r="88" spans="1:9">
      <c r="C88" t="s">
        <v>230</v>
      </c>
      <c r="D88" s="23">
        <v>3.1622697940574103E-2</v>
      </c>
      <c r="E88" s="24">
        <v>1049</v>
      </c>
      <c r="F88" s="23">
        <v>0.21559999999999999</v>
      </c>
      <c r="G88" s="223" t="e">
        <f ca="1">IF(_xlfn.IFNA(MATCH($A88,{"Общий итог","Grand Total"},0),0),SUM(G$2:G87),IFERROR(CompletesRequired*$D88/IR/$F88,0))</f>
        <v>#NAME?</v>
      </c>
      <c r="H88" s="223" t="e">
        <f ca="1">IF(_xlfn.IFNA(MATCH($A88,{"Общий итог","Grand Total"},0),0),SUM(H$2:H87),ABS(IF(($G88-$E88)&gt;0,($G88-$E88),0)))</f>
        <v>#NAME?</v>
      </c>
      <c r="I88" s="223" t="e">
        <f ca="1">IF(_xlfn.IFNA(MATCH($A88,{"Общий итог","Grand Total"},0),0),SUM(I$2:I87),$H88*$F88*IR)</f>
        <v>#NAME?</v>
      </c>
    </row>
    <row r="89" spans="1:9">
      <c r="C89" t="s">
        <v>231</v>
      </c>
      <c r="D89" s="23">
        <v>3.4934202440430787E-2</v>
      </c>
      <c r="E89" s="24">
        <v>1344</v>
      </c>
      <c r="F89" s="23">
        <v>0.2296</v>
      </c>
      <c r="G89" s="223" t="e">
        <f ca="1">IF(_xlfn.IFNA(MATCH($A89,{"Общий итог","Grand Total"},0),0),SUM(G$2:G88),IFERROR(CompletesRequired*$D89/IR/$F89,0))</f>
        <v>#NAME?</v>
      </c>
      <c r="H89" s="223" t="e">
        <f ca="1">IF(_xlfn.IFNA(MATCH($A89,{"Общий итог","Grand Total"},0),0),SUM(H$2:H88),ABS(IF(($G89-$E89)&gt;0,($G89-$E89),0)))</f>
        <v>#NAME?</v>
      </c>
      <c r="I89" s="223" t="e">
        <f ca="1">IF(_xlfn.IFNA(MATCH($A89,{"Общий итог","Grand Total"},0),0),SUM(I$2:I88),$H89*$F89*IR)</f>
        <v>#NAME?</v>
      </c>
    </row>
    <row r="90" spans="1:9">
      <c r="C90" t="s">
        <v>232</v>
      </c>
      <c r="D90" s="23">
        <v>3.4113979134748541E-2</v>
      </c>
      <c r="E90" s="24">
        <v>1826</v>
      </c>
      <c r="F90" s="23">
        <v>0.31009999999999999</v>
      </c>
      <c r="G90" s="223" t="e">
        <f ca="1">IF(_xlfn.IFNA(MATCH($A90,{"Общий итог","Grand Total"},0),0),SUM(G$2:G89),IFERROR(CompletesRequired*$D90/IR/$F90,0))</f>
        <v>#NAME?</v>
      </c>
      <c r="H90" s="223" t="e">
        <f ca="1">IF(_xlfn.IFNA(MATCH($A90,{"Общий итог","Grand Total"},0),0),SUM(H$2:H89),ABS(IF(($G90-$E90)&gt;0,($G90-$E90),0)))</f>
        <v>#NAME?</v>
      </c>
      <c r="I90" s="223" t="e">
        <f ca="1">IF(_xlfn.IFNA(MATCH($A90,{"Общий итог","Grand Total"},0),0),SUM(I$2:I89),$H90*$F90*IR)</f>
        <v>#NAME?</v>
      </c>
    </row>
    <row r="91" spans="1:9">
      <c r="C91" t="s">
        <v>233</v>
      </c>
      <c r="D91" s="23">
        <v>3.7459273338529851E-2</v>
      </c>
      <c r="E91" s="24">
        <v>2378</v>
      </c>
      <c r="F91" s="23">
        <v>0.37240000000000001</v>
      </c>
      <c r="G91" s="223" t="e">
        <f ca="1">IF(_xlfn.IFNA(MATCH($A91,{"Общий итог","Grand Total"},0),0),SUM(G$2:G90),IFERROR(CompletesRequired*$D91/IR/$F91,0))</f>
        <v>#NAME?</v>
      </c>
      <c r="H91" s="223" t="e">
        <f ca="1">IF(_xlfn.IFNA(MATCH($A91,{"Общий итог","Grand Total"},0),0),SUM(H$2:H90),ABS(IF(($G91-$E91)&gt;0,($G91-$E91),0)))</f>
        <v>#NAME?</v>
      </c>
      <c r="I91" s="223" t="e">
        <f ca="1">IF(_xlfn.IFNA(MATCH($A91,{"Общий итог","Grand Total"},0),0),SUM(I$2:I90),$H91*$F91*IR)</f>
        <v>#NAME?</v>
      </c>
    </row>
    <row r="92" spans="1:9">
      <c r="A92" t="s">
        <v>329</v>
      </c>
      <c r="D92" s="23">
        <v>1</v>
      </c>
      <c r="E92" s="24">
        <v>34282</v>
      </c>
      <c r="F92" s="23">
        <v>0.25970972222222222</v>
      </c>
    </row>
  </sheetData>
  <conditionalFormatting sqref="G1:I1048576">
    <cfRule type="expression" dxfId="8" priority="1">
      <formula>COUNTBLANK($D1:$F1)</formula>
    </cfRule>
  </conditionalFormatting>
  <pageMargins left="0.7" right="0.7" top="0.75" bottom="0.75" header="0.3" footer="0.3"/>
  <pageSetup paperSize="9" orientation="portrait" r:id="rId2"/>
  <drawing r:id="rId3"/>
  <extLst>
    <ext xmlns:x14="http://schemas.microsoft.com/office/spreadsheetml/2009/9/main" uri="{A8765BA9-456A-4dab-B4F3-ACF838C121DE}">
      <x14:slicerList>
        <x14:slicer r:id="rId4"/>
      </x14:slicerList>
    </ext>
  </extLst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7"/>
  <dimension ref="A1:X136"/>
  <sheetViews>
    <sheetView workbookViewId="0">
      <selection activeCell="A8" sqref="A8:A19"/>
    </sheetView>
  </sheetViews>
  <sheetFormatPr defaultRowHeight="15"/>
  <cols>
    <col min="1" max="1" width="27.5703125" customWidth="1"/>
    <col min="2" max="2" width="17.7109375" bestFit="1" customWidth="1"/>
    <col min="3" max="3" width="10.140625" customWidth="1"/>
    <col min="4" max="4" width="9.85546875" customWidth="1"/>
    <col min="5" max="9" width="9" bestFit="1" customWidth="1"/>
    <col min="10" max="10" width="9.140625" bestFit="1" customWidth="1"/>
    <col min="11" max="11" width="9" bestFit="1" customWidth="1"/>
    <col min="12" max="12" width="9.140625" bestFit="1" customWidth="1"/>
    <col min="13" max="15" width="9" bestFit="1" customWidth="1"/>
    <col min="16" max="16" width="11" customWidth="1"/>
    <col min="17" max="17" width="9" bestFit="1" customWidth="1"/>
    <col min="18" max="18" width="9.5703125" customWidth="1"/>
    <col min="19" max="22" width="9" bestFit="1" customWidth="1"/>
    <col min="23" max="23" width="10.140625" bestFit="1" customWidth="1"/>
  </cols>
  <sheetData>
    <row r="1" spans="1:23" ht="18.75">
      <c r="A1" s="37" t="s">
        <v>215</v>
      </c>
      <c r="B1" s="105">
        <v>3000</v>
      </c>
    </row>
    <row r="2" spans="1:23">
      <c r="A2" s="86" t="s">
        <v>213</v>
      </c>
      <c r="B2" s="106">
        <v>0.8</v>
      </c>
    </row>
    <row r="3" spans="1:23">
      <c r="A3" s="86" t="s">
        <v>17</v>
      </c>
      <c r="B3" s="106">
        <v>0.8</v>
      </c>
    </row>
    <row r="4" spans="1:23">
      <c r="A4" s="86" t="s">
        <v>218</v>
      </c>
      <c r="B4" s="106" t="s">
        <v>225</v>
      </c>
    </row>
    <row r="5" spans="1:23">
      <c r="A5" s="86" t="s">
        <v>219</v>
      </c>
      <c r="B5" s="106" t="s">
        <v>225</v>
      </c>
    </row>
    <row r="6" spans="1:23">
      <c r="A6" s="86" t="s">
        <v>220</v>
      </c>
      <c r="B6" s="106" t="s">
        <v>225</v>
      </c>
    </row>
    <row r="7" spans="1:23" s="86" customFormat="1">
      <c r="A7" s="86" t="s">
        <v>221</v>
      </c>
      <c r="B7" s="107" t="s">
        <v>226</v>
      </c>
    </row>
    <row r="8" spans="1:23" s="86" customFormat="1" ht="15.75" thickBot="1">
      <c r="A8" s="86" t="s">
        <v>227</v>
      </c>
      <c r="B8" s="106"/>
    </row>
    <row r="9" spans="1:23" ht="57.75" thickBot="1">
      <c r="A9" s="58" t="s">
        <v>211</v>
      </c>
      <c r="B9" s="39"/>
      <c r="C9" s="40" t="s">
        <v>53</v>
      </c>
      <c r="D9" s="41" t="s">
        <v>54</v>
      </c>
      <c r="E9" s="42" t="s">
        <v>55</v>
      </c>
      <c r="F9" s="42" t="s">
        <v>56</v>
      </c>
      <c r="G9" s="42" t="s">
        <v>57</v>
      </c>
      <c r="H9" s="42" t="s">
        <v>58</v>
      </c>
      <c r="I9" s="42" t="s">
        <v>59</v>
      </c>
      <c r="J9" s="42" t="s">
        <v>60</v>
      </c>
      <c r="K9" s="42" t="s">
        <v>61</v>
      </c>
      <c r="L9" s="42" t="s">
        <v>62</v>
      </c>
      <c r="M9" s="42" t="s">
        <v>63</v>
      </c>
      <c r="N9" s="42" t="s">
        <v>64</v>
      </c>
      <c r="O9" s="42" t="s">
        <v>65</v>
      </c>
      <c r="P9" s="42" t="s">
        <v>66</v>
      </c>
      <c r="Q9" s="42" t="s">
        <v>67</v>
      </c>
      <c r="R9" s="42" t="s">
        <v>68</v>
      </c>
      <c r="S9" s="42" t="s">
        <v>69</v>
      </c>
      <c r="T9" s="42" t="s">
        <v>70</v>
      </c>
      <c r="U9" s="42" t="s">
        <v>71</v>
      </c>
      <c r="V9" s="42" t="s">
        <v>72</v>
      </c>
      <c r="W9" s="43" t="s">
        <v>5</v>
      </c>
    </row>
    <row r="10" spans="1:23" ht="15.75" thickBot="1">
      <c r="A10" s="48" t="s">
        <v>209</v>
      </c>
      <c r="B10" s="45" t="s">
        <v>74</v>
      </c>
      <c r="C10" s="46">
        <v>5.6229247946088818E-3</v>
      </c>
      <c r="D10" s="46">
        <v>3.3782279666357659E-3</v>
      </c>
      <c r="E10" s="46">
        <v>4.4507244210849756E-3</v>
      </c>
      <c r="F10" s="46">
        <v>7.1972852106898487E-3</v>
      </c>
      <c r="G10" s="46">
        <v>1.4840625271076563E-4</v>
      </c>
      <c r="H10" s="46">
        <v>9.0197557985562792E-3</v>
      </c>
      <c r="I10" s="46">
        <v>1.1876680674684089E-3</v>
      </c>
      <c r="J10" s="46">
        <v>1.2208609025817461E-2</v>
      </c>
      <c r="K10" s="46">
        <v>1.1317753463770584E-2</v>
      </c>
      <c r="L10" s="46">
        <v>1.4002443477597449E-2</v>
      </c>
      <c r="M10" s="46">
        <v>8.4478691683919759E-3</v>
      </c>
      <c r="N10" s="46">
        <v>4.9536334971724437E-3</v>
      </c>
      <c r="O10" s="46">
        <v>3.1882261585877577E-3</v>
      </c>
      <c r="P10" s="46">
        <v>1.1820871562749195E-2</v>
      </c>
      <c r="Q10" s="46">
        <v>5.2443843387508585E-3</v>
      </c>
      <c r="R10" s="46">
        <v>4.7768001312663757E-3</v>
      </c>
      <c r="S10" s="46">
        <v>9.0734746815797542E-3</v>
      </c>
      <c r="T10" s="46">
        <v>9.2277335752424926E-3</v>
      </c>
      <c r="U10" s="46">
        <v>1.1007354470424828E-2</v>
      </c>
      <c r="V10" s="46">
        <v>7.0768880253921007E-3</v>
      </c>
      <c r="W10" s="47">
        <f>SUM(C10:V10)</f>
        <v>0.1433510340884982</v>
      </c>
    </row>
    <row r="11" spans="1:23" ht="15.75" thickBot="1">
      <c r="A11" s="48" t="s">
        <v>73</v>
      </c>
      <c r="B11" s="49" t="s">
        <v>75</v>
      </c>
      <c r="C11" s="50">
        <v>3.2093374705930919E-3</v>
      </c>
      <c r="D11" s="50">
        <v>2.2612096363733274E-3</v>
      </c>
      <c r="E11" s="50">
        <v>1.5116535487383902E-3</v>
      </c>
      <c r="F11" s="50">
        <v>2.3400112663338325E-3</v>
      </c>
      <c r="G11" s="50">
        <v>5.8944455302022399E-5</v>
      </c>
      <c r="H11" s="50">
        <v>3.7994090922867417E-3</v>
      </c>
      <c r="I11" s="50">
        <v>6.2184310114722218E-4</v>
      </c>
      <c r="J11" s="50">
        <v>6.2621167957208831E-3</v>
      </c>
      <c r="K11" s="50">
        <v>3.6877908684169545E-3</v>
      </c>
      <c r="L11" s="50">
        <v>5.6342120307305453E-3</v>
      </c>
      <c r="M11" s="50">
        <v>3.9754063666282416E-3</v>
      </c>
      <c r="N11" s="50">
        <v>2.6320162452590995E-3</v>
      </c>
      <c r="O11" s="50">
        <v>1.8891488901407038E-3</v>
      </c>
      <c r="P11" s="50">
        <v>6.2972326414327262E-3</v>
      </c>
      <c r="Q11" s="50">
        <v>2.7505322245365703E-3</v>
      </c>
      <c r="R11" s="50">
        <v>2.4670971841481218E-3</v>
      </c>
      <c r="S11" s="50">
        <v>3.6033456203956177E-3</v>
      </c>
      <c r="T11" s="50">
        <v>3.6326088251554868E-3</v>
      </c>
      <c r="U11" s="50">
        <v>3.9816770533624988E-3</v>
      </c>
      <c r="V11" s="50">
        <v>3.9419627040455339E-3</v>
      </c>
      <c r="W11" s="47">
        <f t="shared" ref="W11:W23" si="0">SUM(C11:V11)</f>
        <v>6.4557556020747614E-2</v>
      </c>
    </row>
    <row r="12" spans="1:23" ht="15.75" thickBot="1">
      <c r="A12" s="48"/>
      <c r="B12" s="49" t="s">
        <v>76</v>
      </c>
      <c r="C12" s="50">
        <v>4.2586323841255474E-3</v>
      </c>
      <c r="D12" s="50">
        <v>2.7166705161715786E-3</v>
      </c>
      <c r="E12" s="50">
        <v>1.4399586970767105E-3</v>
      </c>
      <c r="F12" s="50">
        <v>3.1539464044404823E-3</v>
      </c>
      <c r="G12" s="50">
        <v>7.524824081109243E-5</v>
      </c>
      <c r="H12" s="50">
        <v>6.3490703184359235E-3</v>
      </c>
      <c r="I12" s="50">
        <v>6.6093038179076177E-4</v>
      </c>
      <c r="J12" s="50">
        <v>8.0921122076684227E-3</v>
      </c>
      <c r="K12" s="50">
        <v>3.4125077207830417E-3</v>
      </c>
      <c r="L12" s="50">
        <v>4.774918925246098E-3</v>
      </c>
      <c r="M12" s="50">
        <v>4.6549397857306345E-3</v>
      </c>
      <c r="N12" s="50">
        <v>2.9879822288737951E-3</v>
      </c>
      <c r="O12" s="50">
        <v>2.4386700709528204E-3</v>
      </c>
      <c r="P12" s="50">
        <v>6.5298751192736874E-3</v>
      </c>
      <c r="Q12" s="50">
        <v>2.846264708679571E-3</v>
      </c>
      <c r="R12" s="50">
        <v>2.799861626846064E-3</v>
      </c>
      <c r="S12" s="50">
        <v>2.9583009783316419E-3</v>
      </c>
      <c r="T12" s="50">
        <v>2.90918059891329E-3</v>
      </c>
      <c r="U12" s="50">
        <v>3.6484945648822733E-3</v>
      </c>
      <c r="V12" s="50">
        <v>4.7688572614029822E-3</v>
      </c>
      <c r="W12" s="47">
        <f t="shared" si="0"/>
        <v>7.1476422740436404E-2</v>
      </c>
    </row>
    <row r="13" spans="1:23" ht="15.75" thickBot="1">
      <c r="A13" s="48" t="s">
        <v>210</v>
      </c>
      <c r="B13" s="49" t="s">
        <v>77</v>
      </c>
      <c r="C13" s="50">
        <v>5.889847026597117E-3</v>
      </c>
      <c r="D13" s="50">
        <v>3.4683168327179353E-3</v>
      </c>
      <c r="E13" s="50">
        <v>4.6242134207327718E-3</v>
      </c>
      <c r="F13" s="50">
        <v>7.2836116647314632E-3</v>
      </c>
      <c r="G13" s="50">
        <v>1.5781228281215218E-4</v>
      </c>
      <c r="H13" s="50">
        <v>8.5116211501902635E-3</v>
      </c>
      <c r="I13" s="50">
        <v>1.2323989661727805E-3</v>
      </c>
      <c r="J13" s="50">
        <v>1.1943986045631788E-2</v>
      </c>
      <c r="K13" s="50">
        <v>1.1946076274543206E-2</v>
      </c>
      <c r="L13" s="50">
        <v>1.4110926358100108E-2</v>
      </c>
      <c r="M13" s="50">
        <v>8.4480781912831173E-3</v>
      </c>
      <c r="N13" s="50">
        <v>4.8522573949686103E-3</v>
      </c>
      <c r="O13" s="50">
        <v>3.1865539754586223E-3</v>
      </c>
      <c r="P13" s="50">
        <v>1.1749385733978657E-2</v>
      </c>
      <c r="Q13" s="50">
        <v>5.215748202664414E-3</v>
      </c>
      <c r="R13" s="50">
        <v>4.6014299255983018E-3</v>
      </c>
      <c r="S13" s="50">
        <v>8.5218632718562174E-3</v>
      </c>
      <c r="T13" s="50">
        <v>8.9852670215178621E-3</v>
      </c>
      <c r="U13" s="50">
        <v>1.0964713800631878E-2</v>
      </c>
      <c r="V13" s="50">
        <v>6.9859630677453644E-3</v>
      </c>
      <c r="W13" s="47">
        <f t="shared" si="0"/>
        <v>0.14268007060793264</v>
      </c>
    </row>
    <row r="14" spans="1:23" ht="15.75" thickBot="1">
      <c r="A14" s="48" t="s">
        <v>73</v>
      </c>
      <c r="B14" s="49" t="s">
        <v>78</v>
      </c>
      <c r="C14" s="50">
        <v>3.1748486935546747E-3</v>
      </c>
      <c r="D14" s="50">
        <v>2.144992908898418E-3</v>
      </c>
      <c r="E14" s="50">
        <v>1.4178022706156665E-3</v>
      </c>
      <c r="F14" s="50">
        <v>2.2380080954565737E-3</v>
      </c>
      <c r="G14" s="50">
        <v>6.2706867342577025E-5</v>
      </c>
      <c r="H14" s="50">
        <v>3.8251189078971986E-3</v>
      </c>
      <c r="I14" s="50">
        <v>6.0491224696472632E-4</v>
      </c>
      <c r="J14" s="50">
        <v>6.1860324633452235E-3</v>
      </c>
      <c r="K14" s="50">
        <v>3.54272898196446E-3</v>
      </c>
      <c r="L14" s="50">
        <v>5.9023884000656331E-3</v>
      </c>
      <c r="M14" s="50">
        <v>3.834315915107443E-3</v>
      </c>
      <c r="N14" s="50">
        <v>2.5726537441747932E-3</v>
      </c>
      <c r="O14" s="50">
        <v>1.9334617430627916E-4</v>
      </c>
      <c r="P14" s="50">
        <v>6.1362850152534452E-3</v>
      </c>
      <c r="Q14" s="50">
        <v>2.5440176080883496E-3</v>
      </c>
      <c r="R14" s="50">
        <v>2.1495914125035402E-3</v>
      </c>
      <c r="S14" s="50">
        <v>3.7946015657904777E-3</v>
      </c>
      <c r="T14" s="50">
        <v>3.6301005504617836E-3</v>
      </c>
      <c r="U14" s="50">
        <v>3.9739432063902475E-3</v>
      </c>
      <c r="V14" s="50">
        <v>3.9641191305065772E-3</v>
      </c>
      <c r="W14" s="47">
        <f t="shared" si="0"/>
        <v>6.1892514158688086E-2</v>
      </c>
    </row>
    <row r="15" spans="1:23" ht="15.75" thickBot="1">
      <c r="A15" s="53"/>
      <c r="B15" s="54" t="s">
        <v>79</v>
      </c>
      <c r="C15" s="55">
        <v>5.4826704346526509E-3</v>
      </c>
      <c r="D15" s="55">
        <v>3.4135528352387512E-3</v>
      </c>
      <c r="E15" s="55">
        <v>2.0720439198898869E-3</v>
      </c>
      <c r="F15" s="55">
        <v>4.9500801080230306E-3</v>
      </c>
      <c r="G15" s="55">
        <v>9.8031735945562084E-5</v>
      </c>
      <c r="H15" s="55">
        <v>8.929457909582968E-3</v>
      </c>
      <c r="I15" s="55">
        <v>8.7267057051753022E-4</v>
      </c>
      <c r="J15" s="55">
        <v>1.0437767092063087E-2</v>
      </c>
      <c r="K15" s="55">
        <v>5.1547135184509731E-3</v>
      </c>
      <c r="L15" s="55">
        <v>7.0898474446429004E-3</v>
      </c>
      <c r="M15" s="55">
        <v>6.3864854159503279E-3</v>
      </c>
      <c r="N15" s="55">
        <v>4.3159046562984346E-3</v>
      </c>
      <c r="O15" s="55">
        <v>3.2237600500818848E-3</v>
      </c>
      <c r="P15" s="55">
        <v>8.9223511312841418E-3</v>
      </c>
      <c r="Q15" s="55">
        <v>3.5341590434276411E-3</v>
      </c>
      <c r="R15" s="55">
        <v>3.1466306032505152E-3</v>
      </c>
      <c r="S15" s="55">
        <v>3.8784197451383886E-3</v>
      </c>
      <c r="T15" s="55">
        <v>3.8619069367381771E-3</v>
      </c>
      <c r="U15" s="55">
        <v>5.2456384760977103E-3</v>
      </c>
      <c r="V15" s="55">
        <v>6.1406744959674256E-3</v>
      </c>
      <c r="W15" s="47">
        <f t="shared" si="0"/>
        <v>9.7156766123242005E-2</v>
      </c>
    </row>
    <row r="16" spans="1:23" ht="15.75" thickBot="1">
      <c r="A16" s="44" t="s">
        <v>80</v>
      </c>
      <c r="B16" s="45" t="s">
        <v>75</v>
      </c>
      <c r="C16" s="46">
        <v>3.4933995796549659E-3</v>
      </c>
      <c r="D16" s="46">
        <v>1.8958376226572453E-3</v>
      </c>
      <c r="E16" s="46">
        <v>1.4959768319027459E-3</v>
      </c>
      <c r="F16" s="46">
        <v>2.7185517221918558E-3</v>
      </c>
      <c r="G16" s="46">
        <v>5.4554974588042009E-5</v>
      </c>
      <c r="H16" s="46">
        <v>5.8766785844551767E-3</v>
      </c>
      <c r="I16" s="46">
        <v>6.6636497696045179E-4</v>
      </c>
      <c r="J16" s="46">
        <v>7.6372783965435974E-3</v>
      </c>
      <c r="K16" s="46">
        <v>2.9848468855066665E-3</v>
      </c>
      <c r="L16" s="46">
        <v>5.9274711470026636E-3</v>
      </c>
      <c r="M16" s="46">
        <v>4.0473102411810631E-3</v>
      </c>
      <c r="N16" s="46">
        <v>2.567637194787387E-3</v>
      </c>
      <c r="O16" s="46">
        <v>2.1318244667564768E-3</v>
      </c>
      <c r="P16" s="46">
        <v>5.9191102313569874E-3</v>
      </c>
      <c r="Q16" s="46">
        <v>2.0340017537020566E-3</v>
      </c>
      <c r="R16" s="46">
        <v>1.8494345408237383E-3</v>
      </c>
      <c r="S16" s="46">
        <v>4.1432517482152056E-3</v>
      </c>
      <c r="T16" s="46">
        <v>3.8796738824852404E-3</v>
      </c>
      <c r="U16" s="46">
        <v>4.3545738911596908E-3</v>
      </c>
      <c r="V16" s="46">
        <v>3.9545040775140492E-3</v>
      </c>
      <c r="W16" s="47">
        <f t="shared" si="0"/>
        <v>6.7632282749445299E-2</v>
      </c>
    </row>
    <row r="17" spans="1:24" ht="15.75" thickBot="1">
      <c r="A17" s="48"/>
      <c r="B17" s="49" t="s">
        <v>76</v>
      </c>
      <c r="C17" s="50">
        <v>2.7618194606582299E-3</v>
      </c>
      <c r="D17" s="50">
        <v>1.6560883665174592E-3</v>
      </c>
      <c r="E17" s="50">
        <v>7.9700428392415396E-4</v>
      </c>
      <c r="F17" s="50">
        <v>1.9539459863947002E-3</v>
      </c>
      <c r="G17" s="50">
        <v>2.1738380678760034E-5</v>
      </c>
      <c r="H17" s="50">
        <v>4.2866414515385651E-3</v>
      </c>
      <c r="I17" s="50">
        <v>4.234803774535368E-4</v>
      </c>
      <c r="J17" s="50">
        <v>4.9513342453698815E-3</v>
      </c>
      <c r="K17" s="50">
        <v>2.2200321268183686E-3</v>
      </c>
      <c r="L17" s="50">
        <v>3.9591025811191709E-3</v>
      </c>
      <c r="M17" s="50">
        <v>3.5435650735290277E-3</v>
      </c>
      <c r="N17" s="50">
        <v>2.1727929534202939E-3</v>
      </c>
      <c r="O17" s="50">
        <v>1.9033624467383544E-3</v>
      </c>
      <c r="P17" s="50">
        <v>4.6720796628042724E-3</v>
      </c>
      <c r="Q17" s="50">
        <v>1.6138657425067906E-3</v>
      </c>
      <c r="R17" s="50">
        <v>1.4604429404086188E-3</v>
      </c>
      <c r="S17" s="50">
        <v>2.5653379429848261E-3</v>
      </c>
      <c r="T17" s="50">
        <v>2.695977249948528E-3</v>
      </c>
      <c r="U17" s="50">
        <v>3.4536852303380006E-3</v>
      </c>
      <c r="V17" s="50">
        <v>4.4202070789782543E-3</v>
      </c>
      <c r="W17" s="47">
        <f t="shared" si="0"/>
        <v>5.1532503582129796E-2</v>
      </c>
    </row>
    <row r="18" spans="1:24" ht="15.75" thickBot="1">
      <c r="A18" s="48"/>
      <c r="B18" s="49" t="s">
        <v>78</v>
      </c>
      <c r="C18" s="50">
        <v>3.6094072842387335E-3</v>
      </c>
      <c r="D18" s="50">
        <v>1.9731760923797572E-3</v>
      </c>
      <c r="E18" s="50">
        <v>1.5956807509774434E-3</v>
      </c>
      <c r="F18" s="50">
        <v>2.6031710862815141E-3</v>
      </c>
      <c r="G18" s="50">
        <v>6.2497844451435097E-5</v>
      </c>
      <c r="H18" s="50">
        <v>5.3361453879621629E-3</v>
      </c>
      <c r="I18" s="50">
        <v>6.4504464206397566E-4</v>
      </c>
      <c r="J18" s="50">
        <v>7.2033468745329645E-3</v>
      </c>
      <c r="K18" s="50">
        <v>3.3230459233742982E-3</v>
      </c>
      <c r="L18" s="50">
        <v>6.468422389277962E-3</v>
      </c>
      <c r="M18" s="50">
        <v>4.4946192282247794E-3</v>
      </c>
      <c r="N18" s="50">
        <v>2.701829890900502E-3</v>
      </c>
      <c r="O18" s="50">
        <v>2.0804048355355636E-3</v>
      </c>
      <c r="P18" s="50">
        <v>6.0990789406301831E-3</v>
      </c>
      <c r="Q18" s="50">
        <v>2.1105041318600008E-3</v>
      </c>
      <c r="R18" s="50">
        <v>2.0068287778536066E-3</v>
      </c>
      <c r="S18" s="50">
        <v>3.3004714511309708E-3</v>
      </c>
      <c r="T18" s="50">
        <v>3.5322778374073638E-3</v>
      </c>
      <c r="U18" s="50">
        <v>4.2500624455887289E-3</v>
      </c>
      <c r="V18" s="50">
        <v>3.9296303534681601E-3</v>
      </c>
      <c r="W18" s="47">
        <f t="shared" si="0"/>
        <v>6.7325646168140116E-2</v>
      </c>
    </row>
    <row r="19" spans="1:24" ht="15.75" thickBot="1">
      <c r="A19" s="53"/>
      <c r="B19" s="54" t="s">
        <v>79</v>
      </c>
      <c r="C19" s="55">
        <v>2.6027530404992305E-3</v>
      </c>
      <c r="D19" s="55">
        <v>1.5022475186370035E-3</v>
      </c>
      <c r="E19" s="55">
        <v>8.2919380916001014E-4</v>
      </c>
      <c r="F19" s="55">
        <v>1.9018992865003611E-3</v>
      </c>
      <c r="G19" s="55">
        <v>2.2365449352185805E-5</v>
      </c>
      <c r="H19" s="55">
        <v>3.4235859340135634E-3</v>
      </c>
      <c r="I19" s="55">
        <v>4.0738561483560871E-4</v>
      </c>
      <c r="J19" s="55">
        <v>3.9457251160860884E-3</v>
      </c>
      <c r="K19" s="55">
        <v>2.4558099480264583E-3</v>
      </c>
      <c r="L19" s="55">
        <v>3.6340719853934804E-3</v>
      </c>
      <c r="M19" s="55">
        <v>3.3947407750359779E-3</v>
      </c>
      <c r="N19" s="55">
        <v>1.9370151322122041E-3</v>
      </c>
      <c r="O19" s="55">
        <v>1.4690128789454377E-3</v>
      </c>
      <c r="P19" s="55">
        <v>4.2366849805556455E-3</v>
      </c>
      <c r="Q19" s="55">
        <v>1.6069679870991073E-3</v>
      </c>
      <c r="R19" s="55">
        <v>1.5864837437671987E-3</v>
      </c>
      <c r="S19" s="55">
        <v>1.9963776332965104E-3</v>
      </c>
      <c r="T19" s="55">
        <v>2.4560189709176001E-3</v>
      </c>
      <c r="U19" s="55">
        <v>3.0966741322675951E-3</v>
      </c>
      <c r="V19" s="55">
        <v>3.8328527548694494E-3</v>
      </c>
      <c r="W19" s="47">
        <f t="shared" si="0"/>
        <v>4.6337866691470719E-2</v>
      </c>
    </row>
    <row r="20" spans="1:24" ht="15.75" thickBot="1">
      <c r="A20" s="48" t="s">
        <v>81</v>
      </c>
      <c r="B20" s="49" t="s">
        <v>75</v>
      </c>
      <c r="C20" s="50">
        <v>1.7244388519208681E-3</v>
      </c>
      <c r="D20" s="50">
        <v>9.4687369687291298E-4</v>
      </c>
      <c r="E20" s="50">
        <v>2.301133008581435E-3</v>
      </c>
      <c r="F20" s="50">
        <v>3.0285326697553285E-3</v>
      </c>
      <c r="G20" s="50">
        <v>7.2112897443963575E-5</v>
      </c>
      <c r="H20" s="50">
        <v>2.3180638627639306E-3</v>
      </c>
      <c r="I20" s="50">
        <v>5.8777236989108865E-4</v>
      </c>
      <c r="J20" s="50">
        <v>3.4561935050317037E-3</v>
      </c>
      <c r="K20" s="50">
        <v>5.9657223360816362E-3</v>
      </c>
      <c r="L20" s="50">
        <v>7.3283425634358343E-3</v>
      </c>
      <c r="M20" s="50">
        <v>3.3401858004479361E-3</v>
      </c>
      <c r="N20" s="50">
        <v>1.2953148564064994E-3</v>
      </c>
      <c r="O20" s="50">
        <v>6.8684922029236032E-4</v>
      </c>
      <c r="P20" s="50">
        <v>3.4509679327531556E-3</v>
      </c>
      <c r="Q20" s="50">
        <v>1.5708070269315544E-3</v>
      </c>
      <c r="R20" s="50">
        <v>1.0791851869657505E-3</v>
      </c>
      <c r="S20" s="50">
        <v>2.1913959907319249E-3</v>
      </c>
      <c r="T20" s="50">
        <v>3.4714521760850639E-3</v>
      </c>
      <c r="U20" s="50">
        <v>4.9728636031574997E-3</v>
      </c>
      <c r="V20" s="50">
        <v>2.000558091119349E-3</v>
      </c>
      <c r="W20" s="47">
        <f t="shared" si="0"/>
        <v>5.1788765646669788E-2</v>
      </c>
    </row>
    <row r="21" spans="1:24" ht="15.75" thickBot="1">
      <c r="A21" s="48"/>
      <c r="B21" s="49" t="s">
        <v>76</v>
      </c>
      <c r="C21" s="50">
        <v>1.5229407848600539E-3</v>
      </c>
      <c r="D21" s="50">
        <v>7.8111854419736775E-4</v>
      </c>
      <c r="E21" s="50">
        <v>1.2547644155249662E-3</v>
      </c>
      <c r="F21" s="50">
        <v>2.0093370525473097E-3</v>
      </c>
      <c r="G21" s="50">
        <v>2.7172975848450044E-5</v>
      </c>
      <c r="H21" s="50">
        <v>2.4930160226497204E-3</v>
      </c>
      <c r="I21" s="50">
        <v>4.0822170640017642E-4</v>
      </c>
      <c r="J21" s="50">
        <v>2.8600602194949381E-3</v>
      </c>
      <c r="K21" s="50">
        <v>3.4729153363230575E-3</v>
      </c>
      <c r="L21" s="50">
        <v>3.9007851944905746E-3</v>
      </c>
      <c r="M21" s="50">
        <v>3.0954199949207437E-3</v>
      </c>
      <c r="N21" s="50">
        <v>1.1696920988302033E-3</v>
      </c>
      <c r="O21" s="50">
        <v>8.0222985620270206E-4</v>
      </c>
      <c r="P21" s="50">
        <v>2.8650767688823443E-3</v>
      </c>
      <c r="Q21" s="50">
        <v>1.2315628746082127E-3</v>
      </c>
      <c r="R21" s="50">
        <v>9.1844658367761141E-4</v>
      </c>
      <c r="S21" s="50">
        <v>1.4472744982666776E-3</v>
      </c>
      <c r="T21" s="50">
        <v>2.0856304078141117E-3</v>
      </c>
      <c r="U21" s="50">
        <v>3.3700760738812311E-3</v>
      </c>
      <c r="V21" s="50">
        <v>2.5323123261844021E-3</v>
      </c>
      <c r="W21" s="47">
        <f t="shared" si="0"/>
        <v>3.8248053735604859E-2</v>
      </c>
    </row>
    <row r="22" spans="1:24" ht="15.75" thickBot="1">
      <c r="A22" s="48"/>
      <c r="B22" s="49" t="s">
        <v>78</v>
      </c>
      <c r="C22" s="50">
        <v>2.3780534325216628E-3</v>
      </c>
      <c r="D22" s="50">
        <v>1.3557224719465152E-3</v>
      </c>
      <c r="E22" s="50">
        <v>2.2963254820851705E-3</v>
      </c>
      <c r="F22" s="50">
        <v>3.2743435897382303E-3</v>
      </c>
      <c r="G22" s="50">
        <v>7.378508057309896E-5</v>
      </c>
      <c r="H22" s="50">
        <v>2.9595551156784937E-3</v>
      </c>
      <c r="I22" s="50">
        <v>6.4128223002342106E-4</v>
      </c>
      <c r="J22" s="50">
        <v>4.5452027678811249E-3</v>
      </c>
      <c r="K22" s="50">
        <v>6.4993577771669661E-3</v>
      </c>
      <c r="L22" s="50">
        <v>8.0271060885232851E-3</v>
      </c>
      <c r="M22" s="50">
        <v>3.9018303089462841E-3</v>
      </c>
      <c r="N22" s="50">
        <v>1.6182552232207709E-3</v>
      </c>
      <c r="O22" s="50">
        <v>1.015224182276322E-3</v>
      </c>
      <c r="P22" s="50">
        <v>4.2026142492995119E-3</v>
      </c>
      <c r="Q22" s="50">
        <v>1.8985549202420902E-3</v>
      </c>
      <c r="R22" s="50">
        <v>1.4267902549347691E-3</v>
      </c>
      <c r="S22" s="50">
        <v>2.6752839837254779E-3</v>
      </c>
      <c r="T22" s="50">
        <v>3.8593986620444739E-3</v>
      </c>
      <c r="U22" s="50">
        <v>5.8024754580997939E-3</v>
      </c>
      <c r="V22" s="50">
        <v>2.7710164678684786E-3</v>
      </c>
      <c r="W22" s="47">
        <f t="shared" si="0"/>
        <v>6.1222177746795947E-2</v>
      </c>
    </row>
    <row r="23" spans="1:24">
      <c r="A23" s="48"/>
      <c r="B23" s="49" t="s">
        <v>79</v>
      </c>
      <c r="C23" s="50">
        <v>1.4930505114267589E-3</v>
      </c>
      <c r="D23" s="50">
        <v>8.5344046453247327E-4</v>
      </c>
      <c r="E23" s="50">
        <v>1.0718693857757833E-3</v>
      </c>
      <c r="F23" s="50">
        <v>2.0390183030894629E-3</v>
      </c>
      <c r="G23" s="50">
        <v>1.9230105985056954E-5</v>
      </c>
      <c r="H23" s="50">
        <v>2.2104170738258401E-3</v>
      </c>
      <c r="I23" s="50">
        <v>3.4008024388790936E-4</v>
      </c>
      <c r="J23" s="50">
        <v>2.6662959994063749E-3</v>
      </c>
      <c r="K23" s="50">
        <v>3.2032758067499761E-3</v>
      </c>
      <c r="L23" s="50">
        <v>2.9246482928577924E-3</v>
      </c>
      <c r="M23" s="50">
        <v>2.7085186234170437E-3</v>
      </c>
      <c r="N23" s="50">
        <v>1.0014286714609552E-3</v>
      </c>
      <c r="O23" s="50">
        <v>8.2229605375232673E-4</v>
      </c>
      <c r="P23" s="50">
        <v>2.5392100815920856E-3</v>
      </c>
      <c r="Q23" s="50">
        <v>1.1851597927747058E-3</v>
      </c>
      <c r="R23" s="50">
        <v>9.5857897877686074E-4</v>
      </c>
      <c r="S23" s="50">
        <v>1.4297165754107561E-3</v>
      </c>
      <c r="T23" s="50">
        <v>1.7670795217138205E-3</v>
      </c>
      <c r="U23" s="50">
        <v>3.0191266396539418E-3</v>
      </c>
      <c r="V23" s="50">
        <v>2.5458988141086273E-3</v>
      </c>
      <c r="W23" s="47">
        <f t="shared" si="0"/>
        <v>3.4798339940198549E-2</v>
      </c>
    </row>
    <row r="24" spans="1:24" ht="15.75" thickBot="1">
      <c r="A24" s="56"/>
      <c r="B24" s="54"/>
      <c r="C24" s="55">
        <v>4.7224123749912472E-2</v>
      </c>
      <c r="D24" s="55">
        <v>2.8347475473776512E-2</v>
      </c>
      <c r="E24" s="55">
        <v>2.715834424607011E-2</v>
      </c>
      <c r="F24" s="55">
        <v>4.6691742446173995E-2</v>
      </c>
      <c r="G24" s="55">
        <v>9.5460754384516422E-4</v>
      </c>
      <c r="H24" s="55">
        <v>6.9338536609836826E-2</v>
      </c>
      <c r="I24" s="55">
        <v>9.3000554955775978E-3</v>
      </c>
      <c r="J24" s="55">
        <v>9.2396060754593543E-2</v>
      </c>
      <c r="K24" s="55">
        <v>6.9186576967976643E-2</v>
      </c>
      <c r="L24" s="55">
        <v>9.3684686878483497E-2</v>
      </c>
      <c r="M24" s="55">
        <v>6.4273284888794593E-2</v>
      </c>
      <c r="N24" s="55">
        <v>3.6778413787985992E-2</v>
      </c>
      <c r="O24" s="55">
        <v>2.5030909260027611E-2</v>
      </c>
      <c r="P24" s="55">
        <v>8.544082405184604E-2</v>
      </c>
      <c r="Q24" s="55">
        <v>3.5386530355871922E-2</v>
      </c>
      <c r="R24" s="55">
        <v>3.1227601890821074E-2</v>
      </c>
      <c r="S24" s="55">
        <v>5.1579115686854443E-2</v>
      </c>
      <c r="T24" s="55">
        <v>5.5994306216445293E-2</v>
      </c>
      <c r="U24" s="55">
        <v>7.1141359045935909E-2</v>
      </c>
      <c r="V24" s="55">
        <v>5.8865444649170755E-2</v>
      </c>
      <c r="W24" s="52">
        <v>1</v>
      </c>
    </row>
    <row r="25" spans="1:24"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</row>
    <row r="26" spans="1:24" ht="15.75" thickBot="1"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</row>
    <row r="27" spans="1:24" ht="57.75" thickBot="1">
      <c r="A27" s="58" t="s">
        <v>216</v>
      </c>
      <c r="B27" s="39"/>
      <c r="C27" s="40" t="s">
        <v>53</v>
      </c>
      <c r="D27" s="41" t="s">
        <v>54</v>
      </c>
      <c r="E27" s="42" t="s">
        <v>55</v>
      </c>
      <c r="F27" s="42" t="s">
        <v>56</v>
      </c>
      <c r="G27" s="42" t="s">
        <v>57</v>
      </c>
      <c r="H27" s="42" t="s">
        <v>58</v>
      </c>
      <c r="I27" s="42" t="s">
        <v>59</v>
      </c>
      <c r="J27" s="42" t="s">
        <v>60</v>
      </c>
      <c r="K27" s="42" t="s">
        <v>61</v>
      </c>
      <c r="L27" s="42" t="s">
        <v>62</v>
      </c>
      <c r="M27" s="42" t="s">
        <v>63</v>
      </c>
      <c r="N27" s="42" t="s">
        <v>64</v>
      </c>
      <c r="O27" s="42" t="s">
        <v>65</v>
      </c>
      <c r="P27" s="42" t="s">
        <v>66</v>
      </c>
      <c r="Q27" s="42" t="s">
        <v>67</v>
      </c>
      <c r="R27" s="42" t="s">
        <v>68</v>
      </c>
      <c r="S27" s="42" t="s">
        <v>69</v>
      </c>
      <c r="T27" s="42" t="s">
        <v>70</v>
      </c>
      <c r="U27" s="42" t="s">
        <v>71</v>
      </c>
      <c r="V27" s="42" t="s">
        <v>72</v>
      </c>
      <c r="W27" s="43" t="s">
        <v>5</v>
      </c>
    </row>
    <row r="28" spans="1:24">
      <c r="A28" s="74" t="s">
        <v>209</v>
      </c>
      <c r="B28" s="63" t="s">
        <v>74</v>
      </c>
      <c r="C28" s="62">
        <f>$B$1*C10/$B$3/$B$2/C46</f>
        <v>612.96418545881716</v>
      </c>
      <c r="D28" s="62">
        <f t="shared" ref="C28:I31" si="1">$B$1*D10/$B$3/$B$2/D46</f>
        <v>251.35624751754207</v>
      </c>
      <c r="E28" s="62">
        <f t="shared" si="1"/>
        <v>320.965703443628</v>
      </c>
      <c r="F28" s="62">
        <f t="shared" si="1"/>
        <v>276.53503627138247</v>
      </c>
      <c r="G28" s="62">
        <f t="shared" si="1"/>
        <v>49.689593541550984</v>
      </c>
      <c r="H28" s="62">
        <f t="shared" si="1"/>
        <v>435.87737428590259</v>
      </c>
      <c r="I28" s="62">
        <f t="shared" si="1"/>
        <v>132.55223967281347</v>
      </c>
      <c r="J28" s="62">
        <f>($B$1*J10)/($B$3*$B$2*J46)</f>
        <v>908.37864775427522</v>
      </c>
      <c r="K28" s="62">
        <f>($B$1*K10)/($B$3*$B$2*K46)</f>
        <v>535.87847839822825</v>
      </c>
      <c r="L28" s="62">
        <f>($B$1*L10)/($B$3*$B$2*L46)</f>
        <v>745.86879319588684</v>
      </c>
      <c r="M28" s="62">
        <f t="shared" ref="M28:V28" si="2">$B$1*M10/$B$3/$B$2/M46</f>
        <v>557.73784122306188</v>
      </c>
      <c r="N28" s="62">
        <f t="shared" si="2"/>
        <v>362.81495340618477</v>
      </c>
      <c r="O28" s="62">
        <f t="shared" si="2"/>
        <v>311.35021079958568</v>
      </c>
      <c r="P28" s="62">
        <f t="shared" si="2"/>
        <v>1026.1173231553121</v>
      </c>
      <c r="Q28" s="62">
        <f t="shared" si="2"/>
        <v>366.91121772977084</v>
      </c>
      <c r="R28" s="62">
        <f t="shared" si="2"/>
        <v>221.69555064664488</v>
      </c>
      <c r="S28" s="62">
        <f t="shared" si="2"/>
        <v>599.04102211133943</v>
      </c>
      <c r="T28" s="62">
        <f t="shared" si="2"/>
        <v>665.46155590691046</v>
      </c>
      <c r="U28" s="62">
        <f t="shared" si="2"/>
        <v>537.46848000121236</v>
      </c>
      <c r="V28" s="62">
        <f t="shared" si="2"/>
        <v>473.89875170036379</v>
      </c>
      <c r="W28" s="64">
        <f>SUM(C28:V28)</f>
        <v>9392.5632062204149</v>
      </c>
      <c r="X28" s="103"/>
    </row>
    <row r="29" spans="1:24">
      <c r="A29" s="71" t="s">
        <v>73</v>
      </c>
      <c r="B29" s="65" t="s">
        <v>75</v>
      </c>
      <c r="C29" s="66">
        <f t="shared" si="1"/>
        <v>110.61595142209644</v>
      </c>
      <c r="D29" s="66">
        <f t="shared" si="1"/>
        <v>74.643804017605433</v>
      </c>
      <c r="E29" s="66">
        <f t="shared" si="1"/>
        <v>38.720633932848102</v>
      </c>
      <c r="F29" s="66">
        <f t="shared" si="1"/>
        <v>55.397993994645645</v>
      </c>
      <c r="G29" s="66">
        <f t="shared" si="1"/>
        <v>0.92100711409409997</v>
      </c>
      <c r="H29" s="66">
        <f t="shared" si="1"/>
        <v>96.792011522250561</v>
      </c>
      <c r="I29" s="66">
        <f t="shared" si="1"/>
        <v>29.743770781914318</v>
      </c>
      <c r="J29" s="66">
        <f t="shared" ref="J29:L41" si="3">$B$1*J11/$B$3/$B$2/J47</f>
        <v>162.17498607702561</v>
      </c>
      <c r="K29" s="66">
        <f t="shared" si="3"/>
        <v>79.661381086195732</v>
      </c>
      <c r="L29" s="66">
        <f t="shared" si="3"/>
        <v>108.23921677889109</v>
      </c>
      <c r="M29" s="66">
        <f t="shared" ref="M29:V29" si="4">$B$1*M11/$B$3/$B$2/M47</f>
        <v>84.703260652590359</v>
      </c>
      <c r="N29" s="66">
        <f t="shared" si="4"/>
        <v>111.14933468154979</v>
      </c>
      <c r="O29" s="66">
        <f t="shared" si="4"/>
        <v>55.002393928786013</v>
      </c>
      <c r="P29" s="66">
        <f t="shared" si="4"/>
        <v>186.82454434630316</v>
      </c>
      <c r="Q29" s="66">
        <f t="shared" si="4"/>
        <v>77.204310194701634</v>
      </c>
      <c r="R29" s="66">
        <f t="shared" si="4"/>
        <v>65.336260173414246</v>
      </c>
      <c r="S29" s="66">
        <f t="shared" si="4"/>
        <v>121.51570212665075</v>
      </c>
      <c r="T29" s="66">
        <f t="shared" si="4"/>
        <v>137.32140216061569</v>
      </c>
      <c r="U29" s="66">
        <f t="shared" si="4"/>
        <v>68.366707647020917</v>
      </c>
      <c r="V29" s="66">
        <f t="shared" si="4"/>
        <v>153.98291812677866</v>
      </c>
      <c r="W29" s="67">
        <f t="shared" ref="W29:W41" si="5">SUM(C29:V29)</f>
        <v>1818.3175907659784</v>
      </c>
    </row>
    <row r="30" spans="1:24">
      <c r="A30" s="71"/>
      <c r="B30" s="65" t="s">
        <v>76</v>
      </c>
      <c r="C30" s="66">
        <f t="shared" si="1"/>
        <v>38.837235993362839</v>
      </c>
      <c r="D30" s="66">
        <f t="shared" si="1"/>
        <v>25.519825740589724</v>
      </c>
      <c r="E30" s="66">
        <f t="shared" si="1"/>
        <v>12.569471866940559</v>
      </c>
      <c r="F30" s="66">
        <f t="shared" si="1"/>
        <v>25.143067637440069</v>
      </c>
      <c r="G30" s="66">
        <f t="shared" si="1"/>
        <v>1.1757537626733192</v>
      </c>
      <c r="H30" s="66">
        <f t="shared" si="1"/>
        <v>67.029880895649526</v>
      </c>
      <c r="I30" s="66">
        <f t="shared" si="1"/>
        <v>6.1227493372414932</v>
      </c>
      <c r="J30" s="66">
        <f t="shared" si="3"/>
        <v>93.658706107273389</v>
      </c>
      <c r="K30" s="66">
        <f t="shared" si="3"/>
        <v>30.353187744156557</v>
      </c>
      <c r="L30" s="66">
        <f t="shared" si="3"/>
        <v>39.68516393987781</v>
      </c>
      <c r="M30" s="66">
        <f t="shared" ref="M30:V30" si="6">$B$1*M12/$B$3/$B$2/M48</f>
        <v>45.648598840193195</v>
      </c>
      <c r="N30" s="66">
        <f t="shared" si="6"/>
        <v>29.424719953457803</v>
      </c>
      <c r="O30" s="66">
        <f t="shared" si="6"/>
        <v>21.941009515530411</v>
      </c>
      <c r="P30" s="66">
        <f t="shared" si="6"/>
        <v>58.081194727885027</v>
      </c>
      <c r="Q30" s="66">
        <f t="shared" si="6"/>
        <v>26.737206055982941</v>
      </c>
      <c r="R30" s="66">
        <f t="shared" si="6"/>
        <v>30.310280313720384</v>
      </c>
      <c r="S30" s="66">
        <f t="shared" si="6"/>
        <v>33.822038624218465</v>
      </c>
      <c r="T30" s="66">
        <f t="shared" si="6"/>
        <v>28.175173672326537</v>
      </c>
      <c r="U30" s="66">
        <f t="shared" si="6"/>
        <v>30.982460639285602</v>
      </c>
      <c r="V30" s="66">
        <f t="shared" si="6"/>
        <v>42.018831603057286</v>
      </c>
      <c r="W30" s="67">
        <f t="shared" si="5"/>
        <v>687.23655697086281</v>
      </c>
    </row>
    <row r="31" spans="1:24">
      <c r="A31" s="74" t="s">
        <v>210</v>
      </c>
      <c r="B31" s="65" t="s">
        <v>77</v>
      </c>
      <c r="C31" s="66">
        <f t="shared" si="1"/>
        <v>328.6744992520712</v>
      </c>
      <c r="D31" s="66">
        <f t="shared" si="1"/>
        <v>262.22153473169874</v>
      </c>
      <c r="E31" s="66">
        <f t="shared" si="1"/>
        <v>200.70370749708206</v>
      </c>
      <c r="F31" s="66">
        <f t="shared" si="1"/>
        <v>348.38703753498703</v>
      </c>
      <c r="G31" s="66">
        <f t="shared" si="1"/>
        <v>43.514416216586071</v>
      </c>
      <c r="H31" s="66">
        <f t="shared" si="1"/>
        <v>438.44202353315228</v>
      </c>
      <c r="I31" s="66">
        <f t="shared" si="1"/>
        <v>78.065812891012257</v>
      </c>
      <c r="J31" s="66">
        <f t="shared" si="3"/>
        <v>577.19004730823713</v>
      </c>
      <c r="K31" s="66">
        <f t="shared" si="3"/>
        <v>509.06575033564792</v>
      </c>
      <c r="L31" s="66">
        <f t="shared" si="3"/>
        <v>796.92731691077392</v>
      </c>
      <c r="M31" s="66">
        <f t="shared" ref="M31:V31" si="7">$B$1*M13/$B$3/$B$2/M49</f>
        <v>488.89341384740254</v>
      </c>
      <c r="N31" s="66">
        <f t="shared" si="7"/>
        <v>339.47696326739339</v>
      </c>
      <c r="O31" s="66">
        <f t="shared" si="7"/>
        <v>262.05213613968931</v>
      </c>
      <c r="P31" s="66">
        <f t="shared" si="7"/>
        <v>679.94130404969064</v>
      </c>
      <c r="Q31" s="66">
        <f t="shared" si="7"/>
        <v>257.35599684199411</v>
      </c>
      <c r="R31" s="66">
        <f t="shared" si="7"/>
        <v>220.09390588002074</v>
      </c>
      <c r="S31" s="66">
        <f t="shared" si="7"/>
        <v>469.9556951391296</v>
      </c>
      <c r="T31" s="66">
        <f t="shared" si="7"/>
        <v>425.43877942792898</v>
      </c>
      <c r="U31" s="66">
        <f t="shared" si="7"/>
        <v>552.65694559636472</v>
      </c>
      <c r="V31" s="66">
        <f t="shared" si="7"/>
        <v>399.35002292751693</v>
      </c>
      <c r="W31" s="67">
        <f t="shared" si="5"/>
        <v>7678.4073093283787</v>
      </c>
    </row>
    <row r="32" spans="1:24">
      <c r="A32" s="71" t="s">
        <v>73</v>
      </c>
      <c r="B32" s="65" t="s">
        <v>78</v>
      </c>
      <c r="C32" s="66">
        <f t="shared" ref="C32:F41" si="8">$B$1*C14/$B$3/$B$2/C50</f>
        <v>102.63519483474164</v>
      </c>
      <c r="D32" s="66">
        <f t="shared" si="8"/>
        <v>55.550576024648244</v>
      </c>
      <c r="E32" s="66">
        <f t="shared" si="8"/>
        <v>45.52019276377353</v>
      </c>
      <c r="F32" s="66">
        <f t="shared" si="8"/>
        <v>45.414125313648</v>
      </c>
      <c r="G32" s="66">
        <v>1</v>
      </c>
      <c r="H32" s="66">
        <f t="shared" ref="H32:I41" si="9">$B$1*H14/$B$3/$B$2/H50</f>
        <v>77.285538279172897</v>
      </c>
      <c r="I32" s="66">
        <f t="shared" si="9"/>
        <v>32.592254685599478</v>
      </c>
      <c r="J32" s="66">
        <f t="shared" si="3"/>
        <v>144.26381677577479</v>
      </c>
      <c r="K32" s="66">
        <f t="shared" si="3"/>
        <v>75.142724447775578</v>
      </c>
      <c r="L32" s="66">
        <f t="shared" si="3"/>
        <v>175.11041535004844</v>
      </c>
      <c r="M32" s="66">
        <f t="shared" ref="M32:V32" si="10">$B$1*M14/$B$3/$B$2/M50</f>
        <v>110.26598682249163</v>
      </c>
      <c r="N32" s="66">
        <f t="shared" si="10"/>
        <v>76.324774846957865</v>
      </c>
      <c r="O32" s="66">
        <f t="shared" si="10"/>
        <v>13.328091059715932</v>
      </c>
      <c r="P32" s="66">
        <f t="shared" si="10"/>
        <v>162.5075480734493</v>
      </c>
      <c r="Q32" s="66">
        <f t="shared" si="10"/>
        <v>83.979454492353085</v>
      </c>
      <c r="R32" s="66">
        <f t="shared" si="10"/>
        <v>54.46599862762347</v>
      </c>
      <c r="S32" s="66">
        <f t="shared" si="10"/>
        <v>154.67125947515532</v>
      </c>
      <c r="T32" s="66">
        <f t="shared" si="10"/>
        <v>145.43672077170606</v>
      </c>
      <c r="U32" s="66">
        <f t="shared" si="10"/>
        <v>137.98413911077245</v>
      </c>
      <c r="V32" s="66">
        <f t="shared" si="10"/>
        <v>112.61702075302776</v>
      </c>
      <c r="W32" s="67">
        <f t="shared" si="5"/>
        <v>1806.0958325084357</v>
      </c>
    </row>
    <row r="33" spans="1:23" ht="15.75" thickBot="1">
      <c r="A33" s="72"/>
      <c r="B33" s="68" t="s">
        <v>79</v>
      </c>
      <c r="C33" s="69">
        <f t="shared" si="8"/>
        <v>70.218627492989881</v>
      </c>
      <c r="D33" s="69">
        <f t="shared" si="8"/>
        <v>36.868730219312546</v>
      </c>
      <c r="E33" s="69">
        <f t="shared" si="8"/>
        <v>20.192735705787616</v>
      </c>
      <c r="F33" s="69">
        <f t="shared" si="8"/>
        <v>60.742147922403021</v>
      </c>
      <c r="G33" s="69">
        <f t="shared" ref="G33:G41" si="11">$B$1*G15/$B$3/$B$2/G51</f>
        <v>1.5317458741494072</v>
      </c>
      <c r="H33" s="69">
        <f t="shared" si="9"/>
        <v>88.305556859008774</v>
      </c>
      <c r="I33" s="69">
        <f t="shared" si="9"/>
        <v>9.5131239518626121</v>
      </c>
      <c r="J33" s="69">
        <f t="shared" si="3"/>
        <v>110.69464534851971</v>
      </c>
      <c r="K33" s="69">
        <f t="shared" si="3"/>
        <v>60.710350798339022</v>
      </c>
      <c r="L33" s="69">
        <f t="shared" si="3"/>
        <v>67.138706862148666</v>
      </c>
      <c r="M33" s="69">
        <f t="shared" ref="M33:V33" si="12">$B$1*M15/$B$3/$B$2/M51</f>
        <v>61.852583444766864</v>
      </c>
      <c r="N33" s="69">
        <f t="shared" si="12"/>
        <v>47.82695762742059</v>
      </c>
      <c r="O33" s="69">
        <f t="shared" si="12"/>
        <v>31.880538469955344</v>
      </c>
      <c r="P33" s="69">
        <f t="shared" si="12"/>
        <v>95.705997546669124</v>
      </c>
      <c r="Q33" s="69">
        <f t="shared" si="12"/>
        <v>40.904618558190279</v>
      </c>
      <c r="R33" s="69">
        <f t="shared" si="12"/>
        <v>31.58422045553916</v>
      </c>
      <c r="S33" s="69">
        <f t="shared" si="12"/>
        <v>41.986356940730239</v>
      </c>
      <c r="T33" s="69">
        <f t="shared" si="12"/>
        <v>38.353154165169926</v>
      </c>
      <c r="U33" s="69">
        <f t="shared" si="12"/>
        <v>53.338243723878556</v>
      </c>
      <c r="V33" s="69">
        <f t="shared" si="12"/>
        <v>64.250918972873436</v>
      </c>
      <c r="W33" s="70">
        <f t="shared" si="5"/>
        <v>1033.5999609397147</v>
      </c>
    </row>
    <row r="34" spans="1:23">
      <c r="A34" s="73" t="s">
        <v>80</v>
      </c>
      <c r="B34" s="63" t="s">
        <v>75</v>
      </c>
      <c r="C34" s="62">
        <f t="shared" si="8"/>
        <v>76.879392157899758</v>
      </c>
      <c r="D34" s="62">
        <f t="shared" si="8"/>
        <v>62.582668001449555</v>
      </c>
      <c r="E34" s="62">
        <f t="shared" si="8"/>
        <v>27.392153904469222</v>
      </c>
      <c r="F34" s="62">
        <f t="shared" si="8"/>
        <v>32.674900507113648</v>
      </c>
      <c r="G34" s="62">
        <f t="shared" si="11"/>
        <v>0.85242147793815637</v>
      </c>
      <c r="H34" s="62">
        <f t="shared" si="9"/>
        <v>69.562956728872805</v>
      </c>
      <c r="I34" s="62">
        <f t="shared" si="9"/>
        <v>16.184382536280403</v>
      </c>
      <c r="J34" s="62">
        <f t="shared" si="3"/>
        <v>110.15305379630188</v>
      </c>
      <c r="K34" s="62">
        <f t="shared" si="3"/>
        <v>63.309817990101799</v>
      </c>
      <c r="L34" s="62">
        <f t="shared" si="3"/>
        <v>132.94268421806211</v>
      </c>
      <c r="M34" s="62">
        <f t="shared" ref="M34:V34" si="13">$B$1*M16/$B$3/$B$2/M52</f>
        <v>98.299309614177375</v>
      </c>
      <c r="N34" s="62">
        <f t="shared" si="13"/>
        <v>70.384791523777039</v>
      </c>
      <c r="O34" s="62">
        <f t="shared" si="13"/>
        <v>59.837887352820267</v>
      </c>
      <c r="P34" s="62">
        <f t="shared" si="13"/>
        <v>148.37341823254479</v>
      </c>
      <c r="Q34" s="62">
        <f t="shared" si="13"/>
        <v>50.986006526622404</v>
      </c>
      <c r="R34" s="62">
        <f t="shared" si="13"/>
        <v>44.006215279752652</v>
      </c>
      <c r="S34" s="62">
        <f t="shared" si="13"/>
        <v>118.42373518145594</v>
      </c>
      <c r="T34" s="62">
        <f t="shared" si="13"/>
        <v>97.25118355160194</v>
      </c>
      <c r="U34" s="62">
        <f t="shared" si="13"/>
        <v>92.362285587380299</v>
      </c>
      <c r="V34" s="62">
        <f t="shared" si="13"/>
        <v>86.620270389472438</v>
      </c>
      <c r="W34" s="64">
        <f t="shared" si="5"/>
        <v>1459.0795345580943</v>
      </c>
    </row>
    <row r="35" spans="1:23">
      <c r="A35" s="71"/>
      <c r="B35" s="65" t="s">
        <v>76</v>
      </c>
      <c r="C35" s="66">
        <f t="shared" si="8"/>
        <v>26.47449636367168</v>
      </c>
      <c r="D35" s="66">
        <f t="shared" si="8"/>
        <v>17.484041031645472</v>
      </c>
      <c r="E35" s="66">
        <f t="shared" si="8"/>
        <v>8.1216469149879806</v>
      </c>
      <c r="F35" s="66">
        <f t="shared" si="8"/>
        <v>21.152706261489971</v>
      </c>
      <c r="G35" s="66">
        <f t="shared" si="11"/>
        <v>0.33966219810562553</v>
      </c>
      <c r="H35" s="66">
        <f t="shared" si="9"/>
        <v>43.492709532655887</v>
      </c>
      <c r="I35" s="66">
        <f t="shared" si="9"/>
        <v>3.8999298021875317</v>
      </c>
      <c r="J35" s="66">
        <f t="shared" si="3"/>
        <v>52.74858926175299</v>
      </c>
      <c r="K35" s="66">
        <f t="shared" si="3"/>
        <v>21.324591382092422</v>
      </c>
      <c r="L35" s="66">
        <f t="shared" si="3"/>
        <v>34.05191440182773</v>
      </c>
      <c r="M35" s="66">
        <f t="shared" ref="M35:V35" si="14">$B$1*M17/$B$3/$B$2/M53</f>
        <v>32.379066826836869</v>
      </c>
      <c r="N35" s="66">
        <f t="shared" si="14"/>
        <v>23.52186367010999</v>
      </c>
      <c r="O35" s="66">
        <f t="shared" si="14"/>
        <v>17.667349443734722</v>
      </c>
      <c r="P35" s="66">
        <f t="shared" si="14"/>
        <v>45.248705411973198</v>
      </c>
      <c r="Q35" s="66">
        <f t="shared" si="14"/>
        <v>14.520145236085565</v>
      </c>
      <c r="R35" s="66">
        <f t="shared" si="14"/>
        <v>17.287440109003533</v>
      </c>
      <c r="S35" s="66">
        <f t="shared" si="14"/>
        <v>23.440587929320412</v>
      </c>
      <c r="T35" s="66">
        <f t="shared" si="14"/>
        <v>27.060799484226386</v>
      </c>
      <c r="U35" s="66">
        <f t="shared" si="14"/>
        <v>33.242606811518229</v>
      </c>
      <c r="V35" s="66">
        <f t="shared" si="14"/>
        <v>42.897972427972178</v>
      </c>
      <c r="W35" s="67">
        <f t="shared" si="5"/>
        <v>506.35682450119839</v>
      </c>
    </row>
    <row r="36" spans="1:23">
      <c r="A36" s="71"/>
      <c r="B36" s="65" t="s">
        <v>78</v>
      </c>
      <c r="C36" s="66">
        <f t="shared" si="8"/>
        <v>126.26191526021687</v>
      </c>
      <c r="D36" s="66">
        <f t="shared" si="8"/>
        <v>87.257197481416128</v>
      </c>
      <c r="E36" s="66">
        <f t="shared" si="8"/>
        <v>65.611872984269866</v>
      </c>
      <c r="F36" s="66">
        <f t="shared" si="8"/>
        <v>65.60411003733654</v>
      </c>
      <c r="G36" s="66">
        <f t="shared" si="11"/>
        <v>0.97652881955367332</v>
      </c>
      <c r="H36" s="66">
        <f t="shared" si="9"/>
        <v>85.078848660111021</v>
      </c>
      <c r="I36" s="66">
        <f t="shared" si="9"/>
        <v>19.507398449515389</v>
      </c>
      <c r="J36" s="66">
        <f t="shared" si="3"/>
        <v>125.05810546064173</v>
      </c>
      <c r="K36" s="66">
        <f t="shared" si="3"/>
        <v>116.24461019266434</v>
      </c>
      <c r="L36" s="66">
        <f t="shared" si="3"/>
        <v>263.65852130209083</v>
      </c>
      <c r="M36" s="66">
        <f t="shared" ref="M36:V36" si="15">$B$1*M18/$B$3/$B$2/M54</f>
        <v>141.39951431076278</v>
      </c>
      <c r="N36" s="66">
        <f t="shared" si="15"/>
        <v>79.653003859094966</v>
      </c>
      <c r="O36" s="66">
        <f t="shared" si="15"/>
        <v>84.068083332525447</v>
      </c>
      <c r="P36" s="66">
        <f t="shared" si="15"/>
        <v>214.95813935491717</v>
      </c>
      <c r="Q36" s="66">
        <f t="shared" si="15"/>
        <v>75.518993267891247</v>
      </c>
      <c r="R36" s="66">
        <f t="shared" si="15"/>
        <v>63.560877676951222</v>
      </c>
      <c r="S36" s="66">
        <f t="shared" si="15"/>
        <v>105.24462535494166</v>
      </c>
      <c r="T36" s="66">
        <f t="shared" si="15"/>
        <v>125.43600274884102</v>
      </c>
      <c r="U36" s="66">
        <f t="shared" si="15"/>
        <v>118.58433162914977</v>
      </c>
      <c r="V36" s="66">
        <f t="shared" si="15"/>
        <v>158.79433001622414</v>
      </c>
      <c r="W36" s="67">
        <f t="shared" si="5"/>
        <v>2122.4770101991157</v>
      </c>
    </row>
    <row r="37" spans="1:23" ht="15.75" thickBot="1">
      <c r="A37" s="72"/>
      <c r="B37" s="68" t="s">
        <v>79</v>
      </c>
      <c r="C37" s="69">
        <f t="shared" si="8"/>
        <v>32.974067236054438</v>
      </c>
      <c r="D37" s="69">
        <f t="shared" si="8"/>
        <v>16.150883586263657</v>
      </c>
      <c r="E37" s="69">
        <f t="shared" si="8"/>
        <v>8.3949157244871433</v>
      </c>
      <c r="F37" s="69">
        <f t="shared" si="8"/>
        <v>25.399296026981318</v>
      </c>
      <c r="G37" s="69">
        <f t="shared" si="11"/>
        <v>0.34946014612790316</v>
      </c>
      <c r="H37" s="69">
        <f t="shared" si="9"/>
        <v>31.59066745214286</v>
      </c>
      <c r="I37" s="69">
        <f t="shared" si="9"/>
        <v>5.0787767806965833</v>
      </c>
      <c r="J37" s="69">
        <f t="shared" si="3"/>
        <v>43.21398710666714</v>
      </c>
      <c r="K37" s="69">
        <f t="shared" si="3"/>
        <v>24.492785385902177</v>
      </c>
      <c r="L37" s="69">
        <f t="shared" si="3"/>
        <v>44.361230290447757</v>
      </c>
      <c r="M37" s="69">
        <f t="shared" ref="M37:V37" si="16">$B$1*M19/$B$3/$B$2/M55</f>
        <v>38.81182288531987</v>
      </c>
      <c r="N37" s="69">
        <f t="shared" si="16"/>
        <v>22.813463397599762</v>
      </c>
      <c r="O37" s="69">
        <f t="shared" si="16"/>
        <v>17.656404795017281</v>
      </c>
      <c r="P37" s="69">
        <f t="shared" si="16"/>
        <v>51.852378188915367</v>
      </c>
      <c r="Q37" s="69">
        <f t="shared" si="16"/>
        <v>19.265121328713722</v>
      </c>
      <c r="R37" s="69">
        <f t="shared" si="16"/>
        <v>20.657340413635396</v>
      </c>
      <c r="S37" s="69">
        <f t="shared" si="16"/>
        <v>23.631364030498464</v>
      </c>
      <c r="T37" s="69">
        <f t="shared" si="16"/>
        <v>29.748291798905036</v>
      </c>
      <c r="U37" s="69">
        <f t="shared" si="16"/>
        <v>37.124450115100636</v>
      </c>
      <c r="V37" s="69">
        <f t="shared" si="16"/>
        <v>44.804232639527541</v>
      </c>
      <c r="W37" s="70">
        <f t="shared" si="5"/>
        <v>538.37093932900405</v>
      </c>
    </row>
    <row r="38" spans="1:23">
      <c r="A38" s="71" t="s">
        <v>81</v>
      </c>
      <c r="B38" s="65" t="s">
        <v>75</v>
      </c>
      <c r="C38" s="66">
        <f t="shared" si="8"/>
        <v>29.609183583806114</v>
      </c>
      <c r="D38" s="66">
        <f t="shared" si="8"/>
        <v>23.483970656570261</v>
      </c>
      <c r="E38" s="66">
        <f t="shared" si="8"/>
        <v>36.94027732097765</v>
      </c>
      <c r="F38" s="66">
        <f t="shared" si="8"/>
        <v>55.238314745050978</v>
      </c>
      <c r="G38" s="66">
        <f t="shared" si="11"/>
        <v>1.1267640225619309</v>
      </c>
      <c r="H38" s="66">
        <f t="shared" si="9"/>
        <v>39.656658236153007</v>
      </c>
      <c r="I38" s="66">
        <f t="shared" si="9"/>
        <v>8.4256360362828069</v>
      </c>
      <c r="J38" s="66">
        <f t="shared" si="3"/>
        <v>40.002239641570647</v>
      </c>
      <c r="K38" s="66">
        <f t="shared" si="3"/>
        <v>84.484360877289021</v>
      </c>
      <c r="L38" s="66">
        <f t="shared" si="3"/>
        <v>116.4461212410355</v>
      </c>
      <c r="M38" s="66">
        <f t="shared" ref="M38:V38" si="17">$B$1*M20/$B$3/$B$2/M56</f>
        <v>56.320578919423376</v>
      </c>
      <c r="N38" s="66">
        <f t="shared" si="17"/>
        <v>23.353032266944098</v>
      </c>
      <c r="O38" s="66">
        <f t="shared" si="17"/>
        <v>9.4694285885895244</v>
      </c>
      <c r="P38" s="66">
        <f t="shared" si="17"/>
        <v>64.705648739121656</v>
      </c>
      <c r="Q38" s="66">
        <f t="shared" si="17"/>
        <v>35.570811298268893</v>
      </c>
      <c r="R38" s="66">
        <f t="shared" si="17"/>
        <v>19.607289007371914</v>
      </c>
      <c r="S38" s="66">
        <f t="shared" si="17"/>
        <v>43.526138587101258</v>
      </c>
      <c r="T38" s="66">
        <f t="shared" si="17"/>
        <v>62.346483047504734</v>
      </c>
      <c r="U38" s="66">
        <f t="shared" si="17"/>
        <v>82.368544663606997</v>
      </c>
      <c r="V38" s="66">
        <f t="shared" si="17"/>
        <v>43.616818847078825</v>
      </c>
      <c r="W38" s="67">
        <f t="shared" si="5"/>
        <v>876.29830032630935</v>
      </c>
    </row>
    <row r="39" spans="1:23">
      <c r="A39" s="71"/>
      <c r="B39" s="65" t="s">
        <v>76</v>
      </c>
      <c r="C39" s="66">
        <f t="shared" si="8"/>
        <v>13.494867540702272</v>
      </c>
      <c r="D39" s="66">
        <f t="shared" si="8"/>
        <v>7.0821918296424782</v>
      </c>
      <c r="E39" s="66">
        <f t="shared" si="8"/>
        <v>12.253558745360998</v>
      </c>
      <c r="F39" s="66">
        <f t="shared" si="8"/>
        <v>19.027812997607096</v>
      </c>
      <c r="G39" s="66">
        <f t="shared" si="11"/>
        <v>0.42457774763203193</v>
      </c>
      <c r="H39" s="66">
        <f t="shared" si="9"/>
        <v>22.69128661392342</v>
      </c>
      <c r="I39" s="66">
        <f t="shared" si="9"/>
        <v>4.0541085778619212</v>
      </c>
      <c r="J39" s="66">
        <f t="shared" si="3"/>
        <v>27.930275581005255</v>
      </c>
      <c r="K39" s="66">
        <f t="shared" si="3"/>
        <v>28.863990494706265</v>
      </c>
      <c r="L39" s="66">
        <f t="shared" si="3"/>
        <v>35.435912013904193</v>
      </c>
      <c r="M39" s="66">
        <f t="shared" ref="M39:V39" si="18">$B$1*M21/$B$3/$B$2/M57</f>
        <v>25.726562457785437</v>
      </c>
      <c r="N39" s="66">
        <f t="shared" si="18"/>
        <v>10.687976049252587</v>
      </c>
      <c r="O39" s="66">
        <f t="shared" si="18"/>
        <v>7.3160553520431222</v>
      </c>
      <c r="P39" s="66">
        <f t="shared" si="18"/>
        <v>23.854435797754864</v>
      </c>
      <c r="Q39" s="66">
        <f t="shared" si="18"/>
        <v>11.364076721901569</v>
      </c>
      <c r="R39" s="66">
        <f t="shared" si="18"/>
        <v>8.0321238078149317</v>
      </c>
      <c r="S39" s="66">
        <f t="shared" si="18"/>
        <v>12.379743085082207</v>
      </c>
      <c r="T39" s="66">
        <f t="shared" si="18"/>
        <v>18.273630909586259</v>
      </c>
      <c r="U39" s="66">
        <f t="shared" si="18"/>
        <v>29.254132585774567</v>
      </c>
      <c r="V39" s="66">
        <f t="shared" si="18"/>
        <v>21.820246376818716</v>
      </c>
      <c r="W39" s="67">
        <f t="shared" si="5"/>
        <v>339.96756528616021</v>
      </c>
    </row>
    <row r="40" spans="1:23">
      <c r="A40" s="71"/>
      <c r="B40" s="65" t="s">
        <v>78</v>
      </c>
      <c r="C40" s="66">
        <f t="shared" si="8"/>
        <v>53.591949350698521</v>
      </c>
      <c r="D40" s="66">
        <f t="shared" si="8"/>
        <v>37.163444954674205</v>
      </c>
      <c r="E40" s="66">
        <f t="shared" si="8"/>
        <v>39.573623887037627</v>
      </c>
      <c r="F40" s="66">
        <f t="shared" si="8"/>
        <v>58.138202942795274</v>
      </c>
      <c r="G40" s="66">
        <f t="shared" si="11"/>
        <v>1.1528918839546711</v>
      </c>
      <c r="H40" s="66">
        <f t="shared" si="9"/>
        <v>47.509981523092257</v>
      </c>
      <c r="I40" s="66">
        <f t="shared" si="9"/>
        <v>15.904817212882463</v>
      </c>
      <c r="J40" s="66">
        <f t="shared" si="3"/>
        <v>75.284939839020396</v>
      </c>
      <c r="K40" s="66">
        <f t="shared" si="3"/>
        <v>141.70111432776815</v>
      </c>
      <c r="L40" s="66">
        <f t="shared" si="3"/>
        <v>183.54663312172144</v>
      </c>
      <c r="M40" s="66">
        <f t="shared" ref="M40:V40" si="19">$B$1*M22/$B$3/$B$2/M58</f>
        <v>94.277472026730422</v>
      </c>
      <c r="N40" s="66">
        <f t="shared" si="19"/>
        <v>42.615569431726755</v>
      </c>
      <c r="O40" s="66">
        <f t="shared" si="19"/>
        <v>36.327201178780605</v>
      </c>
      <c r="P40" s="66">
        <f t="shared" si="19"/>
        <v>97.523536106888415</v>
      </c>
      <c r="Q40" s="66">
        <f t="shared" si="19"/>
        <v>44.05681281502374</v>
      </c>
      <c r="R40" s="66">
        <f t="shared" si="19"/>
        <v>40.289634457871863</v>
      </c>
      <c r="S40" s="66">
        <f t="shared" si="19"/>
        <v>66.002071966911444</v>
      </c>
      <c r="T40" s="66">
        <f t="shared" si="19"/>
        <v>104.57185681117612</v>
      </c>
      <c r="U40" s="66">
        <f t="shared" si="19"/>
        <v>109.6738052816241</v>
      </c>
      <c r="V40" s="66">
        <f t="shared" si="19"/>
        <v>63.054076180259678</v>
      </c>
      <c r="W40" s="67">
        <f t="shared" si="5"/>
        <v>1351.959635300638</v>
      </c>
    </row>
    <row r="41" spans="1:23">
      <c r="A41" s="71"/>
      <c r="B41" s="65" t="s">
        <v>79</v>
      </c>
      <c r="C41" s="66">
        <f t="shared" si="8"/>
        <v>16.275986679797519</v>
      </c>
      <c r="D41" s="66">
        <f t="shared" si="8"/>
        <v>11.397442101128116</v>
      </c>
      <c r="E41" s="66">
        <f t="shared" si="8"/>
        <v>12.224787702734755</v>
      </c>
      <c r="F41" s="66">
        <f t="shared" si="8"/>
        <v>19.788609307933452</v>
      </c>
      <c r="G41" s="66">
        <f t="shared" si="11"/>
        <v>0.30047040601651487</v>
      </c>
      <c r="H41" s="66">
        <f t="shared" si="9"/>
        <v>22.822312849248068</v>
      </c>
      <c r="I41" s="66">
        <f t="shared" si="9"/>
        <v>4.7303446386485906</v>
      </c>
      <c r="J41" s="66">
        <f t="shared" si="3"/>
        <v>31.883322696983118</v>
      </c>
      <c r="K41" s="66">
        <f t="shared" si="3"/>
        <v>32.152795169465762</v>
      </c>
      <c r="L41" s="66">
        <f t="shared" si="3"/>
        <v>31.228448457336906</v>
      </c>
      <c r="M41" s="66">
        <f t="shared" ref="M41:V41" si="20">$B$1*M23/$B$3/$B$2/M59</f>
        <v>28.530743926443574</v>
      </c>
      <c r="N41" s="66">
        <f t="shared" si="20"/>
        <v>9.6192559374451374</v>
      </c>
      <c r="O41" s="66">
        <f t="shared" si="20"/>
        <v>8.5465914677694705</v>
      </c>
      <c r="P41" s="66">
        <f t="shared" si="20"/>
        <v>26.274938758196249</v>
      </c>
      <c r="Q41" s="66">
        <f t="shared" si="20"/>
        <v>13.071615361485724</v>
      </c>
      <c r="R41" s="66">
        <f t="shared" si="20"/>
        <v>10.986158833781257</v>
      </c>
      <c r="S41" s="66">
        <f t="shared" si="20"/>
        <v>15.695073646927209</v>
      </c>
      <c r="T41" s="66">
        <f t="shared" si="20"/>
        <v>18.204802764908862</v>
      </c>
      <c r="U41" s="66">
        <f t="shared" si="20"/>
        <v>29.059868836504826</v>
      </c>
      <c r="V41" s="66">
        <f t="shared" si="20"/>
        <v>25.499787801568779</v>
      </c>
      <c r="W41" s="67">
        <f t="shared" si="5"/>
        <v>368.29335734432391</v>
      </c>
    </row>
    <row r="42" spans="1:23" ht="15.75" thickBot="1">
      <c r="A42" s="72" t="s">
        <v>5</v>
      </c>
      <c r="B42" s="68"/>
      <c r="C42" s="69">
        <f>SUM(C28:C41)</f>
        <v>1639.5075526269266</v>
      </c>
      <c r="D42" s="69">
        <f t="shared" ref="D42:W42" si="21">SUM(D28:D41)</f>
        <v>968.76255789418656</v>
      </c>
      <c r="E42" s="69">
        <f t="shared" si="21"/>
        <v>849.18528239438513</v>
      </c>
      <c r="F42" s="69">
        <f t="shared" si="21"/>
        <v>1108.6433615008145</v>
      </c>
      <c r="G42" s="69">
        <f t="shared" si="21"/>
        <v>103.35529321094437</v>
      </c>
      <c r="H42" s="69">
        <f t="shared" si="21"/>
        <v>1566.1378069713357</v>
      </c>
      <c r="I42" s="69">
        <f t="shared" si="21"/>
        <v>366.37534535479932</v>
      </c>
      <c r="J42" s="69">
        <f t="shared" si="21"/>
        <v>2502.6353627550493</v>
      </c>
      <c r="K42" s="69">
        <f t="shared" si="21"/>
        <v>1803.3859386303329</v>
      </c>
      <c r="L42" s="69">
        <f t="shared" si="21"/>
        <v>2774.6410780840529</v>
      </c>
      <c r="M42" s="69">
        <f t="shared" si="21"/>
        <v>1864.8467557979861</v>
      </c>
      <c r="N42" s="69">
        <f t="shared" si="21"/>
        <v>1249.6666599189143</v>
      </c>
      <c r="O42" s="69">
        <f t="shared" si="21"/>
        <v>936.44338142454296</v>
      </c>
      <c r="P42" s="69">
        <f t="shared" si="21"/>
        <v>2881.9691124896208</v>
      </c>
      <c r="Q42" s="69">
        <f t="shared" si="21"/>
        <v>1117.4463864289855</v>
      </c>
      <c r="R42" s="69">
        <f t="shared" si="21"/>
        <v>847.91329568314575</v>
      </c>
      <c r="S42" s="69">
        <f t="shared" si="21"/>
        <v>1829.3354141994625</v>
      </c>
      <c r="T42" s="69">
        <f t="shared" si="21"/>
        <v>1923.0798372214078</v>
      </c>
      <c r="U42" s="69">
        <f t="shared" si="21"/>
        <v>1912.4670022291943</v>
      </c>
      <c r="V42" s="69">
        <f t="shared" si="21"/>
        <v>1733.22619876254</v>
      </c>
      <c r="W42" s="70">
        <f t="shared" si="21"/>
        <v>29979.023623578632</v>
      </c>
    </row>
    <row r="43" spans="1:23">
      <c r="A43" s="77"/>
    </row>
    <row r="44" spans="1:23" ht="15.75" thickBot="1">
      <c r="A44" s="78"/>
    </row>
    <row r="45" spans="1:23" ht="57.75" thickBot="1">
      <c r="A45" s="104" t="s">
        <v>217</v>
      </c>
      <c r="B45" s="39"/>
      <c r="C45" s="40" t="s">
        <v>53</v>
      </c>
      <c r="D45" s="41" t="s">
        <v>54</v>
      </c>
      <c r="E45" s="42" t="s">
        <v>55</v>
      </c>
      <c r="F45" s="42" t="s">
        <v>56</v>
      </c>
      <c r="G45" s="42" t="s">
        <v>57</v>
      </c>
      <c r="H45" s="42" t="s">
        <v>58</v>
      </c>
      <c r="I45" s="42" t="s">
        <v>59</v>
      </c>
      <c r="J45" s="42" t="s">
        <v>60</v>
      </c>
      <c r="K45" s="42" t="s">
        <v>61</v>
      </c>
      <c r="L45" s="42" t="s">
        <v>62</v>
      </c>
      <c r="M45" s="42" t="s">
        <v>63</v>
      </c>
      <c r="N45" s="42" t="s">
        <v>64</v>
      </c>
      <c r="O45" s="42" t="s">
        <v>65</v>
      </c>
      <c r="P45" s="42" t="s">
        <v>66</v>
      </c>
      <c r="Q45" s="42" t="s">
        <v>67</v>
      </c>
      <c r="R45" s="42" t="s">
        <v>68</v>
      </c>
      <c r="S45" s="42" t="s">
        <v>69</v>
      </c>
      <c r="T45" s="42" t="s">
        <v>70</v>
      </c>
      <c r="U45" s="42" t="s">
        <v>71</v>
      </c>
      <c r="V45" s="42" t="s">
        <v>72</v>
      </c>
      <c r="W45" s="43" t="s">
        <v>5</v>
      </c>
    </row>
    <row r="46" spans="1:23">
      <c r="A46" s="79" t="s">
        <v>209</v>
      </c>
      <c r="B46" s="45" t="s">
        <v>74</v>
      </c>
      <c r="C46" s="23">
        <v>4.2999999999999997E-2</v>
      </c>
      <c r="D46" s="23">
        <v>6.3E-2</v>
      </c>
      <c r="E46" s="23">
        <v>6.5000000000000002E-2</v>
      </c>
      <c r="F46" s="23">
        <v>0.122</v>
      </c>
      <c r="G46" s="23">
        <v>1.4E-2</v>
      </c>
      <c r="H46" s="23">
        <v>9.7000000000000003E-2</v>
      </c>
      <c r="I46" s="23">
        <v>4.2000000000000003E-2</v>
      </c>
      <c r="J46" s="23">
        <v>6.3E-2</v>
      </c>
      <c r="K46" s="23">
        <v>9.9000000000000005E-2</v>
      </c>
      <c r="L46" s="23">
        <v>8.7999999999999995E-2</v>
      </c>
      <c r="M46" s="23">
        <v>7.0999999999999994E-2</v>
      </c>
      <c r="N46" s="23">
        <v>6.4000000000000001E-2</v>
      </c>
      <c r="O46" s="23">
        <v>4.8000000000000001E-2</v>
      </c>
      <c r="P46" s="23">
        <v>5.3999999999999999E-2</v>
      </c>
      <c r="Q46" s="23">
        <v>6.7000000000000004E-2</v>
      </c>
      <c r="R46" s="23">
        <v>0.10100000000000001</v>
      </c>
      <c r="S46" s="23">
        <v>7.0999999999999994E-2</v>
      </c>
      <c r="T46" s="23">
        <v>6.5000000000000002E-2</v>
      </c>
      <c r="U46" s="46">
        <v>9.6000000000000002E-2</v>
      </c>
      <c r="V46" s="23">
        <v>7.0000000000000007E-2</v>
      </c>
      <c r="W46" s="47"/>
    </row>
    <row r="47" spans="1:23">
      <c r="A47" s="79" t="s">
        <v>73</v>
      </c>
      <c r="B47" s="49" t="s">
        <v>75</v>
      </c>
      <c r="C47" s="23">
        <v>0.13600000000000001</v>
      </c>
      <c r="D47" s="23">
        <v>0.14199999999999999</v>
      </c>
      <c r="E47" s="23">
        <v>0.183</v>
      </c>
      <c r="F47" s="23">
        <v>0.19800000000000001</v>
      </c>
      <c r="G47" s="23">
        <v>0.3</v>
      </c>
      <c r="H47" s="23">
        <v>0.184</v>
      </c>
      <c r="I47" s="23">
        <v>9.8000000000000004E-2</v>
      </c>
      <c r="J47" s="23">
        <v>0.18099999999999999</v>
      </c>
      <c r="K47" s="23">
        <v>0.217</v>
      </c>
      <c r="L47" s="23">
        <v>0.24399999999999999</v>
      </c>
      <c r="M47" s="23">
        <v>0.22</v>
      </c>
      <c r="N47" s="23">
        <v>0.111</v>
      </c>
      <c r="O47" s="23">
        <v>0.161</v>
      </c>
      <c r="P47" s="23">
        <v>0.158</v>
      </c>
      <c r="Q47" s="23">
        <v>0.16700000000000001</v>
      </c>
      <c r="R47" s="23">
        <v>0.17699999999999999</v>
      </c>
      <c r="S47" s="23">
        <v>0.13900000000000001</v>
      </c>
      <c r="T47" s="23">
        <v>0.124</v>
      </c>
      <c r="U47" s="50">
        <v>0.27300000000000002</v>
      </c>
      <c r="V47" s="23">
        <v>0.12</v>
      </c>
      <c r="W47" s="51"/>
    </row>
    <row r="48" spans="1:23">
      <c r="A48" s="79"/>
      <c r="B48" s="49" t="s">
        <v>76</v>
      </c>
      <c r="C48" s="23">
        <v>0.51400000000000001</v>
      </c>
      <c r="D48" s="23">
        <v>0.499</v>
      </c>
      <c r="E48" s="23">
        <v>0.53700000000000003</v>
      </c>
      <c r="F48" s="23">
        <v>0.58799999999999997</v>
      </c>
      <c r="G48" s="23">
        <v>0.3</v>
      </c>
      <c r="H48" s="23">
        <v>0.44400000000000001</v>
      </c>
      <c r="I48" s="23">
        <v>0.50600000000000001</v>
      </c>
      <c r="J48" s="23">
        <v>0.40500000000000003</v>
      </c>
      <c r="K48" s="23">
        <v>0.52700000000000002</v>
      </c>
      <c r="L48" s="23">
        <v>0.56399999999999995</v>
      </c>
      <c r="M48" s="23">
        <v>0.47799999999999998</v>
      </c>
      <c r="N48" s="23">
        <v>0.47599999999999998</v>
      </c>
      <c r="O48" s="23">
        <v>0.52100000000000002</v>
      </c>
      <c r="P48" s="23">
        <v>0.52700000000000002</v>
      </c>
      <c r="Q48" s="23">
        <v>0.499</v>
      </c>
      <c r="R48" s="23">
        <v>0.433</v>
      </c>
      <c r="S48" s="23">
        <v>0.41</v>
      </c>
      <c r="T48" s="23">
        <v>0.48399999999999999</v>
      </c>
      <c r="U48" s="50">
        <v>0.55200000000000005</v>
      </c>
      <c r="V48" s="23">
        <v>0.53200000000000003</v>
      </c>
      <c r="W48" s="51"/>
    </row>
    <row r="49" spans="1:23">
      <c r="A49" s="79" t="s">
        <v>210</v>
      </c>
      <c r="B49" s="49" t="s">
        <v>77</v>
      </c>
      <c r="C49" s="23">
        <v>8.4000000000000005E-2</v>
      </c>
      <c r="D49" s="23">
        <v>6.2E-2</v>
      </c>
      <c r="E49" s="23">
        <v>0.108</v>
      </c>
      <c r="F49" s="23">
        <v>9.8000000000000004E-2</v>
      </c>
      <c r="G49" s="23">
        <v>1.7000000000000001E-2</v>
      </c>
      <c r="H49" s="23">
        <v>9.0999999999999998E-2</v>
      </c>
      <c r="I49" s="23">
        <v>7.3999999999999996E-2</v>
      </c>
      <c r="J49" s="23">
        <v>9.7000000000000003E-2</v>
      </c>
      <c r="K49" s="23">
        <v>0.11</v>
      </c>
      <c r="L49" s="23">
        <v>8.3000000000000004E-2</v>
      </c>
      <c r="M49" s="23">
        <v>8.1000000000000003E-2</v>
      </c>
      <c r="N49" s="23">
        <v>6.7000000000000004E-2</v>
      </c>
      <c r="O49" s="23">
        <v>5.7000000000000002E-2</v>
      </c>
      <c r="P49" s="23">
        <v>8.1000000000000003E-2</v>
      </c>
      <c r="Q49" s="23">
        <v>9.5000000000000001E-2</v>
      </c>
      <c r="R49" s="23">
        <v>9.8000000000000004E-2</v>
      </c>
      <c r="S49" s="23">
        <v>8.5000000000000006E-2</v>
      </c>
      <c r="T49" s="23">
        <v>9.9000000000000005E-2</v>
      </c>
      <c r="U49" s="50">
        <v>9.2999999999999999E-2</v>
      </c>
      <c r="V49" s="23">
        <v>8.2000000000000003E-2</v>
      </c>
      <c r="W49" s="51"/>
    </row>
    <row r="50" spans="1:23">
      <c r="A50" s="79" t="s">
        <v>73</v>
      </c>
      <c r="B50" s="49" t="s">
        <v>78</v>
      </c>
      <c r="C50" s="23">
        <v>0.14499999999999999</v>
      </c>
      <c r="D50" s="23">
        <v>0.18099999999999999</v>
      </c>
      <c r="E50" s="23">
        <v>0.14599999999999999</v>
      </c>
      <c r="F50" s="23">
        <v>0.23100000000000001</v>
      </c>
      <c r="G50" s="23">
        <v>0.3</v>
      </c>
      <c r="H50" s="23">
        <v>0.23200000000000001</v>
      </c>
      <c r="I50" s="23">
        <v>8.6999999999999994E-2</v>
      </c>
      <c r="J50" s="23">
        <v>0.20100000000000001</v>
      </c>
      <c r="K50" s="23">
        <v>0.221</v>
      </c>
      <c r="L50" s="23">
        <v>0.158</v>
      </c>
      <c r="M50" s="23">
        <v>0.16300000000000001</v>
      </c>
      <c r="N50" s="23">
        <v>0.158</v>
      </c>
      <c r="O50" s="23">
        <v>6.8000000000000005E-2</v>
      </c>
      <c r="P50" s="23">
        <v>0.17699999999999999</v>
      </c>
      <c r="Q50" s="23">
        <v>0.14199999999999999</v>
      </c>
      <c r="R50" s="23">
        <v>0.185</v>
      </c>
      <c r="S50" s="23">
        <v>0.115</v>
      </c>
      <c r="T50" s="23">
        <v>0.11700000000000001</v>
      </c>
      <c r="U50" s="50">
        <v>0.13500000000000001</v>
      </c>
      <c r="V50" s="23">
        <v>0.16500000000000001</v>
      </c>
      <c r="W50" s="51"/>
    </row>
    <row r="51" spans="1:23" ht="15.75" thickBot="1">
      <c r="A51" s="80"/>
      <c r="B51" s="54" t="s">
        <v>79</v>
      </c>
      <c r="C51" s="23">
        <v>0.36599999999999999</v>
      </c>
      <c r="D51" s="23">
        <v>0.434</v>
      </c>
      <c r="E51" s="23">
        <v>0.48099999999999998</v>
      </c>
      <c r="F51" s="23">
        <v>0.38200000000000001</v>
      </c>
      <c r="G51" s="23">
        <v>0.3</v>
      </c>
      <c r="H51" s="23">
        <v>0.47399999999999998</v>
      </c>
      <c r="I51" s="23">
        <v>0.43</v>
      </c>
      <c r="J51" s="23">
        <v>0.442</v>
      </c>
      <c r="K51" s="23">
        <v>0.39800000000000002</v>
      </c>
      <c r="L51" s="23">
        <v>0.495</v>
      </c>
      <c r="M51" s="23">
        <v>0.48399999999999999</v>
      </c>
      <c r="N51" s="23">
        <v>0.42299999999999999</v>
      </c>
      <c r="O51" s="23">
        <v>0.47399999999999998</v>
      </c>
      <c r="P51" s="23">
        <v>0.437</v>
      </c>
      <c r="Q51" s="23">
        <v>0.40500000000000003</v>
      </c>
      <c r="R51" s="23">
        <v>0.46700000000000003</v>
      </c>
      <c r="S51" s="23">
        <v>0.433</v>
      </c>
      <c r="T51" s="23">
        <v>0.47199999999999998</v>
      </c>
      <c r="U51" s="55">
        <v>0.46100000000000002</v>
      </c>
      <c r="V51" s="23">
        <v>0.44800000000000001</v>
      </c>
      <c r="W51" s="52"/>
    </row>
    <row r="52" spans="1:23">
      <c r="A52" s="81" t="s">
        <v>80</v>
      </c>
      <c r="B52" s="45" t="s">
        <v>75</v>
      </c>
      <c r="C52" s="23">
        <v>0.21299999999999999</v>
      </c>
      <c r="D52" s="23">
        <v>0.14199999999999999</v>
      </c>
      <c r="E52" s="23">
        <v>0.25600000000000001</v>
      </c>
      <c r="F52" s="23">
        <v>0.39</v>
      </c>
      <c r="G52" s="23">
        <v>0.3</v>
      </c>
      <c r="H52" s="23">
        <v>0.39600000000000002</v>
      </c>
      <c r="I52" s="23">
        <v>0.193</v>
      </c>
      <c r="J52" s="23">
        <v>0.32500000000000001</v>
      </c>
      <c r="K52" s="23">
        <v>0.221</v>
      </c>
      <c r="L52" s="23">
        <v>0.20899999999999999</v>
      </c>
      <c r="M52" s="23">
        <v>0.193</v>
      </c>
      <c r="N52" s="23">
        <v>0.17100000000000001</v>
      </c>
      <c r="O52" s="23">
        <v>0.16700000000000001</v>
      </c>
      <c r="P52" s="23">
        <v>0.187</v>
      </c>
      <c r="Q52" s="23">
        <v>0.187</v>
      </c>
      <c r="R52" s="23">
        <v>0.19700000000000001</v>
      </c>
      <c r="S52" s="23">
        <v>0.16400000000000001</v>
      </c>
      <c r="T52" s="23">
        <v>0.187</v>
      </c>
      <c r="U52" s="46">
        <v>0.221</v>
      </c>
      <c r="V52" s="23">
        <v>0.214</v>
      </c>
      <c r="W52" s="47"/>
    </row>
    <row r="53" spans="1:23">
      <c r="A53" s="79"/>
      <c r="B53" s="49" t="s">
        <v>76</v>
      </c>
      <c r="C53" s="23">
        <v>0.48899999999999999</v>
      </c>
      <c r="D53" s="23">
        <v>0.44400000000000001</v>
      </c>
      <c r="E53" s="23">
        <v>0.46</v>
      </c>
      <c r="F53" s="23">
        <v>0.433</v>
      </c>
      <c r="G53" s="23">
        <v>0.3</v>
      </c>
      <c r="H53" s="23">
        <v>0.46200000000000002</v>
      </c>
      <c r="I53" s="23">
        <v>0.50900000000000001</v>
      </c>
      <c r="J53" s="23">
        <v>0.44</v>
      </c>
      <c r="K53" s="23">
        <v>0.48799999999999999</v>
      </c>
      <c r="L53" s="23">
        <v>0.54500000000000004</v>
      </c>
      <c r="M53" s="23">
        <v>0.51300000000000001</v>
      </c>
      <c r="N53" s="23">
        <v>0.433</v>
      </c>
      <c r="O53" s="23">
        <v>0.505</v>
      </c>
      <c r="P53" s="23">
        <v>0.48399999999999999</v>
      </c>
      <c r="Q53" s="23">
        <v>0.52100000000000002</v>
      </c>
      <c r="R53" s="23">
        <v>0.39600000000000002</v>
      </c>
      <c r="S53" s="23">
        <v>0.51300000000000001</v>
      </c>
      <c r="T53" s="23">
        <v>0.46700000000000003</v>
      </c>
      <c r="U53" s="50">
        <v>0.48699999999999999</v>
      </c>
      <c r="V53" s="23">
        <v>0.48299999999999998</v>
      </c>
      <c r="W53" s="51"/>
    </row>
    <row r="54" spans="1:23">
      <c r="A54" s="79"/>
      <c r="B54" s="49" t="s">
        <v>78</v>
      </c>
      <c r="C54" s="23">
        <v>0.13400000000000001</v>
      </c>
      <c r="D54" s="23">
        <v>0.106</v>
      </c>
      <c r="E54" s="23">
        <v>0.114</v>
      </c>
      <c r="F54" s="23">
        <v>0.186</v>
      </c>
      <c r="G54" s="23">
        <v>0.3</v>
      </c>
      <c r="H54" s="23">
        <v>0.29399999999999998</v>
      </c>
      <c r="I54" s="23">
        <v>0.155</v>
      </c>
      <c r="J54" s="23">
        <v>0.27</v>
      </c>
      <c r="K54" s="23">
        <v>0.13400000000000001</v>
      </c>
      <c r="L54" s="23">
        <v>0.115</v>
      </c>
      <c r="M54" s="23">
        <v>0.14899999999999999</v>
      </c>
      <c r="N54" s="23">
        <v>0.159</v>
      </c>
      <c r="O54" s="23">
        <v>0.11600000000000001</v>
      </c>
      <c r="P54" s="23">
        <v>0.13300000000000001</v>
      </c>
      <c r="Q54" s="23">
        <v>0.13100000000000001</v>
      </c>
      <c r="R54" s="23">
        <v>0.14799999999999999</v>
      </c>
      <c r="S54" s="23">
        <v>0.14699999999999999</v>
      </c>
      <c r="T54" s="23">
        <v>0.13200000000000001</v>
      </c>
      <c r="U54" s="50">
        <v>0.16800000000000001</v>
      </c>
      <c r="V54" s="23">
        <v>0.11600000000000001</v>
      </c>
      <c r="W54" s="51"/>
    </row>
    <row r="55" spans="1:23" ht="15.75" thickBot="1">
      <c r="A55" s="80"/>
      <c r="B55" s="54" t="s">
        <v>79</v>
      </c>
      <c r="C55" s="23">
        <v>0.37</v>
      </c>
      <c r="D55" s="23">
        <v>0.436</v>
      </c>
      <c r="E55" s="23">
        <v>0.46300000000000002</v>
      </c>
      <c r="F55" s="23">
        <v>0.35099999999999998</v>
      </c>
      <c r="G55" s="23">
        <v>0.3</v>
      </c>
      <c r="H55" s="23">
        <v>0.50800000000000001</v>
      </c>
      <c r="I55" s="23">
        <v>0.376</v>
      </c>
      <c r="J55" s="23">
        <v>0.42799999999999999</v>
      </c>
      <c r="K55" s="23">
        <v>0.47</v>
      </c>
      <c r="L55" s="23">
        <v>0.38400000000000001</v>
      </c>
      <c r="M55" s="23">
        <v>0.41</v>
      </c>
      <c r="N55" s="23">
        <v>0.39800000000000002</v>
      </c>
      <c r="O55" s="23">
        <v>0.39</v>
      </c>
      <c r="P55" s="23">
        <v>0.38300000000000001</v>
      </c>
      <c r="Q55" s="23">
        <v>0.39100000000000001</v>
      </c>
      <c r="R55" s="23">
        <v>0.36</v>
      </c>
      <c r="S55" s="23">
        <v>0.39600000000000002</v>
      </c>
      <c r="T55" s="23">
        <v>0.38700000000000001</v>
      </c>
      <c r="U55" s="55">
        <v>0.39100000000000001</v>
      </c>
      <c r="V55" s="23">
        <v>0.40100000000000002</v>
      </c>
      <c r="W55" s="52"/>
    </row>
    <row r="56" spans="1:23">
      <c r="A56" s="79" t="s">
        <v>81</v>
      </c>
      <c r="B56" s="49" t="s">
        <v>75</v>
      </c>
      <c r="C56" s="23">
        <v>0.27300000000000002</v>
      </c>
      <c r="D56" s="23">
        <v>0.189</v>
      </c>
      <c r="E56" s="23">
        <v>0.29199999999999998</v>
      </c>
      <c r="F56" s="23">
        <v>0.25700000000000001</v>
      </c>
      <c r="G56" s="23">
        <v>0.3</v>
      </c>
      <c r="H56" s="23">
        <v>0.27400000000000002</v>
      </c>
      <c r="I56" s="23">
        <v>0.32700000000000001</v>
      </c>
      <c r="J56" s="23">
        <v>0.40500000000000003</v>
      </c>
      <c r="K56" s="23">
        <v>0.33100000000000002</v>
      </c>
      <c r="L56" s="23">
        <v>0.29499999999999998</v>
      </c>
      <c r="M56" s="23">
        <v>0.27800000000000002</v>
      </c>
      <c r="N56" s="23">
        <v>0.26</v>
      </c>
      <c r="O56" s="23">
        <v>0.34</v>
      </c>
      <c r="P56" s="23">
        <v>0.25</v>
      </c>
      <c r="Q56" s="23">
        <v>0.20699999999999999</v>
      </c>
      <c r="R56" s="23">
        <v>0.25800000000000001</v>
      </c>
      <c r="S56" s="23">
        <v>0.23599999999999999</v>
      </c>
      <c r="T56" s="23">
        <v>0.26100000000000001</v>
      </c>
      <c r="U56" s="50">
        <v>0.28299999999999997</v>
      </c>
      <c r="V56" s="23">
        <v>0.215</v>
      </c>
      <c r="W56" s="51"/>
    </row>
    <row r="57" spans="1:23">
      <c r="A57" s="79"/>
      <c r="B57" s="49" t="s">
        <v>76</v>
      </c>
      <c r="C57" s="23">
        <v>0.52900000000000003</v>
      </c>
      <c r="D57" s="23">
        <v>0.51700000000000002</v>
      </c>
      <c r="E57" s="23">
        <v>0.48</v>
      </c>
      <c r="F57" s="23">
        <v>0.495</v>
      </c>
      <c r="G57" s="23">
        <v>0.3</v>
      </c>
      <c r="H57" s="23">
        <v>0.51500000000000001</v>
      </c>
      <c r="I57" s="23">
        <v>0.47199999999999998</v>
      </c>
      <c r="J57" s="23">
        <v>0.48</v>
      </c>
      <c r="K57" s="23">
        <v>0.56399999999999995</v>
      </c>
      <c r="L57" s="23">
        <v>0.51600000000000001</v>
      </c>
      <c r="M57" s="23">
        <v>0.56399999999999995</v>
      </c>
      <c r="N57" s="23">
        <v>0.51300000000000001</v>
      </c>
      <c r="O57" s="23">
        <v>0.51400000000000001</v>
      </c>
      <c r="P57" s="23">
        <v>0.56299999999999994</v>
      </c>
      <c r="Q57" s="23">
        <v>0.50800000000000001</v>
      </c>
      <c r="R57" s="23">
        <v>0.53600000000000003</v>
      </c>
      <c r="S57" s="23">
        <v>0.54800000000000004</v>
      </c>
      <c r="T57" s="23">
        <v>0.53500000000000003</v>
      </c>
      <c r="U57" s="50">
        <v>0.54</v>
      </c>
      <c r="V57" s="23">
        <v>0.54400000000000004</v>
      </c>
      <c r="W57" s="51"/>
    </row>
    <row r="58" spans="1:23">
      <c r="A58" s="79"/>
      <c r="B58" s="49" t="s">
        <v>78</v>
      </c>
      <c r="C58" s="23">
        <v>0.20799999999999999</v>
      </c>
      <c r="D58" s="23">
        <v>0.17100000000000001</v>
      </c>
      <c r="E58" s="23">
        <v>0.27200000000000002</v>
      </c>
      <c r="F58" s="23">
        <v>0.26400000000000001</v>
      </c>
      <c r="G58" s="23">
        <v>0.3</v>
      </c>
      <c r="H58" s="23">
        <v>0.29199999999999998</v>
      </c>
      <c r="I58" s="23">
        <v>0.189</v>
      </c>
      <c r="J58" s="23">
        <v>0.28299999999999997</v>
      </c>
      <c r="K58" s="23">
        <v>0.215</v>
      </c>
      <c r="L58" s="23">
        <v>0.20499999999999999</v>
      </c>
      <c r="M58" s="23">
        <v>0.19400000000000001</v>
      </c>
      <c r="N58" s="23">
        <v>0.17799999999999999</v>
      </c>
      <c r="O58" s="23">
        <v>0.13100000000000001</v>
      </c>
      <c r="P58" s="23">
        <v>0.20200000000000001</v>
      </c>
      <c r="Q58" s="23">
        <v>0.20200000000000001</v>
      </c>
      <c r="R58" s="23">
        <v>0.16600000000000001</v>
      </c>
      <c r="S58" s="23">
        <v>0.19</v>
      </c>
      <c r="T58" s="23">
        <v>0.17299999999999999</v>
      </c>
      <c r="U58" s="50">
        <v>0.248</v>
      </c>
      <c r="V58" s="23">
        <v>0.20599999999999999</v>
      </c>
      <c r="W58" s="51"/>
    </row>
    <row r="59" spans="1:23">
      <c r="A59" s="79"/>
      <c r="B59" s="49" t="s">
        <v>79</v>
      </c>
      <c r="C59" s="23">
        <v>0.43</v>
      </c>
      <c r="D59" s="23">
        <v>0.35099999999999998</v>
      </c>
      <c r="E59" s="23">
        <v>0.41099999999999998</v>
      </c>
      <c r="F59" s="23">
        <v>0.48299999999999998</v>
      </c>
      <c r="G59" s="23">
        <v>0.3</v>
      </c>
      <c r="H59" s="23">
        <v>0.45400000000000001</v>
      </c>
      <c r="I59" s="23">
        <v>0.33700000000000002</v>
      </c>
      <c r="J59" s="23">
        <v>0.39200000000000002</v>
      </c>
      <c r="K59" s="23">
        <v>0.46700000000000003</v>
      </c>
      <c r="L59" s="23">
        <v>0.439</v>
      </c>
      <c r="M59" s="23">
        <v>0.44500000000000001</v>
      </c>
      <c r="N59" s="23">
        <v>0.48799999999999999</v>
      </c>
      <c r="O59" s="23">
        <v>0.45100000000000001</v>
      </c>
      <c r="P59" s="23">
        <v>0.45300000000000001</v>
      </c>
      <c r="Q59" s="23">
        <v>0.42499999999999999</v>
      </c>
      <c r="R59" s="23">
        <v>0.40899999999999997</v>
      </c>
      <c r="S59" s="23">
        <v>0.42699999999999999</v>
      </c>
      <c r="T59" s="23">
        <v>0.45500000000000002</v>
      </c>
      <c r="U59" s="50">
        <v>0.48699999999999999</v>
      </c>
      <c r="V59" s="23">
        <v>0.46800000000000003</v>
      </c>
      <c r="W59" s="51"/>
    </row>
    <row r="60" spans="1:23" ht="15.75" thickBot="1">
      <c r="A60" s="82"/>
      <c r="B60" s="54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  <c r="S60" s="55"/>
      <c r="T60" s="55"/>
      <c r="U60" s="55"/>
      <c r="V60" s="55"/>
      <c r="W60" s="52"/>
    </row>
    <row r="61" spans="1:23">
      <c r="A61" s="83"/>
      <c r="B61" s="57"/>
      <c r="C61" s="50"/>
      <c r="D61" s="50"/>
      <c r="E61" s="50"/>
      <c r="F61" s="50"/>
      <c r="G61" s="50"/>
      <c r="H61" s="50"/>
      <c r="I61" s="50"/>
      <c r="J61" s="50"/>
      <c r="K61" s="50"/>
      <c r="L61" s="50"/>
      <c r="M61" s="50"/>
      <c r="N61" s="50"/>
      <c r="O61" s="50"/>
      <c r="P61" s="50"/>
      <c r="Q61" s="50"/>
      <c r="R61" s="50"/>
      <c r="S61" s="50"/>
      <c r="T61" s="50"/>
      <c r="U61" s="50"/>
      <c r="V61" s="50"/>
      <c r="W61" s="50"/>
    </row>
    <row r="62" spans="1:23">
      <c r="A62" s="75"/>
    </row>
    <row r="63" spans="1:23" ht="19.5" thickBot="1">
      <c r="A63" s="37" t="s">
        <v>204</v>
      </c>
      <c r="B63" s="37">
        <f>W79</f>
        <v>60601</v>
      </c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</row>
    <row r="64" spans="1:23" ht="57.75" thickBot="1">
      <c r="A64" s="58"/>
      <c r="B64" s="39"/>
      <c r="C64" s="40" t="s">
        <v>53</v>
      </c>
      <c r="D64" s="41" t="s">
        <v>54</v>
      </c>
      <c r="E64" s="42" t="s">
        <v>55</v>
      </c>
      <c r="F64" s="42" t="s">
        <v>56</v>
      </c>
      <c r="G64" s="42" t="s">
        <v>57</v>
      </c>
      <c r="H64" s="42" t="s">
        <v>58</v>
      </c>
      <c r="I64" s="42" t="s">
        <v>59</v>
      </c>
      <c r="J64" s="42" t="s">
        <v>60</v>
      </c>
      <c r="K64" s="42" t="s">
        <v>61</v>
      </c>
      <c r="L64" s="42" t="s">
        <v>62</v>
      </c>
      <c r="M64" s="42" t="s">
        <v>63</v>
      </c>
      <c r="N64" s="42" t="s">
        <v>64</v>
      </c>
      <c r="O64" s="42" t="s">
        <v>65</v>
      </c>
      <c r="P64" s="42" t="s">
        <v>66</v>
      </c>
      <c r="Q64" s="42" t="s">
        <v>67</v>
      </c>
      <c r="R64" s="42" t="s">
        <v>68</v>
      </c>
      <c r="S64" s="42" t="s">
        <v>69</v>
      </c>
      <c r="T64" s="42" t="s">
        <v>70</v>
      </c>
      <c r="U64" s="42" t="s">
        <v>71</v>
      </c>
      <c r="V64" s="42" t="s">
        <v>72</v>
      </c>
      <c r="W64" s="43" t="s">
        <v>5</v>
      </c>
    </row>
    <row r="65" spans="1:23">
      <c r="A65" s="79" t="s">
        <v>209</v>
      </c>
      <c r="B65" s="63" t="s">
        <v>74</v>
      </c>
      <c r="C65" s="62">
        <v>180</v>
      </c>
      <c r="D65" s="62">
        <v>108</v>
      </c>
      <c r="E65" s="62">
        <v>149</v>
      </c>
      <c r="F65" s="62">
        <v>74</v>
      </c>
      <c r="G65" s="62">
        <v>26</v>
      </c>
      <c r="H65" s="62">
        <v>90</v>
      </c>
      <c r="I65" s="62">
        <v>67</v>
      </c>
      <c r="J65" s="62">
        <v>97</v>
      </c>
      <c r="K65" s="62">
        <v>475</v>
      </c>
      <c r="L65" s="62">
        <v>391</v>
      </c>
      <c r="M65" s="62">
        <v>242</v>
      </c>
      <c r="N65" s="62">
        <v>130</v>
      </c>
      <c r="O65" s="62">
        <v>104</v>
      </c>
      <c r="P65" s="62">
        <v>374</v>
      </c>
      <c r="Q65" s="62">
        <v>156</v>
      </c>
      <c r="R65" s="62">
        <v>121</v>
      </c>
      <c r="S65" s="62">
        <v>220</v>
      </c>
      <c r="T65" s="62">
        <v>261</v>
      </c>
      <c r="U65" s="62">
        <v>298</v>
      </c>
      <c r="V65" s="62">
        <v>213</v>
      </c>
      <c r="W65" s="64">
        <f>SUM(C65:V65)</f>
        <v>3776</v>
      </c>
    </row>
    <row r="66" spans="1:23">
      <c r="A66" s="71" t="s">
        <v>73</v>
      </c>
      <c r="B66" s="65" t="s">
        <v>75</v>
      </c>
      <c r="C66" s="66">
        <v>59</v>
      </c>
      <c r="D66" s="66">
        <v>51</v>
      </c>
      <c r="E66" s="66">
        <v>21</v>
      </c>
      <c r="F66" s="66">
        <v>37</v>
      </c>
      <c r="G66" s="66">
        <v>3</v>
      </c>
      <c r="H66" s="66">
        <v>49</v>
      </c>
      <c r="I66" s="66">
        <v>16</v>
      </c>
      <c r="J66" s="66">
        <v>92</v>
      </c>
      <c r="K66" s="66">
        <v>58</v>
      </c>
      <c r="L66" s="66">
        <v>72</v>
      </c>
      <c r="M66" s="66">
        <v>72</v>
      </c>
      <c r="N66" s="66">
        <v>48</v>
      </c>
      <c r="O66" s="66">
        <v>37</v>
      </c>
      <c r="P66" s="66">
        <v>135</v>
      </c>
      <c r="Q66" s="66">
        <v>72</v>
      </c>
      <c r="R66" s="66">
        <v>54</v>
      </c>
      <c r="S66" s="66">
        <v>72</v>
      </c>
      <c r="T66" s="66">
        <v>97</v>
      </c>
      <c r="U66" s="66">
        <v>59</v>
      </c>
      <c r="V66" s="66">
        <v>73</v>
      </c>
      <c r="W66" s="67">
        <f t="shared" ref="W66:W78" si="22">SUM(C66:V66)</f>
        <v>1177</v>
      </c>
    </row>
    <row r="67" spans="1:23">
      <c r="A67" s="71"/>
      <c r="B67" s="65" t="s">
        <v>76</v>
      </c>
      <c r="C67" s="66">
        <v>127</v>
      </c>
      <c r="D67" s="66">
        <v>80</v>
      </c>
      <c r="E67" s="66">
        <v>29</v>
      </c>
      <c r="F67" s="66">
        <v>62</v>
      </c>
      <c r="G67" s="66">
        <v>5</v>
      </c>
      <c r="H67" s="66">
        <v>131</v>
      </c>
      <c r="I67" s="66">
        <v>35</v>
      </c>
      <c r="J67" s="66">
        <v>200</v>
      </c>
      <c r="K67" s="66">
        <v>105</v>
      </c>
      <c r="L67" s="66">
        <v>129</v>
      </c>
      <c r="M67" s="66">
        <v>181</v>
      </c>
      <c r="N67" s="66">
        <v>89</v>
      </c>
      <c r="O67" s="66">
        <v>65</v>
      </c>
      <c r="P67" s="66">
        <v>229</v>
      </c>
      <c r="Q67" s="66">
        <v>131</v>
      </c>
      <c r="R67" s="66">
        <v>110</v>
      </c>
      <c r="S67" s="66">
        <v>115</v>
      </c>
      <c r="T67" s="66">
        <v>139</v>
      </c>
      <c r="U67" s="66">
        <v>121</v>
      </c>
      <c r="V67" s="66">
        <v>220</v>
      </c>
      <c r="W67" s="67">
        <f t="shared" si="22"/>
        <v>2303</v>
      </c>
    </row>
    <row r="68" spans="1:23">
      <c r="A68" s="79" t="s">
        <v>209</v>
      </c>
      <c r="B68" s="65" t="s">
        <v>77</v>
      </c>
      <c r="C68" s="66">
        <v>462</v>
      </c>
      <c r="D68" s="66">
        <v>231</v>
      </c>
      <c r="E68" s="66">
        <v>267</v>
      </c>
      <c r="F68" s="66">
        <v>148</v>
      </c>
      <c r="G68" s="66">
        <v>29</v>
      </c>
      <c r="H68" s="66">
        <v>186</v>
      </c>
      <c r="I68" s="66">
        <v>148</v>
      </c>
      <c r="J68" s="66">
        <v>240</v>
      </c>
      <c r="K68" s="66">
        <v>973</v>
      </c>
      <c r="L68" s="66">
        <v>910</v>
      </c>
      <c r="M68" s="66">
        <v>627</v>
      </c>
      <c r="N68" s="66">
        <v>368</v>
      </c>
      <c r="O68" s="66">
        <v>233</v>
      </c>
      <c r="P68" s="66">
        <v>996</v>
      </c>
      <c r="Q68" s="66">
        <v>455</v>
      </c>
      <c r="R68" s="66">
        <v>329</v>
      </c>
      <c r="S68" s="66">
        <v>580</v>
      </c>
      <c r="T68" s="66">
        <v>707</v>
      </c>
      <c r="U68" s="66">
        <v>694</v>
      </c>
      <c r="V68" s="66">
        <v>534</v>
      </c>
      <c r="W68" s="67">
        <f t="shared" si="22"/>
        <v>9117</v>
      </c>
    </row>
    <row r="69" spans="1:23">
      <c r="A69" s="71" t="s">
        <v>73</v>
      </c>
      <c r="B69" s="65" t="s">
        <v>78</v>
      </c>
      <c r="C69" s="66">
        <v>118</v>
      </c>
      <c r="D69" s="66">
        <v>85</v>
      </c>
      <c r="E69" s="66">
        <v>24</v>
      </c>
      <c r="F69" s="66">
        <v>39</v>
      </c>
      <c r="G69" s="66">
        <v>1</v>
      </c>
      <c r="H69" s="66">
        <v>72</v>
      </c>
      <c r="I69" s="66">
        <v>41</v>
      </c>
      <c r="J69" s="66">
        <v>126</v>
      </c>
      <c r="K69" s="66">
        <v>90</v>
      </c>
      <c r="L69" s="66">
        <v>122</v>
      </c>
      <c r="M69" s="66">
        <v>150</v>
      </c>
      <c r="N69" s="66">
        <v>89</v>
      </c>
      <c r="O69" s="66">
        <v>61</v>
      </c>
      <c r="P69" s="66">
        <v>231</v>
      </c>
      <c r="Q69" s="66">
        <v>117</v>
      </c>
      <c r="R69" s="66">
        <v>101</v>
      </c>
      <c r="S69" s="66">
        <v>167</v>
      </c>
      <c r="T69" s="66">
        <v>162</v>
      </c>
      <c r="U69" s="66">
        <v>100</v>
      </c>
      <c r="V69" s="66">
        <v>193</v>
      </c>
      <c r="W69" s="67">
        <f t="shared" si="22"/>
        <v>2089</v>
      </c>
    </row>
    <row r="70" spans="1:23" ht="15.75" thickBot="1">
      <c r="A70" s="72"/>
      <c r="B70" s="68" t="s">
        <v>79</v>
      </c>
      <c r="C70" s="69">
        <v>138</v>
      </c>
      <c r="D70" s="69">
        <v>95</v>
      </c>
      <c r="E70" s="69">
        <v>58</v>
      </c>
      <c r="F70" s="69">
        <v>75</v>
      </c>
      <c r="G70" s="69">
        <v>3</v>
      </c>
      <c r="H70" s="69">
        <v>188</v>
      </c>
      <c r="I70" s="69">
        <v>43</v>
      </c>
      <c r="J70" s="69">
        <v>255</v>
      </c>
      <c r="K70" s="69">
        <v>124</v>
      </c>
      <c r="L70" s="69">
        <v>193</v>
      </c>
      <c r="M70" s="69">
        <v>213</v>
      </c>
      <c r="N70" s="69">
        <v>118</v>
      </c>
      <c r="O70" s="69">
        <v>80</v>
      </c>
      <c r="P70" s="69">
        <v>329</v>
      </c>
      <c r="Q70" s="69">
        <v>188</v>
      </c>
      <c r="R70" s="69">
        <v>132</v>
      </c>
      <c r="S70" s="69">
        <v>184</v>
      </c>
      <c r="T70" s="69">
        <v>180</v>
      </c>
      <c r="U70" s="69">
        <v>208</v>
      </c>
      <c r="V70" s="69">
        <v>302</v>
      </c>
      <c r="W70" s="70">
        <f t="shared" si="22"/>
        <v>3106</v>
      </c>
    </row>
    <row r="71" spans="1:23">
      <c r="A71" s="73" t="s">
        <v>80</v>
      </c>
      <c r="B71" s="63" t="s">
        <v>75</v>
      </c>
      <c r="C71" s="62">
        <v>183</v>
      </c>
      <c r="D71" s="62">
        <v>109</v>
      </c>
      <c r="E71" s="62">
        <v>81</v>
      </c>
      <c r="F71" s="62">
        <v>43</v>
      </c>
      <c r="G71" s="62">
        <v>11</v>
      </c>
      <c r="H71" s="62">
        <v>81</v>
      </c>
      <c r="I71" s="62">
        <v>42</v>
      </c>
      <c r="J71" s="62">
        <v>98</v>
      </c>
      <c r="K71" s="62">
        <v>180</v>
      </c>
      <c r="L71" s="62">
        <v>235</v>
      </c>
      <c r="M71" s="62">
        <v>208</v>
      </c>
      <c r="N71" s="62">
        <v>147</v>
      </c>
      <c r="O71" s="62">
        <v>107</v>
      </c>
      <c r="P71" s="62">
        <v>298</v>
      </c>
      <c r="Q71" s="62">
        <v>144</v>
      </c>
      <c r="R71" s="62">
        <v>127</v>
      </c>
      <c r="S71" s="62">
        <v>227</v>
      </c>
      <c r="T71" s="62">
        <v>239</v>
      </c>
      <c r="U71" s="62">
        <v>201</v>
      </c>
      <c r="V71" s="62">
        <v>206</v>
      </c>
      <c r="W71" s="64">
        <f t="shared" si="22"/>
        <v>2967</v>
      </c>
    </row>
    <row r="72" spans="1:23">
      <c r="A72" s="71"/>
      <c r="B72" s="65" t="s">
        <v>76</v>
      </c>
      <c r="C72" s="66">
        <v>225</v>
      </c>
      <c r="D72" s="66">
        <v>115</v>
      </c>
      <c r="E72" s="66">
        <v>68</v>
      </c>
      <c r="F72" s="66">
        <v>67</v>
      </c>
      <c r="G72" s="66">
        <v>10</v>
      </c>
      <c r="H72" s="66">
        <v>169</v>
      </c>
      <c r="I72" s="66">
        <v>60</v>
      </c>
      <c r="J72" s="66">
        <v>217</v>
      </c>
      <c r="K72" s="66">
        <v>182</v>
      </c>
      <c r="L72" s="66">
        <v>296</v>
      </c>
      <c r="M72" s="66">
        <v>376</v>
      </c>
      <c r="N72" s="66">
        <v>226</v>
      </c>
      <c r="O72" s="66">
        <v>145</v>
      </c>
      <c r="P72" s="66">
        <v>445</v>
      </c>
      <c r="Q72" s="66">
        <v>194</v>
      </c>
      <c r="R72" s="66">
        <v>185</v>
      </c>
      <c r="S72" s="66">
        <v>292</v>
      </c>
      <c r="T72" s="66">
        <v>264</v>
      </c>
      <c r="U72" s="66">
        <v>303</v>
      </c>
      <c r="V72" s="66">
        <v>466</v>
      </c>
      <c r="W72" s="67">
        <f t="shared" si="22"/>
        <v>4305</v>
      </c>
    </row>
    <row r="73" spans="1:23">
      <c r="A73" s="71"/>
      <c r="B73" s="65" t="s">
        <v>78</v>
      </c>
      <c r="C73" s="66">
        <v>424</v>
      </c>
      <c r="D73" s="66">
        <v>210</v>
      </c>
      <c r="E73" s="66">
        <v>89</v>
      </c>
      <c r="F73" s="66">
        <v>35</v>
      </c>
      <c r="G73" s="66">
        <v>12</v>
      </c>
      <c r="H73" s="66">
        <v>130</v>
      </c>
      <c r="I73" s="66">
        <v>96</v>
      </c>
      <c r="J73" s="66">
        <v>160</v>
      </c>
      <c r="K73" s="66">
        <v>325</v>
      </c>
      <c r="L73" s="66">
        <v>519</v>
      </c>
      <c r="M73" s="66">
        <v>442</v>
      </c>
      <c r="N73" s="66">
        <v>310</v>
      </c>
      <c r="O73" s="66">
        <v>233</v>
      </c>
      <c r="P73" s="66">
        <v>706</v>
      </c>
      <c r="Q73" s="66">
        <v>252</v>
      </c>
      <c r="R73" s="66">
        <v>255</v>
      </c>
      <c r="S73" s="66">
        <v>447</v>
      </c>
      <c r="T73" s="66">
        <v>411</v>
      </c>
      <c r="U73" s="66">
        <v>392</v>
      </c>
      <c r="V73" s="66">
        <v>489</v>
      </c>
      <c r="W73" s="67">
        <f t="shared" si="22"/>
        <v>5937</v>
      </c>
    </row>
    <row r="74" spans="1:23" ht="15.75" thickBot="1">
      <c r="A74" s="72"/>
      <c r="B74" s="68" t="s">
        <v>79</v>
      </c>
      <c r="C74" s="69">
        <v>282</v>
      </c>
      <c r="D74" s="69">
        <v>151</v>
      </c>
      <c r="E74" s="69">
        <v>83</v>
      </c>
      <c r="F74" s="69">
        <v>100</v>
      </c>
      <c r="G74" s="69">
        <v>6</v>
      </c>
      <c r="H74" s="69">
        <v>147</v>
      </c>
      <c r="I74" s="69">
        <v>69</v>
      </c>
      <c r="J74" s="69">
        <v>203</v>
      </c>
      <c r="K74" s="69">
        <v>266</v>
      </c>
      <c r="L74" s="69">
        <v>353</v>
      </c>
      <c r="M74" s="69">
        <v>448</v>
      </c>
      <c r="N74" s="69">
        <v>241</v>
      </c>
      <c r="O74" s="69">
        <v>166</v>
      </c>
      <c r="P74" s="69">
        <v>557</v>
      </c>
      <c r="Q74" s="69">
        <v>254</v>
      </c>
      <c r="R74" s="69">
        <v>196</v>
      </c>
      <c r="S74" s="69">
        <v>303</v>
      </c>
      <c r="T74" s="69">
        <v>366</v>
      </c>
      <c r="U74" s="69">
        <v>375</v>
      </c>
      <c r="V74" s="69">
        <v>567</v>
      </c>
      <c r="W74" s="70">
        <f t="shared" si="22"/>
        <v>5133</v>
      </c>
    </row>
    <row r="75" spans="1:23">
      <c r="A75" s="71" t="s">
        <v>81</v>
      </c>
      <c r="B75" s="65" t="s">
        <v>75</v>
      </c>
      <c r="C75" s="66">
        <v>182</v>
      </c>
      <c r="D75" s="66">
        <v>81</v>
      </c>
      <c r="E75" s="66">
        <v>110</v>
      </c>
      <c r="F75" s="66">
        <v>93</v>
      </c>
      <c r="G75" s="66">
        <v>15</v>
      </c>
      <c r="H75" s="66">
        <v>67</v>
      </c>
      <c r="I75" s="66">
        <v>59</v>
      </c>
      <c r="J75" s="66">
        <v>89</v>
      </c>
      <c r="K75" s="66">
        <v>417</v>
      </c>
      <c r="L75" s="66">
        <v>357</v>
      </c>
      <c r="M75" s="66">
        <v>232</v>
      </c>
      <c r="N75" s="66">
        <v>91</v>
      </c>
      <c r="O75" s="66">
        <v>61</v>
      </c>
      <c r="P75" s="66">
        <v>211</v>
      </c>
      <c r="Q75" s="66">
        <v>160</v>
      </c>
      <c r="R75" s="66">
        <v>118</v>
      </c>
      <c r="S75" s="66">
        <v>172</v>
      </c>
      <c r="T75" s="66">
        <v>205</v>
      </c>
      <c r="U75" s="66">
        <v>318</v>
      </c>
      <c r="V75" s="66">
        <v>145</v>
      </c>
      <c r="W75" s="67">
        <f t="shared" si="22"/>
        <v>3183</v>
      </c>
    </row>
    <row r="76" spans="1:23">
      <c r="A76" s="71"/>
      <c r="B76" s="65" t="s">
        <v>76</v>
      </c>
      <c r="C76" s="66">
        <v>288</v>
      </c>
      <c r="D76" s="66">
        <v>144</v>
      </c>
      <c r="E76" s="66">
        <v>166</v>
      </c>
      <c r="F76" s="66">
        <v>155</v>
      </c>
      <c r="G76" s="66">
        <v>14</v>
      </c>
      <c r="H76" s="66">
        <v>252</v>
      </c>
      <c r="I76" s="66">
        <v>111</v>
      </c>
      <c r="J76" s="66">
        <v>297</v>
      </c>
      <c r="K76" s="66">
        <v>498</v>
      </c>
      <c r="L76" s="66">
        <v>526</v>
      </c>
      <c r="M76" s="66">
        <v>655</v>
      </c>
      <c r="N76" s="66">
        <v>231</v>
      </c>
      <c r="O76" s="66">
        <v>149</v>
      </c>
      <c r="P76" s="66">
        <v>530</v>
      </c>
      <c r="Q76" s="66">
        <v>275</v>
      </c>
      <c r="R76" s="66">
        <v>227</v>
      </c>
      <c r="S76" s="66">
        <v>295</v>
      </c>
      <c r="T76" s="66">
        <v>362</v>
      </c>
      <c r="U76" s="66">
        <v>484</v>
      </c>
      <c r="V76" s="66">
        <v>565</v>
      </c>
      <c r="W76" s="67">
        <f t="shared" si="22"/>
        <v>6224</v>
      </c>
    </row>
    <row r="77" spans="1:23">
      <c r="A77" s="71"/>
      <c r="B77" s="65" t="s">
        <v>78</v>
      </c>
      <c r="C77" s="66">
        <v>350</v>
      </c>
      <c r="D77" s="66">
        <v>197</v>
      </c>
      <c r="E77" s="66">
        <v>181</v>
      </c>
      <c r="F77" s="66">
        <v>106</v>
      </c>
      <c r="G77" s="66">
        <v>14</v>
      </c>
      <c r="H77" s="66">
        <v>103</v>
      </c>
      <c r="I77" s="66">
        <v>108</v>
      </c>
      <c r="J77" s="66">
        <v>168</v>
      </c>
      <c r="K77" s="66">
        <v>636</v>
      </c>
      <c r="L77" s="66">
        <v>713</v>
      </c>
      <c r="M77" s="66">
        <v>395</v>
      </c>
      <c r="N77" s="66">
        <v>197</v>
      </c>
      <c r="O77" s="66">
        <v>113</v>
      </c>
      <c r="P77" s="66">
        <v>507</v>
      </c>
      <c r="Q77" s="66">
        <v>272</v>
      </c>
      <c r="R77" s="66">
        <v>204</v>
      </c>
      <c r="S77" s="66">
        <v>373</v>
      </c>
      <c r="T77" s="66">
        <v>471</v>
      </c>
      <c r="U77" s="66">
        <v>509</v>
      </c>
      <c r="V77" s="66">
        <v>359</v>
      </c>
      <c r="W77" s="67">
        <f t="shared" si="22"/>
        <v>5976</v>
      </c>
    </row>
    <row r="78" spans="1:23">
      <c r="A78" s="71"/>
      <c r="B78" s="65" t="s">
        <v>79</v>
      </c>
      <c r="C78" s="66">
        <v>278</v>
      </c>
      <c r="D78" s="66">
        <v>149</v>
      </c>
      <c r="E78" s="66">
        <v>132</v>
      </c>
      <c r="F78" s="66">
        <v>129</v>
      </c>
      <c r="G78" s="66">
        <v>9</v>
      </c>
      <c r="H78" s="66">
        <v>129</v>
      </c>
      <c r="I78" s="66">
        <v>81</v>
      </c>
      <c r="J78" s="66">
        <v>212</v>
      </c>
      <c r="K78" s="66">
        <v>516</v>
      </c>
      <c r="L78" s="66">
        <v>431</v>
      </c>
      <c r="M78" s="66">
        <v>458</v>
      </c>
      <c r="N78" s="66">
        <v>170</v>
      </c>
      <c r="O78" s="66">
        <v>134</v>
      </c>
      <c r="P78" s="66">
        <v>459</v>
      </c>
      <c r="Q78" s="66">
        <v>266</v>
      </c>
      <c r="R78" s="66">
        <v>227</v>
      </c>
      <c r="S78" s="66">
        <v>283</v>
      </c>
      <c r="T78" s="66">
        <v>324</v>
      </c>
      <c r="U78" s="66">
        <v>407</v>
      </c>
      <c r="V78" s="66">
        <v>514</v>
      </c>
      <c r="W78" s="67">
        <f t="shared" si="22"/>
        <v>5308</v>
      </c>
    </row>
    <row r="79" spans="1:23" ht="15.75" thickBot="1">
      <c r="A79" s="72" t="s">
        <v>5</v>
      </c>
      <c r="B79" s="68"/>
      <c r="C79" s="69">
        <f>SUM(C65:C78)</f>
        <v>3296</v>
      </c>
      <c r="D79" s="69">
        <f t="shared" ref="D79" si="23">SUM(D65:D78)</f>
        <v>1806</v>
      </c>
      <c r="E79" s="69">
        <f t="shared" ref="E79" si="24">SUM(E65:E78)</f>
        <v>1458</v>
      </c>
      <c r="F79" s="69">
        <f t="shared" ref="F79" si="25">SUM(F65:F78)</f>
        <v>1163</v>
      </c>
      <c r="G79" s="69">
        <f t="shared" ref="G79" si="26">SUM(G65:G78)</f>
        <v>158</v>
      </c>
      <c r="H79" s="69">
        <f t="shared" ref="H79" si="27">SUM(H65:H78)</f>
        <v>1794</v>
      </c>
      <c r="I79" s="69">
        <f t="shared" ref="I79" si="28">SUM(I65:I78)</f>
        <v>976</v>
      </c>
      <c r="J79" s="69">
        <f t="shared" ref="J79" si="29">SUM(J65:J78)</f>
        <v>2454</v>
      </c>
      <c r="K79" s="69">
        <f t="shared" ref="K79" si="30">SUM(K65:K78)</f>
        <v>4845</v>
      </c>
      <c r="L79" s="69">
        <f t="shared" ref="L79" si="31">SUM(L65:L78)</f>
        <v>5247</v>
      </c>
      <c r="M79" s="69">
        <f t="shared" ref="M79" si="32">SUM(M65:M78)</f>
        <v>4699</v>
      </c>
      <c r="N79" s="69">
        <f t="shared" ref="N79" si="33">SUM(N65:N78)</f>
        <v>2455</v>
      </c>
      <c r="O79" s="69">
        <f t="shared" ref="O79" si="34">SUM(O65:O78)</f>
        <v>1688</v>
      </c>
      <c r="P79" s="69">
        <f t="shared" ref="P79" si="35">SUM(P65:P78)</f>
        <v>6007</v>
      </c>
      <c r="Q79" s="69">
        <f t="shared" ref="Q79" si="36">SUM(Q65:Q78)</f>
        <v>2936</v>
      </c>
      <c r="R79" s="69">
        <f t="shared" ref="R79" si="37">SUM(R65:R78)</f>
        <v>2386</v>
      </c>
      <c r="S79" s="69">
        <f t="shared" ref="S79" si="38">SUM(S65:S78)</f>
        <v>3730</v>
      </c>
      <c r="T79" s="69">
        <f t="shared" ref="T79" si="39">SUM(T65:T78)</f>
        <v>4188</v>
      </c>
      <c r="U79" s="69">
        <f t="shared" ref="U79" si="40">SUM(U65:U78)</f>
        <v>4469</v>
      </c>
      <c r="V79" s="69">
        <f t="shared" ref="V79" si="41">SUM(V65:V78)</f>
        <v>4846</v>
      </c>
      <c r="W79" s="70">
        <f t="shared" ref="W79" si="42">SUM(W65:W78)</f>
        <v>60601</v>
      </c>
    </row>
    <row r="80" spans="1:23">
      <c r="A80" s="77" t="s">
        <v>208</v>
      </c>
    </row>
    <row r="82" spans="1:23" ht="19.5" thickBot="1">
      <c r="A82" s="37" t="s">
        <v>207</v>
      </c>
      <c r="B82" s="37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</row>
    <row r="83" spans="1:23" ht="60.75" thickBot="1">
      <c r="A83" s="87"/>
      <c r="B83" s="88"/>
      <c r="C83" s="89" t="s">
        <v>98</v>
      </c>
      <c r="D83" s="90" t="s">
        <v>110</v>
      </c>
      <c r="E83" s="91" t="s">
        <v>115</v>
      </c>
      <c r="F83" s="91" t="s">
        <v>120</v>
      </c>
      <c r="G83" s="91" t="s">
        <v>125</v>
      </c>
      <c r="H83" s="91" t="s">
        <v>130</v>
      </c>
      <c r="I83" s="91" t="s">
        <v>135</v>
      </c>
      <c r="J83" s="91" t="s">
        <v>140</v>
      </c>
      <c r="K83" s="91" t="s">
        <v>145</v>
      </c>
      <c r="L83" s="91" t="s">
        <v>150</v>
      </c>
      <c r="M83" s="91" t="s">
        <v>155</v>
      </c>
      <c r="N83" s="91" t="s">
        <v>160</v>
      </c>
      <c r="O83" s="91" t="s">
        <v>165</v>
      </c>
      <c r="P83" s="91" t="s">
        <v>170</v>
      </c>
      <c r="Q83" s="91" t="s">
        <v>175</v>
      </c>
      <c r="R83" s="91" t="s">
        <v>180</v>
      </c>
      <c r="S83" s="91" t="s">
        <v>185</v>
      </c>
      <c r="T83" s="91" t="s">
        <v>70</v>
      </c>
      <c r="U83" s="91" t="s">
        <v>195</v>
      </c>
      <c r="V83" s="91" t="s">
        <v>200</v>
      </c>
      <c r="W83" s="92" t="s">
        <v>5</v>
      </c>
    </row>
    <row r="84" spans="1:23">
      <c r="A84" s="74" t="s">
        <v>209</v>
      </c>
      <c r="B84" s="63" t="s">
        <v>74</v>
      </c>
      <c r="C84" s="62">
        <f>C65-C28</f>
        <v>-432.96418545881716</v>
      </c>
      <c r="D84" s="62">
        <f t="shared" ref="D84:V84" si="43">D65-D28</f>
        <v>-143.35624751754207</v>
      </c>
      <c r="E84" s="62">
        <f t="shared" si="43"/>
        <v>-171.965703443628</v>
      </c>
      <c r="F84" s="62">
        <f t="shared" si="43"/>
        <v>-202.53503627138247</v>
      </c>
      <c r="G84" s="62">
        <f t="shared" si="43"/>
        <v>-23.689593541550984</v>
      </c>
      <c r="H84" s="62">
        <f t="shared" si="43"/>
        <v>-345.87737428590259</v>
      </c>
      <c r="I84" s="62">
        <f t="shared" si="43"/>
        <v>-65.552239672813471</v>
      </c>
      <c r="J84" s="62">
        <f>J65-J28</f>
        <v>-811.37864775427522</v>
      </c>
      <c r="K84" s="62">
        <f t="shared" si="43"/>
        <v>-60.878478398228253</v>
      </c>
      <c r="L84" s="62">
        <f t="shared" si="43"/>
        <v>-354.86879319588684</v>
      </c>
      <c r="M84" s="62">
        <f t="shared" si="43"/>
        <v>-315.73784122306188</v>
      </c>
      <c r="N84" s="62">
        <f t="shared" si="43"/>
        <v>-232.81495340618477</v>
      </c>
      <c r="O84" s="62">
        <f t="shared" si="43"/>
        <v>-207.35021079958568</v>
      </c>
      <c r="P84" s="62">
        <f t="shared" si="43"/>
        <v>-652.11732315531208</v>
      </c>
      <c r="Q84" s="62">
        <f t="shared" si="43"/>
        <v>-210.91121772977084</v>
      </c>
      <c r="R84" s="62">
        <f t="shared" si="43"/>
        <v>-100.69555064664488</v>
      </c>
      <c r="S84" s="62">
        <f t="shared" si="43"/>
        <v>-379.04102211133943</v>
      </c>
      <c r="T84" s="62">
        <f t="shared" si="43"/>
        <v>-404.46155590691046</v>
      </c>
      <c r="U84" s="62">
        <f t="shared" si="43"/>
        <v>-239.46848000121236</v>
      </c>
      <c r="V84" s="62">
        <f t="shared" si="43"/>
        <v>-260.89875170036379</v>
      </c>
      <c r="W84" s="64">
        <f>SUM(C84:V84)</f>
        <v>-5616.563206220414</v>
      </c>
    </row>
    <row r="85" spans="1:23">
      <c r="A85" s="71" t="s">
        <v>73</v>
      </c>
      <c r="B85" s="65" t="s">
        <v>75</v>
      </c>
      <c r="C85" s="66">
        <f t="shared" ref="C85:V85" si="44">C66-C29</f>
        <v>-51.615951422096444</v>
      </c>
      <c r="D85" s="66">
        <f t="shared" si="44"/>
        <v>-23.643804017605433</v>
      </c>
      <c r="E85" s="66">
        <f t="shared" si="44"/>
        <v>-17.720633932848102</v>
      </c>
      <c r="F85" s="66">
        <f t="shared" si="44"/>
        <v>-18.397993994645645</v>
      </c>
      <c r="G85" s="66">
        <f t="shared" si="44"/>
        <v>2.0789928859059001</v>
      </c>
      <c r="H85" s="66">
        <f t="shared" si="44"/>
        <v>-47.792011522250561</v>
      </c>
      <c r="I85" s="66">
        <f t="shared" si="44"/>
        <v>-13.743770781914318</v>
      </c>
      <c r="J85" s="66">
        <f t="shared" si="44"/>
        <v>-70.174986077025608</v>
      </c>
      <c r="K85" s="66">
        <f t="shared" si="44"/>
        <v>-21.661381086195732</v>
      </c>
      <c r="L85" s="66">
        <f t="shared" si="44"/>
        <v>-36.239216778891091</v>
      </c>
      <c r="M85" s="66">
        <f t="shared" si="44"/>
        <v>-12.703260652590359</v>
      </c>
      <c r="N85" s="66">
        <f t="shared" si="44"/>
        <v>-63.149334681549789</v>
      </c>
      <c r="O85" s="66">
        <f t="shared" si="44"/>
        <v>-18.002393928786013</v>
      </c>
      <c r="P85" s="66">
        <f t="shared" si="44"/>
        <v>-51.824544346303156</v>
      </c>
      <c r="Q85" s="66">
        <f t="shared" si="44"/>
        <v>-5.2043101947016339</v>
      </c>
      <c r="R85" s="66">
        <f t="shared" si="44"/>
        <v>-11.336260173414246</v>
      </c>
      <c r="S85" s="66">
        <f t="shared" si="44"/>
        <v>-49.515702126650751</v>
      </c>
      <c r="T85" s="66">
        <f t="shared" si="44"/>
        <v>-40.32140216061569</v>
      </c>
      <c r="U85" s="66">
        <f t="shared" si="44"/>
        <v>-9.3667076470209167</v>
      </c>
      <c r="V85" s="66">
        <f t="shared" si="44"/>
        <v>-80.982918126778657</v>
      </c>
      <c r="W85" s="67">
        <f t="shared" ref="W85:W97" si="45">SUM(C85:V85)</f>
        <v>-641.31759076597837</v>
      </c>
    </row>
    <row r="86" spans="1:23">
      <c r="A86" s="71"/>
      <c r="B86" s="65" t="s">
        <v>76</v>
      </c>
      <c r="C86" s="66">
        <f t="shared" ref="C86:V86" si="46">C67-C30</f>
        <v>88.162764006637161</v>
      </c>
      <c r="D86" s="66">
        <f t="shared" si="46"/>
        <v>54.480174259410276</v>
      </c>
      <c r="E86" s="66">
        <f t="shared" si="46"/>
        <v>16.43052813305944</v>
      </c>
      <c r="F86" s="66">
        <f t="shared" si="46"/>
        <v>36.856932362559931</v>
      </c>
      <c r="G86" s="66">
        <f t="shared" si="46"/>
        <v>3.8242462373266806</v>
      </c>
      <c r="H86" s="66">
        <f t="shared" si="46"/>
        <v>63.970119104350474</v>
      </c>
      <c r="I86" s="66">
        <f t="shared" si="46"/>
        <v>28.877250662758506</v>
      </c>
      <c r="J86" s="66">
        <f t="shared" si="46"/>
        <v>106.34129389272661</v>
      </c>
      <c r="K86" s="66">
        <f t="shared" si="46"/>
        <v>74.646812255843443</v>
      </c>
      <c r="L86" s="66">
        <f t="shared" si="46"/>
        <v>89.31483606012219</v>
      </c>
      <c r="M86" s="66">
        <f t="shared" si="46"/>
        <v>135.35140115980681</v>
      </c>
      <c r="N86" s="66">
        <f t="shared" si="46"/>
        <v>59.575280046542197</v>
      </c>
      <c r="O86" s="66">
        <f t="shared" si="46"/>
        <v>43.058990484469589</v>
      </c>
      <c r="P86" s="66">
        <f t="shared" si="46"/>
        <v>170.91880527211498</v>
      </c>
      <c r="Q86" s="66">
        <f t="shared" si="46"/>
        <v>104.26279394401706</v>
      </c>
      <c r="R86" s="66">
        <f t="shared" si="46"/>
        <v>79.689719686279616</v>
      </c>
      <c r="S86" s="66">
        <f t="shared" si="46"/>
        <v>81.177961375781535</v>
      </c>
      <c r="T86" s="66">
        <f t="shared" si="46"/>
        <v>110.82482632767346</v>
      </c>
      <c r="U86" s="66">
        <f t="shared" si="46"/>
        <v>90.017539360714395</v>
      </c>
      <c r="V86" s="66">
        <f t="shared" si="46"/>
        <v>177.98116839694271</v>
      </c>
      <c r="W86" s="67">
        <f t="shared" si="45"/>
        <v>1615.7634430291369</v>
      </c>
    </row>
    <row r="87" spans="1:23">
      <c r="A87" s="74" t="s">
        <v>210</v>
      </c>
      <c r="B87" s="65" t="s">
        <v>77</v>
      </c>
      <c r="C87" s="66">
        <f t="shared" ref="C87:V87" si="47">C68-C31</f>
        <v>133.3255007479288</v>
      </c>
      <c r="D87" s="66">
        <f t="shared" si="47"/>
        <v>-31.221534731698739</v>
      </c>
      <c r="E87" s="66">
        <f t="shared" si="47"/>
        <v>66.296292502917936</v>
      </c>
      <c r="F87" s="66">
        <f t="shared" si="47"/>
        <v>-200.38703753498703</v>
      </c>
      <c r="G87" s="66">
        <f t="shared" si="47"/>
        <v>-14.514416216586071</v>
      </c>
      <c r="H87" s="66">
        <f t="shared" si="47"/>
        <v>-252.44202353315228</v>
      </c>
      <c r="I87" s="66">
        <f t="shared" si="47"/>
        <v>69.934187108987743</v>
      </c>
      <c r="J87" s="66">
        <f t="shared" si="47"/>
        <v>-337.19004730823713</v>
      </c>
      <c r="K87" s="66">
        <f t="shared" si="47"/>
        <v>463.93424966435208</v>
      </c>
      <c r="L87" s="66">
        <f t="shared" si="47"/>
        <v>113.07268308922608</v>
      </c>
      <c r="M87" s="66">
        <f t="shared" si="47"/>
        <v>138.10658615259746</v>
      </c>
      <c r="N87" s="66">
        <f t="shared" si="47"/>
        <v>28.523036732606613</v>
      </c>
      <c r="O87" s="66">
        <f t="shared" si="47"/>
        <v>-29.05213613968931</v>
      </c>
      <c r="P87" s="66">
        <f t="shared" si="47"/>
        <v>316.05869595030936</v>
      </c>
      <c r="Q87" s="66">
        <f t="shared" si="47"/>
        <v>197.64400315800589</v>
      </c>
      <c r="R87" s="66">
        <f t="shared" si="47"/>
        <v>108.90609411997926</v>
      </c>
      <c r="S87" s="66">
        <f t="shared" si="47"/>
        <v>110.0443048608704</v>
      </c>
      <c r="T87" s="66">
        <f t="shared" si="47"/>
        <v>281.56122057207102</v>
      </c>
      <c r="U87" s="66">
        <f t="shared" si="47"/>
        <v>141.34305440363528</v>
      </c>
      <c r="V87" s="66">
        <f t="shared" si="47"/>
        <v>134.64997707248307</v>
      </c>
      <c r="W87" s="67">
        <f t="shared" si="45"/>
        <v>1438.5926906716204</v>
      </c>
    </row>
    <row r="88" spans="1:23">
      <c r="A88" s="71" t="s">
        <v>73</v>
      </c>
      <c r="B88" s="65" t="s">
        <v>78</v>
      </c>
      <c r="C88" s="66">
        <f t="shared" ref="C88:V88" si="48">C69-C32</f>
        <v>15.36480516525836</v>
      </c>
      <c r="D88" s="66">
        <f t="shared" si="48"/>
        <v>29.449423975351756</v>
      </c>
      <c r="E88" s="66">
        <f t="shared" si="48"/>
        <v>-21.52019276377353</v>
      </c>
      <c r="F88" s="66">
        <f t="shared" si="48"/>
        <v>-6.4141253136480003</v>
      </c>
      <c r="G88" s="66">
        <f>G69-G32</f>
        <v>0</v>
      </c>
      <c r="H88" s="66">
        <f t="shared" si="48"/>
        <v>-5.2855382791728971</v>
      </c>
      <c r="I88" s="66">
        <f t="shared" si="48"/>
        <v>8.4077453144005219</v>
      </c>
      <c r="J88" s="66">
        <f t="shared" si="48"/>
        <v>-18.263816775774785</v>
      </c>
      <c r="K88" s="66">
        <f t="shared" si="48"/>
        <v>14.857275552224422</v>
      </c>
      <c r="L88" s="66">
        <f t="shared" si="48"/>
        <v>-53.110415350048441</v>
      </c>
      <c r="M88" s="66">
        <f t="shared" si="48"/>
        <v>39.734013177508373</v>
      </c>
      <c r="N88" s="66">
        <f t="shared" si="48"/>
        <v>12.675225153042135</v>
      </c>
      <c r="O88" s="66">
        <f t="shared" si="48"/>
        <v>47.671908940284069</v>
      </c>
      <c r="P88" s="66">
        <f t="shared" si="48"/>
        <v>68.4924519265507</v>
      </c>
      <c r="Q88" s="66">
        <f t="shared" si="48"/>
        <v>33.020545507646915</v>
      </c>
      <c r="R88" s="66">
        <f t="shared" si="48"/>
        <v>46.53400137237653</v>
      </c>
      <c r="S88" s="66">
        <f t="shared" si="48"/>
        <v>12.328740524844676</v>
      </c>
      <c r="T88" s="66">
        <f t="shared" si="48"/>
        <v>16.563279228293936</v>
      </c>
      <c r="U88" s="66">
        <f t="shared" si="48"/>
        <v>-37.984139110772446</v>
      </c>
      <c r="V88" s="66">
        <f t="shared" si="48"/>
        <v>80.382979246972241</v>
      </c>
      <c r="W88" s="67">
        <f t="shared" si="45"/>
        <v>282.90416749156452</v>
      </c>
    </row>
    <row r="89" spans="1:23" ht="15.75" thickBot="1">
      <c r="A89" s="72"/>
      <c r="B89" s="68" t="s">
        <v>79</v>
      </c>
      <c r="C89" s="69">
        <f t="shared" ref="C89:V89" si="49">C70-C33</f>
        <v>67.781372507010119</v>
      </c>
      <c r="D89" s="69">
        <f t="shared" si="49"/>
        <v>58.131269780687454</v>
      </c>
      <c r="E89" s="69">
        <f t="shared" si="49"/>
        <v>37.807264294212388</v>
      </c>
      <c r="F89" s="69">
        <f t="shared" si="49"/>
        <v>14.257852077596979</v>
      </c>
      <c r="G89" s="69">
        <f>G70-G33</f>
        <v>1.4682541258505928</v>
      </c>
      <c r="H89" s="69">
        <f t="shared" si="49"/>
        <v>99.694443140991226</v>
      </c>
      <c r="I89" s="69">
        <f t="shared" si="49"/>
        <v>33.48687604813739</v>
      </c>
      <c r="J89" s="69">
        <f t="shared" si="49"/>
        <v>144.30535465148029</v>
      </c>
      <c r="K89" s="69">
        <f t="shared" si="49"/>
        <v>63.289649201660978</v>
      </c>
      <c r="L89" s="69">
        <f t="shared" si="49"/>
        <v>125.86129313785133</v>
      </c>
      <c r="M89" s="69">
        <f t="shared" si="49"/>
        <v>151.14741655523312</v>
      </c>
      <c r="N89" s="69">
        <f t="shared" si="49"/>
        <v>70.173042372579403</v>
      </c>
      <c r="O89" s="69">
        <f t="shared" si="49"/>
        <v>48.11946153004466</v>
      </c>
      <c r="P89" s="69">
        <f t="shared" si="49"/>
        <v>233.29400245333088</v>
      </c>
      <c r="Q89" s="69">
        <f t="shared" si="49"/>
        <v>147.09538144180971</v>
      </c>
      <c r="R89" s="69">
        <f t="shared" si="49"/>
        <v>100.41577954446083</v>
      </c>
      <c r="S89" s="69">
        <f t="shared" si="49"/>
        <v>142.01364305926975</v>
      </c>
      <c r="T89" s="69">
        <f t="shared" si="49"/>
        <v>141.64684583483006</v>
      </c>
      <c r="U89" s="69">
        <f t="shared" si="49"/>
        <v>154.66175627612145</v>
      </c>
      <c r="V89" s="69">
        <f t="shared" si="49"/>
        <v>237.74908102712658</v>
      </c>
      <c r="W89" s="70">
        <f t="shared" si="45"/>
        <v>2072.4000390602851</v>
      </c>
    </row>
    <row r="90" spans="1:23">
      <c r="A90" s="73" t="s">
        <v>80</v>
      </c>
      <c r="B90" s="63" t="s">
        <v>75</v>
      </c>
      <c r="C90" s="62">
        <f t="shared" ref="C90:V90" si="50">C71-C34</f>
        <v>106.12060784210024</v>
      </c>
      <c r="D90" s="62">
        <f t="shared" si="50"/>
        <v>46.417331998550445</v>
      </c>
      <c r="E90" s="62">
        <f t="shared" si="50"/>
        <v>53.607846095530775</v>
      </c>
      <c r="F90" s="62">
        <f t="shared" si="50"/>
        <v>10.325099492886352</v>
      </c>
      <c r="G90" s="62">
        <f t="shared" si="50"/>
        <v>10.147578522061844</v>
      </c>
      <c r="H90" s="62">
        <f t="shared" si="50"/>
        <v>11.437043271127195</v>
      </c>
      <c r="I90" s="62">
        <f t="shared" si="50"/>
        <v>25.815617463719597</v>
      </c>
      <c r="J90" s="62">
        <f t="shared" si="50"/>
        <v>-12.153053796301876</v>
      </c>
      <c r="K90" s="62">
        <f t="shared" si="50"/>
        <v>116.69018200989819</v>
      </c>
      <c r="L90" s="62">
        <f t="shared" si="50"/>
        <v>102.05731578193789</v>
      </c>
      <c r="M90" s="62">
        <f t="shared" si="50"/>
        <v>109.70069038582263</v>
      </c>
      <c r="N90" s="62">
        <f t="shared" si="50"/>
        <v>76.615208476222961</v>
      </c>
      <c r="O90" s="62">
        <f t="shared" si="50"/>
        <v>47.162112647179733</v>
      </c>
      <c r="P90" s="62">
        <f t="shared" si="50"/>
        <v>149.62658176745521</v>
      </c>
      <c r="Q90" s="62">
        <f t="shared" si="50"/>
        <v>93.013993473377596</v>
      </c>
      <c r="R90" s="62">
        <f t="shared" si="50"/>
        <v>82.993784720247348</v>
      </c>
      <c r="S90" s="62">
        <f t="shared" si="50"/>
        <v>108.57626481854406</v>
      </c>
      <c r="T90" s="62">
        <f t="shared" si="50"/>
        <v>141.74881644839806</v>
      </c>
      <c r="U90" s="62">
        <f t="shared" si="50"/>
        <v>108.6377144126197</v>
      </c>
      <c r="V90" s="62">
        <f t="shared" si="50"/>
        <v>119.37972961052756</v>
      </c>
      <c r="W90" s="64">
        <f t="shared" si="45"/>
        <v>1507.9204654419057</v>
      </c>
    </row>
    <row r="91" spans="1:23">
      <c r="A91" s="71"/>
      <c r="B91" s="65" t="s">
        <v>76</v>
      </c>
      <c r="C91" s="66">
        <f t="shared" ref="C91:V91" si="51">C72-C35</f>
        <v>198.52550363632832</v>
      </c>
      <c r="D91" s="66">
        <f t="shared" si="51"/>
        <v>97.515958968354525</v>
      </c>
      <c r="E91" s="66">
        <f t="shared" si="51"/>
        <v>59.878353085012023</v>
      </c>
      <c r="F91" s="66">
        <f t="shared" si="51"/>
        <v>45.847293738510032</v>
      </c>
      <c r="G91" s="66">
        <f t="shared" si="51"/>
        <v>9.6603378018943751</v>
      </c>
      <c r="H91" s="66">
        <f t="shared" si="51"/>
        <v>125.50729046734412</v>
      </c>
      <c r="I91" s="66">
        <f t="shared" si="51"/>
        <v>56.100070197812471</v>
      </c>
      <c r="J91" s="66">
        <f t="shared" si="51"/>
        <v>164.25141073824702</v>
      </c>
      <c r="K91" s="66">
        <f t="shared" si="51"/>
        <v>160.67540861790758</v>
      </c>
      <c r="L91" s="66">
        <f t="shared" si="51"/>
        <v>261.94808559817227</v>
      </c>
      <c r="M91" s="66">
        <f t="shared" si="51"/>
        <v>343.62093317316311</v>
      </c>
      <c r="N91" s="66">
        <f t="shared" si="51"/>
        <v>202.47813632989002</v>
      </c>
      <c r="O91" s="66">
        <f t="shared" si="51"/>
        <v>127.33265055626528</v>
      </c>
      <c r="P91" s="66">
        <f t="shared" si="51"/>
        <v>399.75129458802678</v>
      </c>
      <c r="Q91" s="66">
        <f t="shared" si="51"/>
        <v>179.47985476391443</v>
      </c>
      <c r="R91" s="66">
        <f t="shared" si="51"/>
        <v>167.71255989099646</v>
      </c>
      <c r="S91" s="66">
        <f t="shared" si="51"/>
        <v>268.55941207067957</v>
      </c>
      <c r="T91" s="66">
        <f t="shared" si="51"/>
        <v>236.93920051577362</v>
      </c>
      <c r="U91" s="66">
        <f t="shared" si="51"/>
        <v>269.75739318848179</v>
      </c>
      <c r="V91" s="66">
        <f t="shared" si="51"/>
        <v>423.10202757202785</v>
      </c>
      <c r="W91" s="67">
        <f t="shared" si="45"/>
        <v>3798.6431754988021</v>
      </c>
    </row>
    <row r="92" spans="1:23">
      <c r="A92" s="71"/>
      <c r="B92" s="65" t="s">
        <v>78</v>
      </c>
      <c r="C92" s="66">
        <f t="shared" ref="C92:V92" si="52">C73-C36</f>
        <v>297.73808473978312</v>
      </c>
      <c r="D92" s="66">
        <f t="shared" si="52"/>
        <v>122.74280251858387</v>
      </c>
      <c r="E92" s="66">
        <f t="shared" si="52"/>
        <v>23.388127015730134</v>
      </c>
      <c r="F92" s="66">
        <f t="shared" si="52"/>
        <v>-30.60411003733654</v>
      </c>
      <c r="G92" s="66">
        <f t="shared" si="52"/>
        <v>11.023471180446327</v>
      </c>
      <c r="H92" s="66">
        <f t="shared" si="52"/>
        <v>44.921151339888979</v>
      </c>
      <c r="I92" s="66">
        <f t="shared" si="52"/>
        <v>76.492601550484608</v>
      </c>
      <c r="J92" s="66">
        <f t="shared" si="52"/>
        <v>34.941894539358273</v>
      </c>
      <c r="K92" s="66">
        <f t="shared" si="52"/>
        <v>208.75538980733566</v>
      </c>
      <c r="L92" s="66">
        <f t="shared" si="52"/>
        <v>255.34147869790917</v>
      </c>
      <c r="M92" s="66">
        <f t="shared" si="52"/>
        <v>300.60048568923719</v>
      </c>
      <c r="N92" s="66">
        <f t="shared" si="52"/>
        <v>230.34699614090505</v>
      </c>
      <c r="O92" s="66">
        <f t="shared" si="52"/>
        <v>148.93191666747455</v>
      </c>
      <c r="P92" s="66">
        <f t="shared" si="52"/>
        <v>491.04186064508281</v>
      </c>
      <c r="Q92" s="66">
        <f t="shared" si="52"/>
        <v>176.48100673210877</v>
      </c>
      <c r="R92" s="66">
        <f t="shared" si="52"/>
        <v>191.43912232304876</v>
      </c>
      <c r="S92" s="66">
        <f t="shared" si="52"/>
        <v>341.75537464505834</v>
      </c>
      <c r="T92" s="66">
        <f t="shared" si="52"/>
        <v>285.56399725115898</v>
      </c>
      <c r="U92" s="66">
        <f t="shared" si="52"/>
        <v>273.4156683708502</v>
      </c>
      <c r="V92" s="66">
        <f t="shared" si="52"/>
        <v>330.20566998377586</v>
      </c>
      <c r="W92" s="67">
        <f t="shared" si="45"/>
        <v>3814.5229898008843</v>
      </c>
    </row>
    <row r="93" spans="1:23" ht="15.75" thickBot="1">
      <c r="A93" s="72"/>
      <c r="B93" s="68" t="s">
        <v>79</v>
      </c>
      <c r="C93" s="69">
        <f t="shared" ref="C93:V93" si="53">C74-C37</f>
        <v>249.02593276394555</v>
      </c>
      <c r="D93" s="69">
        <f t="shared" si="53"/>
        <v>134.84911641373634</v>
      </c>
      <c r="E93" s="69">
        <f t="shared" si="53"/>
        <v>74.605084275512851</v>
      </c>
      <c r="F93" s="69">
        <f t="shared" si="53"/>
        <v>74.600703973018682</v>
      </c>
      <c r="G93" s="69">
        <f t="shared" si="53"/>
        <v>5.6505398538720968</v>
      </c>
      <c r="H93" s="69">
        <f t="shared" si="53"/>
        <v>115.40933254785713</v>
      </c>
      <c r="I93" s="69">
        <f t="shared" si="53"/>
        <v>63.921223219303414</v>
      </c>
      <c r="J93" s="69">
        <f t="shared" si="53"/>
        <v>159.78601289333287</v>
      </c>
      <c r="K93" s="69">
        <f t="shared" si="53"/>
        <v>241.50721461409782</v>
      </c>
      <c r="L93" s="69">
        <f t="shared" si="53"/>
        <v>308.63876970955226</v>
      </c>
      <c r="M93" s="69">
        <f t="shared" si="53"/>
        <v>409.18817711468012</v>
      </c>
      <c r="N93" s="69">
        <f t="shared" si="53"/>
        <v>218.18653660240022</v>
      </c>
      <c r="O93" s="69">
        <f t="shared" si="53"/>
        <v>148.34359520498271</v>
      </c>
      <c r="P93" s="69">
        <f t="shared" si="53"/>
        <v>505.1476218110846</v>
      </c>
      <c r="Q93" s="69">
        <f t="shared" si="53"/>
        <v>234.73487867128628</v>
      </c>
      <c r="R93" s="69">
        <f t="shared" si="53"/>
        <v>175.34265958636462</v>
      </c>
      <c r="S93" s="69">
        <f t="shared" si="53"/>
        <v>279.36863596950155</v>
      </c>
      <c r="T93" s="69">
        <f t="shared" si="53"/>
        <v>336.25170820109497</v>
      </c>
      <c r="U93" s="69">
        <f t="shared" si="53"/>
        <v>337.87554988489939</v>
      </c>
      <c r="V93" s="69">
        <f t="shared" si="53"/>
        <v>522.19576736047247</v>
      </c>
      <c r="W93" s="70">
        <f t="shared" si="45"/>
        <v>4594.6290606709972</v>
      </c>
    </row>
    <row r="94" spans="1:23">
      <c r="A94" s="71" t="s">
        <v>81</v>
      </c>
      <c r="B94" s="65" t="s">
        <v>75</v>
      </c>
      <c r="C94" s="66">
        <f t="shared" ref="C94:V94" si="54">C75-C38</f>
        <v>152.3908164161939</v>
      </c>
      <c r="D94" s="66">
        <f t="shared" si="54"/>
        <v>57.516029343429736</v>
      </c>
      <c r="E94" s="66">
        <f t="shared" si="54"/>
        <v>73.059722679022343</v>
      </c>
      <c r="F94" s="66">
        <f t="shared" si="54"/>
        <v>37.761685254949022</v>
      </c>
      <c r="G94" s="66">
        <f t="shared" si="54"/>
        <v>13.873235977438069</v>
      </c>
      <c r="H94" s="66">
        <f t="shared" si="54"/>
        <v>27.343341763846993</v>
      </c>
      <c r="I94" s="66">
        <f t="shared" si="54"/>
        <v>50.57436396371719</v>
      </c>
      <c r="J94" s="66">
        <f t="shared" si="54"/>
        <v>48.997760358429353</v>
      </c>
      <c r="K94" s="66">
        <f t="shared" si="54"/>
        <v>332.51563912271098</v>
      </c>
      <c r="L94" s="66">
        <f t="shared" si="54"/>
        <v>240.55387875896452</v>
      </c>
      <c r="M94" s="66">
        <f t="shared" si="54"/>
        <v>175.67942108057662</v>
      </c>
      <c r="N94" s="66">
        <f t="shared" si="54"/>
        <v>67.646967733055902</v>
      </c>
      <c r="O94" s="66">
        <f t="shared" si="54"/>
        <v>51.530571411410477</v>
      </c>
      <c r="P94" s="66">
        <f t="shared" si="54"/>
        <v>146.29435126087833</v>
      </c>
      <c r="Q94" s="66">
        <f t="shared" si="54"/>
        <v>124.42918870173111</v>
      </c>
      <c r="R94" s="66">
        <f t="shared" si="54"/>
        <v>98.392710992628082</v>
      </c>
      <c r="S94" s="66">
        <f t="shared" si="54"/>
        <v>128.47386141289874</v>
      </c>
      <c r="T94" s="66">
        <f t="shared" si="54"/>
        <v>142.65351695249527</v>
      </c>
      <c r="U94" s="66">
        <f t="shared" si="54"/>
        <v>235.631455336393</v>
      </c>
      <c r="V94" s="66">
        <f t="shared" si="54"/>
        <v>101.38318115292117</v>
      </c>
      <c r="W94" s="67">
        <f t="shared" si="45"/>
        <v>2306.7016996736907</v>
      </c>
    </row>
    <row r="95" spans="1:23">
      <c r="A95" s="71"/>
      <c r="B95" s="65" t="s">
        <v>76</v>
      </c>
      <c r="C95" s="66">
        <f t="shared" ref="C95:V95" si="55">C76-C39</f>
        <v>274.50513245929773</v>
      </c>
      <c r="D95" s="66">
        <f t="shared" si="55"/>
        <v>136.91780817035752</v>
      </c>
      <c r="E95" s="66">
        <f t="shared" si="55"/>
        <v>153.746441254639</v>
      </c>
      <c r="F95" s="66">
        <f t="shared" si="55"/>
        <v>135.9721870023929</v>
      </c>
      <c r="G95" s="66">
        <f t="shared" si="55"/>
        <v>13.575422252367968</v>
      </c>
      <c r="H95" s="66">
        <f t="shared" si="55"/>
        <v>229.30871338607659</v>
      </c>
      <c r="I95" s="66">
        <f t="shared" si="55"/>
        <v>106.94589142213808</v>
      </c>
      <c r="J95" s="66">
        <f t="shared" si="55"/>
        <v>269.06972441899472</v>
      </c>
      <c r="K95" s="66">
        <f t="shared" si="55"/>
        <v>469.13600950529371</v>
      </c>
      <c r="L95" s="66">
        <f t="shared" si="55"/>
        <v>490.56408798609579</v>
      </c>
      <c r="M95" s="66">
        <f t="shared" si="55"/>
        <v>629.27343754221454</v>
      </c>
      <c r="N95" s="66">
        <f t="shared" si="55"/>
        <v>220.3120239507474</v>
      </c>
      <c r="O95" s="66">
        <f t="shared" si="55"/>
        <v>141.68394464795688</v>
      </c>
      <c r="P95" s="66">
        <f t="shared" si="55"/>
        <v>506.14556420224511</v>
      </c>
      <c r="Q95" s="66">
        <f t="shared" si="55"/>
        <v>263.6359232780984</v>
      </c>
      <c r="R95" s="66">
        <f t="shared" si="55"/>
        <v>218.96787619218506</v>
      </c>
      <c r="S95" s="66">
        <f t="shared" si="55"/>
        <v>282.62025691491777</v>
      </c>
      <c r="T95" s="66">
        <f t="shared" si="55"/>
        <v>343.72636909041375</v>
      </c>
      <c r="U95" s="66">
        <f t="shared" si="55"/>
        <v>454.74586741422542</v>
      </c>
      <c r="V95" s="66">
        <f t="shared" si="55"/>
        <v>543.17975362318134</v>
      </c>
      <c r="W95" s="67">
        <f t="shared" si="45"/>
        <v>5884.0324347138403</v>
      </c>
    </row>
    <row r="96" spans="1:23">
      <c r="A96" s="71"/>
      <c r="B96" s="65" t="s">
        <v>78</v>
      </c>
      <c r="C96" s="66">
        <f t="shared" ref="C96:V96" si="56">C77-C40</f>
        <v>296.40805064930146</v>
      </c>
      <c r="D96" s="66">
        <f t="shared" si="56"/>
        <v>159.83655504532578</v>
      </c>
      <c r="E96" s="66">
        <f t="shared" si="56"/>
        <v>141.42637611296237</v>
      </c>
      <c r="F96" s="66">
        <f t="shared" si="56"/>
        <v>47.861797057204726</v>
      </c>
      <c r="G96" s="66">
        <f t="shared" si="56"/>
        <v>12.847108116045328</v>
      </c>
      <c r="H96" s="66">
        <f t="shared" si="56"/>
        <v>55.490018476907743</v>
      </c>
      <c r="I96" s="66">
        <f t="shared" si="56"/>
        <v>92.095182787117537</v>
      </c>
      <c r="J96" s="66">
        <f t="shared" si="56"/>
        <v>92.715060160979604</v>
      </c>
      <c r="K96" s="66">
        <f t="shared" si="56"/>
        <v>494.29888567223185</v>
      </c>
      <c r="L96" s="66">
        <f t="shared" si="56"/>
        <v>529.45336687827853</v>
      </c>
      <c r="M96" s="66">
        <f t="shared" si="56"/>
        <v>300.72252797326956</v>
      </c>
      <c r="N96" s="66">
        <f t="shared" si="56"/>
        <v>154.38443056827325</v>
      </c>
      <c r="O96" s="66">
        <f t="shared" si="56"/>
        <v>76.672798821219402</v>
      </c>
      <c r="P96" s="66">
        <f t="shared" si="56"/>
        <v>409.4764638931116</v>
      </c>
      <c r="Q96" s="66">
        <f t="shared" si="56"/>
        <v>227.94318718497627</v>
      </c>
      <c r="R96" s="66">
        <f t="shared" si="56"/>
        <v>163.71036554212813</v>
      </c>
      <c r="S96" s="66">
        <f t="shared" si="56"/>
        <v>306.99792803308856</v>
      </c>
      <c r="T96" s="66">
        <f t="shared" si="56"/>
        <v>366.42814318882387</v>
      </c>
      <c r="U96" s="66">
        <f t="shared" si="56"/>
        <v>399.32619471837592</v>
      </c>
      <c r="V96" s="66">
        <f t="shared" si="56"/>
        <v>295.9459238197403</v>
      </c>
      <c r="W96" s="67">
        <f t="shared" si="45"/>
        <v>4624.0403646993618</v>
      </c>
    </row>
    <row r="97" spans="1:23">
      <c r="A97" s="71"/>
      <c r="B97" s="65" t="s">
        <v>79</v>
      </c>
      <c r="C97" s="66">
        <f t="shared" ref="C97:V97" si="57">C78-C41</f>
        <v>261.72401332020246</v>
      </c>
      <c r="D97" s="66">
        <f t="shared" si="57"/>
        <v>137.60255789887188</v>
      </c>
      <c r="E97" s="66">
        <f t="shared" si="57"/>
        <v>119.77521229726524</v>
      </c>
      <c r="F97" s="66">
        <f t="shared" si="57"/>
        <v>109.21139069206654</v>
      </c>
      <c r="G97" s="66">
        <f t="shared" si="57"/>
        <v>8.6995295939834847</v>
      </c>
      <c r="H97" s="66">
        <f t="shared" si="57"/>
        <v>106.17768715075194</v>
      </c>
      <c r="I97" s="66">
        <f t="shared" si="57"/>
        <v>76.269655361351411</v>
      </c>
      <c r="J97" s="66">
        <f t="shared" si="57"/>
        <v>180.11667730301687</v>
      </c>
      <c r="K97" s="66">
        <f t="shared" si="57"/>
        <v>483.84720483053422</v>
      </c>
      <c r="L97" s="66">
        <f t="shared" si="57"/>
        <v>399.77155154266308</v>
      </c>
      <c r="M97" s="66">
        <f t="shared" si="57"/>
        <v>429.46925607355644</v>
      </c>
      <c r="N97" s="66">
        <f t="shared" si="57"/>
        <v>160.38074406255487</v>
      </c>
      <c r="O97" s="66">
        <f t="shared" si="57"/>
        <v>125.45340853223053</v>
      </c>
      <c r="P97" s="66">
        <f t="shared" si="57"/>
        <v>432.72506124180376</v>
      </c>
      <c r="Q97" s="66">
        <f t="shared" si="57"/>
        <v>252.92838463851427</v>
      </c>
      <c r="R97" s="66">
        <f t="shared" si="57"/>
        <v>216.01384116621875</v>
      </c>
      <c r="S97" s="66">
        <f t="shared" si="57"/>
        <v>267.3049263530728</v>
      </c>
      <c r="T97" s="66">
        <f t="shared" si="57"/>
        <v>305.79519723509111</v>
      </c>
      <c r="U97" s="66">
        <f t="shared" si="57"/>
        <v>377.94013116349515</v>
      </c>
      <c r="V97" s="66">
        <f t="shared" si="57"/>
        <v>488.5002121984312</v>
      </c>
      <c r="W97" s="67">
        <f t="shared" si="45"/>
        <v>4939.7066426556758</v>
      </c>
    </row>
    <row r="98" spans="1:23" ht="15.75" thickBot="1">
      <c r="A98" s="72" t="s">
        <v>5</v>
      </c>
      <c r="B98" s="68"/>
      <c r="C98" s="69">
        <f>SUM(C84:C97)</f>
        <v>1656.4924473730737</v>
      </c>
      <c r="D98" s="69">
        <f t="shared" ref="D98" si="58">SUM(D84:D97)</f>
        <v>837.23744210581333</v>
      </c>
      <c r="E98" s="69">
        <f t="shared" ref="E98" si="59">SUM(E84:E97)</f>
        <v>608.81471760561487</v>
      </c>
      <c r="F98" s="69">
        <f t="shared" ref="F98" si="60">SUM(F84:F97)</f>
        <v>54.356638499185394</v>
      </c>
      <c r="G98" s="69">
        <f t="shared" ref="G98" si="61">SUM(G84:G97)</f>
        <v>54.644706789055611</v>
      </c>
      <c r="H98" s="69">
        <f t="shared" ref="H98" si="62">SUM(H84:H97)</f>
        <v>227.86219302866402</v>
      </c>
      <c r="I98" s="69">
        <f t="shared" ref="I98" si="63">SUM(I84:I97)</f>
        <v>609.62465464520062</v>
      </c>
      <c r="J98" s="69">
        <f t="shared" ref="J98" si="64">SUM(J84:J97)</f>
        <v>-48.635362755049158</v>
      </c>
      <c r="K98" s="69">
        <f t="shared" ref="K98" si="65">SUM(K84:K97)</f>
        <v>3041.6140613696671</v>
      </c>
      <c r="L98" s="69">
        <f t="shared" ref="L98" si="66">SUM(L84:L97)</f>
        <v>2472.3589219159462</v>
      </c>
      <c r="M98" s="69">
        <f t="shared" ref="M98" si="67">SUM(M84:M97)</f>
        <v>2834.1532442020143</v>
      </c>
      <c r="N98" s="69">
        <f t="shared" ref="N98" si="68">SUM(N84:N97)</f>
        <v>1205.3333400810855</v>
      </c>
      <c r="O98" s="69">
        <f t="shared" ref="O98" si="69">SUM(O84:O97)</f>
        <v>751.55661857545692</v>
      </c>
      <c r="P98" s="69">
        <f t="shared" ref="P98" si="70">SUM(P84:P97)</f>
        <v>3125.0308875103788</v>
      </c>
      <c r="Q98" s="69">
        <f t="shared" ref="Q98" si="71">SUM(Q84:Q97)</f>
        <v>1818.5536135710142</v>
      </c>
      <c r="R98" s="69">
        <f t="shared" ref="R98" si="72">SUM(R84:R97)</f>
        <v>1538.0867043168541</v>
      </c>
      <c r="S98" s="69">
        <f t="shared" ref="S98" si="73">SUM(S84:S97)</f>
        <v>1900.6645858005377</v>
      </c>
      <c r="T98" s="69">
        <f t="shared" ref="T98" si="74">SUM(T84:T97)</f>
        <v>2264.9201627785924</v>
      </c>
      <c r="U98" s="69">
        <f t="shared" ref="U98" si="75">SUM(U84:U97)</f>
        <v>2556.5329977708057</v>
      </c>
      <c r="V98" s="69">
        <f t="shared" ref="V98" si="76">SUM(V84:V97)</f>
        <v>3112.7738012374598</v>
      </c>
      <c r="W98" s="70">
        <f t="shared" ref="W98" si="77">SUM(W84:W97)</f>
        <v>30621.976376421371</v>
      </c>
    </row>
    <row r="99" spans="1:23">
      <c r="A99" s="77" t="s">
        <v>51</v>
      </c>
    </row>
    <row r="100" spans="1:23">
      <c r="A100" s="77"/>
    </row>
    <row r="102" spans="1:23" ht="19.5" thickBot="1">
      <c r="A102" s="37" t="s">
        <v>214</v>
      </c>
      <c r="B102" s="37"/>
      <c r="C102" s="23"/>
      <c r="D102" s="23"/>
      <c r="E102" s="23"/>
      <c r="F102" s="23"/>
      <c r="G102" s="23"/>
      <c r="H102" s="23"/>
      <c r="I102" s="23"/>
      <c r="J102" s="23"/>
      <c r="K102" s="23"/>
      <c r="L102" s="23"/>
      <c r="M102" s="23"/>
      <c r="N102" s="23"/>
      <c r="O102" s="23"/>
      <c r="P102" s="23"/>
      <c r="Q102" s="23"/>
      <c r="R102" s="23"/>
      <c r="S102" s="23"/>
      <c r="T102" s="23"/>
      <c r="U102" s="23"/>
      <c r="V102" s="23"/>
      <c r="W102" s="23"/>
    </row>
    <row r="103" spans="1:23" ht="60.75" thickBot="1">
      <c r="A103" s="87"/>
      <c r="B103" s="88"/>
      <c r="C103" s="96" t="s">
        <v>98</v>
      </c>
      <c r="D103" s="91" t="s">
        <v>110</v>
      </c>
      <c r="E103" s="91" t="s">
        <v>115</v>
      </c>
      <c r="F103" s="91" t="s">
        <v>120</v>
      </c>
      <c r="G103" s="91" t="s">
        <v>125</v>
      </c>
      <c r="H103" s="91" t="s">
        <v>130</v>
      </c>
      <c r="I103" s="91" t="s">
        <v>135</v>
      </c>
      <c r="J103" s="91" t="s">
        <v>140</v>
      </c>
      <c r="K103" s="91" t="s">
        <v>145</v>
      </c>
      <c r="L103" s="91" t="s">
        <v>150</v>
      </c>
      <c r="M103" s="91" t="s">
        <v>155</v>
      </c>
      <c r="N103" s="91" t="s">
        <v>160</v>
      </c>
      <c r="O103" s="91" t="s">
        <v>165</v>
      </c>
      <c r="P103" s="91" t="s">
        <v>170</v>
      </c>
      <c r="Q103" s="91" t="s">
        <v>175</v>
      </c>
      <c r="R103" s="91" t="s">
        <v>180</v>
      </c>
      <c r="S103" s="91" t="s">
        <v>185</v>
      </c>
      <c r="T103" s="91" t="s">
        <v>70</v>
      </c>
      <c r="U103" s="91" t="s">
        <v>195</v>
      </c>
      <c r="V103" s="91" t="s">
        <v>200</v>
      </c>
      <c r="W103" s="92" t="s">
        <v>5</v>
      </c>
    </row>
    <row r="104" spans="1:23" ht="15.75" thickBot="1">
      <c r="A104" s="74" t="s">
        <v>209</v>
      </c>
      <c r="B104" s="93" t="s">
        <v>74</v>
      </c>
      <c r="C104" s="97">
        <f>ABS(IF(C84&lt;0,C84,0))</f>
        <v>432.96418545881716</v>
      </c>
      <c r="D104" s="97">
        <f t="shared" ref="D104:V117" si="78">ABS(IF(D84&lt;0,D84,0))</f>
        <v>143.35624751754207</v>
      </c>
      <c r="E104" s="97">
        <f t="shared" si="78"/>
        <v>171.965703443628</v>
      </c>
      <c r="F104" s="97">
        <f t="shared" si="78"/>
        <v>202.53503627138247</v>
      </c>
      <c r="G104" s="97">
        <f t="shared" si="78"/>
        <v>23.689593541550984</v>
      </c>
      <c r="H104" s="97">
        <f t="shared" si="78"/>
        <v>345.87737428590259</v>
      </c>
      <c r="I104" s="97">
        <f t="shared" si="78"/>
        <v>65.552239672813471</v>
      </c>
      <c r="J104" s="97">
        <f t="shared" si="78"/>
        <v>811.37864775427522</v>
      </c>
      <c r="K104" s="97">
        <f t="shared" si="78"/>
        <v>60.878478398228253</v>
      </c>
      <c r="L104" s="97">
        <f t="shared" si="78"/>
        <v>354.86879319588684</v>
      </c>
      <c r="M104" s="97">
        <f t="shared" si="78"/>
        <v>315.73784122306188</v>
      </c>
      <c r="N104" s="97">
        <f t="shared" si="78"/>
        <v>232.81495340618477</v>
      </c>
      <c r="O104" s="97">
        <f t="shared" si="78"/>
        <v>207.35021079958568</v>
      </c>
      <c r="P104" s="97">
        <f t="shared" si="78"/>
        <v>652.11732315531208</v>
      </c>
      <c r="Q104" s="97">
        <f t="shared" si="78"/>
        <v>210.91121772977084</v>
      </c>
      <c r="R104" s="97">
        <f t="shared" si="78"/>
        <v>100.69555064664488</v>
      </c>
      <c r="S104" s="97">
        <f t="shared" si="78"/>
        <v>379.04102211133943</v>
      </c>
      <c r="T104" s="97">
        <f t="shared" si="78"/>
        <v>404.46155590691046</v>
      </c>
      <c r="U104" s="97">
        <f t="shared" si="78"/>
        <v>239.46848000121236</v>
      </c>
      <c r="V104" s="97">
        <f t="shared" si="78"/>
        <v>260.89875170036379</v>
      </c>
      <c r="W104" s="98">
        <f>SUM(C104:V104)</f>
        <v>5616.563206220414</v>
      </c>
    </row>
    <row r="105" spans="1:23" ht="15.75" thickBot="1">
      <c r="A105" s="71" t="s">
        <v>73</v>
      </c>
      <c r="B105" s="94" t="s">
        <v>75</v>
      </c>
      <c r="C105" s="97">
        <f t="shared" ref="C105:R117" si="79">ABS(IF(C85&lt;0,C85,0))</f>
        <v>51.615951422096444</v>
      </c>
      <c r="D105" s="97">
        <f t="shared" si="79"/>
        <v>23.643804017605433</v>
      </c>
      <c r="E105" s="97">
        <f t="shared" si="79"/>
        <v>17.720633932848102</v>
      </c>
      <c r="F105" s="97">
        <f t="shared" si="79"/>
        <v>18.397993994645645</v>
      </c>
      <c r="G105" s="97">
        <f t="shared" si="79"/>
        <v>0</v>
      </c>
      <c r="H105" s="97">
        <f t="shared" si="79"/>
        <v>47.792011522250561</v>
      </c>
      <c r="I105" s="97">
        <f t="shared" si="79"/>
        <v>13.743770781914318</v>
      </c>
      <c r="J105" s="97">
        <f t="shared" si="79"/>
        <v>70.174986077025608</v>
      </c>
      <c r="K105" s="97">
        <f t="shared" si="79"/>
        <v>21.661381086195732</v>
      </c>
      <c r="L105" s="97">
        <f t="shared" si="79"/>
        <v>36.239216778891091</v>
      </c>
      <c r="M105" s="97">
        <f t="shared" si="79"/>
        <v>12.703260652590359</v>
      </c>
      <c r="N105" s="97">
        <f t="shared" si="79"/>
        <v>63.149334681549789</v>
      </c>
      <c r="O105" s="97">
        <f t="shared" si="79"/>
        <v>18.002393928786013</v>
      </c>
      <c r="P105" s="97">
        <f t="shared" si="79"/>
        <v>51.824544346303156</v>
      </c>
      <c r="Q105" s="97">
        <f t="shared" si="79"/>
        <v>5.2043101947016339</v>
      </c>
      <c r="R105" s="97">
        <f t="shared" si="79"/>
        <v>11.336260173414246</v>
      </c>
      <c r="S105" s="97">
        <f t="shared" si="78"/>
        <v>49.515702126650751</v>
      </c>
      <c r="T105" s="97">
        <f t="shared" si="78"/>
        <v>40.32140216061569</v>
      </c>
      <c r="U105" s="97">
        <f t="shared" si="78"/>
        <v>9.3667076470209167</v>
      </c>
      <c r="V105" s="97">
        <f t="shared" si="78"/>
        <v>80.982918126778657</v>
      </c>
      <c r="W105" s="99">
        <f t="shared" ref="W105:W117" si="80">SUM(C105:V105)</f>
        <v>643.39658365188416</v>
      </c>
    </row>
    <row r="106" spans="1:23" ht="15.75" thickBot="1">
      <c r="A106" s="71"/>
      <c r="B106" s="94" t="s">
        <v>76</v>
      </c>
      <c r="C106" s="97">
        <f t="shared" si="79"/>
        <v>0</v>
      </c>
      <c r="D106" s="97">
        <f t="shared" si="78"/>
        <v>0</v>
      </c>
      <c r="E106" s="97">
        <f t="shared" si="78"/>
        <v>0</v>
      </c>
      <c r="F106" s="97">
        <f t="shared" si="78"/>
        <v>0</v>
      </c>
      <c r="G106" s="97">
        <f t="shared" si="78"/>
        <v>0</v>
      </c>
      <c r="H106" s="97">
        <f t="shared" si="78"/>
        <v>0</v>
      </c>
      <c r="I106" s="97">
        <f t="shared" si="78"/>
        <v>0</v>
      </c>
      <c r="J106" s="97">
        <f t="shared" si="78"/>
        <v>0</v>
      </c>
      <c r="K106" s="97">
        <f t="shared" si="78"/>
        <v>0</v>
      </c>
      <c r="L106" s="97">
        <f t="shared" si="78"/>
        <v>0</v>
      </c>
      <c r="M106" s="97">
        <f t="shared" si="78"/>
        <v>0</v>
      </c>
      <c r="N106" s="97">
        <f t="shared" si="78"/>
        <v>0</v>
      </c>
      <c r="O106" s="97">
        <f t="shared" si="78"/>
        <v>0</v>
      </c>
      <c r="P106" s="97">
        <f t="shared" si="78"/>
        <v>0</v>
      </c>
      <c r="Q106" s="97">
        <f t="shared" si="78"/>
        <v>0</v>
      </c>
      <c r="R106" s="97">
        <f t="shared" si="78"/>
        <v>0</v>
      </c>
      <c r="S106" s="97">
        <f t="shared" si="78"/>
        <v>0</v>
      </c>
      <c r="T106" s="97">
        <f t="shared" si="78"/>
        <v>0</v>
      </c>
      <c r="U106" s="97">
        <f t="shared" si="78"/>
        <v>0</v>
      </c>
      <c r="V106" s="97">
        <f t="shared" si="78"/>
        <v>0</v>
      </c>
      <c r="W106" s="99">
        <f t="shared" si="80"/>
        <v>0</v>
      </c>
    </row>
    <row r="107" spans="1:23" ht="15.75" thickBot="1">
      <c r="A107" s="74" t="s">
        <v>210</v>
      </c>
      <c r="B107" s="94" t="s">
        <v>77</v>
      </c>
      <c r="C107" s="97">
        <f t="shared" si="79"/>
        <v>0</v>
      </c>
      <c r="D107" s="97">
        <f t="shared" si="78"/>
        <v>31.221534731698739</v>
      </c>
      <c r="E107" s="97">
        <f t="shared" si="78"/>
        <v>0</v>
      </c>
      <c r="F107" s="97">
        <f t="shared" si="78"/>
        <v>200.38703753498703</v>
      </c>
      <c r="G107" s="97">
        <f t="shared" si="78"/>
        <v>14.514416216586071</v>
      </c>
      <c r="H107" s="97">
        <f t="shared" si="78"/>
        <v>252.44202353315228</v>
      </c>
      <c r="I107" s="97">
        <f t="shared" si="78"/>
        <v>0</v>
      </c>
      <c r="J107" s="97">
        <f t="shared" si="78"/>
        <v>337.19004730823713</v>
      </c>
      <c r="K107" s="97">
        <f t="shared" si="78"/>
        <v>0</v>
      </c>
      <c r="L107" s="97">
        <f t="shared" si="78"/>
        <v>0</v>
      </c>
      <c r="M107" s="97">
        <f t="shared" si="78"/>
        <v>0</v>
      </c>
      <c r="N107" s="97">
        <f t="shared" si="78"/>
        <v>0</v>
      </c>
      <c r="O107" s="97">
        <f t="shared" si="78"/>
        <v>29.05213613968931</v>
      </c>
      <c r="P107" s="97">
        <f t="shared" si="78"/>
        <v>0</v>
      </c>
      <c r="Q107" s="97">
        <f t="shared" si="78"/>
        <v>0</v>
      </c>
      <c r="R107" s="97">
        <f t="shared" si="78"/>
        <v>0</v>
      </c>
      <c r="S107" s="97">
        <f t="shared" si="78"/>
        <v>0</v>
      </c>
      <c r="T107" s="97">
        <f t="shared" si="78"/>
        <v>0</v>
      </c>
      <c r="U107" s="97">
        <f t="shared" si="78"/>
        <v>0</v>
      </c>
      <c r="V107" s="97">
        <f t="shared" si="78"/>
        <v>0</v>
      </c>
      <c r="W107" s="99">
        <f t="shared" si="80"/>
        <v>864.80719546435057</v>
      </c>
    </row>
    <row r="108" spans="1:23" ht="15.75" thickBot="1">
      <c r="A108" s="71" t="s">
        <v>73</v>
      </c>
      <c r="B108" s="94" t="s">
        <v>78</v>
      </c>
      <c r="C108" s="97">
        <f t="shared" si="79"/>
        <v>0</v>
      </c>
      <c r="D108" s="97">
        <f t="shared" si="78"/>
        <v>0</v>
      </c>
      <c r="E108" s="97">
        <f t="shared" si="78"/>
        <v>21.52019276377353</v>
      </c>
      <c r="F108" s="97">
        <f t="shared" si="78"/>
        <v>6.4141253136480003</v>
      </c>
      <c r="G108" s="97">
        <f t="shared" si="78"/>
        <v>0</v>
      </c>
      <c r="H108" s="97">
        <f t="shared" si="78"/>
        <v>5.2855382791728971</v>
      </c>
      <c r="I108" s="97">
        <f t="shared" si="78"/>
        <v>0</v>
      </c>
      <c r="J108" s="97">
        <f t="shared" si="78"/>
        <v>18.263816775774785</v>
      </c>
      <c r="K108" s="97">
        <f t="shared" si="78"/>
        <v>0</v>
      </c>
      <c r="L108" s="97">
        <f t="shared" si="78"/>
        <v>53.110415350048441</v>
      </c>
      <c r="M108" s="97">
        <f t="shared" si="78"/>
        <v>0</v>
      </c>
      <c r="N108" s="97">
        <f t="shared" si="78"/>
        <v>0</v>
      </c>
      <c r="O108" s="97">
        <f t="shared" si="78"/>
        <v>0</v>
      </c>
      <c r="P108" s="97">
        <f t="shared" si="78"/>
        <v>0</v>
      </c>
      <c r="Q108" s="97">
        <f t="shared" si="78"/>
        <v>0</v>
      </c>
      <c r="R108" s="97">
        <f t="shared" si="78"/>
        <v>0</v>
      </c>
      <c r="S108" s="97">
        <f t="shared" si="78"/>
        <v>0</v>
      </c>
      <c r="T108" s="97">
        <f t="shared" si="78"/>
        <v>0</v>
      </c>
      <c r="U108" s="97">
        <f t="shared" si="78"/>
        <v>37.984139110772446</v>
      </c>
      <c r="V108" s="97">
        <f t="shared" si="78"/>
        <v>0</v>
      </c>
      <c r="W108" s="99">
        <f t="shared" si="80"/>
        <v>142.57822759319009</v>
      </c>
    </row>
    <row r="109" spans="1:23" ht="15.75" thickBot="1">
      <c r="A109" s="72"/>
      <c r="B109" s="95" t="s">
        <v>79</v>
      </c>
      <c r="C109" s="97">
        <f t="shared" si="79"/>
        <v>0</v>
      </c>
      <c r="D109" s="97">
        <f t="shared" si="78"/>
        <v>0</v>
      </c>
      <c r="E109" s="97">
        <f t="shared" si="78"/>
        <v>0</v>
      </c>
      <c r="F109" s="97">
        <f t="shared" si="78"/>
        <v>0</v>
      </c>
      <c r="G109" s="97">
        <f t="shared" si="78"/>
        <v>0</v>
      </c>
      <c r="H109" s="97">
        <f t="shared" si="78"/>
        <v>0</v>
      </c>
      <c r="I109" s="97">
        <f t="shared" si="78"/>
        <v>0</v>
      </c>
      <c r="J109" s="97">
        <f t="shared" si="78"/>
        <v>0</v>
      </c>
      <c r="K109" s="97">
        <f t="shared" si="78"/>
        <v>0</v>
      </c>
      <c r="L109" s="97">
        <f t="shared" si="78"/>
        <v>0</v>
      </c>
      <c r="M109" s="97">
        <f t="shared" si="78"/>
        <v>0</v>
      </c>
      <c r="N109" s="97">
        <f t="shared" si="78"/>
        <v>0</v>
      </c>
      <c r="O109" s="97">
        <f t="shared" si="78"/>
        <v>0</v>
      </c>
      <c r="P109" s="97">
        <f t="shared" si="78"/>
        <v>0</v>
      </c>
      <c r="Q109" s="97">
        <f t="shared" si="78"/>
        <v>0</v>
      </c>
      <c r="R109" s="97">
        <f t="shared" si="78"/>
        <v>0</v>
      </c>
      <c r="S109" s="97">
        <f t="shared" si="78"/>
        <v>0</v>
      </c>
      <c r="T109" s="97">
        <f t="shared" si="78"/>
        <v>0</v>
      </c>
      <c r="U109" s="97">
        <f t="shared" si="78"/>
        <v>0</v>
      </c>
      <c r="V109" s="97">
        <f t="shared" si="78"/>
        <v>0</v>
      </c>
      <c r="W109" s="100">
        <f t="shared" si="80"/>
        <v>0</v>
      </c>
    </row>
    <row r="110" spans="1:23" ht="15.75" thickBot="1">
      <c r="A110" s="73" t="s">
        <v>80</v>
      </c>
      <c r="B110" s="93" t="s">
        <v>75</v>
      </c>
      <c r="C110" s="97">
        <f t="shared" si="79"/>
        <v>0</v>
      </c>
      <c r="D110" s="97">
        <f t="shared" si="78"/>
        <v>0</v>
      </c>
      <c r="E110" s="97">
        <f t="shared" si="78"/>
        <v>0</v>
      </c>
      <c r="F110" s="97">
        <f t="shared" si="78"/>
        <v>0</v>
      </c>
      <c r="G110" s="97">
        <f t="shared" si="78"/>
        <v>0</v>
      </c>
      <c r="H110" s="97">
        <f t="shared" si="78"/>
        <v>0</v>
      </c>
      <c r="I110" s="97">
        <f t="shared" si="78"/>
        <v>0</v>
      </c>
      <c r="J110" s="97">
        <f t="shared" si="78"/>
        <v>12.153053796301876</v>
      </c>
      <c r="K110" s="97">
        <f t="shared" si="78"/>
        <v>0</v>
      </c>
      <c r="L110" s="97">
        <f t="shared" si="78"/>
        <v>0</v>
      </c>
      <c r="M110" s="97">
        <f t="shared" si="78"/>
        <v>0</v>
      </c>
      <c r="N110" s="97">
        <f t="shared" si="78"/>
        <v>0</v>
      </c>
      <c r="O110" s="97">
        <f t="shared" si="78"/>
        <v>0</v>
      </c>
      <c r="P110" s="97">
        <f t="shared" si="78"/>
        <v>0</v>
      </c>
      <c r="Q110" s="97">
        <f t="shared" si="78"/>
        <v>0</v>
      </c>
      <c r="R110" s="97">
        <f t="shared" si="78"/>
        <v>0</v>
      </c>
      <c r="S110" s="97">
        <f t="shared" si="78"/>
        <v>0</v>
      </c>
      <c r="T110" s="97">
        <f t="shared" si="78"/>
        <v>0</v>
      </c>
      <c r="U110" s="97">
        <f t="shared" si="78"/>
        <v>0</v>
      </c>
      <c r="V110" s="97">
        <f t="shared" si="78"/>
        <v>0</v>
      </c>
      <c r="W110" s="98">
        <f t="shared" si="80"/>
        <v>12.153053796301876</v>
      </c>
    </row>
    <row r="111" spans="1:23" ht="15.75" thickBot="1">
      <c r="A111" s="71"/>
      <c r="B111" s="94" t="s">
        <v>76</v>
      </c>
      <c r="C111" s="97">
        <f t="shared" si="79"/>
        <v>0</v>
      </c>
      <c r="D111" s="97">
        <f t="shared" si="78"/>
        <v>0</v>
      </c>
      <c r="E111" s="97">
        <f t="shared" si="78"/>
        <v>0</v>
      </c>
      <c r="F111" s="97">
        <f t="shared" si="78"/>
        <v>0</v>
      </c>
      <c r="G111" s="97">
        <f t="shared" si="78"/>
        <v>0</v>
      </c>
      <c r="H111" s="97">
        <f t="shared" si="78"/>
        <v>0</v>
      </c>
      <c r="I111" s="97">
        <f t="shared" si="78"/>
        <v>0</v>
      </c>
      <c r="J111" s="97">
        <f t="shared" si="78"/>
        <v>0</v>
      </c>
      <c r="K111" s="97">
        <f t="shared" si="78"/>
        <v>0</v>
      </c>
      <c r="L111" s="97">
        <f t="shared" si="78"/>
        <v>0</v>
      </c>
      <c r="M111" s="97">
        <f t="shared" si="78"/>
        <v>0</v>
      </c>
      <c r="N111" s="97">
        <f t="shared" si="78"/>
        <v>0</v>
      </c>
      <c r="O111" s="97">
        <f t="shared" si="78"/>
        <v>0</v>
      </c>
      <c r="P111" s="97">
        <f t="shared" si="78"/>
        <v>0</v>
      </c>
      <c r="Q111" s="97">
        <f t="shared" si="78"/>
        <v>0</v>
      </c>
      <c r="R111" s="97">
        <f t="shared" si="78"/>
        <v>0</v>
      </c>
      <c r="S111" s="97">
        <f t="shared" si="78"/>
        <v>0</v>
      </c>
      <c r="T111" s="97">
        <f t="shared" si="78"/>
        <v>0</v>
      </c>
      <c r="U111" s="97">
        <f t="shared" si="78"/>
        <v>0</v>
      </c>
      <c r="V111" s="97">
        <f t="shared" si="78"/>
        <v>0</v>
      </c>
      <c r="W111" s="99">
        <f t="shared" si="80"/>
        <v>0</v>
      </c>
    </row>
    <row r="112" spans="1:23" ht="15.75" thickBot="1">
      <c r="A112" s="71"/>
      <c r="B112" s="94" t="s">
        <v>78</v>
      </c>
      <c r="C112" s="97">
        <f t="shared" si="79"/>
        <v>0</v>
      </c>
      <c r="D112" s="97">
        <f t="shared" si="78"/>
        <v>0</v>
      </c>
      <c r="E112" s="97">
        <f t="shared" si="78"/>
        <v>0</v>
      </c>
      <c r="F112" s="97">
        <f t="shared" si="78"/>
        <v>30.60411003733654</v>
      </c>
      <c r="G112" s="97">
        <f t="shared" si="78"/>
        <v>0</v>
      </c>
      <c r="H112" s="97">
        <f t="shared" si="78"/>
        <v>0</v>
      </c>
      <c r="I112" s="97">
        <f t="shared" si="78"/>
        <v>0</v>
      </c>
      <c r="J112" s="97">
        <f t="shared" si="78"/>
        <v>0</v>
      </c>
      <c r="K112" s="97">
        <f t="shared" si="78"/>
        <v>0</v>
      </c>
      <c r="L112" s="97">
        <f t="shared" si="78"/>
        <v>0</v>
      </c>
      <c r="M112" s="97">
        <f t="shared" si="78"/>
        <v>0</v>
      </c>
      <c r="N112" s="97">
        <f t="shared" si="78"/>
        <v>0</v>
      </c>
      <c r="O112" s="97">
        <f t="shared" si="78"/>
        <v>0</v>
      </c>
      <c r="P112" s="97">
        <f t="shared" si="78"/>
        <v>0</v>
      </c>
      <c r="Q112" s="97">
        <f t="shared" si="78"/>
        <v>0</v>
      </c>
      <c r="R112" s="97">
        <f t="shared" si="78"/>
        <v>0</v>
      </c>
      <c r="S112" s="97">
        <f t="shared" si="78"/>
        <v>0</v>
      </c>
      <c r="T112" s="97">
        <f t="shared" si="78"/>
        <v>0</v>
      </c>
      <c r="U112" s="97">
        <f t="shared" si="78"/>
        <v>0</v>
      </c>
      <c r="V112" s="97">
        <f t="shared" si="78"/>
        <v>0</v>
      </c>
      <c r="W112" s="99">
        <f t="shared" si="80"/>
        <v>30.60411003733654</v>
      </c>
    </row>
    <row r="113" spans="1:24" ht="15.75" thickBot="1">
      <c r="A113" s="72"/>
      <c r="B113" s="95" t="s">
        <v>79</v>
      </c>
      <c r="C113" s="97">
        <f t="shared" si="79"/>
        <v>0</v>
      </c>
      <c r="D113" s="97">
        <f t="shared" si="78"/>
        <v>0</v>
      </c>
      <c r="E113" s="97">
        <f t="shared" si="78"/>
        <v>0</v>
      </c>
      <c r="F113" s="97">
        <f t="shared" si="78"/>
        <v>0</v>
      </c>
      <c r="G113" s="97">
        <f t="shared" si="78"/>
        <v>0</v>
      </c>
      <c r="H113" s="97">
        <f t="shared" si="78"/>
        <v>0</v>
      </c>
      <c r="I113" s="97">
        <f t="shared" si="78"/>
        <v>0</v>
      </c>
      <c r="J113" s="97">
        <f t="shared" si="78"/>
        <v>0</v>
      </c>
      <c r="K113" s="97">
        <f t="shared" si="78"/>
        <v>0</v>
      </c>
      <c r="L113" s="97">
        <f t="shared" si="78"/>
        <v>0</v>
      </c>
      <c r="M113" s="97">
        <f t="shared" si="78"/>
        <v>0</v>
      </c>
      <c r="N113" s="97">
        <f t="shared" si="78"/>
        <v>0</v>
      </c>
      <c r="O113" s="97">
        <f t="shared" si="78"/>
        <v>0</v>
      </c>
      <c r="P113" s="97">
        <f t="shared" si="78"/>
        <v>0</v>
      </c>
      <c r="Q113" s="97">
        <f t="shared" si="78"/>
        <v>0</v>
      </c>
      <c r="R113" s="97">
        <f t="shared" si="78"/>
        <v>0</v>
      </c>
      <c r="S113" s="97">
        <f t="shared" si="78"/>
        <v>0</v>
      </c>
      <c r="T113" s="97">
        <f t="shared" si="78"/>
        <v>0</v>
      </c>
      <c r="U113" s="97">
        <f t="shared" si="78"/>
        <v>0</v>
      </c>
      <c r="V113" s="97">
        <f t="shared" si="78"/>
        <v>0</v>
      </c>
      <c r="W113" s="100">
        <f t="shared" si="80"/>
        <v>0</v>
      </c>
    </row>
    <row r="114" spans="1:24" ht="15.75" thickBot="1">
      <c r="A114" s="71" t="s">
        <v>81</v>
      </c>
      <c r="B114" s="94" t="s">
        <v>75</v>
      </c>
      <c r="C114" s="97">
        <f t="shared" si="79"/>
        <v>0</v>
      </c>
      <c r="D114" s="97">
        <f t="shared" si="78"/>
        <v>0</v>
      </c>
      <c r="E114" s="97">
        <f t="shared" si="78"/>
        <v>0</v>
      </c>
      <c r="F114" s="97">
        <f t="shared" si="78"/>
        <v>0</v>
      </c>
      <c r="G114" s="97">
        <f t="shared" si="78"/>
        <v>0</v>
      </c>
      <c r="H114" s="97">
        <f t="shared" si="78"/>
        <v>0</v>
      </c>
      <c r="I114" s="97">
        <f t="shared" si="78"/>
        <v>0</v>
      </c>
      <c r="J114" s="97">
        <f t="shared" si="78"/>
        <v>0</v>
      </c>
      <c r="K114" s="97">
        <f t="shared" si="78"/>
        <v>0</v>
      </c>
      <c r="L114" s="97">
        <f t="shared" si="78"/>
        <v>0</v>
      </c>
      <c r="M114" s="97">
        <f t="shared" si="78"/>
        <v>0</v>
      </c>
      <c r="N114" s="97">
        <f t="shared" si="78"/>
        <v>0</v>
      </c>
      <c r="O114" s="97">
        <f t="shared" si="78"/>
        <v>0</v>
      </c>
      <c r="P114" s="97">
        <f t="shared" si="78"/>
        <v>0</v>
      </c>
      <c r="Q114" s="97">
        <f t="shared" si="78"/>
        <v>0</v>
      </c>
      <c r="R114" s="97">
        <f t="shared" si="78"/>
        <v>0</v>
      </c>
      <c r="S114" s="97">
        <f t="shared" si="78"/>
        <v>0</v>
      </c>
      <c r="T114" s="97">
        <f t="shared" si="78"/>
        <v>0</v>
      </c>
      <c r="U114" s="97">
        <f t="shared" si="78"/>
        <v>0</v>
      </c>
      <c r="V114" s="97">
        <f t="shared" si="78"/>
        <v>0</v>
      </c>
      <c r="W114" s="99">
        <f t="shared" si="80"/>
        <v>0</v>
      </c>
    </row>
    <row r="115" spans="1:24" ht="15.75" thickBot="1">
      <c r="A115" s="71"/>
      <c r="B115" s="94" t="s">
        <v>76</v>
      </c>
      <c r="C115" s="97">
        <f t="shared" si="79"/>
        <v>0</v>
      </c>
      <c r="D115" s="97">
        <f t="shared" si="78"/>
        <v>0</v>
      </c>
      <c r="E115" s="97">
        <f t="shared" si="78"/>
        <v>0</v>
      </c>
      <c r="F115" s="97">
        <f t="shared" si="78"/>
        <v>0</v>
      </c>
      <c r="G115" s="97">
        <f t="shared" si="78"/>
        <v>0</v>
      </c>
      <c r="H115" s="97">
        <f t="shared" si="78"/>
        <v>0</v>
      </c>
      <c r="I115" s="97">
        <f t="shared" si="78"/>
        <v>0</v>
      </c>
      <c r="J115" s="97">
        <f t="shared" si="78"/>
        <v>0</v>
      </c>
      <c r="K115" s="97">
        <f t="shared" si="78"/>
        <v>0</v>
      </c>
      <c r="L115" s="97">
        <f t="shared" si="78"/>
        <v>0</v>
      </c>
      <c r="M115" s="97">
        <f t="shared" si="78"/>
        <v>0</v>
      </c>
      <c r="N115" s="97">
        <f t="shared" si="78"/>
        <v>0</v>
      </c>
      <c r="O115" s="97">
        <f t="shared" si="78"/>
        <v>0</v>
      </c>
      <c r="P115" s="97">
        <f t="shared" si="78"/>
        <v>0</v>
      </c>
      <c r="Q115" s="97">
        <f t="shared" si="78"/>
        <v>0</v>
      </c>
      <c r="R115" s="97">
        <f t="shared" si="78"/>
        <v>0</v>
      </c>
      <c r="S115" s="97">
        <f t="shared" si="78"/>
        <v>0</v>
      </c>
      <c r="T115" s="97">
        <f t="shared" si="78"/>
        <v>0</v>
      </c>
      <c r="U115" s="97">
        <f t="shared" si="78"/>
        <v>0</v>
      </c>
      <c r="V115" s="97">
        <f t="shared" si="78"/>
        <v>0</v>
      </c>
      <c r="W115" s="99">
        <f t="shared" si="80"/>
        <v>0</v>
      </c>
    </row>
    <row r="116" spans="1:24" ht="15.75" thickBot="1">
      <c r="A116" s="71"/>
      <c r="B116" s="94" t="s">
        <v>78</v>
      </c>
      <c r="C116" s="97">
        <f t="shared" si="79"/>
        <v>0</v>
      </c>
      <c r="D116" s="97">
        <f t="shared" si="78"/>
        <v>0</v>
      </c>
      <c r="E116" s="97">
        <f t="shared" si="78"/>
        <v>0</v>
      </c>
      <c r="F116" s="97">
        <f t="shared" si="78"/>
        <v>0</v>
      </c>
      <c r="G116" s="97">
        <f t="shared" si="78"/>
        <v>0</v>
      </c>
      <c r="H116" s="97">
        <f t="shared" si="78"/>
        <v>0</v>
      </c>
      <c r="I116" s="97">
        <f t="shared" si="78"/>
        <v>0</v>
      </c>
      <c r="J116" s="97">
        <f t="shared" si="78"/>
        <v>0</v>
      </c>
      <c r="K116" s="97">
        <f t="shared" si="78"/>
        <v>0</v>
      </c>
      <c r="L116" s="97">
        <f t="shared" si="78"/>
        <v>0</v>
      </c>
      <c r="M116" s="97">
        <f t="shared" si="78"/>
        <v>0</v>
      </c>
      <c r="N116" s="97">
        <f t="shared" si="78"/>
        <v>0</v>
      </c>
      <c r="O116" s="97">
        <f t="shared" si="78"/>
        <v>0</v>
      </c>
      <c r="P116" s="97">
        <f t="shared" si="78"/>
        <v>0</v>
      </c>
      <c r="Q116" s="97">
        <f t="shared" si="78"/>
        <v>0</v>
      </c>
      <c r="R116" s="97">
        <f t="shared" si="78"/>
        <v>0</v>
      </c>
      <c r="S116" s="97">
        <f t="shared" si="78"/>
        <v>0</v>
      </c>
      <c r="T116" s="97">
        <f t="shared" si="78"/>
        <v>0</v>
      </c>
      <c r="U116" s="97">
        <f t="shared" si="78"/>
        <v>0</v>
      </c>
      <c r="V116" s="97">
        <f t="shared" si="78"/>
        <v>0</v>
      </c>
      <c r="W116" s="99">
        <f t="shared" si="80"/>
        <v>0</v>
      </c>
    </row>
    <row r="117" spans="1:24" ht="15.75" thickBot="1">
      <c r="A117" s="71"/>
      <c r="B117" s="94" t="s">
        <v>79</v>
      </c>
      <c r="C117" s="97">
        <f t="shared" si="79"/>
        <v>0</v>
      </c>
      <c r="D117" s="97">
        <f t="shared" si="78"/>
        <v>0</v>
      </c>
      <c r="E117" s="97">
        <f t="shared" si="78"/>
        <v>0</v>
      </c>
      <c r="F117" s="97">
        <f t="shared" si="78"/>
        <v>0</v>
      </c>
      <c r="G117" s="97">
        <f t="shared" si="78"/>
        <v>0</v>
      </c>
      <c r="H117" s="97">
        <f t="shared" si="78"/>
        <v>0</v>
      </c>
      <c r="I117" s="97">
        <f t="shared" si="78"/>
        <v>0</v>
      </c>
      <c r="J117" s="97">
        <f t="shared" si="78"/>
        <v>0</v>
      </c>
      <c r="K117" s="97">
        <f t="shared" si="78"/>
        <v>0</v>
      </c>
      <c r="L117" s="97">
        <f t="shared" si="78"/>
        <v>0</v>
      </c>
      <c r="M117" s="97">
        <f t="shared" si="78"/>
        <v>0</v>
      </c>
      <c r="N117" s="97">
        <f t="shared" si="78"/>
        <v>0</v>
      </c>
      <c r="O117" s="97">
        <f t="shared" si="78"/>
        <v>0</v>
      </c>
      <c r="P117" s="97">
        <f t="shared" si="78"/>
        <v>0</v>
      </c>
      <c r="Q117" s="97">
        <f t="shared" si="78"/>
        <v>0</v>
      </c>
      <c r="R117" s="97">
        <f t="shared" si="78"/>
        <v>0</v>
      </c>
      <c r="S117" s="97">
        <f t="shared" si="78"/>
        <v>0</v>
      </c>
      <c r="T117" s="97">
        <f t="shared" si="78"/>
        <v>0</v>
      </c>
      <c r="U117" s="97">
        <f t="shared" si="78"/>
        <v>0</v>
      </c>
      <c r="V117" s="97">
        <f t="shared" si="78"/>
        <v>0</v>
      </c>
      <c r="W117" s="99">
        <f t="shared" si="80"/>
        <v>0</v>
      </c>
    </row>
    <row r="118" spans="1:24" ht="15.75" thickBot="1">
      <c r="A118" s="72" t="s">
        <v>5</v>
      </c>
      <c r="B118" s="95"/>
      <c r="C118" s="97">
        <f>SUM(C104:C117)</f>
        <v>484.58013688091359</v>
      </c>
      <c r="D118" s="97">
        <f t="shared" ref="D118:V118" si="81">SUM(D104:D117)</f>
        <v>198.22158626684626</v>
      </c>
      <c r="E118" s="97">
        <f t="shared" si="81"/>
        <v>211.20653014024964</v>
      </c>
      <c r="F118" s="97">
        <f t="shared" si="81"/>
        <v>458.33830315199975</v>
      </c>
      <c r="G118" s="97">
        <f t="shared" si="81"/>
        <v>38.204009758137055</v>
      </c>
      <c r="H118" s="97">
        <f t="shared" si="81"/>
        <v>651.39694762047839</v>
      </c>
      <c r="I118" s="97">
        <f t="shared" si="81"/>
        <v>79.296010454727792</v>
      </c>
      <c r="J118" s="97">
        <f t="shared" si="81"/>
        <v>1249.1605517116147</v>
      </c>
      <c r="K118" s="97">
        <f t="shared" si="81"/>
        <v>82.539859484423985</v>
      </c>
      <c r="L118" s="97">
        <f t="shared" si="81"/>
        <v>444.2184253248264</v>
      </c>
      <c r="M118" s="97">
        <f t="shared" si="81"/>
        <v>328.44110187565224</v>
      </c>
      <c r="N118" s="97">
        <f t="shared" si="81"/>
        <v>295.96428808773453</v>
      </c>
      <c r="O118" s="97">
        <f t="shared" si="81"/>
        <v>254.404740868061</v>
      </c>
      <c r="P118" s="97">
        <f t="shared" si="81"/>
        <v>703.94186750161521</v>
      </c>
      <c r="Q118" s="97">
        <f t="shared" si="81"/>
        <v>216.11552792447247</v>
      </c>
      <c r="R118" s="97">
        <f t="shared" si="81"/>
        <v>112.03181082005912</v>
      </c>
      <c r="S118" s="97">
        <f t="shared" si="81"/>
        <v>428.55672423799018</v>
      </c>
      <c r="T118" s="97">
        <f t="shared" si="81"/>
        <v>444.78295806752612</v>
      </c>
      <c r="U118" s="97">
        <f t="shared" si="81"/>
        <v>286.81932675900572</v>
      </c>
      <c r="V118" s="97">
        <f t="shared" si="81"/>
        <v>341.88166982714245</v>
      </c>
      <c r="W118" s="100">
        <f t="shared" ref="W118" si="82">SUM(W104:W117)</f>
        <v>7310.1023767634779</v>
      </c>
    </row>
    <row r="120" spans="1:24" ht="19.5" thickBot="1">
      <c r="A120" s="37" t="s">
        <v>212</v>
      </c>
      <c r="B120" s="37"/>
      <c r="C120" s="23"/>
      <c r="D120" s="23"/>
      <c r="E120" s="23"/>
      <c r="F120" s="23"/>
      <c r="G120" s="23"/>
      <c r="H120" s="23"/>
      <c r="I120" s="23"/>
      <c r="J120" s="23"/>
      <c r="K120" s="23"/>
      <c r="L120" s="23"/>
      <c r="M120" s="23"/>
      <c r="N120" s="23"/>
      <c r="O120" s="23"/>
      <c r="P120" s="23"/>
      <c r="Q120" s="23"/>
      <c r="R120" s="23"/>
      <c r="S120" s="23"/>
      <c r="T120" s="23"/>
      <c r="U120" s="23"/>
      <c r="V120" s="23"/>
      <c r="W120" s="23"/>
    </row>
    <row r="121" spans="1:24" ht="60.75" thickBot="1">
      <c r="A121" s="87"/>
      <c r="B121" s="92"/>
      <c r="C121" s="91" t="s">
        <v>98</v>
      </c>
      <c r="D121" s="91" t="s">
        <v>110</v>
      </c>
      <c r="E121" s="91" t="s">
        <v>115</v>
      </c>
      <c r="F121" s="91" t="s">
        <v>120</v>
      </c>
      <c r="G121" s="91" t="s">
        <v>125</v>
      </c>
      <c r="H121" s="91" t="s">
        <v>130</v>
      </c>
      <c r="I121" s="91" t="s">
        <v>135</v>
      </c>
      <c r="J121" s="91" t="s">
        <v>140</v>
      </c>
      <c r="K121" s="91" t="s">
        <v>145</v>
      </c>
      <c r="L121" s="91" t="s">
        <v>150</v>
      </c>
      <c r="M121" s="91" t="s">
        <v>155</v>
      </c>
      <c r="N121" s="91" t="s">
        <v>160</v>
      </c>
      <c r="O121" s="91" t="s">
        <v>165</v>
      </c>
      <c r="P121" s="91" t="s">
        <v>170</v>
      </c>
      <c r="Q121" s="91" t="s">
        <v>175</v>
      </c>
      <c r="R121" s="91" t="s">
        <v>180</v>
      </c>
      <c r="S121" s="91" t="s">
        <v>185</v>
      </c>
      <c r="T121" s="91" t="s">
        <v>70</v>
      </c>
      <c r="U121" s="91" t="s">
        <v>195</v>
      </c>
      <c r="V121" s="91" t="s">
        <v>200</v>
      </c>
      <c r="W121" s="92" t="s">
        <v>5</v>
      </c>
    </row>
    <row r="122" spans="1:24">
      <c r="A122" s="74" t="s">
        <v>209</v>
      </c>
      <c r="B122" s="73" t="s">
        <v>74</v>
      </c>
      <c r="C122" s="62">
        <f>C104*C46*$B$3*$B$2</f>
        <v>11.915174383826649</v>
      </c>
      <c r="D122" s="62">
        <f t="shared" ref="D122:V122" si="83">D104*D46*$B$3*$B$2</f>
        <v>5.7801238999072968</v>
      </c>
      <c r="E122" s="62">
        <f t="shared" si="83"/>
        <v>7.1537732632549256</v>
      </c>
      <c r="F122" s="62">
        <f t="shared" si="83"/>
        <v>15.813935632069544</v>
      </c>
      <c r="G122" s="62">
        <f t="shared" si="83"/>
        <v>0.21225875813229683</v>
      </c>
      <c r="H122" s="62">
        <f t="shared" si="83"/>
        <v>21.472067395668834</v>
      </c>
      <c r="I122" s="62">
        <f t="shared" si="83"/>
        <v>1.7620442024052263</v>
      </c>
      <c r="J122" s="62">
        <f t="shared" si="83"/>
        <v>32.714787077452385</v>
      </c>
      <c r="K122" s="62">
        <f t="shared" si="83"/>
        <v>3.8572603913117427</v>
      </c>
      <c r="L122" s="62">
        <f t="shared" si="83"/>
        <v>19.986210432792348</v>
      </c>
      <c r="M122" s="62">
        <f t="shared" si="83"/>
        <v>14.347127505175932</v>
      </c>
      <c r="N122" s="62">
        <f t="shared" si="83"/>
        <v>9.5361004915173293</v>
      </c>
      <c r="O122" s="62">
        <f t="shared" si="83"/>
        <v>6.3697984757632726</v>
      </c>
      <c r="P122" s="62">
        <f t="shared" si="83"/>
        <v>22.537174688247589</v>
      </c>
      <c r="Q122" s="62">
        <f t="shared" si="83"/>
        <v>9.0438730162525758</v>
      </c>
      <c r="R122" s="62">
        <f t="shared" si="83"/>
        <v>6.5089603937991258</v>
      </c>
      <c r="S122" s="62">
        <f t="shared" si="83"/>
        <v>17.223624044739264</v>
      </c>
      <c r="T122" s="62">
        <f t="shared" si="83"/>
        <v>16.82560072572748</v>
      </c>
      <c r="U122" s="62">
        <f t="shared" si="83"/>
        <v>14.712943411274487</v>
      </c>
      <c r="V122" s="62">
        <f t="shared" si="83"/>
        <v>11.688264076176301</v>
      </c>
      <c r="W122" s="64">
        <f>SUM(C122:V122)</f>
        <v>249.46110226549456</v>
      </c>
      <c r="X122" s="103"/>
    </row>
    <row r="123" spans="1:24">
      <c r="A123" s="71" t="s">
        <v>73</v>
      </c>
      <c r="B123" s="71" t="s">
        <v>75</v>
      </c>
      <c r="C123" s="66">
        <f t="shared" ref="C123:V123" si="84">C105*C47*$B$3*$B$2</f>
        <v>4.4926524117792752</v>
      </c>
      <c r="D123" s="66">
        <f t="shared" si="84"/>
        <v>2.1487489091199818</v>
      </c>
      <c r="E123" s="66">
        <f t="shared" si="84"/>
        <v>2.0754406462151702</v>
      </c>
      <c r="F123" s="66">
        <f t="shared" si="84"/>
        <v>2.3313937990014963</v>
      </c>
      <c r="G123" s="66">
        <f t="shared" si="84"/>
        <v>0</v>
      </c>
      <c r="H123" s="66">
        <f t="shared" si="84"/>
        <v>5.6279872768602273</v>
      </c>
      <c r="I123" s="66">
        <f t="shared" si="84"/>
        <v>0.86200930344166604</v>
      </c>
      <c r="J123" s="66">
        <f t="shared" si="84"/>
        <v>8.1290703871626473</v>
      </c>
      <c r="K123" s="66">
        <f t="shared" si="84"/>
        <v>3.0083326052508634</v>
      </c>
      <c r="L123" s="66">
        <f t="shared" si="84"/>
        <v>5.659116092191633</v>
      </c>
      <c r="M123" s="66">
        <f t="shared" si="84"/>
        <v>1.7886190998847227</v>
      </c>
      <c r="N123" s="66">
        <f t="shared" si="84"/>
        <v>4.4861287357772976</v>
      </c>
      <c r="O123" s="66">
        <f t="shared" si="84"/>
        <v>1.8549666704221108</v>
      </c>
      <c r="P123" s="66">
        <f t="shared" si="84"/>
        <v>5.2404979242981762</v>
      </c>
      <c r="Q123" s="66">
        <f t="shared" si="84"/>
        <v>0.55623667360971074</v>
      </c>
      <c r="R123" s="66">
        <f t="shared" si="84"/>
        <v>1.2841715524443658</v>
      </c>
      <c r="S123" s="66">
        <f t="shared" si="84"/>
        <v>4.4049168611868508</v>
      </c>
      <c r="T123" s="66">
        <f t="shared" si="84"/>
        <v>3.1999064754664617</v>
      </c>
      <c r="U123" s="66">
        <f t="shared" si="84"/>
        <v>1.6365511600874951</v>
      </c>
      <c r="V123" s="66">
        <f t="shared" si="84"/>
        <v>6.2194881121366015</v>
      </c>
      <c r="W123" s="67">
        <f t="shared" ref="W123:W135" si="85">SUM(C123:V123)</f>
        <v>65.006234696336733</v>
      </c>
    </row>
    <row r="124" spans="1:24">
      <c r="A124" s="71"/>
      <c r="B124" s="71" t="s">
        <v>76</v>
      </c>
      <c r="C124" s="66">
        <f t="shared" ref="C124:V124" si="86">C106*C48*$B$3*$B$2</f>
        <v>0</v>
      </c>
      <c r="D124" s="66">
        <f t="shared" si="86"/>
        <v>0</v>
      </c>
      <c r="E124" s="66">
        <f t="shared" si="86"/>
        <v>0</v>
      </c>
      <c r="F124" s="66">
        <f t="shared" si="86"/>
        <v>0</v>
      </c>
      <c r="G124" s="66">
        <f t="shared" si="86"/>
        <v>0</v>
      </c>
      <c r="H124" s="66">
        <f t="shared" si="86"/>
        <v>0</v>
      </c>
      <c r="I124" s="66">
        <f t="shared" si="86"/>
        <v>0</v>
      </c>
      <c r="J124" s="66">
        <f t="shared" si="86"/>
        <v>0</v>
      </c>
      <c r="K124" s="66">
        <f t="shared" si="86"/>
        <v>0</v>
      </c>
      <c r="L124" s="66">
        <f t="shared" si="86"/>
        <v>0</v>
      </c>
      <c r="M124" s="66">
        <f t="shared" si="86"/>
        <v>0</v>
      </c>
      <c r="N124" s="66">
        <f t="shared" si="86"/>
        <v>0</v>
      </c>
      <c r="O124" s="66">
        <f t="shared" si="86"/>
        <v>0</v>
      </c>
      <c r="P124" s="66">
        <f t="shared" si="86"/>
        <v>0</v>
      </c>
      <c r="Q124" s="66">
        <f t="shared" si="86"/>
        <v>0</v>
      </c>
      <c r="R124" s="66">
        <f t="shared" si="86"/>
        <v>0</v>
      </c>
      <c r="S124" s="66">
        <f t="shared" si="86"/>
        <v>0</v>
      </c>
      <c r="T124" s="66">
        <f t="shared" si="86"/>
        <v>0</v>
      </c>
      <c r="U124" s="66">
        <f t="shared" si="86"/>
        <v>0</v>
      </c>
      <c r="V124" s="66">
        <f t="shared" si="86"/>
        <v>0</v>
      </c>
      <c r="W124" s="67">
        <f t="shared" si="85"/>
        <v>0</v>
      </c>
    </row>
    <row r="125" spans="1:24">
      <c r="A125" s="74" t="s">
        <v>210</v>
      </c>
      <c r="B125" s="71" t="s">
        <v>77</v>
      </c>
      <c r="C125" s="66">
        <f t="shared" ref="C125:V125" si="87">C107*C49*$B$3*$B$2</f>
        <v>0</v>
      </c>
      <c r="D125" s="66">
        <f t="shared" si="87"/>
        <v>1.2388704981538061</v>
      </c>
      <c r="E125" s="66">
        <f t="shared" si="87"/>
        <v>0</v>
      </c>
      <c r="F125" s="66">
        <f t="shared" si="87"/>
        <v>12.56827499419439</v>
      </c>
      <c r="G125" s="66">
        <f t="shared" si="87"/>
        <v>0.15791684843645648</v>
      </c>
      <c r="H125" s="66">
        <f t="shared" si="87"/>
        <v>14.702223450570791</v>
      </c>
      <c r="I125" s="66">
        <f t="shared" si="87"/>
        <v>0</v>
      </c>
      <c r="J125" s="66">
        <f t="shared" si="87"/>
        <v>20.932758136895366</v>
      </c>
      <c r="K125" s="66">
        <f t="shared" si="87"/>
        <v>0</v>
      </c>
      <c r="L125" s="66">
        <f t="shared" si="87"/>
        <v>0</v>
      </c>
      <c r="M125" s="66">
        <f t="shared" si="87"/>
        <v>0</v>
      </c>
      <c r="N125" s="66">
        <f t="shared" si="87"/>
        <v>0</v>
      </c>
      <c r="O125" s="66">
        <f t="shared" si="87"/>
        <v>1.0598219263758661</v>
      </c>
      <c r="P125" s="66">
        <f t="shared" si="87"/>
        <v>0</v>
      </c>
      <c r="Q125" s="66">
        <f t="shared" si="87"/>
        <v>0</v>
      </c>
      <c r="R125" s="66">
        <f t="shared" si="87"/>
        <v>0</v>
      </c>
      <c r="S125" s="66">
        <f t="shared" si="87"/>
        <v>0</v>
      </c>
      <c r="T125" s="66">
        <f t="shared" si="87"/>
        <v>0</v>
      </c>
      <c r="U125" s="66">
        <f t="shared" si="87"/>
        <v>0</v>
      </c>
      <c r="V125" s="66">
        <f t="shared" si="87"/>
        <v>0</v>
      </c>
      <c r="W125" s="67">
        <f t="shared" si="85"/>
        <v>50.65986585462668</v>
      </c>
    </row>
    <row r="126" spans="1:24">
      <c r="A126" s="71" t="s">
        <v>73</v>
      </c>
      <c r="B126" s="71" t="s">
        <v>78</v>
      </c>
      <c r="C126" s="66">
        <f t="shared" ref="C126:V126" si="88">C108*C50*$B$3*$B$2</f>
        <v>0</v>
      </c>
      <c r="D126" s="66">
        <f t="shared" si="88"/>
        <v>0</v>
      </c>
      <c r="E126" s="66">
        <f t="shared" si="88"/>
        <v>2.0108468118469989</v>
      </c>
      <c r="F126" s="66">
        <f t="shared" si="88"/>
        <v>0.94826428636972049</v>
      </c>
      <c r="G126" s="66">
        <f t="shared" si="88"/>
        <v>0</v>
      </c>
      <c r="H126" s="66">
        <f t="shared" si="88"/>
        <v>0.78479672369159181</v>
      </c>
      <c r="I126" s="66">
        <f t="shared" si="88"/>
        <v>0</v>
      </c>
      <c r="J126" s="66">
        <f t="shared" si="88"/>
        <v>2.3494573900356683</v>
      </c>
      <c r="K126" s="66">
        <f t="shared" si="88"/>
        <v>0</v>
      </c>
      <c r="L126" s="66">
        <f t="shared" si="88"/>
        <v>5.3705252001968988</v>
      </c>
      <c r="M126" s="66">
        <f t="shared" si="88"/>
        <v>0</v>
      </c>
      <c r="N126" s="66">
        <f t="shared" si="88"/>
        <v>0</v>
      </c>
      <c r="O126" s="66">
        <f t="shared" si="88"/>
        <v>0</v>
      </c>
      <c r="P126" s="66">
        <f t="shared" si="88"/>
        <v>0</v>
      </c>
      <c r="Q126" s="66">
        <f t="shared" si="88"/>
        <v>0</v>
      </c>
      <c r="R126" s="66">
        <f t="shared" si="88"/>
        <v>0</v>
      </c>
      <c r="S126" s="66">
        <f t="shared" si="88"/>
        <v>0</v>
      </c>
      <c r="T126" s="66">
        <f t="shared" si="88"/>
        <v>0</v>
      </c>
      <c r="U126" s="66">
        <f t="shared" si="88"/>
        <v>3.2818296191707397</v>
      </c>
      <c r="V126" s="66">
        <f t="shared" si="88"/>
        <v>0</v>
      </c>
      <c r="W126" s="67">
        <f t="shared" si="85"/>
        <v>14.745720031311617</v>
      </c>
    </row>
    <row r="127" spans="1:24" ht="15.75" thickBot="1">
      <c r="A127" s="72"/>
      <c r="B127" s="72" t="s">
        <v>79</v>
      </c>
      <c r="C127" s="69">
        <f t="shared" ref="C127:V127" si="89">C109*C51*$B$3*$B$2</f>
        <v>0</v>
      </c>
      <c r="D127" s="69">
        <f t="shared" si="89"/>
        <v>0</v>
      </c>
      <c r="E127" s="69">
        <f t="shared" si="89"/>
        <v>0</v>
      </c>
      <c r="F127" s="69">
        <f t="shared" si="89"/>
        <v>0</v>
      </c>
      <c r="G127" s="69">
        <f t="shared" si="89"/>
        <v>0</v>
      </c>
      <c r="H127" s="69">
        <f t="shared" si="89"/>
        <v>0</v>
      </c>
      <c r="I127" s="69">
        <f t="shared" si="89"/>
        <v>0</v>
      </c>
      <c r="J127" s="69">
        <f t="shared" si="89"/>
        <v>0</v>
      </c>
      <c r="K127" s="69">
        <f t="shared" si="89"/>
        <v>0</v>
      </c>
      <c r="L127" s="69">
        <f t="shared" si="89"/>
        <v>0</v>
      </c>
      <c r="M127" s="69">
        <f t="shared" si="89"/>
        <v>0</v>
      </c>
      <c r="N127" s="69">
        <f t="shared" si="89"/>
        <v>0</v>
      </c>
      <c r="O127" s="69">
        <f t="shared" si="89"/>
        <v>0</v>
      </c>
      <c r="P127" s="69">
        <f t="shared" si="89"/>
        <v>0</v>
      </c>
      <c r="Q127" s="69">
        <f t="shared" si="89"/>
        <v>0</v>
      </c>
      <c r="R127" s="69">
        <f t="shared" si="89"/>
        <v>0</v>
      </c>
      <c r="S127" s="69">
        <f t="shared" si="89"/>
        <v>0</v>
      </c>
      <c r="T127" s="69">
        <f t="shared" si="89"/>
        <v>0</v>
      </c>
      <c r="U127" s="69">
        <f t="shared" si="89"/>
        <v>0</v>
      </c>
      <c r="V127" s="69">
        <f t="shared" si="89"/>
        <v>0</v>
      </c>
      <c r="W127" s="70">
        <f t="shared" si="85"/>
        <v>0</v>
      </c>
    </row>
    <row r="128" spans="1:24">
      <c r="A128" s="73" t="s">
        <v>80</v>
      </c>
      <c r="B128" s="73" t="s">
        <v>75</v>
      </c>
      <c r="C128" s="62">
        <f t="shared" ref="C128:V128" si="90">C110*C52*$B$3*$B$2</f>
        <v>0</v>
      </c>
      <c r="D128" s="62">
        <f t="shared" si="90"/>
        <v>0</v>
      </c>
      <c r="E128" s="62">
        <f t="shared" si="90"/>
        <v>0</v>
      </c>
      <c r="F128" s="62">
        <f t="shared" si="90"/>
        <v>0</v>
      </c>
      <c r="G128" s="62">
        <f t="shared" si="90"/>
        <v>0</v>
      </c>
      <c r="H128" s="62">
        <f t="shared" si="90"/>
        <v>0</v>
      </c>
      <c r="I128" s="62">
        <f t="shared" si="90"/>
        <v>0</v>
      </c>
      <c r="J128" s="62">
        <f t="shared" si="90"/>
        <v>2.5278351896307907</v>
      </c>
      <c r="K128" s="62">
        <f t="shared" si="90"/>
        <v>0</v>
      </c>
      <c r="L128" s="62">
        <f t="shared" si="90"/>
        <v>0</v>
      </c>
      <c r="M128" s="62">
        <f t="shared" si="90"/>
        <v>0</v>
      </c>
      <c r="N128" s="62">
        <f t="shared" si="90"/>
        <v>0</v>
      </c>
      <c r="O128" s="62">
        <f t="shared" si="90"/>
        <v>0</v>
      </c>
      <c r="P128" s="62">
        <f t="shared" si="90"/>
        <v>0</v>
      </c>
      <c r="Q128" s="62">
        <f t="shared" si="90"/>
        <v>0</v>
      </c>
      <c r="R128" s="62">
        <f t="shared" si="90"/>
        <v>0</v>
      </c>
      <c r="S128" s="62">
        <f t="shared" si="90"/>
        <v>0</v>
      </c>
      <c r="T128" s="62">
        <f t="shared" si="90"/>
        <v>0</v>
      </c>
      <c r="U128" s="62">
        <f t="shared" si="90"/>
        <v>0</v>
      </c>
      <c r="V128" s="62">
        <f t="shared" si="90"/>
        <v>0</v>
      </c>
      <c r="W128" s="64">
        <f t="shared" si="85"/>
        <v>2.5278351896307907</v>
      </c>
    </row>
    <row r="129" spans="1:23">
      <c r="A129" s="71"/>
      <c r="B129" s="71" t="s">
        <v>76</v>
      </c>
      <c r="C129" s="66">
        <f t="shared" ref="C129:V129" si="91">C111*C53*$B$3*$B$2</f>
        <v>0</v>
      </c>
      <c r="D129" s="66">
        <f t="shared" si="91"/>
        <v>0</v>
      </c>
      <c r="E129" s="66">
        <f t="shared" si="91"/>
        <v>0</v>
      </c>
      <c r="F129" s="66">
        <f t="shared" si="91"/>
        <v>0</v>
      </c>
      <c r="G129" s="66">
        <f t="shared" si="91"/>
        <v>0</v>
      </c>
      <c r="H129" s="66">
        <f t="shared" si="91"/>
        <v>0</v>
      </c>
      <c r="I129" s="66">
        <f t="shared" si="91"/>
        <v>0</v>
      </c>
      <c r="J129" s="66">
        <f t="shared" si="91"/>
        <v>0</v>
      </c>
      <c r="K129" s="66">
        <f t="shared" si="91"/>
        <v>0</v>
      </c>
      <c r="L129" s="66">
        <f t="shared" si="91"/>
        <v>0</v>
      </c>
      <c r="M129" s="66">
        <f t="shared" si="91"/>
        <v>0</v>
      </c>
      <c r="N129" s="66">
        <f t="shared" si="91"/>
        <v>0</v>
      </c>
      <c r="O129" s="66">
        <f t="shared" si="91"/>
        <v>0</v>
      </c>
      <c r="P129" s="66">
        <f t="shared" si="91"/>
        <v>0</v>
      </c>
      <c r="Q129" s="66">
        <f t="shared" si="91"/>
        <v>0</v>
      </c>
      <c r="R129" s="66">
        <f t="shared" si="91"/>
        <v>0</v>
      </c>
      <c r="S129" s="66">
        <f t="shared" si="91"/>
        <v>0</v>
      </c>
      <c r="T129" s="66">
        <f t="shared" si="91"/>
        <v>0</v>
      </c>
      <c r="U129" s="66">
        <f t="shared" si="91"/>
        <v>0</v>
      </c>
      <c r="V129" s="66">
        <f t="shared" si="91"/>
        <v>0</v>
      </c>
      <c r="W129" s="67">
        <f t="shared" si="85"/>
        <v>0</v>
      </c>
    </row>
    <row r="130" spans="1:23">
      <c r="A130" s="71"/>
      <c r="B130" s="71" t="s">
        <v>78</v>
      </c>
      <c r="C130" s="66">
        <f t="shared" ref="C130:V130" si="92">C112*C54*$B$3*$B$2</f>
        <v>0</v>
      </c>
      <c r="D130" s="66">
        <f t="shared" si="92"/>
        <v>0</v>
      </c>
      <c r="E130" s="66">
        <f t="shared" si="92"/>
        <v>0</v>
      </c>
      <c r="F130" s="66">
        <f t="shared" si="92"/>
        <v>3.6431132588445418</v>
      </c>
      <c r="G130" s="66">
        <f t="shared" si="92"/>
        <v>0</v>
      </c>
      <c r="H130" s="66">
        <f t="shared" si="92"/>
        <v>0</v>
      </c>
      <c r="I130" s="66">
        <f t="shared" si="92"/>
        <v>0</v>
      </c>
      <c r="J130" s="66">
        <f t="shared" si="92"/>
        <v>0</v>
      </c>
      <c r="K130" s="66">
        <f t="shared" si="92"/>
        <v>0</v>
      </c>
      <c r="L130" s="66">
        <f t="shared" si="92"/>
        <v>0</v>
      </c>
      <c r="M130" s="66">
        <f t="shared" si="92"/>
        <v>0</v>
      </c>
      <c r="N130" s="66">
        <f t="shared" si="92"/>
        <v>0</v>
      </c>
      <c r="O130" s="66">
        <f t="shared" si="92"/>
        <v>0</v>
      </c>
      <c r="P130" s="66">
        <f t="shared" si="92"/>
        <v>0</v>
      </c>
      <c r="Q130" s="66">
        <f t="shared" si="92"/>
        <v>0</v>
      </c>
      <c r="R130" s="66">
        <f t="shared" si="92"/>
        <v>0</v>
      </c>
      <c r="S130" s="66">
        <f t="shared" si="92"/>
        <v>0</v>
      </c>
      <c r="T130" s="66">
        <f t="shared" si="92"/>
        <v>0</v>
      </c>
      <c r="U130" s="66">
        <f t="shared" si="92"/>
        <v>0</v>
      </c>
      <c r="V130" s="66">
        <f t="shared" si="92"/>
        <v>0</v>
      </c>
      <c r="W130" s="67">
        <f t="shared" si="85"/>
        <v>3.6431132588445418</v>
      </c>
    </row>
    <row r="131" spans="1:23" ht="15.75" thickBot="1">
      <c r="A131" s="72"/>
      <c r="B131" s="72" t="s">
        <v>79</v>
      </c>
      <c r="C131" s="69">
        <f t="shared" ref="C131:V131" si="93">C113*C55*$B$3*$B$2</f>
        <v>0</v>
      </c>
      <c r="D131" s="69">
        <f t="shared" si="93"/>
        <v>0</v>
      </c>
      <c r="E131" s="69">
        <f t="shared" si="93"/>
        <v>0</v>
      </c>
      <c r="F131" s="69">
        <f t="shared" si="93"/>
        <v>0</v>
      </c>
      <c r="G131" s="69">
        <f t="shared" si="93"/>
        <v>0</v>
      </c>
      <c r="H131" s="69">
        <f t="shared" si="93"/>
        <v>0</v>
      </c>
      <c r="I131" s="69">
        <f t="shared" si="93"/>
        <v>0</v>
      </c>
      <c r="J131" s="69">
        <f t="shared" si="93"/>
        <v>0</v>
      </c>
      <c r="K131" s="69">
        <f t="shared" si="93"/>
        <v>0</v>
      </c>
      <c r="L131" s="69">
        <f t="shared" si="93"/>
        <v>0</v>
      </c>
      <c r="M131" s="69">
        <f t="shared" si="93"/>
        <v>0</v>
      </c>
      <c r="N131" s="69">
        <f t="shared" si="93"/>
        <v>0</v>
      </c>
      <c r="O131" s="69">
        <f t="shared" si="93"/>
        <v>0</v>
      </c>
      <c r="P131" s="69">
        <f t="shared" si="93"/>
        <v>0</v>
      </c>
      <c r="Q131" s="69">
        <f t="shared" si="93"/>
        <v>0</v>
      </c>
      <c r="R131" s="69">
        <f t="shared" si="93"/>
        <v>0</v>
      </c>
      <c r="S131" s="69">
        <f t="shared" si="93"/>
        <v>0</v>
      </c>
      <c r="T131" s="69">
        <f t="shared" si="93"/>
        <v>0</v>
      </c>
      <c r="U131" s="69">
        <f t="shared" si="93"/>
        <v>0</v>
      </c>
      <c r="V131" s="69">
        <f t="shared" si="93"/>
        <v>0</v>
      </c>
      <c r="W131" s="70">
        <f t="shared" si="85"/>
        <v>0</v>
      </c>
    </row>
    <row r="132" spans="1:23">
      <c r="A132" s="71" t="s">
        <v>81</v>
      </c>
      <c r="B132" s="71" t="s">
        <v>75</v>
      </c>
      <c r="C132" s="66">
        <f t="shared" ref="C132:V132" si="94">C114*C56*$B$3*$B$2</f>
        <v>0</v>
      </c>
      <c r="D132" s="66">
        <f t="shared" si="94"/>
        <v>0</v>
      </c>
      <c r="E132" s="66">
        <f t="shared" si="94"/>
        <v>0</v>
      </c>
      <c r="F132" s="66">
        <f t="shared" si="94"/>
        <v>0</v>
      </c>
      <c r="G132" s="66">
        <f t="shared" si="94"/>
        <v>0</v>
      </c>
      <c r="H132" s="66">
        <f t="shared" si="94"/>
        <v>0</v>
      </c>
      <c r="I132" s="66">
        <f t="shared" si="94"/>
        <v>0</v>
      </c>
      <c r="J132" s="66">
        <f t="shared" si="94"/>
        <v>0</v>
      </c>
      <c r="K132" s="66">
        <f t="shared" si="94"/>
        <v>0</v>
      </c>
      <c r="L132" s="66">
        <f t="shared" si="94"/>
        <v>0</v>
      </c>
      <c r="M132" s="66">
        <f t="shared" si="94"/>
        <v>0</v>
      </c>
      <c r="N132" s="66">
        <f t="shared" si="94"/>
        <v>0</v>
      </c>
      <c r="O132" s="66">
        <f t="shared" si="94"/>
        <v>0</v>
      </c>
      <c r="P132" s="66">
        <f t="shared" si="94"/>
        <v>0</v>
      </c>
      <c r="Q132" s="66">
        <f t="shared" si="94"/>
        <v>0</v>
      </c>
      <c r="R132" s="66">
        <f t="shared" si="94"/>
        <v>0</v>
      </c>
      <c r="S132" s="66">
        <f t="shared" si="94"/>
        <v>0</v>
      </c>
      <c r="T132" s="66">
        <f t="shared" si="94"/>
        <v>0</v>
      </c>
      <c r="U132" s="66">
        <f t="shared" si="94"/>
        <v>0</v>
      </c>
      <c r="V132" s="66">
        <f t="shared" si="94"/>
        <v>0</v>
      </c>
      <c r="W132" s="67">
        <f t="shared" si="85"/>
        <v>0</v>
      </c>
    </row>
    <row r="133" spans="1:23">
      <c r="A133" s="71"/>
      <c r="B133" s="71" t="s">
        <v>76</v>
      </c>
      <c r="C133" s="66">
        <f t="shared" ref="C133:V133" si="95">C115*C57*$B$3*$B$2</f>
        <v>0</v>
      </c>
      <c r="D133" s="66">
        <f t="shared" si="95"/>
        <v>0</v>
      </c>
      <c r="E133" s="66">
        <f t="shared" si="95"/>
        <v>0</v>
      </c>
      <c r="F133" s="66">
        <f t="shared" si="95"/>
        <v>0</v>
      </c>
      <c r="G133" s="66">
        <f t="shared" si="95"/>
        <v>0</v>
      </c>
      <c r="H133" s="66">
        <f t="shared" si="95"/>
        <v>0</v>
      </c>
      <c r="I133" s="66">
        <f t="shared" si="95"/>
        <v>0</v>
      </c>
      <c r="J133" s="66">
        <f t="shared" si="95"/>
        <v>0</v>
      </c>
      <c r="K133" s="66">
        <f t="shared" si="95"/>
        <v>0</v>
      </c>
      <c r="L133" s="66">
        <f t="shared" si="95"/>
        <v>0</v>
      </c>
      <c r="M133" s="66">
        <f t="shared" si="95"/>
        <v>0</v>
      </c>
      <c r="N133" s="66">
        <f t="shared" si="95"/>
        <v>0</v>
      </c>
      <c r="O133" s="66">
        <f t="shared" si="95"/>
        <v>0</v>
      </c>
      <c r="P133" s="66">
        <f t="shared" si="95"/>
        <v>0</v>
      </c>
      <c r="Q133" s="66">
        <f t="shared" si="95"/>
        <v>0</v>
      </c>
      <c r="R133" s="66">
        <f t="shared" si="95"/>
        <v>0</v>
      </c>
      <c r="S133" s="66">
        <f t="shared" si="95"/>
        <v>0</v>
      </c>
      <c r="T133" s="66">
        <f t="shared" si="95"/>
        <v>0</v>
      </c>
      <c r="U133" s="66">
        <f t="shared" si="95"/>
        <v>0</v>
      </c>
      <c r="V133" s="66">
        <f t="shared" si="95"/>
        <v>0</v>
      </c>
      <c r="W133" s="67">
        <f t="shared" si="85"/>
        <v>0</v>
      </c>
    </row>
    <row r="134" spans="1:23">
      <c r="A134" s="71"/>
      <c r="B134" s="71" t="s">
        <v>78</v>
      </c>
      <c r="C134" s="66">
        <f t="shared" ref="C134:V134" si="96">C116*C58*$B$3*$B$2</f>
        <v>0</v>
      </c>
      <c r="D134" s="66">
        <f t="shared" si="96"/>
        <v>0</v>
      </c>
      <c r="E134" s="66">
        <f t="shared" si="96"/>
        <v>0</v>
      </c>
      <c r="F134" s="66">
        <f t="shared" si="96"/>
        <v>0</v>
      </c>
      <c r="G134" s="66">
        <f t="shared" si="96"/>
        <v>0</v>
      </c>
      <c r="H134" s="66">
        <f t="shared" si="96"/>
        <v>0</v>
      </c>
      <c r="I134" s="66">
        <f t="shared" si="96"/>
        <v>0</v>
      </c>
      <c r="J134" s="66">
        <f t="shared" si="96"/>
        <v>0</v>
      </c>
      <c r="K134" s="66">
        <f t="shared" si="96"/>
        <v>0</v>
      </c>
      <c r="L134" s="66">
        <f t="shared" si="96"/>
        <v>0</v>
      </c>
      <c r="M134" s="66">
        <f t="shared" si="96"/>
        <v>0</v>
      </c>
      <c r="N134" s="66">
        <f t="shared" si="96"/>
        <v>0</v>
      </c>
      <c r="O134" s="66">
        <f t="shared" si="96"/>
        <v>0</v>
      </c>
      <c r="P134" s="66">
        <f t="shared" si="96"/>
        <v>0</v>
      </c>
      <c r="Q134" s="66">
        <f t="shared" si="96"/>
        <v>0</v>
      </c>
      <c r="R134" s="66">
        <f t="shared" si="96"/>
        <v>0</v>
      </c>
      <c r="S134" s="66">
        <f t="shared" si="96"/>
        <v>0</v>
      </c>
      <c r="T134" s="66">
        <f t="shared" si="96"/>
        <v>0</v>
      </c>
      <c r="U134" s="66">
        <f t="shared" si="96"/>
        <v>0</v>
      </c>
      <c r="V134" s="66">
        <f t="shared" si="96"/>
        <v>0</v>
      </c>
      <c r="W134" s="67">
        <f t="shared" si="85"/>
        <v>0</v>
      </c>
    </row>
    <row r="135" spans="1:23">
      <c r="A135" s="71"/>
      <c r="B135" s="71" t="s">
        <v>79</v>
      </c>
      <c r="C135" s="66">
        <f t="shared" ref="C135:V135" si="97">C117*C59*$B$3*$B$2</f>
        <v>0</v>
      </c>
      <c r="D135" s="66">
        <f t="shared" si="97"/>
        <v>0</v>
      </c>
      <c r="E135" s="66">
        <f t="shared" si="97"/>
        <v>0</v>
      </c>
      <c r="F135" s="66">
        <f t="shared" si="97"/>
        <v>0</v>
      </c>
      <c r="G135" s="66">
        <f t="shared" si="97"/>
        <v>0</v>
      </c>
      <c r="H135" s="66">
        <f t="shared" si="97"/>
        <v>0</v>
      </c>
      <c r="I135" s="66">
        <f t="shared" si="97"/>
        <v>0</v>
      </c>
      <c r="J135" s="66">
        <f t="shared" si="97"/>
        <v>0</v>
      </c>
      <c r="K135" s="66">
        <f t="shared" si="97"/>
        <v>0</v>
      </c>
      <c r="L135" s="66">
        <f t="shared" si="97"/>
        <v>0</v>
      </c>
      <c r="M135" s="66">
        <f t="shared" si="97"/>
        <v>0</v>
      </c>
      <c r="N135" s="66">
        <f t="shared" si="97"/>
        <v>0</v>
      </c>
      <c r="O135" s="66">
        <f t="shared" si="97"/>
        <v>0</v>
      </c>
      <c r="P135" s="66">
        <f t="shared" si="97"/>
        <v>0</v>
      </c>
      <c r="Q135" s="66">
        <f t="shared" si="97"/>
        <v>0</v>
      </c>
      <c r="R135" s="66">
        <f t="shared" si="97"/>
        <v>0</v>
      </c>
      <c r="S135" s="66">
        <f t="shared" si="97"/>
        <v>0</v>
      </c>
      <c r="T135" s="66">
        <f t="shared" si="97"/>
        <v>0</v>
      </c>
      <c r="U135" s="66">
        <f t="shared" si="97"/>
        <v>0</v>
      </c>
      <c r="V135" s="66">
        <f t="shared" si="97"/>
        <v>0</v>
      </c>
      <c r="W135" s="67">
        <f t="shared" si="85"/>
        <v>0</v>
      </c>
    </row>
    <row r="136" spans="1:23" ht="15.75" thickBot="1">
      <c r="A136" s="72" t="s">
        <v>5</v>
      </c>
      <c r="B136" s="72"/>
      <c r="C136" s="69">
        <f>SUM(C122:C135)</f>
        <v>16.407826795605924</v>
      </c>
      <c r="D136" s="69">
        <f t="shared" ref="D136" si="98">SUM(D122:D135)</f>
        <v>9.1677433071810857</v>
      </c>
      <c r="E136" s="69">
        <f t="shared" ref="E136" si="99">SUM(E122:E135)</f>
        <v>11.240060721317095</v>
      </c>
      <c r="F136" s="69">
        <f t="shared" ref="F136" si="100">SUM(F122:F135)</f>
        <v>35.304981970479695</v>
      </c>
      <c r="G136" s="69">
        <f t="shared" ref="G136" si="101">SUM(G122:G135)</f>
        <v>0.37017560656875331</v>
      </c>
      <c r="H136" s="69">
        <f t="shared" ref="H136" si="102">SUM(H122:H135)</f>
        <v>42.587074846791445</v>
      </c>
      <c r="I136" s="69">
        <f t="shared" ref="I136" si="103">SUM(I122:I135)</f>
        <v>2.6240535058468923</v>
      </c>
      <c r="J136" s="69">
        <f t="shared" ref="J136" si="104">SUM(J122:J135)</f>
        <v>66.65390818117686</v>
      </c>
      <c r="K136" s="69">
        <f t="shared" ref="K136" si="105">SUM(K122:K135)</f>
        <v>6.8655929965626061</v>
      </c>
      <c r="L136" s="69">
        <f t="shared" ref="L136" si="106">SUM(L122:L135)</f>
        <v>31.015851725180877</v>
      </c>
      <c r="M136" s="69">
        <f t="shared" ref="M136" si="107">SUM(M122:M135)</f>
        <v>16.135746605060653</v>
      </c>
      <c r="N136" s="69">
        <f t="shared" ref="N136" si="108">SUM(N122:N135)</f>
        <v>14.022229227294627</v>
      </c>
      <c r="O136" s="69">
        <f t="shared" ref="O136" si="109">SUM(O122:O135)</f>
        <v>9.2845870725612496</v>
      </c>
      <c r="P136" s="69">
        <f t="shared" ref="P136" si="110">SUM(P122:P135)</f>
        <v>27.777672612545764</v>
      </c>
      <c r="Q136" s="69">
        <f t="shared" ref="Q136" si="111">SUM(Q122:Q135)</f>
        <v>9.6001096898622862</v>
      </c>
      <c r="R136" s="69">
        <f t="shared" ref="R136" si="112">SUM(R122:R135)</f>
        <v>7.7931319462434914</v>
      </c>
      <c r="S136" s="69">
        <f t="shared" ref="S136" si="113">SUM(S122:S135)</f>
        <v>21.628540905926116</v>
      </c>
      <c r="T136" s="69">
        <f t="shared" ref="T136" si="114">SUM(T122:T135)</f>
        <v>20.025507201193943</v>
      </c>
      <c r="U136" s="69">
        <f t="shared" ref="U136" si="115">SUM(U122:U135)</f>
        <v>19.631324190532723</v>
      </c>
      <c r="V136" s="69">
        <f t="shared" ref="V136" si="116">SUM(V122:V135)</f>
        <v>17.907752188312902</v>
      </c>
      <c r="W136" s="70">
        <f t="shared" ref="W136" si="117">SUM(W122:W135)</f>
        <v>386.0438712962449</v>
      </c>
    </row>
  </sheetData>
  <conditionalFormatting sqref="C84:W98">
    <cfRule type="cellIs" dxfId="7" priority="8" operator="lessThan">
      <formula>0</formula>
    </cfRule>
  </conditionalFormatting>
  <conditionalFormatting sqref="C104:V118">
    <cfRule type="cellIs" dxfId="6" priority="7" operator="lessThan">
      <formula>0</formula>
    </cfRule>
  </conditionalFormatting>
  <conditionalFormatting sqref="W104:W118">
    <cfRule type="cellIs" dxfId="5" priority="4" operator="lessThan">
      <formula>0</formula>
    </cfRule>
  </conditionalFormatting>
  <conditionalFormatting sqref="C122:W136">
    <cfRule type="cellIs" dxfId="4" priority="1" operator="lessThan">
      <formula>0</formula>
    </cfRule>
  </conditionalFormatting>
  <pageMargins left="0.7" right="0.7" top="0.75" bottom="0.75" header="0.3" footer="0.3"/>
  <pageSetup orientation="portrait" verticalDpi="0" r:id="rId1"/>
  <headerFooter>
    <oddFooter>&amp;L&amp;1#&amp;"Arial"&amp;8&amp;K6D6E71Maru/ - Confidential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e n c o d i n g = " u t f - 1 6 " ? > < D a t a M a s h u p   s q m i d = " 8 f 7 5 1 2 f f - 5 b 3 7 - 4 4 5 c - b 1 1 b - f f 7 3 2 0 9 a a b 5 1 "   x m l n s = " h t t p : / / s c h e m a s . m i c r o s o f t . c o m / D a t a M a s h u p " > A A A A A J g G A A B Q S w M E F A A C A A g A x K y e U W 4 z T j W n A A A A + A A A A B I A H A B D b 2 5 m a W c v U G F j a 2 F n Z S 5 4 b W w g o h g A K K A U A A A A A A A A A A A A A A A A A A A A A A A A A A A A h Y / B C o I w H I d f R X Z 3 m 2 Y o 8 n c S X R O C K L q O t X S o M 3 R r v l u H H q l X S C i r W 8 f f x 3 f 4 f o / b H f K x b b y r 7 A f V 6 Q w F m C J P a t G d l C 4 z Z M 3 Z T 1 D O Y M t F z U v p T b I e 0 n E 4 Z a g y 5 p I S 4 p z D b o G 7 v i Q h p Q E 5 F p u d q G T L 0 U d W / 2 V f 6 c F w L S R i c H j F s B D H C V 7 G E c V R E g C Z M R R K f 5 V w K s Y U y A + E t W 2 M 7 S W z t b 9 f A Z k n k P c L 9 g R Q S w M E F A A C A A g A x K y e U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M S s n l H 9 0 C M T j w M A A N 4 S A A A T A B w A R m 9 y b X V s Y X M v U 2 V j d G l v b j E u b S C i G A A o o B Q A A A A A A A A A A A A A A A A A A A A A A A A A A A D V V 2 1 r 2 0 A M / l 7 I f z i u D J y S p X V a 9 m W 0 k I U y s r G y O Y F 9 C G Y 4 s f K y O u f M d k Z G y H + f z m f 7 c p d z 6 r y w s n 5 o b Z 0 l P Y + k k 9 Q Y R s k s Z K Q n / t r v a x e 1 i 3 j q R e C T Z B j 8 a E + A 3 J M A k t o F w Z 9 e u I x G X P K 4 G k H Q 7 C y j C F j y P Y y e h 2 H 4 b N X X g y d v D v c 0 U 6 X u Z t A J W Y L f u A 1 h 4 Z J 2 p h 6 b o P n + n w V Q N N X 3 h g E 0 + 5 H H 4 n E Y z T t h s J w z f h h b w l 1 j v a Z C a t M G S f C E J L B K N g 2 S y 1 u 5 n C 3 n Q 4 g 2 m 3 r t Y s a M D n W C H 4 H 5 E B 3 L U W j / B z Q d m P A 0 H 0 l T a L 8 e z c L b F 4 i 4 s 2 9 L i G Y Q S 3 9 P E C f g f w p n z N I g S b M 2 R R + S D W e n H V L 1 F H W 5 x c 8 z 5 j e 7 j E E k c T y u F h 5 m 3 i f r m 4 1 E I a T p s 7 B q 7 S A 2 O Z G 8 0 y B s n a k J V p y a E 8 y 1 T k t y 6 v d f J z q V H 1 D N X z 0 G w b E 8 U + X X o S j l t y X y O 5 R 3 W f L u r s n 9 b J e + A w w p + E R 8 t 1 X 7 4 i A T 7 5 S / g j C r L a o B p F k b 0 / B R 3 s E 1 b P z T R b i g W r Z 0 c L v V G S 9 C F o P j J S f U p 7 R h T F / F C J l S d 4 b A 4 O 3 E G Q o + 3 U 5 a 2 + f 3 t b O M k 3 A u 8 a C 0 6 A 8 6 a I 7 F w d / g j a Z k k B t 1 y R U Z s 7 b / E y 3 N k b R V r x 9 T t R o g H o M C t t p z 0 0 b k G I S c u l 6 6 W Z R 0 c R b T I + 7 4 4 8 q b L w K I j a W y 0 / G L S 6 0 4 l a j y d O l F 9 M L n u 0 V 3 + j z I a s 9 o O w 1 4 H v h D Z 5 4 C I M 9 T x h k f T Y N O Z L I K I / u Y E S f M a 7 M N h W / K u d k V y N l 0 q + I y g u L N x L F I a h W a r U N o 2 l R 3 o V E V 8 j 1 s W x X Y t u h W k S r r i 7 4 p K I t F R c K 3 h x B u U d 2 F c W 9 R C L / c / l Q 4 6 O G D F 3 h s N G O T o g d e i q p x r / A p D 2 r 6 k j t 0 z 9 U L t 3 2 X L K A O z M P f 5 h n D D 0 q n s O B Q t J k 3 c u Y o A X M g j P D Y 7 C A 9 k h 5 0 K I 3 y b q b F N R / i Y t b s 5 K v v Y d 4 T 0 k t 7 c N n U 0 n G i L V U v S 9 + Y d U L + n k D s w K / l D H W s O k 6 z Q Q H I J d f 4 V d d B 8 T U Z O I 6 r 4 + l N w y g Z e 0 E Q E 0 s Y r 5 t R m e A j L p N + h u 4 p T X C z P Y y t 2 Z h Y A 0 X X f T s Q g X L r D z c k m Q I r O y c Q x E B u 6 v u Q F 2 H Y C 9 6 M l Z Y Y k l f E p I e X B K N 5 J W J r v i N 2 x U t S 5 h 8 v j R 5 u f W E w M 9 r 3 l U K w 2 v + 7 t r I + c M b G 1 Q F L 7 P 5 B y g / Z Q L v O 9 s 6 J 3 W q Q z R p X 2 M p x S Z s S q 3 h X E e 7 c i n M D 3 n F w X v x y F z 0 3 c G n 5 Z M R / A V B L A Q I t A B Q A A g A I A M S s n l F u M 0 4 1 p w A A A P g A A A A S A A A A A A A A A A A A A A A A A A A A A A B D b 2 5 m a W c v U G F j a 2 F n Z S 5 4 b W x Q S w E C L Q A U A A I A C A D E r J 5 R D 8 r p q 6 Q A A A D p A A A A E w A A A A A A A A A A A A A A A A D z A A A A W 0 N v b n R l b n R f V H l w Z X N d L n h t b F B L A Q I t A B Q A A g A I A M S s n l H 9 0 C M T j w M A A N 4 S A A A T A A A A A A A A A A A A A A A A A O Q B A A B G b 3 J t d W x h c y 9 T Z W N 0 a W 9 u M S 5 t U E s F B g A A A A A D A A M A w g A A A M A F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9 A A A A A A A A A n U A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R d W V y e U d y b 3 V w c y I g V m F s d W U 9 I n N B U U F B Q U F B Q U F B R F F 4 N G R 5 S z Z L T V J M R E 4 4 M X A 5 b D B 2 a E N F W j F i b U 4 w Y V c 5 d U F B Q U F B Q U F B I i A v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3 R i b F 9 Q Y W 5 l b D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a W d h d G l v b i I g L z 4 8 R W 5 0 c n k g V H l w Z T 0 i U m V z d W x 0 V H l w Z S I g V m F s d W U 9 I n N U Y W J s Z S I g L z 4 8 R W 5 0 c n k g V H l w Z T 0 i Q n V m Z m V y T m V 4 d F J l Z n J l c 2 g i I F Z h b H V l P S J s M C I g L z 4 8 R W 5 0 c n k g V H l w Z T 0 i R m l s b G V k Q 2 9 t c G x l d G V S Z X N 1 b H R U b 1 d v c m t z a G V l d C I g V m F s d W U 9 I m w w I i A v P j x F b n R y e S B U e X B l P S J B Z G R l Z F R v R G F 0 Y U 1 v Z G V s I i B W Y W x 1 Z T 0 i b D A i I C 8 + P E V u d H J 5 I F R 5 c G U 9 I k Z p b G x F c n J v c k N v Z G U i I F Z h b H V l P S J z V W 5 r b m 9 3 b i I g L z 4 8 R W 5 0 c n k g V H l w Z T 0 i R m l s b E x h c 3 R V c G R h d G V k I i B W Y W x 1 Z T 0 i Z D I w M j A t M T I t M z B U M T Y 6 M T g 6 M j Y u M j c 5 N z U 2 N l o i I C 8 + P E V u d H J 5 I F R 5 c G U 9 I k Z p b G x T d G F 0 d X M i I F Z h b H V l P S J z Q 2 9 t c G x l d G U i I C 8 + P C 9 T d G F i b G V F b n R y a W V z P j w v S X R l b T 4 8 S X R l b T 4 8 S X R l b U x v Y 2 F 0 a W 9 u P j x J d G V t V H l w Z T 5 G b 3 J t d W x h P C 9 J d G V t V H l w Z T 4 8 S X R l b V B h d G g + U 2 V j d G l v b j E v d G J s X 1 B h b m V s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R i b F 9 Q Y W 5 l b C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R i b F 9 Q Y W 5 l b C 9 S Z W 5 h b W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R i b F 9 S Z X N w b 2 5 z Z V J h d G U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C I g L z 4 8 R W 5 0 c n k g V H l w Z T 0 i U m V z d W x 0 V H l w Z S I g V m F s d W U 9 I n N U Y W J s Z S I g L z 4 8 R W 5 0 c n k g V H l w Z T 0 i T m F 2 a W d h d G l v b l N 0 Z X B O Y W 1 l I i B W Y W x 1 Z T 0 i c 0 5 h d m l n Y X R p b 2 4 i I C 8 + P E V u d H J 5 I F R 5 c G U 9 I k Z p b G x l Z E N v b X B s Z X R l U m V z d W x 0 V G 9 X b 3 J r c 2 h l Z X Q i I F Z h b H V l P S J s M C I g L z 4 8 R W 5 0 c n k g V H l w Z T 0 i Q W R k Z W R U b 0 R h d G F N b 2 R l b C I g V m F s d W U 9 I m w w I i A v P j x F b n R y e S B U e X B l P S J G a W x s R X J y b 3 J D b 2 R l I i B W Y W x 1 Z T 0 i c 1 V u a 2 5 v d 2 4 i I C 8 + P E V u d H J 5 I F R 5 c G U 9 I k Z p b G x M Y X N 0 V X B k Y X R l Z C I g V m F s d W U 9 I m Q y M D I w L T E y L T M w V D E 4 O j E y O j Q 5 L j M z N j c z M j N a I i A v P j x F b n R y e S B U e X B l P S J G a W x s U 3 R h d H V z I i B W Y W x 1 Z T 0 i c 0 N v b X B s Z X R l I i A v P j w v U 3 R h Y m x l R W 5 0 c m l l c z 4 8 L 0 l 0 Z W 0 + P E l 0 Z W 0 + P E l 0 Z W 1 M b 2 N h d G l v b j 4 8 S X R l b V R 5 c G U + R m 9 y b X V s Y T w v S X R l b V R 5 c G U + P E l 0 Z W 1 Q Y X R o P l N l Y 3 R p b 2 4 x L 3 R i b F 9 S Z X N w b 2 5 z Z V J h d G U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d G J s X 1 J l c 3 B v b n N l U m F 0 Z S 9 S Z W 5 h b W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R i b F 9 B Z 2 U 8 L 0 l 0 Z W 1 Q Y X R o P j w v S X R l b U x v Y 2 F 0 a W 9 u P j x T d G F i b G V F b n R y a W V z P j x F b n R y e S B U e X B l P S J J c 1 B y a X Z h d G U i I F Z h b H V l P S J s M C I g L z 4 8 R W 5 0 c n k g V H l w Z T 0 i T G 9 h Z G V k V G 9 B b m F s e X N p c 1 N l c n Z p Y 2 V z I i B W Y W x 1 Z T 0 i b D A i I C 8 + P E V u d H J 5 I F R 5 c G U 9 I k Z p b G x F c n J v c k N v Z G U i I F Z h b H V l P S J z V W 5 r b m 9 3 b i I g L z 4 8 R W 5 0 c n k g V H l w Z T 0 i R m l s b E x h c 3 R V c G R h d G V k I i B W Y W x 1 Z T 0 i Z D I w M j A t M T I t M z B U M T Y 6 M z A 6 M T Q u N z Q w N j g 3 O F o i I C 8 + P E V u d H J 5 I F R 5 c G U 9 I k Z p b G x T d G F 0 d X M i I F Z h b H V l P S J z Q 2 9 t c G x l d G U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A i I C 8 + P E V u d H J 5 I F R 5 c G U 9 I l J l c 3 V s d F R 5 c G U i I F Z h b H V l P S J z V G F i b G U i I C 8 + P E V u d H J 5 I F R 5 c G U 9 I k 5 h b W V V c G R h d G V k Q W Z 0 Z X J G a W x s I i B W Y W x 1 Z T 0 i b D E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A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0 Y m x f Q W d l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R i b F 9 B Z 2 U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0 Y m x f R 2 V u Z G V y P C 9 J d G V t U G F 0 a D 4 8 L 0 l 0 Z W 1 M b 2 N h d G l v b j 4 8 U 3 R h Y m x l R W 5 0 c m l l c z 4 8 R W 5 0 c n k g V H l w Z T 0 i S X N Q c m l 2 Y X R l I i B W Y W x 1 Z T 0 i b D A i I C 8 + P E V u d H J 5 I F R 5 c G U 9 I k x v Y W R l Z F R v Q W 5 h b H l z a X N T Z X J 2 a W N l c y I g V m F s d W U 9 I m w w I i A v P j x F b n R y e S B U e X B l P S J G a W x s U 3 R h d H V z I i B W Y W x 1 Z T 0 i c 0 N v b X B s Z X R l I i A v P j x F b n R y e S B U e X B l P S J G a W x s T G F z d F V w Z G F 0 Z W Q i I F Z h b H V l P S J k M j A y M C 0 x M i 0 z M F Q x N j o z M D o x N C 4 4 N T Y 1 N D k 4 W i I g L z 4 8 R W 5 0 c n k g V H l w Z T 0 i R m l s b E V y c m 9 y Q 2 9 k Z S I g V m F s d W U 9 I n N V b m t u b 3 d u I i A v P j x F b n R y e S B U e X B l P S J B Z G R l Z F R v R G F 0 Y U 1 v Z G V s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A i I C 8 + P E V u d H J 5 I F R 5 c G U 9 I l J l c 3 V s d F R 5 c G U i I F Z h b H V l P S J z V G F i b G U i I C 8 + P E V u d H J 5 I F R 5 c G U 9 I k 5 h b W V V c G R h d G V k Q W Z 0 Z X J G a W x s I i B W Y W x 1 Z T 0 i b D E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d G J s X 0 d l b m R l c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0 Y m x f R 2 V u Z G V y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d G J s X 1 J l Z 2 l v b k 5 h b W U 8 L 0 l 0 Z W 1 Q Y X R o P j w v S X R l b U x v Y 2 F 0 a W 9 u P j x T d G F i b G V F b n R y a W V z P j x F b n R y e S B U e X B l P S J J c 1 B y a X Z h d G U i I F Z h b H V l P S J s M C I g L z 4 8 R W 5 0 c n k g V H l w Z T 0 i T G 9 h Z G V k V G 9 B b m F s e X N p c 1 N l c n Z p Y 2 V z I i B W Y W x 1 Z T 0 i b D A i I C 8 + P E V u d H J 5 I F R 5 c G U 9 I k Z p b G x F c n J v c k N v Z G U i I F Z h b H V l P S J z V W 5 r b m 9 3 b i I g L z 4 8 R W 5 0 c n k g V H l w Z T 0 i R m l s b E x h c 3 R V c G R h d G V k I i B W Y W x 1 Z T 0 i Z D I w M j A t M T I t M z B U M T Y 6 M z A 6 M T Q u O D g 3 N z k z N 1 o i I C 8 + P E V u d H J 5 I F R 5 c G U 9 I k Z p b G x T d G F 0 d X M i I F Z h b H V l P S J z Q 2 9 t c G x l d G U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A i I C 8 + P E V u d H J 5 I F R 5 c G U 9 I l J l c 3 V s d F R 5 c G U i I F Z h b H V l P S J z V G F i b G U i I C 8 + P E V u d H J 5 I F R 5 c G U 9 I k 5 h b W V V c G R h d G V k Q W Z 0 Z X J G a W x s I i B W Y W x 1 Z T 0 i b D E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A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0 Y m x f U m V n a W 9 u T m F t Z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0 Y m x f U m V n a W 9 u T m F t Z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R i b F 9 S Z W d p b 2 4 8 L 0 l 0 Z W 1 Q Y X R o P j w v S X R l b U x v Y 2 F 0 a W 9 u P j x T d G F i b G V F b n R y a W V z P j x F b n R y e S B U e X B l P S J J c 1 B y a X Z h d G U i I F Z h b H V l P S J s M C I g L z 4 8 R W 5 0 c n k g V H l w Z T 0 i T G 9 h Z G V k V G 9 B b m F s e X N p c 1 N l c n Z p Y 2 V z I i B W Y W x 1 Z T 0 i b D A i I C 8 + P E V u d H J 5 I F R 5 c G U 9 I k Z p b G x T d G F 0 d X M i I F Z h b H V l P S J z Q 2 9 t c G x l d G U i I C 8 + P E V u d H J 5 I F R 5 c G U 9 I k Z p b G x M Y X N 0 V X B k Y X R l Z C I g V m F s d W U 9 I m Q y M D I w L T E y L T M w V D E 2 O j Q 4 O j M y L j M 2 M T E 3 N z R a I i A v P j x F b n R y e S B U e X B l P S J G a W x s R X J y b 3 J D b 2 R l I i B W Y W x 1 Z T 0 i c 1 V u a 2 5 v d 2 4 i I C 8 + P E V u d H J 5 I F R 5 c G U 9 I k F k Z G V k V G 9 E Y X R h T W 9 k Z W w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T m F 2 a W d h d G l v b l N 0 Z X B O Y W 1 l I i B W Y W x 1 Z T 0 i c 0 5 h d m l n Y X R p b 2 4 i I C 8 + P E V u d H J 5 I F R 5 c G U 9 I k 5 h b W V V c G R h d G V k Q W Z 0 Z X J G a W x s I i B W Y W x 1 Z T 0 i b D E i I C 8 + P E V u d H J 5 I F R 5 c G U 9 I l J l c 3 V s d F R 5 c G U i I F Z h b H V l P S J z V G F i b G U i I C 8 + P E V u d H J 5 I F R 5 c G U 9 I k J 1 Z m Z l c k 5 l e H R S Z W Z y Z X N o I i B W Y W x 1 Z T 0 i b D A i I C 8 + P E V u d H J 5 I F R 5 c G U 9 I k Z p b G x l Z E N v b X B s Z X R l U m V z d W x 0 V G 9 X b 3 J r c 2 h l Z X Q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0 Y m x f U m V n a W 9 u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R i b F 9 S Z W d p b 2 4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e G F t c G x l c z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x I i A v P j x F b n R y e S B U e X B l P S J O Y X Z p Z 2 F 0 a W 9 u U 3 R l c E 5 h b W U i I F Z h b H V l P S J z T m F 2 a W d h d G l v b i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C I g L z 4 8 R W 5 0 c n k g V H l w Z T 0 i R m l s b G V k Q 2 9 t c G x l d G V S Z X N 1 b H R U b 1 d v c m t z a G V l d C I g V m F s d W U 9 I m w w I i A v P j x F b n R y e S B U e X B l P S J S Z W x h d G l v b n N o a X B J b m Z v Q 2 9 u d G F p b m V y I i B W Y W x 1 Z T 0 i c 3 s m c X V v d D t j b 2 x 1 b W 5 D b 3 V u d C Z x d W 9 0 O z o 5 L C Z x d W 9 0 O 2 t l e U N v b H V t b k 5 h b W V z J n F 1 b 3 Q 7 O l t d L C Z x d W 9 0 O 3 F 1 Z X J 5 U m V s Y X R p b 2 5 z a G l w c y Z x d W 9 0 O z p b e y Z x d W 9 0 O 2 t l e U N v b H V t b k N v d W 5 0 J n F 1 b 3 Q 7 O j E s J n F 1 b 3 Q 7 a 2 V 5 Q 2 9 s d W 1 u J n F 1 b 3 Q 7 O j I s J n F 1 b 3 Q 7 b 3 R o Z X J L Z X l D b 2 x 1 b W 5 J Z G V u d G l 0 e S Z x d W 9 0 O z o m c X V v d D t T Z W N 0 a W 9 u M S 9 0 Y m x f Q W d l L 0 N o Y W 5 n Z W Q g V H l w Z S 5 7 Q 2 9 s d W 1 u M S w w f S Z x d W 9 0 O y w m c X V v d D t L Z X l D b 2 x 1 b W 5 D b 3 V u d C Z x d W 9 0 O z o x f S x 7 J n F 1 b 3 Q 7 a 2 V 5 Q 2 9 s d W 1 u Q 2 9 1 b n Q m c X V v d D s 6 M S w m c X V v d D t r Z X l D b 2 x 1 b W 4 m c X V v d D s 6 M S w m c X V v d D t v d G h l c k t l e U N v b H V t b k l k Z W 5 0 a X R 5 J n F 1 b 3 Q 7 O i Z x d W 9 0 O 1 N l Y 3 R p b 2 4 x L 3 R i b F 9 H Z W 5 k Z X I v Q 2 h h b m d l Z C B U e X B l L n t D b 2 x 1 b W 4 x L D B 9 J n F 1 b 3 Q 7 L C Z x d W 9 0 O 0 t l e U N v b H V t b k N v d W 5 0 J n F 1 b 3 Q 7 O j F 9 L H s m c X V v d D t r Z X l D b 2 x 1 b W 5 D b 3 V u d C Z x d W 9 0 O z o x L C Z x d W 9 0 O 2 t l e U N v b H V t b i Z x d W 9 0 O z o w L C Z x d W 9 0 O 2 9 0 a G V y S 2 V 5 Q 2 9 s d W 1 u S W R l b n R p d H k m c X V v d D s 6 J n F 1 b 3 Q 7 U 2 V j d G l v b j E v d G J s X 1 J l Z 2 l v b k 5 h b W U v Q 2 h h b m d l Z C B U e X B l L n t D b 2 x 1 b W 4 y L D F 9 J n F 1 b 3 Q 7 L C Z x d W 9 0 O 0 t l e U N v b H V t b k N v d W 5 0 J n F 1 b 3 Q 7 O j F 9 X S w m c X V v d D t j b 2 x 1 b W 5 J Z G V u d G l 0 a W V z J n F 1 b 3 Q 7 O l s m c X V v d D t T Z W N 0 a W 9 u M S 9 0 Y m x f U G F u Z W w v Q 2 h h b m d l Z C B U e X B l L n t D b 2 x 1 b W 4 x L D B 9 J n F 1 b 3 Q 7 L C Z x d W 9 0 O 1 N l Y 3 R p b 2 4 x L 3 R i b F 9 Q Y W 5 l b C 9 D a G F u Z 2 V k I F R 5 c G U u e 0 N v b H V t b j I s M X 0 m c X V v d D s s J n F 1 b 3 Q 7 U 2 V j d G l v b j E v d G J s X 1 B h b m V s L 0 N o Y W 5 n Z W Q g V H l w Z S 5 7 Q 2 9 s d W 1 u M y w y f S Z x d W 9 0 O y w m c X V v d D t T Z W N 0 a W 9 u M S 9 F e G F t c G x l c y 9 D a G F u Z 2 V k I F R 5 c G U u e 0 J h b G F u Y 2 l u Z y w 4 f S Z x d W 9 0 O y w m c X V v d D t T Z W N 0 a W 9 u M S 9 0 Y m x f U G F u Z W w v Q 2 h h b m d l Z C B U e X B l L n t D b 2 x 1 b W 4 0 L D N 9 J n F 1 b 3 Q 7 L C Z x d W 9 0 O 1 N l Y 3 R p b 2 4 x L 3 R i b F 9 S Z X N w b 2 5 z Z V J h d G U v Q 2 h h b m d l Z C B U e X B l L n t S U i w 0 f S Z x d W 9 0 O y w m c X V v d D t T Z W N 0 a W 9 u M S 9 F e G F t c G x l c y 9 D a G F u Z 2 V k I F R 5 c G U x L n t U Y X J n Z X Q g U 2 F t c G x l L D Z 9 J n F 1 b 3 Q 7 L C Z x d W 9 0 O 1 N l Y 3 R p b 2 4 x L 0 V 4 Y W 1 w b G V z L 0 N o Y W 5 n Z W Q g V H l w Z T E u e 1 N o b 3 J 0 Z m F s b H M g K F N h b X B s Z S k s N 3 0 m c X V v d D s s J n F 1 b 3 Q 7 U 2 V j d G l v b j E v R X h h b X B s Z X M v Q 2 h h b m d l Z C B U e X B l M S 5 7 U 2 h v c n R m Y W x s c y A o Q 2 9 t c G x l d G V z K S w 4 f S Z x d W 9 0 O 1 0 s J n F 1 b 3 Q 7 Q 2 9 s d W 1 u Q 2 9 1 b n Q m c X V v d D s 6 O S w m c X V v d D t L Z X l D b 2 x 1 b W 5 O Y W 1 l c y Z x d W 9 0 O z p b X S w m c X V v d D t D b 2 x 1 b W 5 J Z G V u d G l 0 a W V z J n F 1 b 3 Q 7 O l s m c X V v d D t T Z W N 0 a W 9 u M S 9 0 Y m x f U G F u Z W w v Q 2 h h b m d l Z C B U e X B l L n t D b 2 x 1 b W 4 x L D B 9 J n F 1 b 3 Q 7 L C Z x d W 9 0 O 1 N l Y 3 R p b 2 4 x L 3 R i b F 9 Q Y W 5 l b C 9 D a G F u Z 2 V k I F R 5 c G U u e 0 N v b H V t b j I s M X 0 m c X V v d D s s J n F 1 b 3 Q 7 U 2 V j d G l v b j E v d G J s X 1 B h b m V s L 0 N o Y W 5 n Z W Q g V H l w Z S 5 7 Q 2 9 s d W 1 u M y w y f S Z x d W 9 0 O y w m c X V v d D t T Z W N 0 a W 9 u M S 9 F e G F t c G x l c y 9 D a G F u Z 2 V k I F R 5 c G U u e 0 J h b G F u Y 2 l u Z y w 4 f S Z x d W 9 0 O y w m c X V v d D t T Z W N 0 a W 9 u M S 9 0 Y m x f U G F u Z W w v Q 2 h h b m d l Z C B U e X B l L n t D b 2 x 1 b W 4 0 L D N 9 J n F 1 b 3 Q 7 L C Z x d W 9 0 O 1 N l Y 3 R p b 2 4 x L 3 R i b F 9 S Z X N w b 2 5 z Z V J h d G U v Q 2 h h b m d l Z C B U e X B l L n t S U i w 0 f S Z x d W 9 0 O y w m c X V v d D t T Z W N 0 a W 9 u M S 9 F e G F t c G x l c y 9 D a G F u Z 2 V k I F R 5 c G U x L n t U Y X J n Z X Q g U 2 F t c G x l L D Z 9 J n F 1 b 3 Q 7 L C Z x d W 9 0 O 1 N l Y 3 R p b 2 4 x L 0 V 4 Y W 1 w b G V z L 0 N o Y W 5 n Z W Q g V H l w Z T E u e 1 N o b 3 J 0 Z m F s b H M g K F N h b X B s Z S k s N 3 0 m c X V v d D s s J n F 1 b 3 Q 7 U 2 V j d G l v b j E v R X h h b X B s Z X M v Q 2 h h b m d l Z C B U e X B l M S 5 7 U 2 h v c n R m Y W x s c y A o Q 2 9 t c G x l d G V z K S w 4 f S Z x d W 9 0 O 1 0 s J n F 1 b 3 Q 7 U m V s Y X R p b 2 5 z a G l w S W 5 m b y Z x d W 9 0 O z p b e y Z x d W 9 0 O 2 t l e U N v b H V t b k N v d W 5 0 J n F 1 b 3 Q 7 O j E s J n F 1 b 3 Q 7 a 2 V 5 Q 2 9 s d W 1 u J n F 1 b 3 Q 7 O j I s J n F 1 b 3 Q 7 b 3 R o Z X J L Z X l D b 2 x 1 b W 5 J Z G V u d G l 0 e S Z x d W 9 0 O z o m c X V v d D t T Z W N 0 a W 9 u M S 9 0 Y m x f Q W d l L 0 N o Y W 5 n Z W Q g V H l w Z S 5 7 Q 2 9 s d W 1 u M S w w f S Z x d W 9 0 O y w m c X V v d D t L Z X l D b 2 x 1 b W 5 D b 3 V u d C Z x d W 9 0 O z o x f S x 7 J n F 1 b 3 Q 7 a 2 V 5 Q 2 9 s d W 1 u Q 2 9 1 b n Q m c X V v d D s 6 M S w m c X V v d D t r Z X l D b 2 x 1 b W 4 m c X V v d D s 6 M S w m c X V v d D t v d G h l c k t l e U N v b H V t b k l k Z W 5 0 a X R 5 J n F 1 b 3 Q 7 O i Z x d W 9 0 O 1 N l Y 3 R p b 2 4 x L 3 R i b F 9 H Z W 5 k Z X I v Q 2 h h b m d l Z C B U e X B l L n t D b 2 x 1 b W 4 x L D B 9 J n F 1 b 3 Q 7 L C Z x d W 9 0 O 0 t l e U N v b H V t b k N v d W 5 0 J n F 1 b 3 Q 7 O j F 9 L H s m c X V v d D t r Z X l D b 2 x 1 b W 5 D b 3 V u d C Z x d W 9 0 O z o x L C Z x d W 9 0 O 2 t l e U N v b H V t b i Z x d W 9 0 O z o w L C Z x d W 9 0 O 2 9 0 a G V y S 2 V 5 Q 2 9 s d W 1 u S W R l b n R p d H k m c X V v d D s 6 J n F 1 b 3 Q 7 U 2 V j d G l v b j E v d G J s X 1 J l Z 2 l v b k 5 h b W U v Q 2 h h b m d l Z C B U e X B l L n t D b 2 x 1 b W 4 y L D F 9 J n F 1 b 3 Q 7 L C Z x d W 9 0 O 0 t l e U N v b H V t b k N v d W 5 0 J n F 1 b 3 Q 7 O j F 9 X X 0 i I C 8 + P E V u d H J 5 I F R 5 c G U 9 I k Z p b G x T d G F 0 d X M i I F Z h b H V l P S J z Q 2 9 t c G x l d G U i I C 8 + P E V u d H J 5 I F R 5 c G U 9 I k Z p b G x D b 2 x 1 b W 5 O Y W 1 l c y I g V m F s d W U 9 I n N b J n F 1 b 3 Q 7 U m V n a W 9 u J n F 1 b 3 Q 7 L C Z x d W 9 0 O 0 d l b m R l c i Z x d W 9 0 O y w m c X V v d D t B Z 2 U m c X V v d D s s J n F 1 b 3 Q 7 Q m F s Y W 5 j a W 5 n J n F 1 b 3 Q 7 L C Z x d W 9 0 O 0 d l b n B v c C Z x d W 9 0 O y w m c X V v d D t S U i Z x d W 9 0 O y w m c X V v d D t U Y X J n Z X Q g U 2 F t c G x l J n F 1 b 3 Q 7 L C Z x d W 9 0 O 1 N o b 3 J 0 Z m F s b H M g K F N h b X B s Z S k m c X V v d D s s J n F 1 b 3 Q 7 U 2 h v c n R m Y W x s c y A o Q 2 9 t c G x l d G V z K S Z x d W 9 0 O 1 0 i I C 8 + P E V u d H J 5 I F R 5 c G U 9 I k Z p b G x D b 2 x 1 b W 5 U e X B l c y I g V m F s d W U 9 I n N C Z 1 l H Q l F N R k J R V U Y i I C 8 + P E V u d H J 5 I F R 5 c G U 9 I k Z p b G x M Y X N 0 V X B k Y X R l Z C I g V m F s d W U 9 I m Q y M D I w L T E y L T M w V D E 5 O j M 4 O j A 3 L j U 5 M T M 0 O D F a I i A v P j x F b n R y e S B U e X B l P S J G a W x s R X J y b 3 J D b 3 V u d C I g V m F s d W U 9 I m w w I i A v P j x F b n R y e S B U e X B l P S J B Z G R l Z F R v R G F 0 Y U 1 v Z G V s I i B W Y W x 1 Z T 0 i b D E i I C 8 + P E V u d H J 5 I F R 5 c G U 9 I k Z p b G x D b 3 V u d C I g V m F s d W U 9 I m w 3 M i I g L z 4 8 R W 5 0 c n k g V H l w Z T 0 i R m l s b E V y c m 9 y Q 2 9 k Z S I g V m F s d W U 9 I n N V b m t u b 3 d u I i A v P j x F b n R y e S B U e X B l P S J R d W V y e U l E I i B W Y W x 1 Z T 0 i c z E 4 Y j U z Y z A 0 L T g 2 Z j Q t N D U 1 N S 1 h M D c x L W V k M j F m N T A 5 Y j l h M S I g L z 4 8 L 1 N 0 Y W J s Z U V u d H J p Z X M + P C 9 J d G V t P j x J d G V t P j x J d G V t T G 9 j Y X R p b 2 4 + P E l 0 Z W 1 U e X B l P k Z v c m 1 1 b G E 8 L 0 l 0 Z W 1 U e X B l P j x J d G V t U G F 0 a D 5 T Z W N 0 a W 9 u M S 9 F e G F t c G x l c y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e G F t c G x l c y 9 F e H B h b m R l Z C U y M C U 3 Q j A l N 0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0 Y m x f U m V n a W 9 u L 0 1 l c m d l Z C U y M F F 1 Z X J p Z X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0 Y m x f U m V n a W 9 u L 0 V 4 c G F u Z G V k J T I w J T d C M C U 3 R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V 4 Y W 1 w b G V z L 0 1 l c m d l Z C U y M F F 1 Z X J p Z X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e G F t c G x l c y 9 F e H B h b m R l Z C U y M C U 3 Q j A l N 0 Q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X h h b X B s Z X M v T W V y Z 2 V k J T I w U X V l c m l l c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e G F t c G x l c y 9 F e H B h b m R l Z C U y M C U 3 Q j A l N 0 Q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X h h b X B s Z X M v T W V y Z 2 V k J T I w U X V l c m l l c z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e G F t c G x l c y 9 F e H B h b m R l Z C U y M C U 3 Q j A l N 0 Q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X h h b X B s Z X M v Q W R k Z W Q l M j B D d X N 0 b 2 0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e G F t c G x l c y 9 S Z W 1 v d m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V 4 Y W 1 w b G V z L 1 J l b 3 J k Z X J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m b k l S P C 9 J d G V t U G F 0 a D 4 8 L 0 l 0 Z W 1 M b 2 N h d G l v b j 4 8 U 3 R h Y m x l R W 5 0 c m l l c z 4 8 R W 5 0 c n k g V H l w Z T 0 i U X V l c n l H c m 9 1 c E l E I i B W Y W x 1 Z T 0 i c z c y O D d j N 2 Q w L W E y M m I t N D Q 4 Y y 1 i M G N k L W Y z N W E 3 Z D k 3 N G J l M S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S X N Q c m l 2 Y X R l I i B W Y W x 1 Z T 0 i b D A i I C 8 + P E V u d H J 5 I F R 5 c G U 9 I k 5 h d m l n Y X R p b 2 5 T d G V w T m F t Z S I g V m F s d W U 9 I n N O Y X Z p Z 2 F 0 a W 9 u I i A v P j x F b n R y e S B U e X B l P S J S Z X N 1 b H R U e X B l I i B W Y W x 1 Z T 0 i c 0 Z 1 b m N 0 a W 9 u I i A v P j x F b n R y e S B U e X B l P S J C d W Z m Z X J O Z X h 0 U m V m c m V z a C I g V m F s d W U 9 I m w w I i A v P j x F b n R y e S B U e X B l P S J G a W x s Z W R D b 2 1 w b G V 0 Z V J l c 3 V s d F R v V 2 9 y a 3 N o Z W V 0 I i B W Y W x 1 Z T 0 i b D A i I C 8 + P E V u d H J 5 I F R 5 c G U 9 I k F k Z G V k V G 9 E Y X R h T W 9 k Z W w i I F Z h b H V l P S J s M C I g L z 4 8 R W 5 0 c n k g V H l w Z T 0 i R m l s b E V y c m 9 y Q 2 9 k Z S I g V m F s d W U 9 I n N V b m t u b 3 d u I i A v P j x F b n R y e S B U e X B l P S J G a W x s T G F z d F V w Z G F 0 Z W Q i I F Z h b H V l P S J k M j A y M C 0 x M i 0 z M F Q x N z o y O D o 0 O C 4 1 M D I 1 M j I 4 W i I g L z 4 8 R W 5 0 c n k g V H l w Z T 0 i R m l s b F N 0 Y X R 1 c y I g V m F s d W U 9 I n N D b 2 1 w b G V 0 Z S I g L z 4 8 L 1 N 0 Y W J s Z U V u d H J p Z X M + P C 9 J d G V t P j x J d G V t P j x J d G V t T G 9 j Y X R p b 2 4 + P E l 0 Z W 1 U e X B l P k Z v c m 1 1 b G E 8 L 0 l 0 Z W 1 U e X B l P j x J d G V t U G F 0 a D 5 T Z W N 0 a W 9 u M S 9 m b k N v b X B s Z X R l c 1 J l c X V p c m V k P C 9 J d G V t U G F 0 a D 4 8 L 0 l 0 Z W 1 M b 2 N h d G l v b j 4 8 U 3 R h Y m x l R W 5 0 c m l l c z 4 8 R W 5 0 c n k g V H l w Z T 0 i U X V l c n l H c m 9 1 c E l E I i B W Y W x 1 Z T 0 i c z c y O D d j N 2 Q w L W E y M m I t N D Q 4 Y y 1 i M G N k L W Y z N W E 3 Z D k 3 N G J l M S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S X N Q c m l 2 Y X R l I i B W Y W x 1 Z T 0 i b D A i I C 8 + P E V u d H J 5 I F R 5 c G U 9 I k 5 h d m l n Y X R p b 2 5 T d G V w T m F t Z S I g V m F s d W U 9 I n N O Y X Z p Z 2 F 0 a W 9 u I i A v P j x F b n R y e S B U e X B l P S J S Z X N 1 b H R U e X B l I i B W Y W x 1 Z T 0 i c 0 Z 1 b m N 0 a W 9 u I i A v P j x F b n R y e S B U e X B l P S J C d W Z m Z X J O Z X h 0 U m V m c m V z a C I g V m F s d W U 9 I m w w I i A v P j x F b n R y e S B U e X B l P S J G a W x s Z W R D b 2 1 w b G V 0 Z V J l c 3 V s d F R v V 2 9 y a 3 N o Z W V 0 I i B W Y W x 1 Z T 0 i b D A i I C 8 + P E V u d H J 5 I F R 5 c G U 9 I k F k Z G V k V G 9 E Y X R h T W 9 k Z W w i I F Z h b H V l P S J s M C I g L z 4 8 R W 5 0 c n k g V H l w Z T 0 i R m l s b E V y c m 9 y Q 2 9 k Z S I g V m F s d W U 9 I n N V b m t u b 3 d u I i A v P j x F b n R y e S B U e X B l P S J G a W x s T G F z d F V w Z G F 0 Z W Q i I F Z h b H V l P S J k M j A y M C 0 x M i 0 z M F Q x N z o y O D o 0 O C 4 1 M T I 1 N j A z W i I g L z 4 8 R W 5 0 c n k g V H l w Z T 0 i R m l s b F N 0 Y X R 1 c y I g V m F s d W U 9 I n N D b 2 1 w b G V 0 Z S I g L z 4 8 L 1 N 0 Y W J s Z U V u d H J p Z X M + P C 9 J d G V t P j x J d G V t P j x J d G V t T G 9 j Y X R p b 2 4 + P E l 0 Z W 1 U e X B l P k Z v c m 1 1 b G E 8 L 0 l 0 Z W 1 U e X B l P j x J d G V t U G F 0 a D 5 T Z W N 0 a W 9 u M S 9 m b k l S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Z u Q 2 9 t c G x l d G V z U m V x d W l y Z W Q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X h h b X B s Z X M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e G F t c G x l c y 9 B Z G R l Z C U y M F R h c m d l d C U y M F N h b X B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V 4 Y W 1 w b G V z L 0 F k Z G V k J T I w U 2 h v c n R m Y W x s c y U y M C h T Y W 1 w b G U p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X h h b X B s Z X M v Q W R k Z W Q l M j B T a G 9 y d G Z h b G x z J T I w K E N v b X B s Z X R l c y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e G F t c G x l c y 9 D a G F u Z 2 V k J T I w V H l w Z T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m b k F k a n V z d G 1 l b n Q 8 L 0 l 0 Z W 1 Q Y X R o P j w v S X R l b U x v Y 2 F 0 a W 9 u P j x T d G F i b G V F b n R y a W V z P j x F b n R y e S B U e X B l P S J R d W V y e U d y b 3 V w S U Q i I F Z h b H V l P S J z N z I 4 N 2 M 3 Z D A t Y T I y Y i 0 0 N D h j L W I w Y 2 Q t Z j M 1 Y T d k O T c 0 Y m U x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J c 1 B y a X Z h d G U i I F Z h b H V l P S J s M C I g L z 4 8 R W 5 0 c n k g V H l w Z T 0 i Q n V m Z m V y T m V 4 d F J l Z n J l c 2 g i I F Z h b H V l P S J s M C I g L z 4 8 R W 5 0 c n k g V H l w Z T 0 i U m V z d W x 0 V H l w Z S I g V m F s d W U 9 I n N G d W 5 j d G l v b i I g L z 4 8 R W 5 0 c n k g V H l w Z T 0 i T m F t Z V V w Z G F 0 Z W R B Z n R l c k Z p b G w i I F Z h b H V l P S J s M S I g L z 4 8 R W 5 0 c n k g V H l w Z T 0 i T m F 2 a W d h d G l v b l N 0 Z X B O Y W 1 l I i B W Y W x 1 Z T 0 i c 0 5 h d m l n Y X R p b 2 4 i I C 8 + P E V u d H J 5 I F R 5 c G U 9 I k Z p b G x l Z E N v b X B s Z X R l U m V z d W x 0 V G 9 X b 3 J r c 2 h l Z X Q i I F Z h b H V l P S J s M C I g L z 4 8 R W 5 0 c n k g V H l w Z T 0 i Q W R k Z W R U b 0 R h d G F N b 2 R l b C I g V m F s d W U 9 I m w w I i A v P j x F b n R y e S B U e X B l P S J G a W x s R X J y b 3 J D b 2 R l I i B W Y W x 1 Z T 0 i c 1 V u a 2 5 v d 2 4 i I C 8 + P E V u d H J 5 I F R 5 c G U 9 I k Z p b G x M Y X N 0 V X B k Y X R l Z C I g V m F s d W U 9 I m Q y M D I w L T E y L T M w V D E 4 O j A 3 O j M z L j E 3 O T I 0 M j l a I i A v P j x F b n R y e S B U e X B l P S J G a W x s U 3 R h d H V z I i B W Y W x 1 Z T 0 i c 0 N v b X B s Z X R l I i A v P j x F b n R y e S B U e X B l P S J M b 2 F k Z W R U b 0 F u Y W x 5 c 2 l z U 2 V y d m l j Z X M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m b k F k a n V z d G 1 l b n Q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d G J s X 1 J l c 3 B v b n N l U m F 0 Z S 9 B Z G R l Z C U y M E N 1 c 3 R v b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R i b F 9 S Z X N w b 2 5 z Z V J h d G U v Q 2 h h b m d l Z C U y M F R 5 c G U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D a A A A A A Q A A A N C M n d 8 B F d E R j H o A w E / C l + s B A A A A O d H Q 9 A E P Z 0 S d 5 z B a h 5 w O y Q A A A A A C A A A A A A A D Z g A A w A A A A B A A A A A N j H 4 o p d 0 L P + J C u a x m q Y z e A A A A A A S A A A C g A A A A E A A A A I o l a n c c + d L X E G 6 m 0 P p v 5 Q 5 Q A A A A 7 G 4 U Q C 0 S a c Q o W i l 4 W 4 L Y A + V K 7 m Q A y X P O e o D j w u Z n T h X y l e c u D c 8 E B 6 U K G 2 D d X V D 4 Z B i z T e f D t W w c S t V 3 M d u I g Y m a x b 0 r 0 w l a V j I 1 l N / 9 u J w U A A A A w z w v X K W L d V y r M 4 9 5 7 2 6 z 5 A N x R 2 I = < / D a t a M a s h u p > 
</file>

<file path=customXml/item2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Props1.xml><?xml version="1.0" encoding="utf-8"?>
<ds:datastoreItem xmlns:ds="http://schemas.openxmlformats.org/officeDocument/2006/customXml" ds:itemID="{A295AA38-B75A-4507-9C8E-AB2C36A85493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F9926672-0201-497E-BD58-FE3413E08AD8}">
  <ds:schemaRefs>
    <ds:schemaRef ds:uri="http://schemas.microsoft.com/PowerBIAdd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10</vt:i4>
      </vt:variant>
    </vt:vector>
  </HeadingPairs>
  <TitlesOfParts>
    <vt:vector size="22" baseType="lpstr">
      <vt:lpstr>SBA</vt:lpstr>
      <vt:lpstr>Specs</vt:lpstr>
      <vt:lpstr>Balancing</vt:lpstr>
      <vt:lpstr>Response Rate</vt:lpstr>
      <vt:lpstr>Panel</vt:lpstr>
      <vt:lpstr>Shortfalls Output</vt:lpstr>
      <vt:lpstr>Examples</vt:lpstr>
      <vt:lpstr>Лист10</vt:lpstr>
      <vt:lpstr>ARF_OLD</vt:lpstr>
      <vt:lpstr>Sheet1</vt:lpstr>
      <vt:lpstr>Sheet4</vt:lpstr>
      <vt:lpstr>Sheet2</vt:lpstr>
      <vt:lpstr>ARF_OLD!_ФильтрБазыДанных</vt:lpstr>
      <vt:lpstr>Adjustment</vt:lpstr>
      <vt:lpstr>CompletesRequired</vt:lpstr>
      <vt:lpstr>IR</vt:lpstr>
      <vt:lpstr>tbl_Age</vt:lpstr>
      <vt:lpstr>tbl_Gender</vt:lpstr>
      <vt:lpstr>tbl_Panel</vt:lpstr>
      <vt:lpstr>tbl_Region</vt:lpstr>
      <vt:lpstr>tbl_RegionName</vt:lpstr>
      <vt:lpstr>tbl_ResponseRate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Angela Tang</dc:creator>
  <cp:lastModifiedBy>Homeuser</cp:lastModifiedBy>
  <dcterms:created xsi:type="dcterms:W3CDTF">2017-07-06T20:23:49Z</dcterms:created>
  <dcterms:modified xsi:type="dcterms:W3CDTF">2021-01-13T07:31:21Z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fee7ae9-f712-4ffa-999d-ae0ea7a99b97_Enabled">
    <vt:lpwstr>True</vt:lpwstr>
  </property>
  <property fmtid="{D5CDD505-2E9C-101B-9397-08002B2CF9AE}" pid="3" name="MSIP_Label_efee7ae9-f712-4ffa-999d-ae0ea7a99b97_SiteId">
    <vt:lpwstr>1bcab393-f8c4-46db-a993-60f8a33bc455</vt:lpwstr>
  </property>
  <property fmtid="{D5CDD505-2E9C-101B-9397-08002B2CF9AE}" pid="4" name="MSIP_Label_efee7ae9-f712-4ffa-999d-ae0ea7a99b97_Owner">
    <vt:lpwstr>angela.tang@maruvcrc.com</vt:lpwstr>
  </property>
  <property fmtid="{D5CDD505-2E9C-101B-9397-08002B2CF9AE}" pid="5" name="MSIP_Label_efee7ae9-f712-4ffa-999d-ae0ea7a99b97_SetDate">
    <vt:lpwstr>2020-02-06T19:28:01.1674367Z</vt:lpwstr>
  </property>
  <property fmtid="{D5CDD505-2E9C-101B-9397-08002B2CF9AE}" pid="6" name="MSIP_Label_efee7ae9-f712-4ffa-999d-ae0ea7a99b97_Name">
    <vt:lpwstr>Corporate Confidential</vt:lpwstr>
  </property>
  <property fmtid="{D5CDD505-2E9C-101B-9397-08002B2CF9AE}" pid="7" name="MSIP_Label_efee7ae9-f712-4ffa-999d-ae0ea7a99b97_Application">
    <vt:lpwstr>Microsoft Azure Information Protection</vt:lpwstr>
  </property>
  <property fmtid="{D5CDD505-2E9C-101B-9397-08002B2CF9AE}" pid="8" name="MSIP_Label_efee7ae9-f712-4ffa-999d-ae0ea7a99b97_ActionId">
    <vt:lpwstr>b0cf8713-b429-4db5-88e0-4f848e51edcd</vt:lpwstr>
  </property>
  <property fmtid="{D5CDD505-2E9C-101B-9397-08002B2CF9AE}" pid="9" name="MSIP_Label_efee7ae9-f712-4ffa-999d-ae0ea7a99b97_Extended_MSFT_Method">
    <vt:lpwstr>Automatic</vt:lpwstr>
  </property>
  <property fmtid="{D5CDD505-2E9C-101B-9397-08002B2CF9AE}" pid="10" name="Sensitivity">
    <vt:lpwstr>Corporate Confidential</vt:lpwstr>
  </property>
</Properties>
</file>