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/>
  <xr:revisionPtr revIDLastSave="0" documentId="13_ncr:1_{59F3C006-0A28-45BC-AA19-A705418FF1D9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1" l="1"/>
  <c r="D40" i="1"/>
  <c r="I40" i="1" s="1"/>
  <c r="G40" i="1"/>
  <c r="M40" i="1"/>
  <c r="N40" i="1"/>
  <c r="S40" i="1"/>
  <c r="C41" i="1"/>
  <c r="C42" i="1" s="1"/>
  <c r="D41" i="1"/>
  <c r="F41" i="1" s="1"/>
  <c r="N41" i="1"/>
  <c r="D42" i="1"/>
  <c r="I42" i="1" s="1"/>
  <c r="G42" i="1"/>
  <c r="M42" i="1"/>
  <c r="N42" i="1"/>
  <c r="S42" i="1"/>
  <c r="V42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8" i="1"/>
  <c r="H30" i="1"/>
  <c r="H31" i="1"/>
  <c r="H32" i="1"/>
  <c r="H33" i="1"/>
  <c r="H34" i="1"/>
  <c r="H35" i="1"/>
  <c r="H36" i="1"/>
  <c r="H37" i="1"/>
  <c r="H38" i="1"/>
  <c r="H39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S12" i="1"/>
  <c r="S13" i="1"/>
  <c r="S15" i="1"/>
  <c r="S16" i="1"/>
  <c r="S18" i="1"/>
  <c r="S20" i="1"/>
  <c r="S22" i="1"/>
  <c r="S24" i="1"/>
  <c r="S26" i="1"/>
  <c r="S28" i="1"/>
  <c r="S30" i="1"/>
  <c r="S32" i="1"/>
  <c r="S34" i="1"/>
  <c r="S35" i="1"/>
  <c r="S37" i="1"/>
  <c r="S39" i="1"/>
  <c r="S10" i="1"/>
  <c r="S8" i="1"/>
  <c r="R10" i="1"/>
  <c r="R12" i="1"/>
  <c r="R13" i="1"/>
  <c r="R15" i="1"/>
  <c r="R16" i="1"/>
  <c r="R18" i="1"/>
  <c r="R20" i="1"/>
  <c r="R22" i="1"/>
  <c r="R24" i="1"/>
  <c r="R26" i="1"/>
  <c r="R28" i="1"/>
  <c r="R30" i="1"/>
  <c r="R32" i="1"/>
  <c r="R34" i="1"/>
  <c r="R35" i="1"/>
  <c r="R37" i="1"/>
  <c r="R39" i="1"/>
  <c r="R8" i="1"/>
  <c r="C23" i="1"/>
  <c r="D23" i="1"/>
  <c r="E23" i="1" s="1"/>
  <c r="F23" i="1"/>
  <c r="M23" i="1"/>
  <c r="N23" i="1"/>
  <c r="C24" i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D24" i="1"/>
  <c r="F24" i="1" s="1"/>
  <c r="E24" i="1"/>
  <c r="N24" i="1"/>
  <c r="Q24" i="1"/>
  <c r="W24" i="1"/>
  <c r="D25" i="1"/>
  <c r="F25" i="1"/>
  <c r="M25" i="1"/>
  <c r="N25" i="1"/>
  <c r="T25" i="1"/>
  <c r="D26" i="1"/>
  <c r="F26" i="1" s="1"/>
  <c r="E26" i="1"/>
  <c r="N26" i="1"/>
  <c r="Q26" i="1"/>
  <c r="W26" i="1"/>
  <c r="D27" i="1"/>
  <c r="F27" i="1"/>
  <c r="M27" i="1"/>
  <c r="N27" i="1"/>
  <c r="T27" i="1"/>
  <c r="D28" i="1"/>
  <c r="F28" i="1" s="1"/>
  <c r="E28" i="1"/>
  <c r="N28" i="1"/>
  <c r="Q28" i="1"/>
  <c r="W28" i="1"/>
  <c r="D29" i="1"/>
  <c r="F29" i="1"/>
  <c r="M29" i="1"/>
  <c r="N29" i="1"/>
  <c r="D30" i="1"/>
  <c r="E30" i="1" s="1"/>
  <c r="N30" i="1"/>
  <c r="D31" i="1"/>
  <c r="F31" i="1"/>
  <c r="M31" i="1"/>
  <c r="N31" i="1"/>
  <c r="T31" i="1" s="1"/>
  <c r="D32" i="1"/>
  <c r="E32" i="1"/>
  <c r="N32" i="1"/>
  <c r="Q32" i="1"/>
  <c r="V32" i="1"/>
  <c r="D33" i="1"/>
  <c r="F33" i="1"/>
  <c r="M33" i="1"/>
  <c r="N33" i="1"/>
  <c r="T33" i="1"/>
  <c r="D34" i="1"/>
  <c r="E34" i="1"/>
  <c r="N34" i="1"/>
  <c r="P34" i="1"/>
  <c r="Q34" i="1"/>
  <c r="V34" i="1"/>
  <c r="W34" i="1"/>
  <c r="C35" i="1"/>
  <c r="D35" i="1"/>
  <c r="F35" i="1"/>
  <c r="G35" i="1"/>
  <c r="M35" i="1"/>
  <c r="N35" i="1"/>
  <c r="P35" i="1"/>
  <c r="T35" i="1"/>
  <c r="V35" i="1"/>
  <c r="C36" i="1"/>
  <c r="C37" i="1" s="1"/>
  <c r="C38" i="1" s="1"/>
  <c r="C39" i="1" s="1"/>
  <c r="D36" i="1"/>
  <c r="E36" i="1"/>
  <c r="N36" i="1"/>
  <c r="P36" i="1"/>
  <c r="V36" i="1"/>
  <c r="W36" i="1"/>
  <c r="D37" i="1"/>
  <c r="F37" i="1"/>
  <c r="G37" i="1"/>
  <c r="M37" i="1"/>
  <c r="N37" i="1"/>
  <c r="T37" i="1"/>
  <c r="D38" i="1"/>
  <c r="P38" i="1" s="1"/>
  <c r="E38" i="1"/>
  <c r="N38" i="1"/>
  <c r="V38" i="1"/>
  <c r="W38" i="1"/>
  <c r="D39" i="1"/>
  <c r="F39" i="1"/>
  <c r="G39" i="1"/>
  <c r="M39" i="1"/>
  <c r="N39" i="1"/>
  <c r="T39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8" i="1"/>
  <c r="C9" i="1"/>
  <c r="D9" i="1"/>
  <c r="F9" i="1"/>
  <c r="M9" i="1"/>
  <c r="N9" i="1"/>
  <c r="T9" i="1"/>
  <c r="C10" i="1"/>
  <c r="C11" i="1" s="1"/>
  <c r="C12" i="1" s="1"/>
  <c r="D10" i="1"/>
  <c r="N10" i="1"/>
  <c r="Q10" i="1"/>
  <c r="V10" i="1"/>
  <c r="D11" i="1"/>
  <c r="F11" i="1"/>
  <c r="M11" i="1"/>
  <c r="N11" i="1"/>
  <c r="T11" i="1"/>
  <c r="D12" i="1"/>
  <c r="N12" i="1"/>
  <c r="P12" i="1"/>
  <c r="Q12" i="1"/>
  <c r="V12" i="1"/>
  <c r="W12" i="1"/>
  <c r="C13" i="1"/>
  <c r="C14" i="1" s="1"/>
  <c r="C15" i="1" s="1"/>
  <c r="D13" i="1"/>
  <c r="F13" i="1"/>
  <c r="G13" i="1"/>
  <c r="M13" i="1"/>
  <c r="N13" i="1"/>
  <c r="T13" i="1"/>
  <c r="D14" i="1"/>
  <c r="N14" i="1"/>
  <c r="P14" i="1"/>
  <c r="V14" i="1"/>
  <c r="W14" i="1"/>
  <c r="D15" i="1"/>
  <c r="F15" i="1"/>
  <c r="G15" i="1"/>
  <c r="M15" i="1"/>
  <c r="N15" i="1"/>
  <c r="T15" i="1"/>
  <c r="C16" i="1"/>
  <c r="C17" i="1" s="1"/>
  <c r="C18" i="1" s="1"/>
  <c r="C19" i="1" s="1"/>
  <c r="C20" i="1" s="1"/>
  <c r="C21" i="1" s="1"/>
  <c r="C22" i="1" s="1"/>
  <c r="D16" i="1"/>
  <c r="N16" i="1"/>
  <c r="D17" i="1"/>
  <c r="F17" i="1"/>
  <c r="M17" i="1"/>
  <c r="N17" i="1"/>
  <c r="D18" i="1"/>
  <c r="N18" i="1"/>
  <c r="V18" i="1"/>
  <c r="D19" i="1"/>
  <c r="F19" i="1"/>
  <c r="M19" i="1"/>
  <c r="N19" i="1"/>
  <c r="T19" i="1"/>
  <c r="D20" i="1"/>
  <c r="N20" i="1"/>
  <c r="P20" i="1"/>
  <c r="Q20" i="1"/>
  <c r="V20" i="1"/>
  <c r="W20" i="1"/>
  <c r="D21" i="1"/>
  <c r="F21" i="1"/>
  <c r="M21" i="1"/>
  <c r="N21" i="1"/>
  <c r="D22" i="1"/>
  <c r="N22" i="1"/>
  <c r="P22" i="1"/>
  <c r="V22" i="1"/>
  <c r="N8" i="1"/>
  <c r="D8" i="1"/>
  <c r="U8" i="1" s="1"/>
  <c r="C8" i="1"/>
  <c r="V41" i="1" l="1"/>
  <c r="P41" i="1"/>
  <c r="T42" i="1"/>
  <c r="H42" i="1"/>
  <c r="W41" i="1"/>
  <c r="Q41" i="1"/>
  <c r="E41" i="1"/>
  <c r="T40" i="1"/>
  <c r="H40" i="1"/>
  <c r="R42" i="1"/>
  <c r="L42" i="1"/>
  <c r="F42" i="1"/>
  <c r="U41" i="1"/>
  <c r="O41" i="1"/>
  <c r="I41" i="1"/>
  <c r="R40" i="1"/>
  <c r="L40" i="1"/>
  <c r="F40" i="1"/>
  <c r="W42" i="1"/>
  <c r="Q42" i="1"/>
  <c r="K42" i="1"/>
  <c r="E42" i="1"/>
  <c r="T41" i="1"/>
  <c r="H41" i="1"/>
  <c r="K41" i="1" s="1"/>
  <c r="W40" i="1"/>
  <c r="Q40" i="1"/>
  <c r="K40" i="1"/>
  <c r="E40" i="1"/>
  <c r="P42" i="1"/>
  <c r="J42" i="1"/>
  <c r="M41" i="1"/>
  <c r="G41" i="1"/>
  <c r="S41" i="1" s="1"/>
  <c r="V40" i="1"/>
  <c r="P40" i="1"/>
  <c r="J40" i="1"/>
  <c r="U42" i="1"/>
  <c r="O42" i="1"/>
  <c r="R41" i="1"/>
  <c r="L41" i="1"/>
  <c r="U40" i="1"/>
  <c r="O40" i="1"/>
  <c r="P33" i="1"/>
  <c r="V33" i="1"/>
  <c r="W32" i="1"/>
  <c r="V30" i="1"/>
  <c r="O23" i="1"/>
  <c r="U23" i="1"/>
  <c r="P23" i="1"/>
  <c r="V23" i="1"/>
  <c r="F30" i="1"/>
  <c r="G30" i="1"/>
  <c r="M30" i="1"/>
  <c r="T30" i="1"/>
  <c r="O30" i="1"/>
  <c r="U30" i="1"/>
  <c r="F32" i="1"/>
  <c r="G32" i="1"/>
  <c r="M32" i="1"/>
  <c r="T32" i="1"/>
  <c r="O32" i="1"/>
  <c r="U32" i="1"/>
  <c r="P30" i="1"/>
  <c r="T29" i="1"/>
  <c r="F36" i="1"/>
  <c r="Q36" i="1" s="1"/>
  <c r="M36" i="1"/>
  <c r="U36" i="1"/>
  <c r="T36" i="1"/>
  <c r="O36" i="1"/>
  <c r="F34" i="1"/>
  <c r="O34" i="1"/>
  <c r="U34" i="1"/>
  <c r="G34" i="1"/>
  <c r="M34" i="1"/>
  <c r="T34" i="1"/>
  <c r="P32" i="1"/>
  <c r="Q30" i="1"/>
  <c r="F38" i="1"/>
  <c r="Q38" i="1" s="1"/>
  <c r="M38" i="1"/>
  <c r="O38" i="1"/>
  <c r="T38" i="1"/>
  <c r="U38" i="1"/>
  <c r="G23" i="1"/>
  <c r="P29" i="1"/>
  <c r="V29" i="1"/>
  <c r="P31" i="1"/>
  <c r="V31" i="1"/>
  <c r="W30" i="1"/>
  <c r="P27" i="1"/>
  <c r="V27" i="1"/>
  <c r="P25" i="1"/>
  <c r="V25" i="1"/>
  <c r="T23" i="1"/>
  <c r="V26" i="1"/>
  <c r="W39" i="1"/>
  <c r="Q39" i="1"/>
  <c r="E39" i="1"/>
  <c r="W37" i="1"/>
  <c r="Q37" i="1"/>
  <c r="E37" i="1"/>
  <c r="W35" i="1"/>
  <c r="Q35" i="1"/>
  <c r="E35" i="1"/>
  <c r="W33" i="1"/>
  <c r="Q33" i="1"/>
  <c r="E33" i="1"/>
  <c r="G33" i="1" s="1"/>
  <c r="W31" i="1"/>
  <c r="Q31" i="1"/>
  <c r="E31" i="1"/>
  <c r="G31" i="1" s="1"/>
  <c r="W29" i="1"/>
  <c r="Q29" i="1"/>
  <c r="E29" i="1"/>
  <c r="G29" i="1" s="1"/>
  <c r="T28" i="1"/>
  <c r="W27" i="1"/>
  <c r="Q27" i="1"/>
  <c r="E27" i="1"/>
  <c r="G27" i="1" s="1"/>
  <c r="T26" i="1"/>
  <c r="W25" i="1"/>
  <c r="Q25" i="1"/>
  <c r="E25" i="1"/>
  <c r="G25" i="1" s="1"/>
  <c r="T24" i="1"/>
  <c r="W23" i="1"/>
  <c r="Q23" i="1"/>
  <c r="V24" i="1"/>
  <c r="P24" i="1"/>
  <c r="U26" i="1"/>
  <c r="O26" i="1"/>
  <c r="U24" i="1"/>
  <c r="V39" i="1"/>
  <c r="P39" i="1"/>
  <c r="M28" i="1"/>
  <c r="G28" i="1"/>
  <c r="M26" i="1"/>
  <c r="G26" i="1"/>
  <c r="M24" i="1"/>
  <c r="G24" i="1"/>
  <c r="V28" i="1"/>
  <c r="P28" i="1"/>
  <c r="P26" i="1"/>
  <c r="U28" i="1"/>
  <c r="O28" i="1"/>
  <c r="O24" i="1"/>
  <c r="V37" i="1"/>
  <c r="P37" i="1"/>
  <c r="U39" i="1"/>
  <c r="O39" i="1"/>
  <c r="U37" i="1"/>
  <c r="O37" i="1"/>
  <c r="U35" i="1"/>
  <c r="O35" i="1"/>
  <c r="U33" i="1"/>
  <c r="O33" i="1"/>
  <c r="U31" i="1"/>
  <c r="O31" i="1"/>
  <c r="U29" i="1"/>
  <c r="O29" i="1"/>
  <c r="U27" i="1"/>
  <c r="O27" i="1"/>
  <c r="U25" i="1"/>
  <c r="O25" i="1"/>
  <c r="F16" i="1"/>
  <c r="U16" i="1"/>
  <c r="G16" i="1"/>
  <c r="M16" i="1"/>
  <c r="O16" i="1"/>
  <c r="T16" i="1"/>
  <c r="F22" i="1"/>
  <c r="G22" i="1"/>
  <c r="M22" i="1"/>
  <c r="T22" i="1"/>
  <c r="O22" i="1"/>
  <c r="T21" i="1"/>
  <c r="W16" i="1"/>
  <c r="F10" i="1"/>
  <c r="O10" i="1"/>
  <c r="U10" i="1"/>
  <c r="G10" i="1"/>
  <c r="M10" i="1"/>
  <c r="T10" i="1"/>
  <c r="W22" i="1"/>
  <c r="W18" i="1"/>
  <c r="V16" i="1"/>
  <c r="F12" i="1"/>
  <c r="G12" i="1"/>
  <c r="M12" i="1"/>
  <c r="O12" i="1"/>
  <c r="U12" i="1"/>
  <c r="T12" i="1"/>
  <c r="P10" i="1"/>
  <c r="Q16" i="1"/>
  <c r="U22" i="1"/>
  <c r="F18" i="1"/>
  <c r="G18" i="1"/>
  <c r="M18" i="1"/>
  <c r="O18" i="1"/>
  <c r="U18" i="1"/>
  <c r="T18" i="1"/>
  <c r="P16" i="1"/>
  <c r="Q18" i="1"/>
  <c r="Q22" i="1"/>
  <c r="F20" i="1"/>
  <c r="G20" i="1"/>
  <c r="M20" i="1"/>
  <c r="O20" i="1"/>
  <c r="U20" i="1"/>
  <c r="T20" i="1"/>
  <c r="P18" i="1"/>
  <c r="T17" i="1"/>
  <c r="F14" i="1"/>
  <c r="Q14" i="1" s="1"/>
  <c r="M14" i="1"/>
  <c r="O14" i="1"/>
  <c r="U14" i="1"/>
  <c r="T14" i="1"/>
  <c r="P11" i="1"/>
  <c r="V11" i="1"/>
  <c r="W10" i="1"/>
  <c r="P9" i="1"/>
  <c r="V9" i="1"/>
  <c r="W21" i="1"/>
  <c r="Q21" i="1"/>
  <c r="G21" i="1"/>
  <c r="W19" i="1"/>
  <c r="Q19" i="1"/>
  <c r="G19" i="1"/>
  <c r="W17" i="1"/>
  <c r="Q17" i="1"/>
  <c r="G17" i="1"/>
  <c r="W15" i="1"/>
  <c r="Q15" i="1"/>
  <c r="W13" i="1"/>
  <c r="Q13" i="1"/>
  <c r="W11" i="1"/>
  <c r="Q11" i="1"/>
  <c r="G11" i="1"/>
  <c r="W9" i="1"/>
  <c r="Q9" i="1"/>
  <c r="G9" i="1"/>
  <c r="V19" i="1"/>
  <c r="P19" i="1"/>
  <c r="V15" i="1"/>
  <c r="P15" i="1"/>
  <c r="V21" i="1"/>
  <c r="P21" i="1"/>
  <c r="V17" i="1"/>
  <c r="P17" i="1"/>
  <c r="V13" i="1"/>
  <c r="P13" i="1"/>
  <c r="U21" i="1"/>
  <c r="O21" i="1"/>
  <c r="U19" i="1"/>
  <c r="O19" i="1"/>
  <c r="U17" i="1"/>
  <c r="O17" i="1"/>
  <c r="U15" i="1"/>
  <c r="O15" i="1"/>
  <c r="U13" i="1"/>
  <c r="O13" i="1"/>
  <c r="U11" i="1"/>
  <c r="O11" i="1"/>
  <c r="U9" i="1"/>
  <c r="O9" i="1"/>
  <c r="P8" i="1"/>
  <c r="V8" i="1"/>
  <c r="Q8" i="1"/>
  <c r="W8" i="1"/>
  <c r="F8" i="1"/>
  <c r="G8" i="1"/>
  <c r="M8" i="1"/>
  <c r="T8" i="1"/>
  <c r="O8" i="1"/>
  <c r="J41" i="1" l="1"/>
  <c r="S31" i="1"/>
  <c r="R31" i="1"/>
  <c r="R33" i="1"/>
  <c r="S33" i="1"/>
  <c r="R11" i="1"/>
  <c r="S11" i="1"/>
  <c r="R25" i="1"/>
  <c r="S25" i="1"/>
  <c r="S21" i="1"/>
  <c r="R21" i="1"/>
  <c r="S9" i="1"/>
  <c r="R9" i="1"/>
  <c r="R23" i="1"/>
  <c r="S23" i="1"/>
  <c r="R19" i="1"/>
  <c r="S19" i="1"/>
  <c r="R17" i="1"/>
  <c r="S17" i="1"/>
  <c r="S27" i="1"/>
  <c r="R27" i="1"/>
  <c r="S29" i="1"/>
  <c r="R29" i="1"/>
  <c r="G38" i="1"/>
  <c r="G36" i="1"/>
  <c r="G14" i="1"/>
  <c r="S36" i="1" l="1"/>
  <c r="R36" i="1"/>
  <c r="R38" i="1"/>
  <c r="S38" i="1"/>
  <c r="S14" i="1"/>
  <c r="R14" i="1"/>
</calcChain>
</file>

<file path=xl/sharedStrings.xml><?xml version="1.0" encoding="utf-8"?>
<sst xmlns="http://schemas.openxmlformats.org/spreadsheetml/2006/main" count="86" uniqueCount="65">
  <si>
    <t>Футбол. Австрия. 2-я лига.</t>
  </si>
  <si>
    <t>Аустрия II - Аустрия Клагенфурт1:2 (0:1)20:30 12.03.2021</t>
  </si>
  <si>
    <t>П1 - 3.6Ничья - 3.5П2 - 1.95Аустрия II (0) - 2.7Аустрия Клагенфурт (0) - 1.47ТМ (3) - 1.79ТБ (3) - 2.02</t>
  </si>
  <si>
    <t>Лафниц - Хорн3:2 (0:1)20:30 12.03.2021</t>
  </si>
  <si>
    <t>П1 - 2.16Ничья - 3.6П2 - 3Лафниц (0) - 1.64Хорн (0) - 2.27ТМ (2.5) - 2.18ТБ (2.5) - 1.68</t>
  </si>
  <si>
    <t>Футбол. Германия. 2-я бундеслига.</t>
  </si>
  <si>
    <t>Бохум - Гамбург0:2 (0:1)20:30 12.03.2021</t>
  </si>
  <si>
    <t>П1 - 2.75Ничья - 3.5П2 - 2.5Бохум (0) - 2Гамбург (0) - 1.81ТМ (2.5) - 2.14ТБ (2.5) - 1.71</t>
  </si>
  <si>
    <t>1:2 (0:1)</t>
  </si>
  <si>
    <t>Чемпионат</t>
  </si>
  <si>
    <t>Дата</t>
  </si>
  <si>
    <t>Команда 2</t>
  </si>
  <si>
    <t>Команда 1</t>
  </si>
  <si>
    <t>Аустрия Клагенфурт</t>
  </si>
  <si>
    <t>Хорн</t>
  </si>
  <si>
    <t>Лафниц</t>
  </si>
  <si>
    <t>Аустрия II</t>
  </si>
  <si>
    <t>Счет</t>
  </si>
  <si>
    <t>СчетК2</t>
  </si>
  <si>
    <t>СчетК1</t>
  </si>
  <si>
    <t>СчетК1(П)</t>
  </si>
  <si>
    <t>СчетК2(П)</t>
  </si>
  <si>
    <t>П1</t>
  </si>
  <si>
    <t>Н</t>
  </si>
  <si>
    <t>П2</t>
  </si>
  <si>
    <t>Ф(о)К1</t>
  </si>
  <si>
    <t>Ф(О)К2</t>
  </si>
  <si>
    <t>ТБ 3</t>
  </si>
  <si>
    <t>ТМ 2,5</t>
  </si>
  <si>
    <t>ТМ 3</t>
  </si>
  <si>
    <t>3:2 (0:1)</t>
  </si>
  <si>
    <t>ТБ 2,5</t>
  </si>
  <si>
    <t>Бохум</t>
  </si>
  <si>
    <t>Гамбург</t>
  </si>
  <si>
    <t>0:2 (0:1)</t>
  </si>
  <si>
    <t>Футбол. Лига Европы УЕФА. 1/8 финала. Первые матчи.</t>
  </si>
  <si>
    <t>Аякс - Янг Бойз3:0 (0:0)20:55 11.03.2021</t>
  </si>
  <si>
    <t>П1 - 1.61Ничья - 4.5П2 - 5.5Аякс (-1) - 2.04Янг Бойз (+1) - 1.83ТМ (2.5) - 2.6ТБ (2.5) - 1.54</t>
  </si>
  <si>
    <t>Динамо Киев - Вильярреал0:2 (0:1)20:55 11.03.2021</t>
  </si>
  <si>
    <t>П1 - 4Ничья - 3.2П2 - 2.18Динамо Киев (0) - 2.75Вильярреал (0) - 1.49ТМ (2.5) - 1.61ТБ (2.5) - 2.42</t>
  </si>
  <si>
    <t>Манчестер Юнайтед - Милан1:1 (0:0)20:55 11.03.2021</t>
  </si>
  <si>
    <t>П1 - 1.56Ничья - 4.1П2 - 7.2Манчестер Юнайтед (-1) - 1.97Милан (+1) - 1.9ТМ (2.5) - 1.86ТБ (2.5) - 2</t>
  </si>
  <si>
    <t>Славия Прага - Глазго Рейнджерс1:1 (1:1)20:55 11.03.2021</t>
  </si>
  <si>
    <t>П1 - 2.3Ничья - 3.4П2 - 3.4Славия Прага (0) - 1.61Глазго Рейнджерс (0) - 2.42ТМ (2.5) - 1.69ТБ (2.5) - 2.26</t>
  </si>
  <si>
    <t>Рома - Шахтер Донецк3:0 (1:0)23:00 11.03.2021</t>
  </si>
  <si>
    <t>П1 - 1.73Ничья - 3.9П2 - 5.2Рома (-1) - 2.23Шахтер Донецк (+1) - 1.7ТМ (2.5) - 2.1ТБ (2.5) - 1.8</t>
  </si>
  <si>
    <t>Олимпиакос - Арсенал1:3 (0:1)23:00 11.03.2021</t>
  </si>
  <si>
    <t>П1 - 5.5Ничья - 3.9П2 - 1.7Олимпиакос (0) - 3.7Арсенал (0) - 1.3ТМ (2.5) - 1.9ТБ (2.5) - 1.97</t>
  </si>
  <si>
    <t>Динамо Загреб - Тоттенхэмотмена(матч перенесен)23:00 11.03.2021</t>
  </si>
  <si>
    <t>П1 - 7.8Ничья - 4.5П2 - 1.38Динамо Загреб (+1.) - 2.18Тоттенхэм (-1.) - 1.68ТМ (2.5) - 2.35ТБ (2.5) - 1.59</t>
  </si>
  <si>
    <t>Гранада - Молде2:0 (1:0)23:00 11.03.2021</t>
  </si>
  <si>
    <t>П1 - 1.8Ничья - 3.8П2 - 4.9Гранада (-1.5) - 3.3Молде (+1.5) - 1.36ТМ (2.5) - 1.95ТБ (2.5) - 1.92</t>
  </si>
  <si>
    <t>Тоттенхэм - Динамо Загреб2:0 (1:0)23:00 11.03.2021</t>
  </si>
  <si>
    <t>П1 - 1.35Ничья - 5.3П2 - 10.5Тоттенхэм (-1.5) - 2Динамо Загреб (+1.5) - 1.86ТМ (2.5) - 1.97ТБ (2.5) - 1.9</t>
  </si>
  <si>
    <t>Футбол. Парагвай. Примера Дивизион. Апертура.</t>
  </si>
  <si>
    <t>Олимпия Асунсьон - Насьональ Асунсьон1:4 (1:0)00:30 11.03.2021</t>
  </si>
  <si>
    <t>П1 - 1.72Ничья - 3.8П2 - 4.3Олимпия Асунсьон (-1) - 2.23Насьональ Асунсьон (+1) - 1.66ТМ (2.5) - 2.08ТБ (2.5) - 1.75</t>
  </si>
  <si>
    <t>Спортиво Лукеньо - Соль де Америка0:0 (0:0)02:45 11.03.2021</t>
  </si>
  <si>
    <t>П1 - 3Ничья - 3.3П2 - 2.28Спортиво Лукеньо (0) - 2.2Соль де Америка (0) - 1.67ТМ (2.5) - 1.85ТБ (2.5) - 1.95</t>
  </si>
  <si>
    <t>Футбол. Польша. 2-й дивизион.</t>
  </si>
  <si>
    <t>Мотор Люблин - Олимпия Эльблонг1:0 (0:0)21:30 11.03.2021</t>
  </si>
  <si>
    <t>П1 - 1.95Ничья - 3.2П2 - 3.7Мотор Люблин (0) - 1.43Олимпия Эльблонг (0) - 2.7ТМ (2.5) - 1.56ТБ (2.5) - 2.34</t>
  </si>
  <si>
    <t>доп1</t>
  </si>
  <si>
    <t>доп2</t>
  </si>
  <si>
    <t>доп3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</si>
</sst>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2"/>
  <sheetViews>
    <sheetView tabSelected="1" zoomScale="90" zoomScaleNormal="90" workbookViewId="0">
      <selection activeCell="S3" sqref="S3"/>
    </sheetView>
  </sheetViews>
  <sheetFormatPr defaultRowHeight="15" x14ac:dyDescent="0.25"/>
  <cols>
    <col min="1" max="1" width="105.140625" style="5" bestFit="1" customWidth="1"/>
    <col min="2" max="2" width="9.140625" style="1"/>
    <col min="3" max="3" width="33.42578125" style="1" bestFit="1" customWidth="1"/>
    <col min="4" max="4" width="10.7109375" style="3" bestFit="1" customWidth="1"/>
    <col min="5" max="5" width="10.7109375" style="1" bestFit="1" customWidth="1"/>
    <col min="6" max="6" width="19.5703125" style="1" bestFit="1" customWidth="1"/>
    <col min="7" max="7" width="34.28515625" style="1" bestFit="1" customWidth="1"/>
    <col min="8" max="8" width="8.28515625" style="2" bestFit="1" customWidth="1"/>
    <col min="9" max="9" width="7.28515625" style="2" bestFit="1" customWidth="1"/>
    <col min="10" max="11" width="10" style="2" bestFit="1" customWidth="1"/>
    <col min="12" max="13" width="9.140625" style="1"/>
    <col min="14" max="14" width="10.7109375" style="1" customWidth="1"/>
    <col min="15" max="16384" width="9.140625" style="1"/>
  </cols>
  <sheetData>
    <row r="1" spans="1:23" x14ac:dyDescent="0.25">
      <c r="C1" s="10" t="s">
        <v>9</v>
      </c>
      <c r="D1" s="10" t="s">
        <v>10</v>
      </c>
      <c r="E1" s="10" t="s">
        <v>12</v>
      </c>
      <c r="F1" s="10" t="s">
        <v>11</v>
      </c>
      <c r="G1" s="10" t="s">
        <v>17</v>
      </c>
      <c r="H1" s="11" t="s">
        <v>19</v>
      </c>
      <c r="I1" s="11" t="s">
        <v>18</v>
      </c>
      <c r="J1" s="11" t="s">
        <v>20</v>
      </c>
      <c r="K1" s="11" t="s">
        <v>21</v>
      </c>
      <c r="L1" s="11" t="s">
        <v>22</v>
      </c>
      <c r="M1" s="11" t="s">
        <v>23</v>
      </c>
      <c r="N1" s="11" t="s">
        <v>24</v>
      </c>
      <c r="O1" s="11" t="s">
        <v>25</v>
      </c>
      <c r="P1" s="11" t="s">
        <v>26</v>
      </c>
      <c r="Q1" s="11" t="s">
        <v>28</v>
      </c>
      <c r="R1" s="11" t="s">
        <v>31</v>
      </c>
      <c r="S1" s="11" t="s">
        <v>29</v>
      </c>
      <c r="T1" s="11" t="s">
        <v>27</v>
      </c>
    </row>
    <row r="2" spans="1:23" x14ac:dyDescent="0.25">
      <c r="C2" s="7" t="s">
        <v>0</v>
      </c>
      <c r="D2" s="9">
        <v>44267</v>
      </c>
      <c r="E2" s="7" t="s">
        <v>16</v>
      </c>
      <c r="F2" s="7" t="s">
        <v>13</v>
      </c>
      <c r="G2" s="8" t="s">
        <v>8</v>
      </c>
      <c r="H2" s="8">
        <v>1</v>
      </c>
      <c r="I2" s="8">
        <v>2</v>
      </c>
      <c r="J2" s="8">
        <v>0</v>
      </c>
      <c r="K2" s="8">
        <v>1</v>
      </c>
      <c r="L2" s="8">
        <v>3.6</v>
      </c>
      <c r="M2" s="8">
        <v>3.5</v>
      </c>
      <c r="N2" s="8">
        <v>1.95</v>
      </c>
      <c r="O2" s="8">
        <v>2.7</v>
      </c>
      <c r="P2" s="8">
        <v>1.47</v>
      </c>
      <c r="Q2" s="7"/>
      <c r="R2" s="7"/>
      <c r="S2" s="7">
        <v>1.79</v>
      </c>
      <c r="T2" s="7">
        <v>2.02</v>
      </c>
    </row>
    <row r="3" spans="1:23" x14ac:dyDescent="0.25">
      <c r="C3" s="7" t="s">
        <v>0</v>
      </c>
      <c r="D3" s="9">
        <v>44267</v>
      </c>
      <c r="E3" s="7" t="s">
        <v>15</v>
      </c>
      <c r="F3" s="7" t="s">
        <v>14</v>
      </c>
      <c r="G3" s="7" t="s">
        <v>30</v>
      </c>
      <c r="H3" s="8">
        <v>3</v>
      </c>
      <c r="I3" s="8">
        <v>2</v>
      </c>
      <c r="J3" s="8">
        <v>0</v>
      </c>
      <c r="K3" s="8">
        <v>1</v>
      </c>
      <c r="L3" s="8">
        <v>2.16</v>
      </c>
      <c r="M3" s="8">
        <v>3.6</v>
      </c>
      <c r="N3" s="8">
        <v>3</v>
      </c>
      <c r="O3" s="8">
        <v>1.64</v>
      </c>
      <c r="P3" s="8">
        <v>2.27</v>
      </c>
      <c r="Q3" s="8">
        <v>2.1800000000000002</v>
      </c>
      <c r="R3" s="8">
        <v>1.68</v>
      </c>
      <c r="S3" s="7"/>
      <c r="T3" s="7"/>
    </row>
    <row r="4" spans="1:23" x14ac:dyDescent="0.25">
      <c r="C4" s="7" t="s">
        <v>5</v>
      </c>
      <c r="D4" s="9">
        <v>44267</v>
      </c>
      <c r="E4" s="7" t="s">
        <v>32</v>
      </c>
      <c r="F4" s="7" t="s">
        <v>33</v>
      </c>
      <c r="G4" s="7" t="s">
        <v>34</v>
      </c>
      <c r="H4" s="8">
        <v>0</v>
      </c>
      <c r="I4" s="8">
        <v>2</v>
      </c>
      <c r="J4" s="8">
        <v>0</v>
      </c>
      <c r="K4" s="8">
        <v>1</v>
      </c>
      <c r="L4" s="7">
        <v>2.75</v>
      </c>
      <c r="M4" s="7">
        <v>3.5</v>
      </c>
      <c r="N4" s="7">
        <v>2.5</v>
      </c>
      <c r="O4" s="7">
        <v>2</v>
      </c>
      <c r="P4" s="7">
        <v>1.81</v>
      </c>
      <c r="Q4" s="7">
        <v>2.14</v>
      </c>
      <c r="R4" s="7">
        <v>1.71</v>
      </c>
      <c r="S4" s="7"/>
      <c r="T4" s="7"/>
    </row>
    <row r="5" spans="1:23" x14ac:dyDescent="0.25">
      <c r="C5" s="6"/>
      <c r="D5" s="4"/>
    </row>
    <row r="7" spans="1:23" x14ac:dyDescent="0.25">
      <c r="C7" s="10" t="s">
        <v>9</v>
      </c>
      <c r="D7" s="14" t="s">
        <v>62</v>
      </c>
      <c r="E7" s="10" t="s">
        <v>10</v>
      </c>
      <c r="F7" s="10" t="s">
        <v>12</v>
      </c>
      <c r="G7" s="10" t="s">
        <v>11</v>
      </c>
      <c r="H7" s="10" t="s">
        <v>17</v>
      </c>
      <c r="I7" s="11" t="s">
        <v>19</v>
      </c>
      <c r="J7" s="11" t="s">
        <v>18</v>
      </c>
      <c r="K7" s="11" t="s">
        <v>20</v>
      </c>
      <c r="L7" s="11" t="s">
        <v>21</v>
      </c>
      <c r="M7" s="15" t="s">
        <v>63</v>
      </c>
      <c r="N7" s="15" t="s">
        <v>64</v>
      </c>
      <c r="O7" s="11" t="s">
        <v>22</v>
      </c>
      <c r="P7" s="11" t="s">
        <v>23</v>
      </c>
      <c r="Q7" s="11" t="s">
        <v>24</v>
      </c>
      <c r="R7" s="11" t="s">
        <v>25</v>
      </c>
      <c r="S7" s="11" t="s">
        <v>26</v>
      </c>
      <c r="T7" s="11" t="s">
        <v>28</v>
      </c>
      <c r="U7" s="11" t="s">
        <v>31</v>
      </c>
      <c r="V7" s="11" t="s">
        <v>29</v>
      </c>
      <c r="W7" s="11" t="s">
        <v>27</v>
      </c>
    </row>
    <row r="8" spans="1:23" x14ac:dyDescent="0.25">
      <c r="A8" s="6" t="s">
        <v>0</v>
      </c>
      <c r="C8" s="12" t="str">
        <f>IF(LEFT(A8,6)="Футбол",A8,C7)</f>
        <v>Футбол. Австрия. 2-я лига.</v>
      </c>
      <c r="D8" s="12" t="str">
        <f>IF(AND(LEFT(A8,6)&lt;&gt;"Футбол",LEFT(A8,2)&lt;&gt;"П1"),A8,"")</f>
        <v/>
      </c>
      <c r="E8" s="13" t="str">
        <f>IF(D8="","",RIGHT(A8,10))</f>
        <v/>
      </c>
      <c r="F8" s="13" t="str">
        <f>IF(D8="","",LEFT(D8,SEARCH(" -",D8)-1))</f>
        <v/>
      </c>
      <c r="G8" s="13" t="str">
        <f>IF(D8="","",SUBSTITUTE(SUBSTITUTE(SUBSTITUTE(SUBSTITUTE(SUBSTITUTE(D8,E8,),F8&amp;" - ",),H8,),M8,),CHAR(160),))</f>
        <v/>
      </c>
      <c r="H8" s="13" t="str">
        <f t="shared" ref="H8:H39" si="0">IF(D8="","",IFERROR(MID(A8,SEARCH("?:?*(?:?)",A8),9),""))</f>
        <v/>
      </c>
      <c r="I8" s="13" t="str">
        <f>IF(D8="","",IFERROR(--LEFT(H8,1),""))</f>
        <v/>
      </c>
      <c r="J8" s="13" t="str">
        <f t="shared" ref="J8:J39" si="1">IF(D8="","",IFERROR(--MID(H8,SEARCH(":",H8)+1,1),""))</f>
        <v/>
      </c>
      <c r="K8" s="13" t="str">
        <f t="shared" ref="K8:K39" si="2">IF(D8="","",IFERROR(--MID(H8,SEARCH("(",H8)+1,1),""))</f>
        <v/>
      </c>
      <c r="L8" s="13" t="str">
        <f t="shared" ref="L8:L39" si="3">IF(D8="","",IFERROR(--MID(H8,SEARCH("(",H8)+3,1),""))</f>
        <v/>
      </c>
      <c r="M8" s="13" t="str">
        <f>IF(D8="","",MID(D8,LEN(D8)-15,5))</f>
        <v/>
      </c>
      <c r="N8" s="12" t="str">
        <f>IF(LEFT(A9,2)="П1",A9,"")</f>
        <v/>
      </c>
      <c r="O8" s="13" t="str">
        <f t="shared" ref="O8" si="4">IF(D8="","",--SUBSTITUTE(MID(N8,6,SEARCH("Ничья",N8)-6),".",","))</f>
        <v/>
      </c>
      <c r="P8" s="13" t="str">
        <f>IF(D8="","",--SUBSTITUTE(MID(N8,SEARCH("Ничья",N8)+8,SEARCH("П2",N8)-SEARCH("Ничья",N8)-8),".",","))</f>
        <v/>
      </c>
      <c r="Q8" s="13" t="str">
        <f>IF(D8="","",--SUBSTITUTE(MID(N8,SEARCH("П2",N8)+5,SEARCH(F8,N8)-SEARCH("П2",N8)-5),".",","))</f>
        <v/>
      </c>
      <c r="R8" s="13" t="str">
        <f t="shared" ref="R8:R39" si="5">IF(D8="","",--SUBSTITUTE(MID(N8,SEARCH(")",N8,SEARCH(F8,N8))+4,SEARCH(G8,N8)-SEARCH(")",N8,SEARCH(F8,N8))-4),".",","))</f>
        <v/>
      </c>
      <c r="S8" s="13" t="str">
        <f>IF(D8="","",--SUBSTITUTE(MID(N8,SEARCH(")",N8,SEARCH(G8,N8))+4,SEARCH("ТМ",N8)-SEARCH(")",N8,SEARCH(G8,N8))-4),".",","))</f>
        <v/>
      </c>
      <c r="T8" s="13" t="str">
        <f>IF(D8="","",IFERROR(--SUBSTITUTE(MID(N8,SEARCH("ТМ*2.5",N8)+11,SEARCH("ТБ",N8)-SEARCH("ТМ*2.5",N8)-11),".",","),""))</f>
        <v/>
      </c>
      <c r="U8" s="13" t="str">
        <f>IF(D8="","",IFERROR(--SUBSTITUTE(MID(N8,SEARCH("ТБ*2.5",N8)+11,99),".",","),""))</f>
        <v/>
      </c>
      <c r="V8" s="13" t="str">
        <f>IF(D8="","",IFERROR(--SUBSTITUTE(MID(N8,SEARCH("ТМ*3",N8)+9,SEARCH("ТБ",N8)-SEARCH("ТМ*3",N8)-9),".",","),""))</f>
        <v/>
      </c>
      <c r="W8" s="13" t="str">
        <f>IF(D8="","",IFERROR(--SUBSTITUTE(MID(N8,SEARCH("ТБ*3",N8)+9,99),".",","),""))</f>
        <v/>
      </c>
    </row>
    <row r="9" spans="1:23" x14ac:dyDescent="0.25">
      <c r="A9" s="5" t="s">
        <v>1</v>
      </c>
      <c r="C9" s="12" t="str">
        <f t="shared" ref="C9:C22" si="6">IF(LEFT(A9,6)="Футбол",A9,C8)</f>
        <v>Футбол. Австрия. 2-я лига.</v>
      </c>
      <c r="D9" s="12" t="str">
        <f t="shared" ref="D9:D22" si="7">IF(AND(LEFT(A9,6)&lt;&gt;"Футбол",LEFT(A9,2)&lt;&gt;"П1"),A9,"")</f>
        <v>Аустрия II - Аустрия Клагенфурт1:2 (0:1)20:30 12.03.2021</v>
      </c>
      <c r="E9" s="13" t="str">
        <f t="shared" ref="E9:E22" si="8">IF(D9="","",RIGHT(A9,10))</f>
        <v>12.03.2021</v>
      </c>
      <c r="F9" s="13" t="str">
        <f t="shared" ref="F9:F22" si="9">IF(D9="","",LEFT(D9,SEARCH(" -",D9)-1))</f>
        <v>Аустрия II</v>
      </c>
      <c r="G9" s="13" t="str">
        <f t="shared" ref="G9:G22" si="10">IF(D9="","",SUBSTITUTE(SUBSTITUTE(SUBSTITUTE(SUBSTITUTE(SUBSTITUTE(D9,E9,),F9&amp;" - ",),H9,),M9,),CHAR(160),))</f>
        <v>Аустрия Клагенфурт</v>
      </c>
      <c r="H9" s="13" t="str">
        <f t="shared" si="0"/>
        <v>1:2 (0:1)</v>
      </c>
      <c r="I9" s="13">
        <f t="shared" ref="I9:I39" si="11">IF(D9="","",IFERROR(--LEFT(H9,1),""))</f>
        <v>1</v>
      </c>
      <c r="J9" s="13">
        <f t="shared" si="1"/>
        <v>2</v>
      </c>
      <c r="K9" s="13">
        <f t="shared" si="2"/>
        <v>0</v>
      </c>
      <c r="L9" s="13">
        <f t="shared" si="3"/>
        <v>1</v>
      </c>
      <c r="M9" s="13" t="str">
        <f t="shared" ref="M9:M22" si="12">IF(D9="","",MID(D9,LEN(D9)-15,5))</f>
        <v>20:30</v>
      </c>
      <c r="N9" s="12" t="str">
        <f t="shared" ref="N9:N22" si="13">IF(LEFT(A10,2)="П1",A10,"")</f>
        <v>П1 - 3.6Ничья - 3.5П2 - 1.95Аустрия II (0) - 2.7Аустрия Клагенфурт (0) - 1.47ТМ (3) - 1.79ТБ (3) - 2.02</v>
      </c>
      <c r="O9" s="13">
        <f t="shared" ref="O9:O22" si="14">IF(D9="","",--SUBSTITUTE(MID(N9,6,SEARCH("Ничья",N9)-6),".",","))</f>
        <v>3.6</v>
      </c>
      <c r="P9" s="13">
        <f t="shared" ref="P9:P22" si="15">IF(D9="","",--SUBSTITUTE(MID(N9,SEARCH("Ничья",N9)+8,SEARCH("П2",N9)-SEARCH("Ничья",N9)-8),".",","))</f>
        <v>3.5</v>
      </c>
      <c r="Q9" s="13">
        <f t="shared" ref="Q9:Q22" si="16">IF(D9="","",--SUBSTITUTE(MID(N9,SEARCH("П2",N9)+5,SEARCH(F9,N9)-SEARCH("П2",N9)-5),".",","))</f>
        <v>1.95</v>
      </c>
      <c r="R9" s="13">
        <f t="shared" si="5"/>
        <v>2.7</v>
      </c>
      <c r="S9" s="13">
        <f t="shared" ref="S9:S39" si="17">IF(D9="","",--SUBSTITUTE(MID(N9,SEARCH(")",N9,SEARCH(G9,N9))+4,SEARCH("ТМ",N9)-SEARCH(")",N9,SEARCH(G9,N9))-4),".",","))</f>
        <v>1.47</v>
      </c>
      <c r="T9" s="13" t="str">
        <f t="shared" ref="T9:T22" si="18">IF(D9="","",IFERROR(--SUBSTITUTE(MID(N9,SEARCH("ТМ*2.5",N9)+11,SEARCH("ТБ",N9)-SEARCH("ТМ*2.5",N9)-11),".",","),""))</f>
        <v/>
      </c>
      <c r="U9" s="13" t="str">
        <f t="shared" ref="U9:U22" si="19">IF(D9="","",IFERROR(--SUBSTITUTE(MID(N9,SEARCH("ТБ*2.5",N9)+11,99),".",","),""))</f>
        <v/>
      </c>
      <c r="V9" s="13">
        <f t="shared" ref="V9:V22" si="20">IF(D9="","",IFERROR(--SUBSTITUTE(MID(N9,SEARCH("ТМ*3",N9)+9,SEARCH("ТБ",N9)-SEARCH("ТМ*3",N9)-9),".",","),""))</f>
        <v>1.79</v>
      </c>
      <c r="W9" s="13">
        <f t="shared" ref="W9:W22" si="21">IF(D9="","",IFERROR(--SUBSTITUTE(MID(N9,SEARCH("ТБ*3",N9)+9,99),".",","),""))</f>
        <v>2.02</v>
      </c>
    </row>
    <row r="10" spans="1:23" x14ac:dyDescent="0.25">
      <c r="A10" s="5" t="s">
        <v>2</v>
      </c>
      <c r="C10" s="12" t="str">
        <f t="shared" si="6"/>
        <v>Футбол. Австрия. 2-я лига.</v>
      </c>
      <c r="D10" s="12" t="str">
        <f t="shared" si="7"/>
        <v/>
      </c>
      <c r="E10" s="13" t="str">
        <f t="shared" si="8"/>
        <v/>
      </c>
      <c r="F10" s="13" t="str">
        <f t="shared" si="9"/>
        <v/>
      </c>
      <c r="G10" s="13" t="str">
        <f t="shared" si="10"/>
        <v/>
      </c>
      <c r="H10" s="13" t="str">
        <f t="shared" si="0"/>
        <v/>
      </c>
      <c r="I10" s="13" t="str">
        <f t="shared" si="11"/>
        <v/>
      </c>
      <c r="J10" s="13" t="str">
        <f t="shared" si="1"/>
        <v/>
      </c>
      <c r="K10" s="13" t="str">
        <f t="shared" si="2"/>
        <v/>
      </c>
      <c r="L10" s="13" t="str">
        <f t="shared" si="3"/>
        <v/>
      </c>
      <c r="M10" s="13" t="str">
        <f t="shared" si="12"/>
        <v/>
      </c>
      <c r="N10" s="12" t="str">
        <f t="shared" si="13"/>
        <v/>
      </c>
      <c r="O10" s="13" t="str">
        <f t="shared" si="14"/>
        <v/>
      </c>
      <c r="P10" s="13" t="str">
        <f t="shared" si="15"/>
        <v/>
      </c>
      <c r="Q10" s="13" t="str">
        <f t="shared" si="16"/>
        <v/>
      </c>
      <c r="R10" s="13" t="str">
        <f t="shared" si="5"/>
        <v/>
      </c>
      <c r="S10" s="13" t="str">
        <f t="shared" si="17"/>
        <v/>
      </c>
      <c r="T10" s="13" t="str">
        <f t="shared" si="18"/>
        <v/>
      </c>
      <c r="U10" s="13" t="str">
        <f t="shared" si="19"/>
        <v/>
      </c>
      <c r="V10" s="13" t="str">
        <f t="shared" si="20"/>
        <v/>
      </c>
      <c r="W10" s="13" t="str">
        <f t="shared" si="21"/>
        <v/>
      </c>
    </row>
    <row r="11" spans="1:23" x14ac:dyDescent="0.25">
      <c r="A11" s="5" t="s">
        <v>3</v>
      </c>
      <c r="C11" s="12" t="str">
        <f t="shared" si="6"/>
        <v>Футбол. Австрия. 2-я лига.</v>
      </c>
      <c r="D11" s="12" t="str">
        <f t="shared" si="7"/>
        <v>Лафниц - Хорн3:2 (0:1)20:30 12.03.2021</v>
      </c>
      <c r="E11" s="13" t="str">
        <f t="shared" si="8"/>
        <v>12.03.2021</v>
      </c>
      <c r="F11" s="13" t="str">
        <f t="shared" si="9"/>
        <v>Лафниц</v>
      </c>
      <c r="G11" s="13" t="str">
        <f t="shared" si="10"/>
        <v>Хорн</v>
      </c>
      <c r="H11" s="13" t="str">
        <f t="shared" si="0"/>
        <v>3:2 (0:1)</v>
      </c>
      <c r="I11" s="13">
        <f t="shared" si="11"/>
        <v>3</v>
      </c>
      <c r="J11" s="13">
        <f t="shared" si="1"/>
        <v>2</v>
      </c>
      <c r="K11" s="13">
        <f t="shared" si="2"/>
        <v>0</v>
      </c>
      <c r="L11" s="13">
        <f t="shared" si="3"/>
        <v>1</v>
      </c>
      <c r="M11" s="13" t="str">
        <f t="shared" si="12"/>
        <v>20:30</v>
      </c>
      <c r="N11" s="12" t="str">
        <f t="shared" si="13"/>
        <v>П1 - 2.16Ничья - 3.6П2 - 3Лафниц (0) - 1.64Хорн (0) - 2.27ТМ (2.5) - 2.18ТБ (2.5) - 1.68</v>
      </c>
      <c r="O11" s="13">
        <f t="shared" si="14"/>
        <v>2.16</v>
      </c>
      <c r="P11" s="13">
        <f t="shared" si="15"/>
        <v>3.6</v>
      </c>
      <c r="Q11" s="13">
        <f t="shared" si="16"/>
        <v>3</v>
      </c>
      <c r="R11" s="13">
        <f t="shared" si="5"/>
        <v>1.64</v>
      </c>
      <c r="S11" s="13">
        <f t="shared" si="17"/>
        <v>2.27</v>
      </c>
      <c r="T11" s="13">
        <f t="shared" si="18"/>
        <v>2.1800000000000002</v>
      </c>
      <c r="U11" s="13">
        <f t="shared" si="19"/>
        <v>1.68</v>
      </c>
      <c r="V11" s="13" t="str">
        <f t="shared" si="20"/>
        <v/>
      </c>
      <c r="W11" s="13" t="str">
        <f t="shared" si="21"/>
        <v/>
      </c>
    </row>
    <row r="12" spans="1:23" x14ac:dyDescent="0.25">
      <c r="A12" s="5" t="s">
        <v>4</v>
      </c>
      <c r="C12" s="12" t="str">
        <f t="shared" si="6"/>
        <v>Футбол. Австрия. 2-я лига.</v>
      </c>
      <c r="D12" s="12" t="str">
        <f t="shared" si="7"/>
        <v/>
      </c>
      <c r="E12" s="13" t="str">
        <f t="shared" si="8"/>
        <v/>
      </c>
      <c r="F12" s="13" t="str">
        <f t="shared" si="9"/>
        <v/>
      </c>
      <c r="G12" s="13" t="str">
        <f t="shared" si="10"/>
        <v/>
      </c>
      <c r="H12" s="13" t="str">
        <f t="shared" si="0"/>
        <v/>
      </c>
      <c r="I12" s="13" t="str">
        <f t="shared" si="11"/>
        <v/>
      </c>
      <c r="J12" s="13" t="str">
        <f t="shared" si="1"/>
        <v/>
      </c>
      <c r="K12" s="13" t="str">
        <f t="shared" si="2"/>
        <v/>
      </c>
      <c r="L12" s="13" t="str">
        <f t="shared" si="3"/>
        <v/>
      </c>
      <c r="M12" s="13" t="str">
        <f t="shared" si="12"/>
        <v/>
      </c>
      <c r="N12" s="12" t="str">
        <f t="shared" si="13"/>
        <v/>
      </c>
      <c r="O12" s="13" t="str">
        <f t="shared" si="14"/>
        <v/>
      </c>
      <c r="P12" s="13" t="str">
        <f t="shared" si="15"/>
        <v/>
      </c>
      <c r="Q12" s="13" t="str">
        <f t="shared" si="16"/>
        <v/>
      </c>
      <c r="R12" s="13" t="str">
        <f t="shared" si="5"/>
        <v/>
      </c>
      <c r="S12" s="13" t="str">
        <f t="shared" si="17"/>
        <v/>
      </c>
      <c r="T12" s="13" t="str">
        <f t="shared" si="18"/>
        <v/>
      </c>
      <c r="U12" s="13" t="str">
        <f t="shared" si="19"/>
        <v/>
      </c>
      <c r="V12" s="13" t="str">
        <f t="shared" si="20"/>
        <v/>
      </c>
      <c r="W12" s="13" t="str">
        <f t="shared" si="21"/>
        <v/>
      </c>
    </row>
    <row r="13" spans="1:23" x14ac:dyDescent="0.25">
      <c r="A13" s="6" t="s">
        <v>5</v>
      </c>
      <c r="C13" s="12" t="str">
        <f t="shared" si="6"/>
        <v>Футбол. Германия. 2-я бундеслига.</v>
      </c>
      <c r="D13" s="12" t="str">
        <f t="shared" si="7"/>
        <v/>
      </c>
      <c r="E13" s="13" t="str">
        <f t="shared" si="8"/>
        <v/>
      </c>
      <c r="F13" s="13" t="str">
        <f t="shared" si="9"/>
        <v/>
      </c>
      <c r="G13" s="13" t="str">
        <f t="shared" si="10"/>
        <v/>
      </c>
      <c r="H13" s="13" t="str">
        <f t="shared" si="0"/>
        <v/>
      </c>
      <c r="I13" s="13" t="str">
        <f t="shared" si="11"/>
        <v/>
      </c>
      <c r="J13" s="13" t="str">
        <f t="shared" si="1"/>
        <v/>
      </c>
      <c r="K13" s="13" t="str">
        <f t="shared" si="2"/>
        <v/>
      </c>
      <c r="L13" s="13" t="str">
        <f t="shared" si="3"/>
        <v/>
      </c>
      <c r="M13" s="13" t="str">
        <f t="shared" si="12"/>
        <v/>
      </c>
      <c r="N13" s="12" t="str">
        <f t="shared" si="13"/>
        <v/>
      </c>
      <c r="O13" s="13" t="str">
        <f t="shared" si="14"/>
        <v/>
      </c>
      <c r="P13" s="13" t="str">
        <f t="shared" si="15"/>
        <v/>
      </c>
      <c r="Q13" s="13" t="str">
        <f t="shared" si="16"/>
        <v/>
      </c>
      <c r="R13" s="13" t="str">
        <f t="shared" si="5"/>
        <v/>
      </c>
      <c r="S13" s="13" t="str">
        <f t="shared" si="17"/>
        <v/>
      </c>
      <c r="T13" s="13" t="str">
        <f t="shared" si="18"/>
        <v/>
      </c>
      <c r="U13" s="13" t="str">
        <f t="shared" si="19"/>
        <v/>
      </c>
      <c r="V13" s="13" t="str">
        <f t="shared" si="20"/>
        <v/>
      </c>
      <c r="W13" s="13" t="str">
        <f t="shared" si="21"/>
        <v/>
      </c>
    </row>
    <row r="14" spans="1:23" x14ac:dyDescent="0.25">
      <c r="A14" s="5" t="s">
        <v>6</v>
      </c>
      <c r="C14" s="12" t="str">
        <f t="shared" si="6"/>
        <v>Футбол. Германия. 2-я бундеслига.</v>
      </c>
      <c r="D14" s="12" t="str">
        <f t="shared" si="7"/>
        <v>Бохум - Гамбург0:2 (0:1)20:30 12.03.2021</v>
      </c>
      <c r="E14" s="13" t="str">
        <f t="shared" si="8"/>
        <v>12.03.2021</v>
      </c>
      <c r="F14" s="13" t="str">
        <f t="shared" si="9"/>
        <v>Бохум</v>
      </c>
      <c r="G14" s="13" t="str">
        <f t="shared" si="10"/>
        <v>Гамбург</v>
      </c>
      <c r="H14" s="13" t="str">
        <f t="shared" si="0"/>
        <v>0:2 (0:1)</v>
      </c>
      <c r="I14" s="13">
        <f t="shared" si="11"/>
        <v>0</v>
      </c>
      <c r="J14" s="13">
        <f t="shared" si="1"/>
        <v>2</v>
      </c>
      <c r="K14" s="13">
        <f t="shared" si="2"/>
        <v>0</v>
      </c>
      <c r="L14" s="13">
        <f t="shared" si="3"/>
        <v>1</v>
      </c>
      <c r="M14" s="13" t="str">
        <f t="shared" si="12"/>
        <v>20:30</v>
      </c>
      <c r="N14" s="12" t="str">
        <f t="shared" si="13"/>
        <v>П1 - 2.75Ничья - 3.5П2 - 2.5Бохум (0) - 2Гамбург (0) - 1.81ТМ (2.5) - 2.14ТБ (2.5) - 1.71</v>
      </c>
      <c r="O14" s="13">
        <f t="shared" si="14"/>
        <v>2.75</v>
      </c>
      <c r="P14" s="13">
        <f t="shared" si="15"/>
        <v>3.5</v>
      </c>
      <c r="Q14" s="13">
        <f t="shared" si="16"/>
        <v>2.5</v>
      </c>
      <c r="R14" s="13">
        <f t="shared" si="5"/>
        <v>2</v>
      </c>
      <c r="S14" s="13">
        <f t="shared" si="17"/>
        <v>1.81</v>
      </c>
      <c r="T14" s="13">
        <f t="shared" si="18"/>
        <v>2.14</v>
      </c>
      <c r="U14" s="13">
        <f t="shared" si="19"/>
        <v>1.71</v>
      </c>
      <c r="V14" s="13" t="str">
        <f t="shared" si="20"/>
        <v/>
      </c>
      <c r="W14" s="13" t="str">
        <f t="shared" si="21"/>
        <v/>
      </c>
    </row>
    <row r="15" spans="1:23" x14ac:dyDescent="0.25">
      <c r="A15" s="5" t="s">
        <v>7</v>
      </c>
      <c r="C15" s="12" t="str">
        <f t="shared" si="6"/>
        <v>Футбол. Германия. 2-я бундеслига.</v>
      </c>
      <c r="D15" s="12" t="str">
        <f t="shared" si="7"/>
        <v/>
      </c>
      <c r="E15" s="13" t="str">
        <f t="shared" si="8"/>
        <v/>
      </c>
      <c r="F15" s="13" t="str">
        <f t="shared" si="9"/>
        <v/>
      </c>
      <c r="G15" s="13" t="str">
        <f t="shared" si="10"/>
        <v/>
      </c>
      <c r="H15" s="13" t="str">
        <f t="shared" si="0"/>
        <v/>
      </c>
      <c r="I15" s="13" t="str">
        <f t="shared" si="11"/>
        <v/>
      </c>
      <c r="J15" s="13" t="str">
        <f t="shared" si="1"/>
        <v/>
      </c>
      <c r="K15" s="13" t="str">
        <f t="shared" si="2"/>
        <v/>
      </c>
      <c r="L15" s="13" t="str">
        <f t="shared" si="3"/>
        <v/>
      </c>
      <c r="M15" s="13" t="str">
        <f t="shared" si="12"/>
        <v/>
      </c>
      <c r="N15" s="12" t="str">
        <f t="shared" si="13"/>
        <v/>
      </c>
      <c r="O15" s="13" t="str">
        <f t="shared" si="14"/>
        <v/>
      </c>
      <c r="P15" s="13" t="str">
        <f t="shared" si="15"/>
        <v/>
      </c>
      <c r="Q15" s="13" t="str">
        <f t="shared" si="16"/>
        <v/>
      </c>
      <c r="R15" s="13" t="str">
        <f t="shared" si="5"/>
        <v/>
      </c>
      <c r="S15" s="13" t="str">
        <f t="shared" si="17"/>
        <v/>
      </c>
      <c r="T15" s="13" t="str">
        <f t="shared" si="18"/>
        <v/>
      </c>
      <c r="U15" s="13" t="str">
        <f t="shared" si="19"/>
        <v/>
      </c>
      <c r="V15" s="13" t="str">
        <f t="shared" si="20"/>
        <v/>
      </c>
      <c r="W15" s="13" t="str">
        <f t="shared" si="21"/>
        <v/>
      </c>
    </row>
    <row r="16" spans="1:23" x14ac:dyDescent="0.25">
      <c r="A16" s="6" t="s">
        <v>35</v>
      </c>
      <c r="C16" s="12" t="str">
        <f t="shared" si="6"/>
        <v>Футбол. Лига Европы УЕФА. 1/8 финала. Первые матчи.</v>
      </c>
      <c r="D16" s="12" t="str">
        <f t="shared" si="7"/>
        <v/>
      </c>
      <c r="E16" s="13" t="str">
        <f t="shared" si="8"/>
        <v/>
      </c>
      <c r="F16" s="13" t="str">
        <f t="shared" si="9"/>
        <v/>
      </c>
      <c r="G16" s="13" t="str">
        <f t="shared" si="10"/>
        <v/>
      </c>
      <c r="H16" s="13" t="str">
        <f t="shared" si="0"/>
        <v/>
      </c>
      <c r="I16" s="13" t="str">
        <f t="shared" si="11"/>
        <v/>
      </c>
      <c r="J16" s="13" t="str">
        <f t="shared" si="1"/>
        <v/>
      </c>
      <c r="K16" s="13" t="str">
        <f t="shared" si="2"/>
        <v/>
      </c>
      <c r="L16" s="13" t="str">
        <f t="shared" si="3"/>
        <v/>
      </c>
      <c r="M16" s="13" t="str">
        <f t="shared" si="12"/>
        <v/>
      </c>
      <c r="N16" s="12" t="str">
        <f t="shared" si="13"/>
        <v/>
      </c>
      <c r="O16" s="13" t="str">
        <f t="shared" si="14"/>
        <v/>
      </c>
      <c r="P16" s="13" t="str">
        <f t="shared" si="15"/>
        <v/>
      </c>
      <c r="Q16" s="13" t="str">
        <f t="shared" si="16"/>
        <v/>
      </c>
      <c r="R16" s="13" t="str">
        <f t="shared" si="5"/>
        <v/>
      </c>
      <c r="S16" s="13" t="str">
        <f t="shared" si="17"/>
        <v/>
      </c>
      <c r="T16" s="13" t="str">
        <f t="shared" si="18"/>
        <v/>
      </c>
      <c r="U16" s="13" t="str">
        <f t="shared" si="19"/>
        <v/>
      </c>
      <c r="V16" s="13" t="str">
        <f t="shared" si="20"/>
        <v/>
      </c>
      <c r="W16" s="13" t="str">
        <f t="shared" si="21"/>
        <v/>
      </c>
    </row>
    <row r="17" spans="1:23" x14ac:dyDescent="0.25">
      <c r="A17" s="5" t="s">
        <v>36</v>
      </c>
      <c r="C17" s="12" t="str">
        <f t="shared" si="6"/>
        <v>Футбол. Лига Европы УЕФА. 1/8 финала. Первые матчи.</v>
      </c>
      <c r="D17" s="12" t="str">
        <f t="shared" si="7"/>
        <v>Аякс - Янг Бойз3:0 (0:0)20:55 11.03.2021</v>
      </c>
      <c r="E17" s="13" t="str">
        <f t="shared" si="8"/>
        <v>11.03.2021</v>
      </c>
      <c r="F17" s="13" t="str">
        <f t="shared" si="9"/>
        <v>Аякс</v>
      </c>
      <c r="G17" s="13" t="str">
        <f t="shared" si="10"/>
        <v>Янг Бойз</v>
      </c>
      <c r="H17" s="13" t="str">
        <f t="shared" si="0"/>
        <v>3:0 (0:0)</v>
      </c>
      <c r="I17" s="13">
        <f t="shared" si="11"/>
        <v>3</v>
      </c>
      <c r="J17" s="13">
        <f t="shared" si="1"/>
        <v>0</v>
      </c>
      <c r="K17" s="13">
        <f t="shared" si="2"/>
        <v>0</v>
      </c>
      <c r="L17" s="13">
        <f t="shared" si="3"/>
        <v>0</v>
      </c>
      <c r="M17" s="13" t="str">
        <f t="shared" si="12"/>
        <v>20:55</v>
      </c>
      <c r="N17" s="12" t="str">
        <f t="shared" si="13"/>
        <v>П1 - 1.61Ничья - 4.5П2 - 5.5Аякс (-1) - 2.04Янг Бойз (+1) - 1.83ТМ (2.5) - 2.6ТБ (2.5) - 1.54</v>
      </c>
      <c r="O17" s="13">
        <f t="shared" si="14"/>
        <v>1.61</v>
      </c>
      <c r="P17" s="13">
        <f t="shared" si="15"/>
        <v>4.5</v>
      </c>
      <c r="Q17" s="13">
        <f t="shared" si="16"/>
        <v>5.5</v>
      </c>
      <c r="R17" s="13">
        <f t="shared" si="5"/>
        <v>2.04</v>
      </c>
      <c r="S17" s="13">
        <f t="shared" si="17"/>
        <v>1.83</v>
      </c>
      <c r="T17" s="13">
        <f t="shared" si="18"/>
        <v>2.6</v>
      </c>
      <c r="U17" s="13">
        <f t="shared" si="19"/>
        <v>1.54</v>
      </c>
      <c r="V17" s="13" t="str">
        <f t="shared" si="20"/>
        <v/>
      </c>
      <c r="W17" s="13" t="str">
        <f t="shared" si="21"/>
        <v/>
      </c>
    </row>
    <row r="18" spans="1:23" x14ac:dyDescent="0.25">
      <c r="A18" s="5" t="s">
        <v>37</v>
      </c>
      <c r="C18" s="12" t="str">
        <f t="shared" si="6"/>
        <v>Футбол. Лига Европы УЕФА. 1/8 финала. Первые матчи.</v>
      </c>
      <c r="D18" s="12" t="str">
        <f t="shared" si="7"/>
        <v/>
      </c>
      <c r="E18" s="13" t="str">
        <f t="shared" si="8"/>
        <v/>
      </c>
      <c r="F18" s="13" t="str">
        <f t="shared" si="9"/>
        <v/>
      </c>
      <c r="G18" s="13" t="str">
        <f t="shared" si="10"/>
        <v/>
      </c>
      <c r="H18" s="13" t="str">
        <f t="shared" si="0"/>
        <v/>
      </c>
      <c r="I18" s="13" t="str">
        <f t="shared" si="11"/>
        <v/>
      </c>
      <c r="J18" s="13" t="str">
        <f t="shared" si="1"/>
        <v/>
      </c>
      <c r="K18" s="13" t="str">
        <f t="shared" si="2"/>
        <v/>
      </c>
      <c r="L18" s="13" t="str">
        <f t="shared" si="3"/>
        <v/>
      </c>
      <c r="M18" s="13" t="str">
        <f t="shared" si="12"/>
        <v/>
      </c>
      <c r="N18" s="12" t="str">
        <f t="shared" si="13"/>
        <v/>
      </c>
      <c r="O18" s="13" t="str">
        <f t="shared" si="14"/>
        <v/>
      </c>
      <c r="P18" s="13" t="str">
        <f t="shared" si="15"/>
        <v/>
      </c>
      <c r="Q18" s="13" t="str">
        <f t="shared" si="16"/>
        <v/>
      </c>
      <c r="R18" s="13" t="str">
        <f t="shared" si="5"/>
        <v/>
      </c>
      <c r="S18" s="13" t="str">
        <f t="shared" si="17"/>
        <v/>
      </c>
      <c r="T18" s="13" t="str">
        <f t="shared" si="18"/>
        <v/>
      </c>
      <c r="U18" s="13" t="str">
        <f t="shared" si="19"/>
        <v/>
      </c>
      <c r="V18" s="13" t="str">
        <f t="shared" si="20"/>
        <v/>
      </c>
      <c r="W18" s="13" t="str">
        <f t="shared" si="21"/>
        <v/>
      </c>
    </row>
    <row r="19" spans="1:23" x14ac:dyDescent="0.25">
      <c r="A19" s="5" t="s">
        <v>38</v>
      </c>
      <c r="C19" s="12" t="str">
        <f t="shared" si="6"/>
        <v>Футбол. Лига Европы УЕФА. 1/8 финала. Первые матчи.</v>
      </c>
      <c r="D19" s="12" t="str">
        <f t="shared" si="7"/>
        <v>Динамо Киев - Вильярреал0:2 (0:1)20:55 11.03.2021</v>
      </c>
      <c r="E19" s="13" t="str">
        <f t="shared" si="8"/>
        <v>11.03.2021</v>
      </c>
      <c r="F19" s="13" t="str">
        <f t="shared" si="9"/>
        <v>Динамо Киев</v>
      </c>
      <c r="G19" s="13" t="str">
        <f t="shared" si="10"/>
        <v>Вильярреал</v>
      </c>
      <c r="H19" s="13" t="str">
        <f t="shared" si="0"/>
        <v>0:2 (0:1)</v>
      </c>
      <c r="I19" s="13">
        <f t="shared" si="11"/>
        <v>0</v>
      </c>
      <c r="J19" s="13">
        <f t="shared" si="1"/>
        <v>2</v>
      </c>
      <c r="K19" s="13">
        <f t="shared" si="2"/>
        <v>0</v>
      </c>
      <c r="L19" s="13">
        <f t="shared" si="3"/>
        <v>1</v>
      </c>
      <c r="M19" s="13" t="str">
        <f t="shared" si="12"/>
        <v>20:55</v>
      </c>
      <c r="N19" s="12" t="str">
        <f t="shared" si="13"/>
        <v>П1 - 4Ничья - 3.2П2 - 2.18Динамо Киев (0) - 2.75Вильярреал (0) - 1.49ТМ (2.5) - 1.61ТБ (2.5) - 2.42</v>
      </c>
      <c r="O19" s="13">
        <f t="shared" si="14"/>
        <v>4</v>
      </c>
      <c r="P19" s="13">
        <f t="shared" si="15"/>
        <v>3.2</v>
      </c>
      <c r="Q19" s="13">
        <f t="shared" si="16"/>
        <v>2.1800000000000002</v>
      </c>
      <c r="R19" s="13">
        <f t="shared" si="5"/>
        <v>2.75</v>
      </c>
      <c r="S19" s="13">
        <f t="shared" si="17"/>
        <v>1.49</v>
      </c>
      <c r="T19" s="13">
        <f t="shared" si="18"/>
        <v>1.61</v>
      </c>
      <c r="U19" s="13">
        <f t="shared" si="19"/>
        <v>2.42</v>
      </c>
      <c r="V19" s="13" t="str">
        <f t="shared" si="20"/>
        <v/>
      </c>
      <c r="W19" s="13" t="str">
        <f t="shared" si="21"/>
        <v/>
      </c>
    </row>
    <row r="20" spans="1:23" x14ac:dyDescent="0.25">
      <c r="A20" s="5" t="s">
        <v>39</v>
      </c>
      <c r="C20" s="12" t="str">
        <f t="shared" si="6"/>
        <v>Футбол. Лига Европы УЕФА. 1/8 финала. Первые матчи.</v>
      </c>
      <c r="D20" s="12" t="str">
        <f t="shared" si="7"/>
        <v/>
      </c>
      <c r="E20" s="13" t="str">
        <f t="shared" si="8"/>
        <v/>
      </c>
      <c r="F20" s="13" t="str">
        <f t="shared" si="9"/>
        <v/>
      </c>
      <c r="G20" s="13" t="str">
        <f t="shared" si="10"/>
        <v/>
      </c>
      <c r="H20" s="13" t="str">
        <f t="shared" si="0"/>
        <v/>
      </c>
      <c r="I20" s="13" t="str">
        <f t="shared" si="11"/>
        <v/>
      </c>
      <c r="J20" s="13" t="str">
        <f t="shared" si="1"/>
        <v/>
      </c>
      <c r="K20" s="13" t="str">
        <f t="shared" si="2"/>
        <v/>
      </c>
      <c r="L20" s="13" t="str">
        <f t="shared" si="3"/>
        <v/>
      </c>
      <c r="M20" s="13" t="str">
        <f t="shared" si="12"/>
        <v/>
      </c>
      <c r="N20" s="12" t="str">
        <f t="shared" si="13"/>
        <v/>
      </c>
      <c r="O20" s="13" t="str">
        <f t="shared" si="14"/>
        <v/>
      </c>
      <c r="P20" s="13" t="str">
        <f t="shared" si="15"/>
        <v/>
      </c>
      <c r="Q20" s="13" t="str">
        <f t="shared" si="16"/>
        <v/>
      </c>
      <c r="R20" s="13" t="str">
        <f t="shared" si="5"/>
        <v/>
      </c>
      <c r="S20" s="13" t="str">
        <f t="shared" si="17"/>
        <v/>
      </c>
      <c r="T20" s="13" t="str">
        <f t="shared" si="18"/>
        <v/>
      </c>
      <c r="U20" s="13" t="str">
        <f t="shared" si="19"/>
        <v/>
      </c>
      <c r="V20" s="13" t="str">
        <f t="shared" si="20"/>
        <v/>
      </c>
      <c r="W20" s="13" t="str">
        <f t="shared" si="21"/>
        <v/>
      </c>
    </row>
    <row r="21" spans="1:23" x14ac:dyDescent="0.25">
      <c r="A21" s="5" t="s">
        <v>40</v>
      </c>
      <c r="C21" s="12" t="str">
        <f t="shared" si="6"/>
        <v>Футбол. Лига Европы УЕФА. 1/8 финала. Первые матчи.</v>
      </c>
      <c r="D21" s="12" t="str">
        <f t="shared" si="7"/>
        <v>Манчестер Юнайтед - Милан1:1 (0:0)20:55 11.03.2021</v>
      </c>
      <c r="E21" s="13" t="str">
        <f t="shared" si="8"/>
        <v>11.03.2021</v>
      </c>
      <c r="F21" s="13" t="str">
        <f t="shared" si="9"/>
        <v>Манчестер Юнайтед</v>
      </c>
      <c r="G21" s="13" t="str">
        <f t="shared" si="10"/>
        <v>Милан</v>
      </c>
      <c r="H21" s="13" t="str">
        <f t="shared" si="0"/>
        <v>1:1 (0:0)</v>
      </c>
      <c r="I21" s="13">
        <f t="shared" si="11"/>
        <v>1</v>
      </c>
      <c r="J21" s="13">
        <f t="shared" si="1"/>
        <v>1</v>
      </c>
      <c r="K21" s="13">
        <f t="shared" si="2"/>
        <v>0</v>
      </c>
      <c r="L21" s="13">
        <f t="shared" si="3"/>
        <v>0</v>
      </c>
      <c r="M21" s="13" t="str">
        <f t="shared" si="12"/>
        <v>20:55</v>
      </c>
      <c r="N21" s="12" t="str">
        <f t="shared" si="13"/>
        <v>П1 - 1.56Ничья - 4.1П2 - 7.2Манчестер Юнайтед (-1) - 1.97Милан (+1) - 1.9ТМ (2.5) - 1.86ТБ (2.5) - 2</v>
      </c>
      <c r="O21" s="13">
        <f t="shared" si="14"/>
        <v>1.56</v>
      </c>
      <c r="P21" s="13">
        <f t="shared" si="15"/>
        <v>4.0999999999999996</v>
      </c>
      <c r="Q21" s="13">
        <f t="shared" si="16"/>
        <v>7.2</v>
      </c>
      <c r="R21" s="13">
        <f t="shared" si="5"/>
        <v>1.97</v>
      </c>
      <c r="S21" s="13">
        <f t="shared" si="17"/>
        <v>1.9</v>
      </c>
      <c r="T21" s="13">
        <f t="shared" si="18"/>
        <v>1.86</v>
      </c>
      <c r="U21" s="13">
        <f t="shared" si="19"/>
        <v>2</v>
      </c>
      <c r="V21" s="13" t="str">
        <f t="shared" si="20"/>
        <v/>
      </c>
      <c r="W21" s="13" t="str">
        <f t="shared" si="21"/>
        <v/>
      </c>
    </row>
    <row r="22" spans="1:23" x14ac:dyDescent="0.25">
      <c r="A22" s="5" t="s">
        <v>41</v>
      </c>
      <c r="C22" s="12" t="str">
        <f t="shared" si="6"/>
        <v>Футбол. Лига Европы УЕФА. 1/8 финала. Первые матчи.</v>
      </c>
      <c r="D22" s="12" t="str">
        <f t="shared" si="7"/>
        <v/>
      </c>
      <c r="E22" s="13" t="str">
        <f t="shared" si="8"/>
        <v/>
      </c>
      <c r="F22" s="13" t="str">
        <f t="shared" si="9"/>
        <v/>
      </c>
      <c r="G22" s="13" t="str">
        <f t="shared" si="10"/>
        <v/>
      </c>
      <c r="H22" s="13" t="str">
        <f t="shared" si="0"/>
        <v/>
      </c>
      <c r="I22" s="13" t="str">
        <f t="shared" si="11"/>
        <v/>
      </c>
      <c r="J22" s="13" t="str">
        <f t="shared" si="1"/>
        <v/>
      </c>
      <c r="K22" s="13" t="str">
        <f t="shared" si="2"/>
        <v/>
      </c>
      <c r="L22" s="13" t="str">
        <f t="shared" si="3"/>
        <v/>
      </c>
      <c r="M22" s="13" t="str">
        <f t="shared" si="12"/>
        <v/>
      </c>
      <c r="N22" s="12" t="str">
        <f t="shared" si="13"/>
        <v/>
      </c>
      <c r="O22" s="13" t="str">
        <f t="shared" si="14"/>
        <v/>
      </c>
      <c r="P22" s="13" t="str">
        <f t="shared" si="15"/>
        <v/>
      </c>
      <c r="Q22" s="13" t="str">
        <f t="shared" si="16"/>
        <v/>
      </c>
      <c r="R22" s="13" t="str">
        <f t="shared" si="5"/>
        <v/>
      </c>
      <c r="S22" s="13" t="str">
        <f t="shared" si="17"/>
        <v/>
      </c>
      <c r="T22" s="13" t="str">
        <f t="shared" si="18"/>
        <v/>
      </c>
      <c r="U22" s="13" t="str">
        <f t="shared" si="19"/>
        <v/>
      </c>
      <c r="V22" s="13" t="str">
        <f t="shared" si="20"/>
        <v/>
      </c>
      <c r="W22" s="13" t="str">
        <f t="shared" si="21"/>
        <v/>
      </c>
    </row>
    <row r="23" spans="1:23" x14ac:dyDescent="0.25">
      <c r="A23" s="5" t="s">
        <v>42</v>
      </c>
      <c r="C23" s="12" t="str">
        <f t="shared" ref="C23:C39" si="22">IF(LEFT(A23,6)="Футбол",A23,C22)</f>
        <v>Футбол. Лига Европы УЕФА. 1/8 финала. Первые матчи.</v>
      </c>
      <c r="D23" s="12" t="str">
        <f t="shared" ref="D23:D39" si="23">IF(AND(LEFT(A23,6)&lt;&gt;"Футбол",LEFT(A23,2)&lt;&gt;"П1"),A23,"")</f>
        <v>Славия Прага - Глазго Рейнджерс1:1 (1:1)20:55 11.03.2021</v>
      </c>
      <c r="E23" s="13" t="str">
        <f t="shared" ref="E23:E39" si="24">IF(D23="","",RIGHT(A23,10))</f>
        <v>11.03.2021</v>
      </c>
      <c r="F23" s="13" t="str">
        <f t="shared" ref="F23:F39" si="25">IF(D23="","",LEFT(D23,SEARCH(" -",D23)-1))</f>
        <v>Славия Прага</v>
      </c>
      <c r="G23" s="13" t="str">
        <f t="shared" ref="G23:G39" si="26">IF(D23="","",SUBSTITUTE(SUBSTITUTE(SUBSTITUTE(SUBSTITUTE(SUBSTITUTE(D23,E23,),F23&amp;" - ",),H23,),M23,),CHAR(160),))</f>
        <v>Глазго Рейнджерс</v>
      </c>
      <c r="H23" s="13" t="str">
        <f t="shared" si="0"/>
        <v>1:1 (1:1)</v>
      </c>
      <c r="I23" s="13">
        <f t="shared" si="11"/>
        <v>1</v>
      </c>
      <c r="J23" s="13">
        <f t="shared" si="1"/>
        <v>1</v>
      </c>
      <c r="K23" s="13">
        <f t="shared" si="2"/>
        <v>1</v>
      </c>
      <c r="L23" s="13">
        <f t="shared" si="3"/>
        <v>1</v>
      </c>
      <c r="M23" s="13" t="str">
        <f t="shared" ref="M23:M39" si="27">IF(D23="","",MID(D23,LEN(D23)-15,5))</f>
        <v>20:55</v>
      </c>
      <c r="N23" s="12" t="str">
        <f t="shared" ref="N23:N39" si="28">IF(LEFT(A24,2)="П1",A24,"")</f>
        <v>П1 - 2.3Ничья - 3.4П2 - 3.4Славия Прага (0) - 1.61Глазго Рейнджерс (0) - 2.42ТМ (2.5) - 1.69ТБ (2.5) - 2.26</v>
      </c>
      <c r="O23" s="13">
        <f t="shared" ref="O23:O39" si="29">IF(D23="","",--SUBSTITUTE(MID(N23,6,SEARCH("Ничья",N23)-6),".",","))</f>
        <v>2.2999999999999998</v>
      </c>
      <c r="P23" s="13">
        <f t="shared" ref="P23:P39" si="30">IF(D23="","",--SUBSTITUTE(MID(N23,SEARCH("Ничья",N23)+8,SEARCH("П2",N23)-SEARCH("Ничья",N23)-8),".",","))</f>
        <v>3.4</v>
      </c>
      <c r="Q23" s="13">
        <f t="shared" ref="Q23:Q39" si="31">IF(D23="","",--SUBSTITUTE(MID(N23,SEARCH("П2",N23)+5,SEARCH(F23,N23)-SEARCH("П2",N23)-5),".",","))</f>
        <v>3.4</v>
      </c>
      <c r="R23" s="13">
        <f t="shared" si="5"/>
        <v>1.61</v>
      </c>
      <c r="S23" s="13">
        <f t="shared" si="17"/>
        <v>2.42</v>
      </c>
      <c r="T23" s="13">
        <f t="shared" ref="T23:T39" si="32">IF(D23="","",IFERROR(--SUBSTITUTE(MID(N23,SEARCH("ТМ*2.5",N23)+11,SEARCH("ТБ",N23)-SEARCH("ТМ*2.5",N23)-11),".",","),""))</f>
        <v>1.69</v>
      </c>
      <c r="U23" s="13">
        <f t="shared" ref="U23:U39" si="33">IF(D23="","",IFERROR(--SUBSTITUTE(MID(N23,SEARCH("ТБ*2.5",N23)+11,99),".",","),""))</f>
        <v>2.2599999999999998</v>
      </c>
      <c r="V23" s="13" t="str">
        <f t="shared" ref="V23:V39" si="34">IF(D23="","",IFERROR(--SUBSTITUTE(MID(N23,SEARCH("ТМ*3",N23)+9,SEARCH("ТБ",N23)-SEARCH("ТМ*3",N23)-9),".",","),""))</f>
        <v/>
      </c>
      <c r="W23" s="13" t="str">
        <f t="shared" ref="W23:W39" si="35">IF(D23="","",IFERROR(--SUBSTITUTE(MID(N23,SEARCH("ТБ*3",N23)+9,99),".",","),""))</f>
        <v/>
      </c>
    </row>
    <row r="24" spans="1:23" x14ac:dyDescent="0.25">
      <c r="A24" s="5" t="s">
        <v>43</v>
      </c>
      <c r="C24" s="12" t="str">
        <f t="shared" si="22"/>
        <v>Футбол. Лига Европы УЕФА. 1/8 финала. Первые матчи.</v>
      </c>
      <c r="D24" s="12" t="str">
        <f t="shared" si="23"/>
        <v/>
      </c>
      <c r="E24" s="13" t="str">
        <f t="shared" si="24"/>
        <v/>
      </c>
      <c r="F24" s="13" t="str">
        <f t="shared" si="25"/>
        <v/>
      </c>
      <c r="G24" s="13" t="str">
        <f t="shared" si="26"/>
        <v/>
      </c>
      <c r="H24" s="13" t="str">
        <f t="shared" si="0"/>
        <v/>
      </c>
      <c r="I24" s="13" t="str">
        <f t="shared" si="11"/>
        <v/>
      </c>
      <c r="J24" s="13" t="str">
        <f t="shared" si="1"/>
        <v/>
      </c>
      <c r="K24" s="13" t="str">
        <f t="shared" si="2"/>
        <v/>
      </c>
      <c r="L24" s="13" t="str">
        <f t="shared" si="3"/>
        <v/>
      </c>
      <c r="M24" s="13" t="str">
        <f t="shared" si="27"/>
        <v/>
      </c>
      <c r="N24" s="12" t="str">
        <f t="shared" si="28"/>
        <v/>
      </c>
      <c r="O24" s="13" t="str">
        <f t="shared" si="29"/>
        <v/>
      </c>
      <c r="P24" s="13" t="str">
        <f t="shared" si="30"/>
        <v/>
      </c>
      <c r="Q24" s="13" t="str">
        <f t="shared" si="31"/>
        <v/>
      </c>
      <c r="R24" s="13" t="str">
        <f t="shared" si="5"/>
        <v/>
      </c>
      <c r="S24" s="13" t="str">
        <f t="shared" si="17"/>
        <v/>
      </c>
      <c r="T24" s="13" t="str">
        <f t="shared" si="32"/>
        <v/>
      </c>
      <c r="U24" s="13" t="str">
        <f t="shared" si="33"/>
        <v/>
      </c>
      <c r="V24" s="13" t="str">
        <f t="shared" si="34"/>
        <v/>
      </c>
      <c r="W24" s="13" t="str">
        <f t="shared" si="35"/>
        <v/>
      </c>
    </row>
    <row r="25" spans="1:23" x14ac:dyDescent="0.25">
      <c r="A25" s="5" t="s">
        <v>44</v>
      </c>
      <c r="C25" s="12" t="str">
        <f t="shared" si="22"/>
        <v>Футбол. Лига Европы УЕФА. 1/8 финала. Первые матчи.</v>
      </c>
      <c r="D25" s="12" t="str">
        <f t="shared" si="23"/>
        <v>Рома - Шахтер Донецк3:0 (1:0)23:00 11.03.2021</v>
      </c>
      <c r="E25" s="13" t="str">
        <f t="shared" si="24"/>
        <v>11.03.2021</v>
      </c>
      <c r="F25" s="13" t="str">
        <f t="shared" si="25"/>
        <v>Рома</v>
      </c>
      <c r="G25" s="13" t="str">
        <f t="shared" si="26"/>
        <v>Шахтер Донецк</v>
      </c>
      <c r="H25" s="13" t="str">
        <f t="shared" si="0"/>
        <v>3:0 (1:0)</v>
      </c>
      <c r="I25" s="13">
        <f t="shared" si="11"/>
        <v>3</v>
      </c>
      <c r="J25" s="13">
        <f t="shared" si="1"/>
        <v>0</v>
      </c>
      <c r="K25" s="13">
        <f t="shared" si="2"/>
        <v>1</v>
      </c>
      <c r="L25" s="13">
        <f t="shared" si="3"/>
        <v>0</v>
      </c>
      <c r="M25" s="13" t="str">
        <f t="shared" si="27"/>
        <v>23:00</v>
      </c>
      <c r="N25" s="12" t="str">
        <f t="shared" si="28"/>
        <v>П1 - 1.73Ничья - 3.9П2 - 5.2Рома (-1) - 2.23Шахтер Донецк (+1) - 1.7ТМ (2.5) - 2.1ТБ (2.5) - 1.8</v>
      </c>
      <c r="O25" s="13">
        <f t="shared" si="29"/>
        <v>1.73</v>
      </c>
      <c r="P25" s="13">
        <f t="shared" si="30"/>
        <v>3.9</v>
      </c>
      <c r="Q25" s="13">
        <f t="shared" si="31"/>
        <v>5.2</v>
      </c>
      <c r="R25" s="13">
        <f t="shared" si="5"/>
        <v>2.23</v>
      </c>
      <c r="S25" s="13">
        <f t="shared" si="17"/>
        <v>1.7</v>
      </c>
      <c r="T25" s="13">
        <f t="shared" si="32"/>
        <v>2.1</v>
      </c>
      <c r="U25" s="13">
        <f t="shared" si="33"/>
        <v>1.8</v>
      </c>
      <c r="V25" s="13" t="str">
        <f t="shared" si="34"/>
        <v/>
      </c>
      <c r="W25" s="13" t="str">
        <f t="shared" si="35"/>
        <v/>
      </c>
    </row>
    <row r="26" spans="1:23" x14ac:dyDescent="0.25">
      <c r="A26" s="5" t="s">
        <v>45</v>
      </c>
      <c r="C26" s="12" t="str">
        <f t="shared" si="22"/>
        <v>Футбол. Лига Европы УЕФА. 1/8 финала. Первые матчи.</v>
      </c>
      <c r="D26" s="12" t="str">
        <f t="shared" si="23"/>
        <v/>
      </c>
      <c r="E26" s="13" t="str">
        <f t="shared" si="24"/>
        <v/>
      </c>
      <c r="F26" s="13" t="str">
        <f t="shared" si="25"/>
        <v/>
      </c>
      <c r="G26" s="13" t="str">
        <f t="shared" si="26"/>
        <v/>
      </c>
      <c r="H26" s="13" t="str">
        <f t="shared" si="0"/>
        <v/>
      </c>
      <c r="I26" s="13" t="str">
        <f t="shared" si="11"/>
        <v/>
      </c>
      <c r="J26" s="13" t="str">
        <f t="shared" si="1"/>
        <v/>
      </c>
      <c r="K26" s="13" t="str">
        <f t="shared" si="2"/>
        <v/>
      </c>
      <c r="L26" s="13" t="str">
        <f t="shared" si="3"/>
        <v/>
      </c>
      <c r="M26" s="13" t="str">
        <f t="shared" si="27"/>
        <v/>
      </c>
      <c r="N26" s="12" t="str">
        <f t="shared" si="28"/>
        <v/>
      </c>
      <c r="O26" s="13" t="str">
        <f t="shared" si="29"/>
        <v/>
      </c>
      <c r="P26" s="13" t="str">
        <f t="shared" si="30"/>
        <v/>
      </c>
      <c r="Q26" s="13" t="str">
        <f t="shared" si="31"/>
        <v/>
      </c>
      <c r="R26" s="13" t="str">
        <f t="shared" si="5"/>
        <v/>
      </c>
      <c r="S26" s="13" t="str">
        <f t="shared" si="17"/>
        <v/>
      </c>
      <c r="T26" s="13" t="str">
        <f t="shared" si="32"/>
        <v/>
      </c>
      <c r="U26" s="13" t="str">
        <f t="shared" si="33"/>
        <v/>
      </c>
      <c r="V26" s="13" t="str">
        <f t="shared" si="34"/>
        <v/>
      </c>
      <c r="W26" s="13" t="str">
        <f t="shared" si="35"/>
        <v/>
      </c>
    </row>
    <row r="27" spans="1:23" x14ac:dyDescent="0.25">
      <c r="A27" s="5" t="s">
        <v>46</v>
      </c>
      <c r="C27" s="12" t="str">
        <f t="shared" si="22"/>
        <v>Футбол. Лига Европы УЕФА. 1/8 финала. Первые матчи.</v>
      </c>
      <c r="D27" s="12" t="str">
        <f t="shared" si="23"/>
        <v>Олимпиакос - Арсенал1:3 (0:1)23:00 11.03.2021</v>
      </c>
      <c r="E27" s="13" t="str">
        <f t="shared" si="24"/>
        <v>11.03.2021</v>
      </c>
      <c r="F27" s="13" t="str">
        <f t="shared" si="25"/>
        <v>Олимпиакос</v>
      </c>
      <c r="G27" s="13" t="str">
        <f t="shared" si="26"/>
        <v>Арсенал</v>
      </c>
      <c r="H27" s="13" t="str">
        <f t="shared" si="0"/>
        <v>1:3 (0:1)</v>
      </c>
      <c r="I27" s="13">
        <f t="shared" si="11"/>
        <v>1</v>
      </c>
      <c r="J27" s="13">
        <f t="shared" si="1"/>
        <v>3</v>
      </c>
      <c r="K27" s="13">
        <f t="shared" si="2"/>
        <v>0</v>
      </c>
      <c r="L27" s="13">
        <f t="shared" si="3"/>
        <v>1</v>
      </c>
      <c r="M27" s="13" t="str">
        <f t="shared" si="27"/>
        <v>23:00</v>
      </c>
      <c r="N27" s="12" t="str">
        <f t="shared" si="28"/>
        <v>П1 - 5.5Ничья - 3.9П2 - 1.7Олимпиакос (0) - 3.7Арсенал (0) - 1.3ТМ (2.5) - 1.9ТБ (2.5) - 1.97</v>
      </c>
      <c r="O27" s="13">
        <f t="shared" si="29"/>
        <v>5.5</v>
      </c>
      <c r="P27" s="13">
        <f t="shared" si="30"/>
        <v>3.9</v>
      </c>
      <c r="Q27" s="13">
        <f t="shared" si="31"/>
        <v>1.7</v>
      </c>
      <c r="R27" s="13">
        <f t="shared" si="5"/>
        <v>3.7</v>
      </c>
      <c r="S27" s="13">
        <f t="shared" si="17"/>
        <v>1.3</v>
      </c>
      <c r="T27" s="13">
        <f t="shared" si="32"/>
        <v>1.9</v>
      </c>
      <c r="U27" s="13">
        <f t="shared" si="33"/>
        <v>1.97</v>
      </c>
      <c r="V27" s="13" t="str">
        <f t="shared" si="34"/>
        <v/>
      </c>
      <c r="W27" s="13" t="str">
        <f t="shared" si="35"/>
        <v/>
      </c>
    </row>
    <row r="28" spans="1:23" x14ac:dyDescent="0.25">
      <c r="A28" s="5" t="s">
        <v>47</v>
      </c>
      <c r="C28" s="12" t="str">
        <f t="shared" si="22"/>
        <v>Футбол. Лига Европы УЕФА. 1/8 финала. Первые матчи.</v>
      </c>
      <c r="D28" s="12" t="str">
        <f t="shared" si="23"/>
        <v/>
      </c>
      <c r="E28" s="13" t="str">
        <f t="shared" si="24"/>
        <v/>
      </c>
      <c r="F28" s="13" t="str">
        <f t="shared" si="25"/>
        <v/>
      </c>
      <c r="G28" s="13" t="str">
        <f t="shared" si="26"/>
        <v/>
      </c>
      <c r="H28" s="13" t="str">
        <f t="shared" si="0"/>
        <v/>
      </c>
      <c r="I28" s="13" t="str">
        <f t="shared" si="11"/>
        <v/>
      </c>
      <c r="J28" s="13" t="str">
        <f t="shared" si="1"/>
        <v/>
      </c>
      <c r="K28" s="13" t="str">
        <f t="shared" si="2"/>
        <v/>
      </c>
      <c r="L28" s="13" t="str">
        <f t="shared" si="3"/>
        <v/>
      </c>
      <c r="M28" s="13" t="str">
        <f t="shared" si="27"/>
        <v/>
      </c>
      <c r="N28" s="12" t="str">
        <f t="shared" si="28"/>
        <v/>
      </c>
      <c r="O28" s="13" t="str">
        <f t="shared" si="29"/>
        <v/>
      </c>
      <c r="P28" s="13" t="str">
        <f t="shared" si="30"/>
        <v/>
      </c>
      <c r="Q28" s="13" t="str">
        <f t="shared" si="31"/>
        <v/>
      </c>
      <c r="R28" s="13" t="str">
        <f t="shared" si="5"/>
        <v/>
      </c>
      <c r="S28" s="13" t="str">
        <f t="shared" si="17"/>
        <v/>
      </c>
      <c r="T28" s="13" t="str">
        <f t="shared" si="32"/>
        <v/>
      </c>
      <c r="U28" s="13" t="str">
        <f t="shared" si="33"/>
        <v/>
      </c>
      <c r="V28" s="13" t="str">
        <f t="shared" si="34"/>
        <v/>
      </c>
      <c r="W28" s="13" t="str">
        <f t="shared" si="35"/>
        <v/>
      </c>
    </row>
    <row r="29" spans="1:23" x14ac:dyDescent="0.25">
      <c r="A29" s="5" t="s">
        <v>48</v>
      </c>
      <c r="C29" s="16" t="str">
        <f t="shared" si="22"/>
        <v>Футбол. Лига Европы УЕФА. 1/8 финала. Первые матчи.</v>
      </c>
      <c r="D29" s="16" t="str">
        <f t="shared" si="23"/>
        <v>Динамо Загреб - Тоттенхэмотмена(матч перенесен)23:00 11.03.2021</v>
      </c>
      <c r="E29" s="17" t="str">
        <f t="shared" si="24"/>
        <v>11.03.2021</v>
      </c>
      <c r="F29" s="17" t="str">
        <f t="shared" si="25"/>
        <v>Динамо Загреб</v>
      </c>
      <c r="G29" s="17" t="str">
        <f t="shared" si="26"/>
        <v>Тоттенхэмотмена(матч перенесен)</v>
      </c>
      <c r="H29" s="17" t="str">
        <f>IF(D29="","",IFERROR(MID(A29,SEARCH("?:?*(?:?)",A29),9),""))</f>
        <v/>
      </c>
      <c r="I29" s="17" t="str">
        <f t="shared" si="11"/>
        <v/>
      </c>
      <c r="J29" s="17" t="str">
        <f t="shared" si="1"/>
        <v/>
      </c>
      <c r="K29" s="17" t="str">
        <f t="shared" si="2"/>
        <v/>
      </c>
      <c r="L29" s="17" t="str">
        <f t="shared" si="3"/>
        <v/>
      </c>
      <c r="M29" s="17" t="str">
        <f t="shared" si="27"/>
        <v>23:00</v>
      </c>
      <c r="N29" s="16" t="str">
        <f t="shared" si="28"/>
        <v>П1 - 7.8Ничья - 4.5П2 - 1.38Динамо Загреб (+1.) - 2.18Тоттенхэм (-1.) - 1.68ТМ (2.5) - 2.35ТБ (2.5) - 1.59</v>
      </c>
      <c r="O29" s="17">
        <f t="shared" si="29"/>
        <v>7.8</v>
      </c>
      <c r="P29" s="17">
        <f t="shared" si="30"/>
        <v>4.5</v>
      </c>
      <c r="Q29" s="17">
        <f t="shared" si="31"/>
        <v>1.38</v>
      </c>
      <c r="R29" s="17" t="e">
        <f t="shared" si="5"/>
        <v>#VALUE!</v>
      </c>
      <c r="S29" s="17" t="e">
        <f t="shared" si="17"/>
        <v>#VALUE!</v>
      </c>
      <c r="T29" s="17">
        <f t="shared" si="32"/>
        <v>2.35</v>
      </c>
      <c r="U29" s="17">
        <f t="shared" si="33"/>
        <v>1.59</v>
      </c>
      <c r="V29" s="17" t="str">
        <f t="shared" si="34"/>
        <v/>
      </c>
      <c r="W29" s="17" t="str">
        <f t="shared" si="35"/>
        <v/>
      </c>
    </row>
    <row r="30" spans="1:23" x14ac:dyDescent="0.25">
      <c r="A30" s="5" t="s">
        <v>49</v>
      </c>
      <c r="C30" s="12" t="str">
        <f t="shared" si="22"/>
        <v>Футбол. Лига Европы УЕФА. 1/8 финала. Первые матчи.</v>
      </c>
      <c r="D30" s="12" t="str">
        <f t="shared" si="23"/>
        <v/>
      </c>
      <c r="E30" s="13" t="str">
        <f t="shared" si="24"/>
        <v/>
      </c>
      <c r="F30" s="13" t="str">
        <f t="shared" si="25"/>
        <v/>
      </c>
      <c r="G30" s="13" t="str">
        <f t="shared" si="26"/>
        <v/>
      </c>
      <c r="H30" s="13" t="str">
        <f t="shared" si="0"/>
        <v/>
      </c>
      <c r="I30" s="13" t="str">
        <f t="shared" si="11"/>
        <v/>
      </c>
      <c r="J30" s="13" t="str">
        <f t="shared" si="1"/>
        <v/>
      </c>
      <c r="K30" s="13" t="str">
        <f t="shared" si="2"/>
        <v/>
      </c>
      <c r="L30" s="13" t="str">
        <f t="shared" si="3"/>
        <v/>
      </c>
      <c r="M30" s="13" t="str">
        <f t="shared" si="27"/>
        <v/>
      </c>
      <c r="N30" s="12" t="str">
        <f t="shared" si="28"/>
        <v/>
      </c>
      <c r="O30" s="13" t="str">
        <f t="shared" si="29"/>
        <v/>
      </c>
      <c r="P30" s="13" t="str">
        <f t="shared" si="30"/>
        <v/>
      </c>
      <c r="Q30" s="13" t="str">
        <f t="shared" si="31"/>
        <v/>
      </c>
      <c r="R30" s="13" t="str">
        <f t="shared" si="5"/>
        <v/>
      </c>
      <c r="S30" s="13" t="str">
        <f t="shared" si="17"/>
        <v/>
      </c>
      <c r="T30" s="13" t="str">
        <f t="shared" si="32"/>
        <v/>
      </c>
      <c r="U30" s="13" t="str">
        <f t="shared" si="33"/>
        <v/>
      </c>
      <c r="V30" s="13" t="str">
        <f t="shared" si="34"/>
        <v/>
      </c>
      <c r="W30" s="13" t="str">
        <f t="shared" si="35"/>
        <v/>
      </c>
    </row>
    <row r="31" spans="1:23" x14ac:dyDescent="0.25">
      <c r="A31" s="5" t="s">
        <v>50</v>
      </c>
      <c r="C31" s="12" t="str">
        <f t="shared" si="22"/>
        <v>Футбол. Лига Европы УЕФА. 1/8 финала. Первые матчи.</v>
      </c>
      <c r="D31" s="12" t="str">
        <f t="shared" si="23"/>
        <v>Гранада - Молде2:0 (1:0)23:00 11.03.2021</v>
      </c>
      <c r="E31" s="13" t="str">
        <f t="shared" si="24"/>
        <v>11.03.2021</v>
      </c>
      <c r="F31" s="13" t="str">
        <f t="shared" si="25"/>
        <v>Гранада</v>
      </c>
      <c r="G31" s="13" t="str">
        <f t="shared" si="26"/>
        <v>Молде</v>
      </c>
      <c r="H31" s="13" t="str">
        <f t="shared" si="0"/>
        <v>2:0 (1:0)</v>
      </c>
      <c r="I31" s="13">
        <f t="shared" si="11"/>
        <v>2</v>
      </c>
      <c r="J31" s="13">
        <f t="shared" si="1"/>
        <v>0</v>
      </c>
      <c r="K31" s="13">
        <f t="shared" si="2"/>
        <v>1</v>
      </c>
      <c r="L31" s="13">
        <f t="shared" si="3"/>
        <v>0</v>
      </c>
      <c r="M31" s="13" t="str">
        <f t="shared" si="27"/>
        <v>23:00</v>
      </c>
      <c r="N31" s="12" t="str">
        <f t="shared" si="28"/>
        <v>П1 - 1.8Ничья - 3.8П2 - 4.9Гранада (-1.5) - 3.3Молде (+1.5) - 1.36ТМ (2.5) - 1.95ТБ (2.5) - 1.92</v>
      </c>
      <c r="O31" s="13">
        <f t="shared" si="29"/>
        <v>1.8</v>
      </c>
      <c r="P31" s="13">
        <f t="shared" si="30"/>
        <v>3.8</v>
      </c>
      <c r="Q31" s="13">
        <f t="shared" si="31"/>
        <v>4.9000000000000004</v>
      </c>
      <c r="R31" s="13">
        <f t="shared" si="5"/>
        <v>3.3</v>
      </c>
      <c r="S31" s="13">
        <f t="shared" si="17"/>
        <v>1.36</v>
      </c>
      <c r="T31" s="13">
        <f t="shared" si="32"/>
        <v>1.95</v>
      </c>
      <c r="U31" s="13">
        <f t="shared" si="33"/>
        <v>1.92</v>
      </c>
      <c r="V31" s="13" t="str">
        <f t="shared" si="34"/>
        <v/>
      </c>
      <c r="W31" s="13" t="str">
        <f t="shared" si="35"/>
        <v/>
      </c>
    </row>
    <row r="32" spans="1:23" x14ac:dyDescent="0.25">
      <c r="A32" s="5" t="s">
        <v>51</v>
      </c>
      <c r="C32" s="12" t="str">
        <f t="shared" si="22"/>
        <v>Футбол. Лига Европы УЕФА. 1/8 финала. Первые матчи.</v>
      </c>
      <c r="D32" s="12" t="str">
        <f t="shared" si="23"/>
        <v/>
      </c>
      <c r="E32" s="13" t="str">
        <f t="shared" si="24"/>
        <v/>
      </c>
      <c r="F32" s="13" t="str">
        <f t="shared" si="25"/>
        <v/>
      </c>
      <c r="G32" s="13" t="str">
        <f t="shared" si="26"/>
        <v/>
      </c>
      <c r="H32" s="13" t="str">
        <f t="shared" si="0"/>
        <v/>
      </c>
      <c r="I32" s="13" t="str">
        <f t="shared" si="11"/>
        <v/>
      </c>
      <c r="J32" s="13" t="str">
        <f t="shared" si="1"/>
        <v/>
      </c>
      <c r="K32" s="13" t="str">
        <f t="shared" si="2"/>
        <v/>
      </c>
      <c r="L32" s="13" t="str">
        <f t="shared" si="3"/>
        <v/>
      </c>
      <c r="M32" s="13" t="str">
        <f t="shared" si="27"/>
        <v/>
      </c>
      <c r="N32" s="12" t="str">
        <f t="shared" si="28"/>
        <v/>
      </c>
      <c r="O32" s="13" t="str">
        <f t="shared" si="29"/>
        <v/>
      </c>
      <c r="P32" s="13" t="str">
        <f t="shared" si="30"/>
        <v/>
      </c>
      <c r="Q32" s="13" t="str">
        <f t="shared" si="31"/>
        <v/>
      </c>
      <c r="R32" s="13" t="str">
        <f t="shared" si="5"/>
        <v/>
      </c>
      <c r="S32" s="13" t="str">
        <f t="shared" si="17"/>
        <v/>
      </c>
      <c r="T32" s="13" t="str">
        <f t="shared" si="32"/>
        <v/>
      </c>
      <c r="U32" s="13" t="str">
        <f t="shared" si="33"/>
        <v/>
      </c>
      <c r="V32" s="13" t="str">
        <f t="shared" si="34"/>
        <v/>
      </c>
      <c r="W32" s="13" t="str">
        <f t="shared" si="35"/>
        <v/>
      </c>
    </row>
    <row r="33" spans="1:23" x14ac:dyDescent="0.25">
      <c r="A33" s="5" t="s">
        <v>52</v>
      </c>
      <c r="C33" s="12" t="str">
        <f t="shared" si="22"/>
        <v>Футбол. Лига Европы УЕФА. 1/8 финала. Первые матчи.</v>
      </c>
      <c r="D33" s="12" t="str">
        <f t="shared" si="23"/>
        <v>Тоттенхэм - Динамо Загреб2:0 (1:0)23:00 11.03.2021</v>
      </c>
      <c r="E33" s="13" t="str">
        <f t="shared" si="24"/>
        <v>11.03.2021</v>
      </c>
      <c r="F33" s="13" t="str">
        <f t="shared" si="25"/>
        <v>Тоттенхэм</v>
      </c>
      <c r="G33" s="13" t="str">
        <f t="shared" si="26"/>
        <v>Динамо Загреб</v>
      </c>
      <c r="H33" s="13" t="str">
        <f t="shared" si="0"/>
        <v>2:0 (1:0)</v>
      </c>
      <c r="I33" s="13">
        <f t="shared" si="11"/>
        <v>2</v>
      </c>
      <c r="J33" s="13">
        <f t="shared" si="1"/>
        <v>0</v>
      </c>
      <c r="K33" s="13">
        <f t="shared" si="2"/>
        <v>1</v>
      </c>
      <c r="L33" s="13">
        <f t="shared" si="3"/>
        <v>0</v>
      </c>
      <c r="M33" s="13" t="str">
        <f t="shared" si="27"/>
        <v>23:00</v>
      </c>
      <c r="N33" s="12" t="str">
        <f t="shared" si="28"/>
        <v>П1 - 1.35Ничья - 5.3П2 - 10.5Тоттенхэм (-1.5) - 2Динамо Загреб (+1.5) - 1.86ТМ (2.5) - 1.97ТБ (2.5) - 1.9</v>
      </c>
      <c r="O33" s="13">
        <f t="shared" si="29"/>
        <v>1.35</v>
      </c>
      <c r="P33" s="13">
        <f t="shared" si="30"/>
        <v>5.3</v>
      </c>
      <c r="Q33" s="13">
        <f t="shared" si="31"/>
        <v>10.5</v>
      </c>
      <c r="R33" s="13">
        <f t="shared" si="5"/>
        <v>2</v>
      </c>
      <c r="S33" s="13">
        <f t="shared" si="17"/>
        <v>1.86</v>
      </c>
      <c r="T33" s="13">
        <f t="shared" si="32"/>
        <v>1.97</v>
      </c>
      <c r="U33" s="13">
        <f t="shared" si="33"/>
        <v>1.9</v>
      </c>
      <c r="V33" s="13" t="str">
        <f t="shared" si="34"/>
        <v/>
      </c>
      <c r="W33" s="13" t="str">
        <f t="shared" si="35"/>
        <v/>
      </c>
    </row>
    <row r="34" spans="1:23" x14ac:dyDescent="0.25">
      <c r="A34" s="5" t="s">
        <v>53</v>
      </c>
      <c r="C34" s="12" t="str">
        <f t="shared" si="22"/>
        <v>Футбол. Лига Европы УЕФА. 1/8 финала. Первые матчи.</v>
      </c>
      <c r="D34" s="12" t="str">
        <f t="shared" si="23"/>
        <v/>
      </c>
      <c r="E34" s="13" t="str">
        <f t="shared" si="24"/>
        <v/>
      </c>
      <c r="F34" s="13" t="str">
        <f t="shared" si="25"/>
        <v/>
      </c>
      <c r="G34" s="13" t="str">
        <f t="shared" si="26"/>
        <v/>
      </c>
      <c r="H34" s="13" t="str">
        <f t="shared" si="0"/>
        <v/>
      </c>
      <c r="I34" s="13" t="str">
        <f t="shared" si="11"/>
        <v/>
      </c>
      <c r="J34" s="13" t="str">
        <f t="shared" si="1"/>
        <v/>
      </c>
      <c r="K34" s="13" t="str">
        <f t="shared" si="2"/>
        <v/>
      </c>
      <c r="L34" s="13" t="str">
        <f t="shared" si="3"/>
        <v/>
      </c>
      <c r="M34" s="13" t="str">
        <f t="shared" si="27"/>
        <v/>
      </c>
      <c r="N34" s="12" t="str">
        <f t="shared" si="28"/>
        <v/>
      </c>
      <c r="O34" s="13" t="str">
        <f t="shared" si="29"/>
        <v/>
      </c>
      <c r="P34" s="13" t="str">
        <f t="shared" si="30"/>
        <v/>
      </c>
      <c r="Q34" s="13" t="str">
        <f t="shared" si="31"/>
        <v/>
      </c>
      <c r="R34" s="13" t="str">
        <f t="shared" si="5"/>
        <v/>
      </c>
      <c r="S34" s="13" t="str">
        <f t="shared" si="17"/>
        <v/>
      </c>
      <c r="T34" s="13" t="str">
        <f t="shared" si="32"/>
        <v/>
      </c>
      <c r="U34" s="13" t="str">
        <f t="shared" si="33"/>
        <v/>
      </c>
      <c r="V34" s="13" t="str">
        <f t="shared" si="34"/>
        <v/>
      </c>
      <c r="W34" s="13" t="str">
        <f t="shared" si="35"/>
        <v/>
      </c>
    </row>
    <row r="35" spans="1:23" x14ac:dyDescent="0.25">
      <c r="A35" s="5" t="s">
        <v>54</v>
      </c>
      <c r="C35" s="12" t="str">
        <f t="shared" si="22"/>
        <v>Футбол. Парагвай. Примера Дивизион. Апертура.</v>
      </c>
      <c r="D35" s="12" t="str">
        <f t="shared" si="23"/>
        <v/>
      </c>
      <c r="E35" s="13" t="str">
        <f t="shared" si="24"/>
        <v/>
      </c>
      <c r="F35" s="13" t="str">
        <f t="shared" si="25"/>
        <v/>
      </c>
      <c r="G35" s="13" t="str">
        <f t="shared" si="26"/>
        <v/>
      </c>
      <c r="H35" s="13" t="str">
        <f t="shared" si="0"/>
        <v/>
      </c>
      <c r="I35" s="13" t="str">
        <f t="shared" si="11"/>
        <v/>
      </c>
      <c r="J35" s="13" t="str">
        <f t="shared" si="1"/>
        <v/>
      </c>
      <c r="K35" s="13" t="str">
        <f t="shared" si="2"/>
        <v/>
      </c>
      <c r="L35" s="13" t="str">
        <f t="shared" si="3"/>
        <v/>
      </c>
      <c r="M35" s="13" t="str">
        <f t="shared" si="27"/>
        <v/>
      </c>
      <c r="N35" s="12" t="str">
        <f t="shared" si="28"/>
        <v/>
      </c>
      <c r="O35" s="13" t="str">
        <f t="shared" si="29"/>
        <v/>
      </c>
      <c r="P35" s="13" t="str">
        <f t="shared" si="30"/>
        <v/>
      </c>
      <c r="Q35" s="13" t="str">
        <f t="shared" si="31"/>
        <v/>
      </c>
      <c r="R35" s="13" t="str">
        <f t="shared" si="5"/>
        <v/>
      </c>
      <c r="S35" s="13" t="str">
        <f t="shared" si="17"/>
        <v/>
      </c>
      <c r="T35" s="13" t="str">
        <f t="shared" si="32"/>
        <v/>
      </c>
      <c r="U35" s="13" t="str">
        <f t="shared" si="33"/>
        <v/>
      </c>
      <c r="V35" s="13" t="str">
        <f t="shared" si="34"/>
        <v/>
      </c>
      <c r="W35" s="13" t="str">
        <f t="shared" si="35"/>
        <v/>
      </c>
    </row>
    <row r="36" spans="1:23" x14ac:dyDescent="0.25">
      <c r="A36" s="5" t="s">
        <v>55</v>
      </c>
      <c r="C36" s="12" t="str">
        <f t="shared" si="22"/>
        <v>Футбол. Парагвай. Примера Дивизион. Апертура.</v>
      </c>
      <c r="D36" s="12" t="str">
        <f t="shared" si="23"/>
        <v>Олимпия Асунсьон - Насьональ Асунсьон1:4 (1:0)00:30 11.03.2021</v>
      </c>
      <c r="E36" s="13" t="str">
        <f t="shared" si="24"/>
        <v>11.03.2021</v>
      </c>
      <c r="F36" s="13" t="str">
        <f t="shared" si="25"/>
        <v>Олимпия Асунсьон</v>
      </c>
      <c r="G36" s="13" t="str">
        <f t="shared" si="26"/>
        <v>Насьональ Асунсьон</v>
      </c>
      <c r="H36" s="13" t="str">
        <f t="shared" si="0"/>
        <v>1:4 (1:0)</v>
      </c>
      <c r="I36" s="13">
        <f t="shared" si="11"/>
        <v>1</v>
      </c>
      <c r="J36" s="13">
        <f t="shared" si="1"/>
        <v>4</v>
      </c>
      <c r="K36" s="13">
        <f t="shared" si="2"/>
        <v>1</v>
      </c>
      <c r="L36" s="13">
        <f t="shared" si="3"/>
        <v>0</v>
      </c>
      <c r="M36" s="13" t="str">
        <f t="shared" si="27"/>
        <v>00:30</v>
      </c>
      <c r="N36" s="12" t="str">
        <f t="shared" si="28"/>
        <v>П1 - 1.72Ничья - 3.8П2 - 4.3Олимпия Асунсьон (-1) - 2.23Насьональ Асунсьон (+1) - 1.66ТМ (2.5) - 2.08ТБ (2.5) - 1.75</v>
      </c>
      <c r="O36" s="13">
        <f t="shared" si="29"/>
        <v>1.72</v>
      </c>
      <c r="P36" s="13">
        <f t="shared" si="30"/>
        <v>3.8</v>
      </c>
      <c r="Q36" s="13">
        <f t="shared" si="31"/>
        <v>4.3</v>
      </c>
      <c r="R36" s="13">
        <f t="shared" si="5"/>
        <v>2.23</v>
      </c>
      <c r="S36" s="13">
        <f t="shared" si="17"/>
        <v>1.66</v>
      </c>
      <c r="T36" s="13">
        <f t="shared" si="32"/>
        <v>2.08</v>
      </c>
      <c r="U36" s="13">
        <f t="shared" si="33"/>
        <v>1.75</v>
      </c>
      <c r="V36" s="13" t="str">
        <f t="shared" si="34"/>
        <v/>
      </c>
      <c r="W36" s="13" t="str">
        <f t="shared" si="35"/>
        <v/>
      </c>
    </row>
    <row r="37" spans="1:23" x14ac:dyDescent="0.25">
      <c r="A37" s="5" t="s">
        <v>56</v>
      </c>
      <c r="C37" s="12" t="str">
        <f t="shared" si="22"/>
        <v>Футбол. Парагвай. Примера Дивизион. Апертура.</v>
      </c>
      <c r="D37" s="12" t="str">
        <f t="shared" si="23"/>
        <v/>
      </c>
      <c r="E37" s="13" t="str">
        <f t="shared" si="24"/>
        <v/>
      </c>
      <c r="F37" s="13" t="str">
        <f t="shared" si="25"/>
        <v/>
      </c>
      <c r="G37" s="13" t="str">
        <f t="shared" si="26"/>
        <v/>
      </c>
      <c r="H37" s="13" t="str">
        <f t="shared" si="0"/>
        <v/>
      </c>
      <c r="I37" s="13" t="str">
        <f t="shared" si="11"/>
        <v/>
      </c>
      <c r="J37" s="13" t="str">
        <f t="shared" si="1"/>
        <v/>
      </c>
      <c r="K37" s="13" t="str">
        <f t="shared" si="2"/>
        <v/>
      </c>
      <c r="L37" s="13" t="str">
        <f t="shared" si="3"/>
        <v/>
      </c>
      <c r="M37" s="13" t="str">
        <f t="shared" si="27"/>
        <v/>
      </c>
      <c r="N37" s="12" t="str">
        <f t="shared" si="28"/>
        <v/>
      </c>
      <c r="O37" s="13" t="str">
        <f t="shared" si="29"/>
        <v/>
      </c>
      <c r="P37" s="13" t="str">
        <f t="shared" si="30"/>
        <v/>
      </c>
      <c r="Q37" s="13" t="str">
        <f t="shared" si="31"/>
        <v/>
      </c>
      <c r="R37" s="13" t="str">
        <f t="shared" si="5"/>
        <v/>
      </c>
      <c r="S37" s="13" t="str">
        <f t="shared" si="17"/>
        <v/>
      </c>
      <c r="T37" s="13" t="str">
        <f t="shared" si="32"/>
        <v/>
      </c>
      <c r="U37" s="13" t="str">
        <f t="shared" si="33"/>
        <v/>
      </c>
      <c r="V37" s="13" t="str">
        <f t="shared" si="34"/>
        <v/>
      </c>
      <c r="W37" s="13" t="str">
        <f t="shared" si="35"/>
        <v/>
      </c>
    </row>
    <row r="38" spans="1:23" x14ac:dyDescent="0.25">
      <c r="A38" s="5" t="s">
        <v>57</v>
      </c>
      <c r="C38" s="12" t="str">
        <f t="shared" si="22"/>
        <v>Футбол. Парагвай. Примера Дивизион. Апертура.</v>
      </c>
      <c r="D38" s="12" t="str">
        <f t="shared" si="23"/>
        <v>Спортиво Лукеньо - Соль де Америка0:0 (0:0)02:45 11.03.2021</v>
      </c>
      <c r="E38" s="13" t="str">
        <f t="shared" si="24"/>
        <v>11.03.2021</v>
      </c>
      <c r="F38" s="13" t="str">
        <f t="shared" si="25"/>
        <v>Спортиво Лукеньо</v>
      </c>
      <c r="G38" s="13" t="str">
        <f t="shared" si="26"/>
        <v>Соль де Америка</v>
      </c>
      <c r="H38" s="13" t="str">
        <f t="shared" si="0"/>
        <v>0:0 (0:0)</v>
      </c>
      <c r="I38" s="13">
        <f t="shared" si="11"/>
        <v>0</v>
      </c>
      <c r="J38" s="13">
        <f t="shared" si="1"/>
        <v>0</v>
      </c>
      <c r="K38" s="13">
        <f t="shared" si="2"/>
        <v>0</v>
      </c>
      <c r="L38" s="13">
        <f t="shared" si="3"/>
        <v>0</v>
      </c>
      <c r="M38" s="13" t="str">
        <f t="shared" si="27"/>
        <v>02:45</v>
      </c>
      <c r="N38" s="12" t="str">
        <f t="shared" si="28"/>
        <v>П1 - 3Ничья - 3.3П2 - 2.28Спортиво Лукеньо (0) - 2.2Соль де Америка (0) - 1.67ТМ (2.5) - 1.85ТБ (2.5) - 1.95</v>
      </c>
      <c r="O38" s="13">
        <f t="shared" si="29"/>
        <v>3</v>
      </c>
      <c r="P38" s="13">
        <f t="shared" si="30"/>
        <v>3.3</v>
      </c>
      <c r="Q38" s="13">
        <f t="shared" si="31"/>
        <v>2.2799999999999998</v>
      </c>
      <c r="R38" s="13">
        <f t="shared" si="5"/>
        <v>2.2000000000000002</v>
      </c>
      <c r="S38" s="13">
        <f t="shared" si="17"/>
        <v>1.67</v>
      </c>
      <c r="T38" s="13">
        <f t="shared" si="32"/>
        <v>1.85</v>
      </c>
      <c r="U38" s="13">
        <f t="shared" si="33"/>
        <v>1.95</v>
      </c>
      <c r="V38" s="13" t="str">
        <f t="shared" si="34"/>
        <v/>
      </c>
      <c r="W38" s="13" t="str">
        <f t="shared" si="35"/>
        <v/>
      </c>
    </row>
    <row r="39" spans="1:23" x14ac:dyDescent="0.25">
      <c r="A39" s="5" t="s">
        <v>58</v>
      </c>
      <c r="C39" s="12" t="str">
        <f t="shared" si="22"/>
        <v>Футбол. Парагвай. Примера Дивизион. Апертура.</v>
      </c>
      <c r="D39" s="12" t="str">
        <f t="shared" si="23"/>
        <v/>
      </c>
      <c r="E39" s="13" t="str">
        <f t="shared" si="24"/>
        <v/>
      </c>
      <c r="F39" s="13" t="str">
        <f t="shared" si="25"/>
        <v/>
      </c>
      <c r="G39" s="13" t="str">
        <f t="shared" si="26"/>
        <v/>
      </c>
      <c r="H39" s="13" t="str">
        <f t="shared" si="0"/>
        <v/>
      </c>
      <c r="I39" s="13" t="str">
        <f t="shared" si="11"/>
        <v/>
      </c>
      <c r="J39" s="13" t="str">
        <f t="shared" si="1"/>
        <v/>
      </c>
      <c r="K39" s="13" t="str">
        <f t="shared" si="2"/>
        <v/>
      </c>
      <c r="L39" s="13" t="str">
        <f t="shared" si="3"/>
        <v/>
      </c>
      <c r="M39" s="13" t="str">
        <f t="shared" si="27"/>
        <v/>
      </c>
      <c r="N39" s="12" t="str">
        <f t="shared" si="28"/>
        <v/>
      </c>
      <c r="O39" s="13" t="str">
        <f t="shared" si="29"/>
        <v/>
      </c>
      <c r="P39" s="13" t="str">
        <f t="shared" si="30"/>
        <v/>
      </c>
      <c r="Q39" s="13" t="str">
        <f t="shared" si="31"/>
        <v/>
      </c>
      <c r="R39" s="13" t="str">
        <f t="shared" si="5"/>
        <v/>
      </c>
      <c r="S39" s="13" t="str">
        <f t="shared" si="17"/>
        <v/>
      </c>
      <c r="T39" s="13" t="str">
        <f t="shared" si="32"/>
        <v/>
      </c>
      <c r="U39" s="13" t="str">
        <f t="shared" si="33"/>
        <v/>
      </c>
      <c r="V39" s="13" t="str">
        <f t="shared" si="34"/>
        <v/>
      </c>
      <c r="W39" s="13" t="str">
        <f t="shared" si="35"/>
        <v/>
      </c>
    </row>
    <row r="40" spans="1:23" x14ac:dyDescent="0.25">
      <c r="A40" s="6" t="s">
        <v>59</v>
      </c>
      <c r="C40" s="12" t="str">
        <f t="shared" ref="C40:C42" si="36">IF(LEFT(A40,6)="Футбол",A40,C39)</f>
        <v>Футбол. Польша. 2-й дивизион.</v>
      </c>
      <c r="D40" s="12" t="str">
        <f t="shared" ref="D40:D42" si="37">IF(AND(LEFT(A40,6)&lt;&gt;"Футбол",LEFT(A40,2)&lt;&gt;"П1"),A40,"")</f>
        <v/>
      </c>
      <c r="E40" s="13" t="str">
        <f t="shared" ref="E40:E42" si="38">IF(D40="","",RIGHT(A40,10))</f>
        <v/>
      </c>
      <c r="F40" s="13" t="str">
        <f t="shared" ref="F40:F42" si="39">IF(D40="","",LEFT(D40,SEARCH(" -",D40)-1))</f>
        <v/>
      </c>
      <c r="G40" s="13" t="str">
        <f t="shared" ref="G40:G42" si="40">IF(D40="","",SUBSTITUTE(SUBSTITUTE(SUBSTITUTE(SUBSTITUTE(SUBSTITUTE(D40,E40,),F40&amp;" - ",),H40,),M40,),CHAR(160),))</f>
        <v/>
      </c>
      <c r="H40" s="13" t="str">
        <f t="shared" ref="H40:H42" si="41">IF(D40="","",IFERROR(MID(A40,SEARCH("?:?*(?:?)",A40),9),""))</f>
        <v/>
      </c>
      <c r="I40" s="13" t="str">
        <f t="shared" ref="I40:I42" si="42">IF(D40="","",IFERROR(--LEFT(H40,1),""))</f>
        <v/>
      </c>
      <c r="J40" s="13" t="str">
        <f t="shared" ref="J40:J42" si="43">IF(D40="","",IFERROR(--MID(H40,SEARCH(":",H40)+1,1),""))</f>
        <v/>
      </c>
      <c r="K40" s="13" t="str">
        <f t="shared" ref="K40:K42" si="44">IF(D40="","",IFERROR(--MID(H40,SEARCH("(",H40)+1,1),""))</f>
        <v/>
      </c>
      <c r="L40" s="13" t="str">
        <f t="shared" ref="L40:L42" si="45">IF(D40="","",IFERROR(--MID(H40,SEARCH("(",H40)+3,1),""))</f>
        <v/>
      </c>
      <c r="M40" s="13" t="str">
        <f t="shared" ref="M40:M42" si="46">IF(D40="","",MID(D40,LEN(D40)-15,5))</f>
        <v/>
      </c>
      <c r="N40" s="12" t="str">
        <f t="shared" ref="N40:N42" si="47">IF(LEFT(A41,2)="П1",A41,"")</f>
        <v/>
      </c>
      <c r="O40" s="13" t="str">
        <f t="shared" ref="O40:O42" si="48">IF(D40="","",--SUBSTITUTE(MID(N40,6,SEARCH("Ничья",N40)-6),".",","))</f>
        <v/>
      </c>
      <c r="P40" s="13" t="str">
        <f t="shared" ref="P40:P42" si="49">IF(D40="","",--SUBSTITUTE(MID(N40,SEARCH("Ничья",N40)+8,SEARCH("П2",N40)-SEARCH("Ничья",N40)-8),".",","))</f>
        <v/>
      </c>
      <c r="Q40" s="13" t="str">
        <f t="shared" ref="Q40:Q42" si="50">IF(D40="","",--SUBSTITUTE(MID(N40,SEARCH("П2",N40)+5,SEARCH(F40,N40)-SEARCH("П2",N40)-5),".",","))</f>
        <v/>
      </c>
      <c r="R40" s="13" t="str">
        <f t="shared" ref="R40:R42" si="51">IF(D40="","",--SUBSTITUTE(MID(N40,SEARCH(")",N40,SEARCH(F40,N40))+4,SEARCH(G40,N40)-SEARCH(")",N40,SEARCH(F40,N40))-4),".",","))</f>
        <v/>
      </c>
      <c r="S40" s="13" t="str">
        <f t="shared" ref="S40:S42" si="52">IF(D40="","",--SUBSTITUTE(MID(N40,SEARCH(")",N40,SEARCH(G40,N40))+4,SEARCH("ТМ",N40)-SEARCH(")",N40,SEARCH(G40,N40))-4),".",","))</f>
        <v/>
      </c>
      <c r="T40" s="13" t="str">
        <f t="shared" ref="T40:T42" si="53">IF(D40="","",IFERROR(--SUBSTITUTE(MID(N40,SEARCH("ТМ*2.5",N40)+11,SEARCH("ТБ",N40)-SEARCH("ТМ*2.5",N40)-11),".",","),""))</f>
        <v/>
      </c>
      <c r="U40" s="13" t="str">
        <f t="shared" ref="U40:U42" si="54">IF(D40="","",IFERROR(--SUBSTITUTE(MID(N40,SEARCH("ТБ*2.5",N40)+11,99),".",","),""))</f>
        <v/>
      </c>
      <c r="V40" s="13" t="str">
        <f t="shared" ref="V40:V42" si="55">IF(D40="","",IFERROR(--SUBSTITUTE(MID(N40,SEARCH("ТМ*3",N40)+9,SEARCH("ТБ",N40)-SEARCH("ТМ*3",N40)-9),".",","),""))</f>
        <v/>
      </c>
      <c r="W40" s="13" t="str">
        <f t="shared" ref="W40:W42" si="56">IF(D40="","",IFERROR(--SUBSTITUTE(MID(N40,SEARCH("ТБ*3",N40)+9,99),".",","),""))</f>
        <v/>
      </c>
    </row>
    <row r="41" spans="1:23" x14ac:dyDescent="0.25">
      <c r="A41" s="5" t="s">
        <v>60</v>
      </c>
      <c r="C41" s="12" t="str">
        <f t="shared" si="36"/>
        <v>Футбол. Польша. 2-й дивизион.</v>
      </c>
      <c r="D41" s="12" t="str">
        <f t="shared" si="37"/>
        <v>Мотор Люблин - Олимпия Эльблонг1:0 (0:0)21:30 11.03.2021</v>
      </c>
      <c r="E41" s="13" t="str">
        <f t="shared" si="38"/>
        <v>11.03.2021</v>
      </c>
      <c r="F41" s="13" t="str">
        <f t="shared" si="39"/>
        <v>Мотор Люблин</v>
      </c>
      <c r="G41" s="13" t="str">
        <f t="shared" si="40"/>
        <v>Олимпия Эльблонг</v>
      </c>
      <c r="H41" s="13" t="str">
        <f t="shared" si="41"/>
        <v>1:0 (0:0)</v>
      </c>
      <c r="I41" s="13">
        <f t="shared" si="42"/>
        <v>1</v>
      </c>
      <c r="J41" s="13">
        <f t="shared" si="43"/>
        <v>0</v>
      </c>
      <c r="K41" s="13">
        <f t="shared" si="44"/>
        <v>0</v>
      </c>
      <c r="L41" s="13">
        <f t="shared" si="45"/>
        <v>0</v>
      </c>
      <c r="M41" s="13" t="str">
        <f t="shared" si="46"/>
        <v>21:30</v>
      </c>
      <c r="N41" s="12" t="str">
        <f t="shared" si="47"/>
        <v>П1 - 1.95Ничья - 3.2П2 - 3.7Мотор Люблин (0) - 1.43Олимпия Эльблонг (0) - 2.7ТМ (2.5) - 1.56ТБ (2.5) - 2.34</v>
      </c>
      <c r="O41" s="13">
        <f t="shared" si="48"/>
        <v>1.95</v>
      </c>
      <c r="P41" s="13">
        <f t="shared" si="49"/>
        <v>3.2</v>
      </c>
      <c r="Q41" s="13">
        <f t="shared" si="50"/>
        <v>3.7</v>
      </c>
      <c r="R41" s="13">
        <f t="shared" si="51"/>
        <v>1.43</v>
      </c>
      <c r="S41" s="13">
        <f t="shared" si="52"/>
        <v>2.7</v>
      </c>
      <c r="T41" s="13">
        <f t="shared" si="53"/>
        <v>1.56</v>
      </c>
      <c r="U41" s="13">
        <f t="shared" si="54"/>
        <v>2.34</v>
      </c>
      <c r="V41" s="13" t="str">
        <f t="shared" si="55"/>
        <v/>
      </c>
      <c r="W41" s="13" t="str">
        <f t="shared" si="56"/>
        <v/>
      </c>
    </row>
    <row r="42" spans="1:23" x14ac:dyDescent="0.25">
      <c r="A42" s="5" t="s">
        <v>61</v>
      </c>
      <c r="C42" s="12" t="str">
        <f t="shared" si="36"/>
        <v>Футбол. Польша. 2-й дивизион.</v>
      </c>
      <c r="D42" s="12" t="str">
        <f t="shared" si="37"/>
        <v/>
      </c>
      <c r="E42" s="13" t="str">
        <f t="shared" si="38"/>
        <v/>
      </c>
      <c r="F42" s="13" t="str">
        <f t="shared" si="39"/>
        <v/>
      </c>
      <c r="G42" s="13" t="str">
        <f t="shared" si="40"/>
        <v/>
      </c>
      <c r="H42" s="13" t="str">
        <f t="shared" si="41"/>
        <v/>
      </c>
      <c r="I42" s="13" t="str">
        <f t="shared" si="42"/>
        <v/>
      </c>
      <c r="J42" s="13" t="str">
        <f t="shared" si="43"/>
        <v/>
      </c>
      <c r="K42" s="13" t="str">
        <f t="shared" si="44"/>
        <v/>
      </c>
      <c r="L42" s="13" t="str">
        <f t="shared" si="45"/>
        <v/>
      </c>
      <c r="M42" s="13" t="str">
        <f t="shared" si="46"/>
        <v/>
      </c>
      <c r="N42" s="12" t="str">
        <f t="shared" si="47"/>
        <v/>
      </c>
      <c r="O42" s="13" t="str">
        <f t="shared" si="48"/>
        <v/>
      </c>
      <c r="P42" s="13" t="str">
        <f t="shared" si="49"/>
        <v/>
      </c>
      <c r="Q42" s="13" t="str">
        <f t="shared" si="50"/>
        <v/>
      </c>
      <c r="R42" s="13" t="str">
        <f t="shared" si="51"/>
        <v/>
      </c>
      <c r="S42" s="13" t="str">
        <f t="shared" si="52"/>
        <v/>
      </c>
      <c r="T42" s="13" t="str">
        <f t="shared" si="53"/>
        <v/>
      </c>
      <c r="U42" s="13" t="str">
        <f t="shared" si="54"/>
        <v/>
      </c>
      <c r="V42" s="13" t="str">
        <f t="shared" si="55"/>
        <v/>
      </c>
      <c r="W42" s="13" t="str">
        <f t="shared" si="56"/>
        <v/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2021-03-13T09:54:02Z</dcterms:modified>
</cp:coreProperties>
</file>