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oksan\Documents\"/>
    </mc:Choice>
  </mc:AlternateContent>
  <xr:revisionPtr revIDLastSave="0" documentId="8_{DBED791C-C191-46A7-9F68-4AA88CC9CC3D}" xr6:coauthVersionLast="46" xr6:coauthVersionMax="46" xr10:uidLastSave="{00000000-0000-0000-0000-000000000000}"/>
  <bookViews>
    <workbookView xWindow="-108" yWindow="-108" windowWidth="23256" windowHeight="12576" xr2:uid="{8F513171-A9C2-443E-B19B-B47F27FB327F}"/>
  </bookViews>
  <sheets>
    <sheet name="ЛК" sheetId="2" r:id="rId1"/>
  </sheets>
  <externalReferences>
    <externalReference r:id="rId2"/>
    <externalReference r:id="rId3"/>
  </externalReferences>
  <definedNames>
    <definedName name="СпрПодразделений">[2]Подразделения!$A$2:$A$18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C15" i="2"/>
  <c r="J14" i="2"/>
  <c r="B14" i="2"/>
  <c r="K40" i="2" s="1"/>
  <c r="K13" i="2"/>
  <c r="C13" i="2"/>
  <c r="J11" i="2"/>
  <c r="F11" i="2"/>
  <c r="B11" i="2"/>
  <c r="J10" i="2"/>
  <c r="B10" i="2"/>
  <c r="E74" i="2" s="1"/>
  <c r="F7" i="2"/>
  <c r="B54" i="2" l="1"/>
  <c r="D60" i="2"/>
  <c r="A67" i="2"/>
  <c r="E54" i="2"/>
  <c r="B61" i="2"/>
  <c r="D67" i="2"/>
  <c r="K25" i="2"/>
  <c r="E55" i="2"/>
  <c r="B62" i="2"/>
  <c r="D68" i="2"/>
  <c r="K28" i="2"/>
  <c r="C56" i="2"/>
  <c r="E62" i="2"/>
  <c r="B69" i="2"/>
  <c r="K33" i="2"/>
  <c r="C57" i="2"/>
  <c r="E63" i="2"/>
  <c r="B70" i="2"/>
  <c r="K36" i="2"/>
  <c r="A58" i="2"/>
  <c r="C64" i="2"/>
  <c r="E70" i="2"/>
  <c r="K41" i="2"/>
  <c r="A59" i="2"/>
  <c r="C65" i="2"/>
  <c r="E71" i="2"/>
  <c r="B53" i="2"/>
  <c r="D59" i="2"/>
  <c r="A66" i="2"/>
  <c r="C72" i="2"/>
  <c r="K26" i="2"/>
  <c r="K34" i="2"/>
  <c r="K42" i="2"/>
  <c r="C54" i="2"/>
  <c r="A56" i="2"/>
  <c r="D57" i="2"/>
  <c r="B59" i="2"/>
  <c r="E60" i="2"/>
  <c r="C62" i="2"/>
  <c r="A64" i="2"/>
  <c r="D65" i="2"/>
  <c r="B67" i="2"/>
  <c r="E68" i="2"/>
  <c r="C70" i="2"/>
  <c r="A72" i="2"/>
  <c r="D73" i="2"/>
  <c r="C73" i="2"/>
  <c r="K27" i="2"/>
  <c r="K35" i="2"/>
  <c r="A53" i="2"/>
  <c r="D54" i="2"/>
  <c r="B56" i="2"/>
  <c r="E57" i="2"/>
  <c r="C59" i="2"/>
  <c r="A61" i="2"/>
  <c r="D62" i="2"/>
  <c r="B64" i="2"/>
  <c r="E65" i="2"/>
  <c r="C67" i="2"/>
  <c r="A69" i="2"/>
  <c r="D70" i="2"/>
  <c r="B72" i="2"/>
  <c r="E73" i="2"/>
  <c r="A74" i="2"/>
  <c r="K29" i="2"/>
  <c r="K37" i="2"/>
  <c r="C53" i="2"/>
  <c r="A55" i="2"/>
  <c r="D56" i="2"/>
  <c r="B58" i="2"/>
  <c r="E59" i="2"/>
  <c r="C61" i="2"/>
  <c r="A63" i="2"/>
  <c r="D64" i="2"/>
  <c r="B66" i="2"/>
  <c r="E67" i="2"/>
  <c r="C69" i="2"/>
  <c r="A71" i="2"/>
  <c r="D72" i="2"/>
  <c r="B74" i="2"/>
  <c r="K30" i="2"/>
  <c r="K38" i="2"/>
  <c r="D53" i="2"/>
  <c r="B55" i="2"/>
  <c r="E56" i="2"/>
  <c r="C58" i="2"/>
  <c r="A60" i="2"/>
  <c r="D61" i="2"/>
  <c r="B63" i="2"/>
  <c r="E64" i="2"/>
  <c r="C66" i="2"/>
  <c r="A68" i="2"/>
  <c r="D69" i="2"/>
  <c r="B71" i="2"/>
  <c r="E72" i="2"/>
  <c r="C74" i="2"/>
  <c r="B21" i="2"/>
  <c r="K31" i="2"/>
  <c r="K39" i="2"/>
  <c r="E53" i="2"/>
  <c r="C55" i="2"/>
  <c r="A57" i="2"/>
  <c r="D58" i="2"/>
  <c r="B60" i="2"/>
  <c r="E61" i="2"/>
  <c r="C63" i="2"/>
  <c r="A65" i="2"/>
  <c r="D66" i="2"/>
  <c r="B68" i="2"/>
  <c r="E69" i="2"/>
  <c r="C71" i="2"/>
  <c r="A73" i="2"/>
  <c r="D74" i="2"/>
  <c r="F25" i="2"/>
  <c r="K32" i="2"/>
  <c r="A54" i="2"/>
  <c r="D55" i="2"/>
  <c r="B57" i="2"/>
  <c r="E58" i="2"/>
  <c r="C60" i="2"/>
  <c r="A62" i="2"/>
  <c r="D63" i="2"/>
  <c r="B65" i="2"/>
  <c r="E66" i="2"/>
  <c r="C68" i="2"/>
  <c r="A70" i="2"/>
  <c r="D71" i="2"/>
  <c r="B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oksan</author>
  </authors>
  <commentList>
    <comment ref="C12" authorId="0" shapeId="0" xr:uid="{82048AB1-E880-436A-B6E8-D154B9649148}">
      <text>
        <r>
          <rPr>
            <b/>
            <sz val="9"/>
            <color indexed="81"/>
            <rFont val="Tahoma"/>
            <family val="2"/>
            <charset val="204"/>
          </rPr>
          <t>oksan:</t>
        </r>
        <r>
          <rPr>
            <sz val="9"/>
            <color indexed="81"/>
            <rFont val="Tahoma"/>
            <family val="2"/>
            <charset val="204"/>
          </rPr>
          <t xml:space="preserve">
внести табельный номер</t>
        </r>
      </text>
    </comment>
    <comment ref="K25" authorId="0" shapeId="0" xr:uid="{F20A8C44-64A1-4B05-9DB0-B63601B99DD7}">
      <text>
        <r>
          <rPr>
            <b/>
            <sz val="9"/>
            <color indexed="81"/>
            <rFont val="Tahoma"/>
            <family val="2"/>
            <charset val="204"/>
          </rPr>
          <t>oksan:</t>
        </r>
        <r>
          <rPr>
            <sz val="9"/>
            <color indexed="81"/>
            <rFont val="Tahoma"/>
            <family val="2"/>
            <charset val="204"/>
          </rPr>
          <t xml:space="preserve">
При защите листа ругается: пишет</t>
        </r>
      </text>
    </comment>
  </commentList>
</comments>
</file>

<file path=xl/sharedStrings.xml><?xml version="1.0" encoding="utf-8"?>
<sst xmlns="http://schemas.openxmlformats.org/spreadsheetml/2006/main" count="86" uniqueCount="66">
  <si>
    <t xml:space="preserve">Приложение 1 к ПОТ-ФБ-002-20 "Положение о порядке </t>
  </si>
  <si>
    <t>одеждой, специальной обувью и другими средствами</t>
  </si>
  <si>
    <t>ндивидуальной защиты"</t>
  </si>
  <si>
    <t>Лицевая сторона личной карточки</t>
  </si>
  <si>
    <t>ЛИЧНАЯ КАРТОЧКА №</t>
  </si>
  <si>
    <t>учета выдачи СИЗ</t>
  </si>
  <si>
    <t>Фамилия</t>
  </si>
  <si>
    <t>Пол</t>
  </si>
  <si>
    <t>Имя</t>
  </si>
  <si>
    <t>Отчество</t>
  </si>
  <si>
    <t>Рост</t>
  </si>
  <si>
    <t>Табельный номер</t>
  </si>
  <si>
    <t>Размер:</t>
  </si>
  <si>
    <t>Структурное подразделение</t>
  </si>
  <si>
    <t>одежды</t>
  </si>
  <si>
    <t>Профессия (должность)</t>
  </si>
  <si>
    <t>обуви</t>
  </si>
  <si>
    <t>Дата поступления на работу</t>
  </si>
  <si>
    <t>головного убора</t>
  </si>
  <si>
    <t>Дата изменения профессии (должности) или перевода в другое</t>
  </si>
  <si>
    <t>противогаза</t>
  </si>
  <si>
    <t>структурное подразделение</t>
  </si>
  <si>
    <t>респиратора</t>
  </si>
  <si>
    <t>рукавиц</t>
  </si>
  <si>
    <t>перчаток</t>
  </si>
  <si>
    <t>Предусмотрена выдача:</t>
  </si>
  <si>
    <t>(наименование типовых (типовых отраслевых) норм)</t>
  </si>
  <si>
    <t>Наименование СИЗ</t>
  </si>
  <si>
    <t>Пункт типовых норм</t>
  </si>
  <si>
    <t>Единица измере-ния</t>
  </si>
  <si>
    <t>Кол-во на год</t>
  </si>
  <si>
    <t>Костюм для защиты от общих производственных загрязнений и механических воздействий из хлопчатобумажных или смешанных тканей</t>
  </si>
  <si>
    <t>шт.</t>
  </si>
  <si>
    <t>Нарукавники из полимерных материалов</t>
  </si>
  <si>
    <t>пара</t>
  </si>
  <si>
    <t>Фартук из хлопчатобумажных или смешанных тканей с водоотталкивающей пропиткой с нагрудником</t>
  </si>
  <si>
    <t>Головной убор из хлопчатобумажных или смешанных тканей</t>
  </si>
  <si>
    <t>Жилет утепленный</t>
  </si>
  <si>
    <t>Перчатки трикотажные</t>
  </si>
  <si>
    <t>Перчатки с полимерным покрытием или рукавицы комбинированные с усилительными накладками</t>
  </si>
  <si>
    <t>Перчатки резиновые или из полимерных материалов</t>
  </si>
  <si>
    <t>Перчатки диэлектрические</t>
  </si>
  <si>
    <t>Галоши диэлектрические</t>
  </si>
  <si>
    <t>Очки защитныне</t>
  </si>
  <si>
    <t>Средство индивидуальной защиты органов дыхания фильтрующее или изолирующее</t>
  </si>
  <si>
    <t>Ботинки кожаные с защитным подноском</t>
  </si>
  <si>
    <t>Полусапоги резиновые</t>
  </si>
  <si>
    <t>Вкладыши противошумные</t>
  </si>
  <si>
    <t>Костюм на утепляющей прокладке</t>
  </si>
  <si>
    <t>Ботинки кожаные утепленные</t>
  </si>
  <si>
    <t>Сапоги кожаные утепленные или валенки с резиновым низом</t>
  </si>
  <si>
    <t>(подпись)</t>
  </si>
  <si>
    <t>(Ф.И.О.)</t>
  </si>
  <si>
    <t>Оборотная сторона личной карточки</t>
  </si>
  <si>
    <t>Выдано</t>
  </si>
  <si>
    <t>Возвращено</t>
  </si>
  <si>
    <t>№ серти-фиката или деклара-ции соответ-ствия</t>
  </si>
  <si>
    <t>дата</t>
  </si>
  <si>
    <t>коли-чество</t>
  </si>
  <si>
    <t>% 
изно-
са</t>
  </si>
  <si>
    <t>подпись полу-чив-шего СИЗ</t>
  </si>
  <si>
    <t>подпись сдав-шего СИЗ</t>
  </si>
  <si>
    <t>подпись приняв-шего СИЗ</t>
  </si>
  <si>
    <t xml:space="preserve">обеспечения работников ООО "--" специальной </t>
  </si>
  <si>
    <t>Генеральный директор ООО "--"</t>
  </si>
  <si>
    <t>"--"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</si>
</sst>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/>
    <xf numFmtId="0" fontId="4" fillId="0" borderId="0" xfId="1" applyFont="1"/>
    <xf numFmtId="0" fontId="2" fillId="0" borderId="0" xfId="1"/>
    <xf numFmtId="0" fontId="4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1" fontId="6" fillId="0" borderId="1" xfId="1" applyNumberFormat="1" applyFont="1" applyBorder="1" applyAlignment="1">
      <alignment horizontal="left"/>
    </xf>
    <xf numFmtId="0" fontId="7" fillId="0" borderId="0" xfId="1" applyFont="1" applyAlignment="1">
      <alignment horizontal="center"/>
    </xf>
    <xf numFmtId="0" fontId="7" fillId="0" borderId="1" xfId="1" applyFont="1" applyBorder="1"/>
    <xf numFmtId="0" fontId="5" fillId="0" borderId="1" xfId="1" applyFont="1" applyBorder="1"/>
    <xf numFmtId="0" fontId="7" fillId="0" borderId="2" xfId="1" applyFont="1" applyBorder="1"/>
    <xf numFmtId="0" fontId="5" fillId="0" borderId="2" xfId="1" applyFont="1" applyBorder="1"/>
    <xf numFmtId="0" fontId="7" fillId="0" borderId="2" xfId="1" applyFont="1" applyBorder="1" applyProtection="1">
      <protection locked="0"/>
    </xf>
    <xf numFmtId="49" fontId="7" fillId="0" borderId="1" xfId="1" applyNumberFormat="1" applyFont="1" applyBorder="1"/>
    <xf numFmtId="0" fontId="7" fillId="0" borderId="0" xfId="1" applyFo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wrapText="1"/>
    </xf>
    <xf numFmtId="14" fontId="7" fillId="0" borderId="2" xfId="1" applyNumberFormat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1" applyFont="1" applyAlignment="1">
      <alignment vertical="top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1" applyFont="1" applyAlignment="1">
      <alignment vertical="top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/>
    <xf numFmtId="0" fontId="5" fillId="0" borderId="8" xfId="1" applyFont="1" applyBorder="1" applyAlignment="1">
      <alignment vertical="top" wrapText="1"/>
    </xf>
    <xf numFmtId="0" fontId="5" fillId="0" borderId="3" xfId="1" applyFont="1" applyBorder="1"/>
    <xf numFmtId="0" fontId="5" fillId="0" borderId="6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horizontal="left" wrapText="1"/>
    </xf>
    <xf numFmtId="164" fontId="5" fillId="0" borderId="4" xfId="1" applyNumberFormat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4" xfId="1" applyFont="1" applyBorder="1"/>
  </cellXfs>
  <cellStyles count="2">
    <cellStyle name="Обычный" xfId="0" builtinId="0"/>
    <cellStyle name="Обычный 2" xfId="1" xr:uid="{95B9397C-8680-4AE3-B0A1-01DE6B5C4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</xdr:row>
          <xdr:rowOff>175260</xdr:rowOff>
        </xdr:from>
        <xdr:to>
          <xdr:col>31</xdr:col>
          <xdr:colOff>22860</xdr:colOff>
          <xdr:row>4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19C6C0-1EFF-4EC0-AF4D-1D4FFF6AD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3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17</xdr:col>
      <xdr:colOff>44824</xdr:colOff>
      <xdr:row>20</xdr:row>
      <xdr:rowOff>286871</xdr:rowOff>
    </xdr:from>
    <xdr:to>
      <xdr:col>82</xdr:col>
      <xdr:colOff>33625</xdr:colOff>
      <xdr:row>26</xdr:row>
      <xdr:rowOff>385305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66329F6-5B35-4CF4-AFCC-9D1A72F8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8306" y="3854824"/>
          <a:ext cx="4067743" cy="2734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an/Desktop/&#1086;&#1076;&#1077;&#1078;&#1076;&#1072;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an/Desktop/&#1060;&#1041;/&#1057;&#1052;&#1041;&#1055;&#1055;/&#1056;&#1055;/&#1056;&#1055;-04%20&#1056;&#1077;&#1075;&#1083;&#1072;&#1084;&#1077;&#1085;&#1090;%20&#1086;&#1073;%20&#1086;&#1073;&#1091;&#1095;&#1077;&#1085;&#1080;&#1080;%20&#1080;%20&#1088;&#1072;&#1079;&#1074;&#1080;&#1090;&#1080;&#1080;%20&#1087;&#1077;&#1088;&#1089;&#1086;&#1085;&#1072;&#1083;&#1072;/&#1053;&#1054;&#1042;&#1067;&#1049;%20&#1054;&#1073;&#1091;&#1095;&#1077;&#1085;&#1080;&#1077;%20&#1089;&#1086;&#1090;&#1088;&#1091;&#1076;&#1085;&#1080;&#1082;&#1086;&#1074;%20%20&#1057;&#1052;&#1041;&#1055;&#105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З"/>
      <sheetName val="данные персонал"/>
      <sheetName val="по приказу"/>
      <sheetName val="ЛК"/>
      <sheetName val="итого к закупу"/>
    </sheetNames>
    <sheetDataSet>
      <sheetData sheetId="0">
        <row r="1">
          <cell r="C1" t="str">
            <v>Поступление</v>
          </cell>
          <cell r="J1" t="str">
            <v>Выдача</v>
          </cell>
          <cell r="O1" t="str">
            <v>Сдача</v>
          </cell>
          <cell r="R1" t="str">
            <v>Списано</v>
          </cell>
          <cell r="U1" t="str">
            <v>Наличие СИЗ у сотрудника</v>
          </cell>
          <cell r="V1" t="str">
            <v>Остаток на дату</v>
          </cell>
          <cell r="W1">
            <v>44315</v>
          </cell>
        </row>
        <row r="2">
          <cell r="B2" t="str">
            <v>Наименование СИЗ</v>
          </cell>
          <cell r="C2" t="str">
            <v xml:space="preserve">дата  </v>
          </cell>
          <cell r="D2" t="str">
            <v>рост</v>
          </cell>
          <cell r="E2" t="str">
            <v>размер</v>
          </cell>
          <cell r="F2" t="str">
            <v>кол-во</v>
          </cell>
          <cell r="G2" t="str">
            <v>Поставщик</v>
          </cell>
          <cell r="H2" t="str">
            <v>артикул</v>
          </cell>
          <cell r="I2" t="str">
            <v>№ серти-фиката или деклара-ции соответ-ствия</v>
          </cell>
          <cell r="J2" t="str">
            <v>дата</v>
          </cell>
          <cell r="K2" t="str">
            <v>ФИО</v>
          </cell>
          <cell r="L2" t="str">
            <v>коли-чество</v>
          </cell>
          <cell r="M2" t="str">
            <v>% 
изно-
са</v>
          </cell>
          <cell r="N2" t="str">
            <v>срок носки, мес</v>
          </cell>
          <cell r="O2" t="str">
            <v>дата</v>
          </cell>
          <cell r="P2" t="str">
            <v>кол-во</v>
          </cell>
          <cell r="Q2" t="str">
            <v>% износа</v>
          </cell>
          <cell r="R2" t="str">
            <v>дата</v>
          </cell>
          <cell r="S2" t="str">
            <v>кол-во</v>
          </cell>
          <cell r="T2" t="str">
            <v>причина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 t="str">
            <v>дата увольнения</v>
          </cell>
        </row>
        <row r="4">
          <cell r="A4" t="str">
            <v>Костюм летний</v>
          </cell>
          <cell r="B4" t="str">
            <v>Костюм ЛИНКОР утепл.кур.п/к.т. син. Со св сер 52-54/170-176</v>
          </cell>
          <cell r="C4">
            <v>43844</v>
          </cell>
          <cell r="D4">
            <v>176</v>
          </cell>
          <cell r="E4">
            <v>54</v>
          </cell>
          <cell r="F4">
            <v>1</v>
          </cell>
          <cell r="G4" t="str">
            <v>СЗТК Партнер ООО</v>
          </cell>
          <cell r="H4">
            <v>172774</v>
          </cell>
          <cell r="K4" t="str">
            <v>Бородин</v>
          </cell>
          <cell r="L4">
            <v>1</v>
          </cell>
          <cell r="O4">
            <v>0</v>
          </cell>
          <cell r="V4">
            <v>0</v>
          </cell>
          <cell r="W4">
            <v>0</v>
          </cell>
        </row>
        <row r="5">
          <cell r="A5" t="str">
            <v>Костюм летний</v>
          </cell>
          <cell r="B5" t="str">
            <v>Шапка трикотаж на флисе</v>
          </cell>
          <cell r="C5">
            <v>43844</v>
          </cell>
          <cell r="F5">
            <v>1</v>
          </cell>
          <cell r="G5" t="str">
            <v>СЗТК Партнер ООО</v>
          </cell>
          <cell r="H5" t="str">
            <v>ШАП702</v>
          </cell>
          <cell r="J5">
            <v>43510</v>
          </cell>
          <cell r="K5" t="str">
            <v>Алексеев</v>
          </cell>
          <cell r="L5">
            <v>1</v>
          </cell>
          <cell r="N5">
            <v>12</v>
          </cell>
          <cell r="O5">
            <v>43870</v>
          </cell>
          <cell r="V5">
            <v>0</v>
          </cell>
          <cell r="W5" t="e">
            <v>#N/A</v>
          </cell>
        </row>
        <row r="6">
          <cell r="A6" t="str">
            <v>Костюм зимний</v>
          </cell>
          <cell r="B6" t="str">
            <v>Костюм ЛИНКОР утепл.кур.п/к.т. син. Со св сер 52-54/170-176</v>
          </cell>
          <cell r="C6">
            <v>43795</v>
          </cell>
          <cell r="F6">
            <v>1</v>
          </cell>
          <cell r="G6" t="str">
            <v>СЗТК Партнер ООО</v>
          </cell>
          <cell r="K6" t="str">
            <v>Капшин</v>
          </cell>
          <cell r="L6">
            <v>1</v>
          </cell>
          <cell r="O6">
            <v>0</v>
          </cell>
          <cell r="V6">
            <v>0</v>
          </cell>
          <cell r="W6">
            <v>0</v>
          </cell>
        </row>
        <row r="7">
          <cell r="A7" t="str">
            <v>Костюм зимний</v>
          </cell>
          <cell r="B7" t="str">
            <v>Куртка АЛЯСКА</v>
          </cell>
          <cell r="C7">
            <v>43795</v>
          </cell>
          <cell r="F7">
            <v>1</v>
          </cell>
          <cell r="G7" t="str">
            <v>СЗТК Партнер ООО</v>
          </cell>
          <cell r="K7" t="str">
            <v>Капшин</v>
          </cell>
          <cell r="L7">
            <v>1</v>
          </cell>
          <cell r="O7">
            <v>0</v>
          </cell>
          <cell r="V7">
            <v>0</v>
          </cell>
          <cell r="W7">
            <v>0</v>
          </cell>
        </row>
        <row r="8">
          <cell r="A8" t="str">
            <v>Шапка</v>
          </cell>
          <cell r="B8" t="str">
            <v>Шапка АНТФРОСТ</v>
          </cell>
          <cell r="F8">
            <v>1</v>
          </cell>
          <cell r="L8">
            <v>1</v>
          </cell>
          <cell r="O8">
            <v>0</v>
          </cell>
          <cell r="V8">
            <v>0</v>
          </cell>
          <cell r="W8" t="e">
            <v>#N/A</v>
          </cell>
        </row>
        <row r="9">
          <cell r="A9" t="str">
            <v>Шапка</v>
          </cell>
          <cell r="B9" t="str">
            <v>Шапка АНТФРОСТ</v>
          </cell>
          <cell r="F9">
            <v>1</v>
          </cell>
          <cell r="K9" t="str">
            <v>Капшин</v>
          </cell>
          <cell r="L9">
            <v>1</v>
          </cell>
          <cell r="O9">
            <v>0</v>
          </cell>
          <cell r="V9">
            <v>0</v>
          </cell>
          <cell r="W9">
            <v>0</v>
          </cell>
        </row>
        <row r="10">
          <cell r="A10" t="str">
            <v>Костюм зимний</v>
          </cell>
          <cell r="B10" t="str">
            <v>Костюм Зимник с СОП син/вас 52-54 5/6</v>
          </cell>
          <cell r="C10">
            <v>43920</v>
          </cell>
          <cell r="E10">
            <v>54</v>
          </cell>
          <cell r="F10">
            <v>1</v>
          </cell>
          <cell r="G10" t="str">
            <v>Ладога-спецодежда ООО</v>
          </cell>
          <cell r="H10" t="str">
            <v>КОС631</v>
          </cell>
          <cell r="K10" t="str">
            <v>Капшин</v>
          </cell>
          <cell r="L10">
            <v>1</v>
          </cell>
          <cell r="O10">
            <v>0</v>
          </cell>
          <cell r="V10">
            <v>0</v>
          </cell>
          <cell r="W10">
            <v>0</v>
          </cell>
        </row>
        <row r="11">
          <cell r="A11" t="str">
            <v>Костюм зимний</v>
          </cell>
          <cell r="B11" t="str">
            <v>Костюм ОПТИМА 56-58 5/6</v>
          </cell>
          <cell r="C11">
            <v>43920</v>
          </cell>
          <cell r="E11">
            <v>58</v>
          </cell>
          <cell r="F11">
            <v>1</v>
          </cell>
          <cell r="G11" t="str">
            <v>Ладога-спецодежда ООО</v>
          </cell>
          <cell r="K11" t="str">
            <v>Капшин</v>
          </cell>
          <cell r="L11">
            <v>1</v>
          </cell>
          <cell r="O11">
            <v>0</v>
          </cell>
          <cell r="V11">
            <v>0</v>
          </cell>
          <cell r="W11">
            <v>0</v>
          </cell>
        </row>
        <row r="12">
          <cell r="A12" t="str">
            <v>Сапоги зимние</v>
          </cell>
          <cell r="B12" t="str">
            <v>Сапоги Nordman</v>
          </cell>
          <cell r="C12">
            <v>43921</v>
          </cell>
          <cell r="F12">
            <v>1</v>
          </cell>
          <cell r="K12" t="str">
            <v>Капшин</v>
          </cell>
          <cell r="L12">
            <v>1</v>
          </cell>
          <cell r="O12">
            <v>0</v>
          </cell>
          <cell r="V12">
            <v>0</v>
          </cell>
          <cell r="W12">
            <v>0</v>
          </cell>
        </row>
        <row r="13">
          <cell r="A13" t="str">
            <v>Вкладыши противошумные</v>
          </cell>
          <cell r="B13" t="str">
            <v>Наушники противошумные РОСОМЗ СОМЗ-1 Ягуар 60100</v>
          </cell>
          <cell r="C13">
            <v>43972</v>
          </cell>
          <cell r="F13">
            <v>11</v>
          </cell>
          <cell r="G13" t="str">
            <v>Комус ООО</v>
          </cell>
          <cell r="H13">
            <v>160469</v>
          </cell>
          <cell r="K13" t="str">
            <v>Капшин</v>
          </cell>
          <cell r="L13">
            <v>1</v>
          </cell>
          <cell r="O13">
            <v>0</v>
          </cell>
          <cell r="V13">
            <v>10</v>
          </cell>
          <cell r="W13" t="e">
            <v>#N/A</v>
          </cell>
        </row>
        <row r="14">
          <cell r="A14" t="str">
            <v>Вкладыши противошумные</v>
          </cell>
          <cell r="B14" t="str">
            <v>Наушники противошумные РОСОМЗ СОМЗ-15 Титан 60154</v>
          </cell>
          <cell r="C14">
            <v>43972</v>
          </cell>
          <cell r="F14">
            <v>3</v>
          </cell>
          <cell r="G14" t="str">
            <v>Комус ООО</v>
          </cell>
          <cell r="H14">
            <v>691752</v>
          </cell>
          <cell r="K14" t="str">
            <v>Капшин</v>
          </cell>
          <cell r="L14">
            <v>1</v>
          </cell>
          <cell r="O14">
            <v>0</v>
          </cell>
          <cell r="V14">
            <v>2</v>
          </cell>
          <cell r="W14" t="e">
            <v>#N/A</v>
          </cell>
        </row>
        <row r="15">
          <cell r="A15" t="str">
            <v>Очки защитныне</v>
          </cell>
          <cell r="B15" t="str">
            <v>Очки защитные закрытые АМПАРО ПРЕМИУМ прозрачные 222361</v>
          </cell>
          <cell r="C15">
            <v>43972</v>
          </cell>
          <cell r="F15">
            <v>1</v>
          </cell>
          <cell r="G15" t="str">
            <v>Комус ООО</v>
          </cell>
          <cell r="H15">
            <v>1188455</v>
          </cell>
          <cell r="K15" t="str">
            <v>Алексеев</v>
          </cell>
          <cell r="L15">
            <v>1</v>
          </cell>
          <cell r="O15">
            <v>0</v>
          </cell>
          <cell r="V15">
            <v>0</v>
          </cell>
          <cell r="W15" t="e">
            <v>#N/A</v>
          </cell>
        </row>
        <row r="16">
          <cell r="A16" t="str">
            <v>Полумаска фильтрующая</v>
          </cell>
          <cell r="B16" t="str">
            <v>Полумаска РПГ-67 марка АВЕК1 от оргпнических неорганических кислых газов аммиака</v>
          </cell>
          <cell r="C16">
            <v>43972</v>
          </cell>
          <cell r="F16">
            <v>1</v>
          </cell>
          <cell r="G16" t="str">
            <v>Комус ООО</v>
          </cell>
          <cell r="H16">
            <v>796772</v>
          </cell>
          <cell r="L16">
            <v>1</v>
          </cell>
          <cell r="O16">
            <v>0</v>
          </cell>
          <cell r="V16">
            <v>0</v>
          </cell>
          <cell r="W16" t="e">
            <v>#N/A</v>
          </cell>
        </row>
        <row r="17">
          <cell r="A17" t="str">
            <v>Перчатки трикотажные</v>
          </cell>
          <cell r="B17" t="str">
            <v>Рукавицы зимние</v>
          </cell>
          <cell r="C17">
            <v>43976</v>
          </cell>
          <cell r="F17">
            <v>2</v>
          </cell>
          <cell r="L17">
            <v>1</v>
          </cell>
          <cell r="O17">
            <v>0</v>
          </cell>
          <cell r="V17">
            <v>1</v>
          </cell>
          <cell r="W17" t="e">
            <v>#N/A</v>
          </cell>
        </row>
        <row r="18">
          <cell r="A18" t="str">
            <v>Костюм зимний</v>
          </cell>
          <cell r="B18" t="str">
            <v>Костюм АЛЯСКА син/оранж 56-58 3/4</v>
          </cell>
          <cell r="C18">
            <v>43986</v>
          </cell>
          <cell r="E18">
            <v>58</v>
          </cell>
          <cell r="F18">
            <v>1</v>
          </cell>
          <cell r="G18" t="str">
            <v>Ладога-спецодежда ООО</v>
          </cell>
          <cell r="L18">
            <v>1</v>
          </cell>
          <cell r="O18">
            <v>0</v>
          </cell>
          <cell r="V18">
            <v>0</v>
          </cell>
          <cell r="W18" t="e">
            <v>#N/A</v>
          </cell>
        </row>
        <row r="19">
          <cell r="A19" t="str">
            <v>Костюм летний</v>
          </cell>
          <cell r="B19" t="str">
            <v>Костюм РОЛЬФ куртка/полукомб. т.синий/беж 52-54 3/4</v>
          </cell>
          <cell r="C19">
            <v>43991</v>
          </cell>
          <cell r="E19">
            <v>54</v>
          </cell>
          <cell r="F19">
            <v>1</v>
          </cell>
          <cell r="G19" t="str">
            <v>Ладога-спецодежда ООО</v>
          </cell>
          <cell r="H19" t="str">
            <v>КОС122-007</v>
          </cell>
          <cell r="O19">
            <v>0</v>
          </cell>
          <cell r="V19">
            <v>1</v>
          </cell>
          <cell r="W19" t="e">
            <v>#N/A</v>
          </cell>
        </row>
        <row r="20">
          <cell r="A20" t="str">
            <v>Фартук</v>
          </cell>
          <cell r="B20" t="str">
            <v>Плащ нейлоновый влагозащитный  Садко цв синий XXL</v>
          </cell>
          <cell r="C20">
            <v>43991</v>
          </cell>
          <cell r="F20">
            <v>4</v>
          </cell>
          <cell r="G20" t="str">
            <v>Ладога-спецодежда ООО</v>
          </cell>
          <cell r="H20" t="str">
            <v>ПЛА204</v>
          </cell>
          <cell r="O20">
            <v>0</v>
          </cell>
          <cell r="V20">
            <v>4</v>
          </cell>
          <cell r="W20" t="e">
            <v>#N/A</v>
          </cell>
        </row>
        <row r="21">
          <cell r="A21" t="str">
            <v>Ботинки летние</v>
          </cell>
          <cell r="B21" t="str">
            <v>Сабо КРОСС</v>
          </cell>
          <cell r="C21">
            <v>43991</v>
          </cell>
          <cell r="F21">
            <v>1</v>
          </cell>
          <cell r="O21">
            <v>0</v>
          </cell>
          <cell r="V21">
            <v>1</v>
          </cell>
          <cell r="W21" t="e">
            <v>#N/A</v>
          </cell>
        </row>
        <row r="22">
          <cell r="A22" t="str">
            <v>Сапоги резиновые</v>
          </cell>
          <cell r="B22" t="str">
            <v>Сапоги ПВХ муж. 44</v>
          </cell>
          <cell r="C22">
            <v>43991</v>
          </cell>
          <cell r="E22">
            <v>44</v>
          </cell>
          <cell r="F22">
            <v>2</v>
          </cell>
          <cell r="G22" t="str">
            <v>Ладога-спецодежда ООО</v>
          </cell>
          <cell r="H22" t="str">
            <v>САП230</v>
          </cell>
          <cell r="O22">
            <v>0</v>
          </cell>
          <cell r="V22">
            <v>2</v>
          </cell>
          <cell r="W22" t="e">
            <v>#N/A</v>
          </cell>
        </row>
        <row r="23">
          <cell r="A23" t="str">
            <v>Нарукавники</v>
          </cell>
          <cell r="B23" t="str">
            <v>Нарукавники ANSELL</v>
          </cell>
          <cell r="C23">
            <v>44036</v>
          </cell>
          <cell r="F23">
            <v>5</v>
          </cell>
          <cell r="O23">
            <v>0</v>
          </cell>
          <cell r="V23">
            <v>5</v>
          </cell>
          <cell r="W23" t="e">
            <v>#N/A</v>
          </cell>
        </row>
        <row r="24">
          <cell r="A24" t="str">
            <v>Нарукавники</v>
          </cell>
          <cell r="B24" t="str">
            <v>Нарукавники РЫБООБРАБОТЧИК</v>
          </cell>
          <cell r="C24">
            <v>44036</v>
          </cell>
          <cell r="F24">
            <v>5</v>
          </cell>
          <cell r="O24">
            <v>0</v>
          </cell>
          <cell r="V24">
            <v>5</v>
          </cell>
          <cell r="W24" t="e">
            <v>#N/A</v>
          </cell>
        </row>
        <row r="25">
          <cell r="A25" t="str">
            <v>Фартук</v>
          </cell>
          <cell r="B25" t="str">
            <v>Фартук CHEMICAL</v>
          </cell>
          <cell r="C25">
            <v>44036</v>
          </cell>
          <cell r="F25">
            <v>4</v>
          </cell>
          <cell r="O25">
            <v>0</v>
          </cell>
          <cell r="V25">
            <v>4</v>
          </cell>
          <cell r="W25" t="e">
            <v>#N/A</v>
          </cell>
        </row>
        <row r="26">
          <cell r="A26" t="str">
            <v>Фартук</v>
          </cell>
          <cell r="B26" t="str">
            <v>Фартук удлиненный прорезиненный</v>
          </cell>
          <cell r="C26">
            <v>44036</v>
          </cell>
          <cell r="F26">
            <v>4</v>
          </cell>
          <cell r="O26">
            <v>0</v>
          </cell>
          <cell r="V26">
            <v>4</v>
          </cell>
          <cell r="W26" t="e">
            <v>#N/A</v>
          </cell>
        </row>
        <row r="27">
          <cell r="A27" t="str">
            <v>Нарукавники</v>
          </cell>
          <cell r="B27" t="str">
            <v>Нарукавник одноразовый 50пар</v>
          </cell>
          <cell r="C27">
            <v>44053</v>
          </cell>
          <cell r="F27">
            <v>10</v>
          </cell>
          <cell r="O27">
            <v>0</v>
          </cell>
          <cell r="V27">
            <v>10</v>
          </cell>
          <cell r="W27" t="e">
            <v>#N/A</v>
          </cell>
        </row>
        <row r="28">
          <cell r="A28" t="str">
            <v>Костюм зимний</v>
          </cell>
          <cell r="B28" t="str">
            <v>Костюм СТАНДАРТ</v>
          </cell>
          <cell r="C28">
            <v>44074</v>
          </cell>
          <cell r="F28">
            <v>6</v>
          </cell>
          <cell r="O28">
            <v>0</v>
          </cell>
          <cell r="V28">
            <v>6</v>
          </cell>
          <cell r="W28" t="e">
            <v>#N/A</v>
          </cell>
        </row>
        <row r="29">
          <cell r="A29" t="str">
            <v>Костюм летний</v>
          </cell>
          <cell r="B29" t="str">
            <v>Блуза ФУДМЕЙКЕР со стойкой (мужская/женская) цв. Синий (88-92/158-164)</v>
          </cell>
          <cell r="C29">
            <v>44090</v>
          </cell>
          <cell r="D29">
            <v>164</v>
          </cell>
          <cell r="F29">
            <v>1</v>
          </cell>
          <cell r="G29" t="str">
            <v>Техноавиа-Санкт-Петербург ООО</v>
          </cell>
          <cell r="H29">
            <v>4361</v>
          </cell>
          <cell r="O29">
            <v>0</v>
          </cell>
          <cell r="U29">
            <v>0</v>
          </cell>
          <cell r="V29">
            <v>1</v>
          </cell>
          <cell r="W29" t="e">
            <v>#N/A</v>
          </cell>
        </row>
        <row r="30">
          <cell r="A30" t="str">
            <v>Костюм летний</v>
          </cell>
          <cell r="B30" t="str">
            <v>Брюки ФУДМЕЙКЕР (мужские/женские) цв. Синий (88-92/158-164)</v>
          </cell>
          <cell r="C30">
            <v>44090</v>
          </cell>
          <cell r="D30">
            <v>164</v>
          </cell>
          <cell r="F30">
            <v>1</v>
          </cell>
          <cell r="G30" t="str">
            <v>Техноавиа-Санкт-Петербург ООО</v>
          </cell>
          <cell r="H30">
            <v>4364</v>
          </cell>
          <cell r="O30">
            <v>0</v>
          </cell>
          <cell r="V30">
            <v>1</v>
          </cell>
          <cell r="W30" t="e">
            <v>#N/A</v>
          </cell>
        </row>
        <row r="31">
          <cell r="A31" t="str">
            <v>Костюм летний</v>
          </cell>
          <cell r="B31" t="str">
            <v>Костюм мужской ТЕХНО для защиты от механических воздействий и ОПЗ / куртка + полукомбинезон (96-100/158-164)</v>
          </cell>
          <cell r="C31">
            <v>44090</v>
          </cell>
          <cell r="D31">
            <v>164</v>
          </cell>
          <cell r="F31">
            <v>1</v>
          </cell>
          <cell r="G31" t="str">
            <v>Техноавиа-Санкт-Петербург ООО</v>
          </cell>
          <cell r="H31">
            <v>3294</v>
          </cell>
          <cell r="O31">
            <v>0</v>
          </cell>
          <cell r="V31">
            <v>1</v>
          </cell>
          <cell r="W31" t="e">
            <v>#N/A</v>
          </cell>
        </row>
        <row r="32">
          <cell r="A32" t="str">
            <v>Костюм летний</v>
          </cell>
          <cell r="B32" t="str">
            <v>Костюм мужской ТЕХНО для защиты от механических воздействий и ОПЗ / куртка + полукомбинезон (96-100/170-176)</v>
          </cell>
          <cell r="C32">
            <v>44090</v>
          </cell>
          <cell r="D32">
            <v>176</v>
          </cell>
          <cell r="F32">
            <v>3</v>
          </cell>
          <cell r="G32" t="str">
            <v>Техноавиа-Санкт-Петербург ООО</v>
          </cell>
          <cell r="H32">
            <v>3294</v>
          </cell>
          <cell r="O32">
            <v>0</v>
          </cell>
          <cell r="V32">
            <v>3</v>
          </cell>
          <cell r="W32" t="e">
            <v>#N/A</v>
          </cell>
        </row>
        <row r="33">
          <cell r="A33" t="str">
            <v>Костюм летний</v>
          </cell>
          <cell r="B33" t="str">
            <v>Костюм мужской ТЕХНО для защиты от механических воздействий и ОПЗ / куртка + полукомбинезон (96-100/158-164)</v>
          </cell>
          <cell r="C33">
            <v>44090</v>
          </cell>
          <cell r="D33">
            <v>164</v>
          </cell>
          <cell r="F33">
            <v>1</v>
          </cell>
          <cell r="G33" t="str">
            <v>Техноавиа-Санкт-Петербург ООО</v>
          </cell>
          <cell r="H33">
            <v>3294</v>
          </cell>
          <cell r="O33">
            <v>0</v>
          </cell>
          <cell r="V33">
            <v>1</v>
          </cell>
          <cell r="W33" t="e">
            <v>#N/A</v>
          </cell>
        </row>
        <row r="34">
          <cell r="A34" t="str">
            <v>Костюм летний</v>
          </cell>
          <cell r="B34" t="str">
            <v>Костюм мужской ТЕХНО для защиты от механических воздействий и ОПЗ / куртка + полукомбинезон (104-108/170-176)</v>
          </cell>
          <cell r="C34">
            <v>44090</v>
          </cell>
          <cell r="D34">
            <v>176</v>
          </cell>
          <cell r="F34">
            <v>4</v>
          </cell>
          <cell r="G34" t="str">
            <v>Техноавиа-Санкт-Петербург ООО</v>
          </cell>
          <cell r="H34">
            <v>3294</v>
          </cell>
          <cell r="O34">
            <v>0</v>
          </cell>
          <cell r="V34">
            <v>4</v>
          </cell>
          <cell r="W34" t="e">
            <v>#N/A</v>
          </cell>
        </row>
        <row r="35">
          <cell r="A35" t="str">
            <v>Костюм летний</v>
          </cell>
          <cell r="B35" t="str">
            <v>Костюм мужской ТЕХНО для защиты от механических воздействий и ОПЗ / куртка + полукомбинезон (112-116/170-176)</v>
          </cell>
          <cell r="C35">
            <v>44090</v>
          </cell>
          <cell r="D35">
            <v>176</v>
          </cell>
          <cell r="F35">
            <v>2</v>
          </cell>
          <cell r="G35" t="str">
            <v>Техноавиа-Санкт-Петербург ООО</v>
          </cell>
          <cell r="H35">
            <v>3294</v>
          </cell>
          <cell r="O35">
            <v>0</v>
          </cell>
          <cell r="W35" t="e">
            <v>#N/A</v>
          </cell>
        </row>
        <row r="36">
          <cell r="A36" t="str">
            <v>Костюм зимний</v>
          </cell>
          <cell r="B36" t="str">
            <v>Куртка мужская БАЙКАЛ для защиты от пониженных температур (96-100/158-164)</v>
          </cell>
          <cell r="C36">
            <v>44090</v>
          </cell>
          <cell r="D36">
            <v>164</v>
          </cell>
          <cell r="F36">
            <v>1</v>
          </cell>
          <cell r="G36" t="str">
            <v>Техноавиа-Санкт-Петербург ООО</v>
          </cell>
          <cell r="H36">
            <v>2169</v>
          </cell>
          <cell r="O36">
            <v>0</v>
          </cell>
          <cell r="V36">
            <v>1</v>
          </cell>
          <cell r="W36" t="e">
            <v>#N/A</v>
          </cell>
        </row>
        <row r="37">
          <cell r="A37" t="str">
            <v>Костюм зимний</v>
          </cell>
          <cell r="B37" t="str">
            <v>Куртка мужская БАЙКАЛ для защиты от пониженных температур (96-100/170-176)</v>
          </cell>
          <cell r="C37">
            <v>44090</v>
          </cell>
          <cell r="D37">
            <v>176</v>
          </cell>
          <cell r="F37">
            <v>4</v>
          </cell>
          <cell r="G37" t="str">
            <v>Техноавиа-Санкт-Петербург ООО</v>
          </cell>
          <cell r="H37">
            <v>2169</v>
          </cell>
          <cell r="O37">
            <v>0</v>
          </cell>
          <cell r="V37">
            <v>4</v>
          </cell>
          <cell r="W37" t="e">
            <v>#N/A</v>
          </cell>
        </row>
        <row r="38">
          <cell r="A38" t="str">
            <v>Костюм зимний</v>
          </cell>
          <cell r="B38" t="str">
            <v>Куртка мужская БАЙКАЛ для защиты от пониженных температур (96-100/182-188)</v>
          </cell>
          <cell r="C38">
            <v>44090</v>
          </cell>
          <cell r="D38">
            <v>188</v>
          </cell>
          <cell r="F38">
            <v>2</v>
          </cell>
          <cell r="G38" t="str">
            <v>Техноавиа-Санкт-Петербург ООО</v>
          </cell>
          <cell r="H38">
            <v>2169</v>
          </cell>
          <cell r="O38">
            <v>0</v>
          </cell>
          <cell r="V38">
            <v>2</v>
          </cell>
          <cell r="W38" t="e">
            <v>#N/A</v>
          </cell>
        </row>
        <row r="39">
          <cell r="A39" t="str">
            <v>Костюм зимний</v>
          </cell>
          <cell r="B39" t="str">
            <v>Куртка мужская БАЙКАЛ для защиты от пониженных температур (104-108/170-176)</v>
          </cell>
          <cell r="C39">
            <v>44090</v>
          </cell>
          <cell r="D39">
            <v>176</v>
          </cell>
          <cell r="F39">
            <v>5</v>
          </cell>
          <cell r="G39" t="str">
            <v>Техноавиа-Санкт-Петербург ООО</v>
          </cell>
          <cell r="H39">
            <v>2169</v>
          </cell>
          <cell r="O39">
            <v>0</v>
          </cell>
          <cell r="V39">
            <v>5</v>
          </cell>
          <cell r="W39" t="e">
            <v>#N/A</v>
          </cell>
        </row>
        <row r="40">
          <cell r="A40" t="str">
            <v>Костюм зимний</v>
          </cell>
          <cell r="B40" t="str">
            <v>Куртка мужская БАЙКАЛ для защиты от пониженных температур (104-108/182-188)</v>
          </cell>
          <cell r="C40">
            <v>44090</v>
          </cell>
          <cell r="D40">
            <v>188</v>
          </cell>
          <cell r="F40">
            <v>1</v>
          </cell>
          <cell r="G40" t="str">
            <v>Техноавиа-Санкт-Петербург ООО</v>
          </cell>
          <cell r="H40">
            <v>2169</v>
          </cell>
          <cell r="O40">
            <v>0</v>
          </cell>
          <cell r="V40">
            <v>1</v>
          </cell>
          <cell r="W40" t="e">
            <v>#N/A</v>
          </cell>
        </row>
        <row r="41">
          <cell r="A41" t="str">
            <v>Костюм зимний</v>
          </cell>
          <cell r="B41" t="str">
            <v>Куртка мужская БАЙКАЛ для защиты от пониженных температур (112-116/170-176)</v>
          </cell>
          <cell r="C41">
            <v>44090</v>
          </cell>
          <cell r="D41">
            <v>176</v>
          </cell>
          <cell r="F41">
            <v>2</v>
          </cell>
          <cell r="G41" t="str">
            <v>Техноавиа-Санкт-Петербург ООО</v>
          </cell>
          <cell r="H41">
            <v>2169</v>
          </cell>
          <cell r="O41">
            <v>0</v>
          </cell>
          <cell r="V41">
            <v>2</v>
          </cell>
          <cell r="W41" t="e">
            <v>#N/A</v>
          </cell>
        </row>
        <row r="42">
          <cell r="A42" t="str">
            <v>Костюм зимний</v>
          </cell>
          <cell r="B42" t="str">
            <v>Куртка мужская демисезонная "Лондон" /цв.темно-синий/ (88-92/182-188)</v>
          </cell>
          <cell r="C42">
            <v>44090</v>
          </cell>
          <cell r="D42">
            <v>188</v>
          </cell>
          <cell r="F42">
            <v>1</v>
          </cell>
          <cell r="G42" t="str">
            <v>Техноавиа-Санкт-Петербург ООО</v>
          </cell>
          <cell r="H42">
            <v>2381</v>
          </cell>
          <cell r="I42" t="str">
            <v>RU Д-RU.РА01.В.05682/18</v>
          </cell>
          <cell r="J42">
            <v>44090</v>
          </cell>
          <cell r="K42" t="str">
            <v>Романчук</v>
          </cell>
          <cell r="L42">
            <v>1</v>
          </cell>
          <cell r="M42">
            <v>0</v>
          </cell>
          <cell r="N42">
            <v>24</v>
          </cell>
          <cell r="O42">
            <v>44810</v>
          </cell>
          <cell r="U42">
            <v>1</v>
          </cell>
          <cell r="V42">
            <v>1</v>
          </cell>
          <cell r="W42" t="e">
            <v>#N/A</v>
          </cell>
        </row>
        <row r="43">
          <cell r="A43" t="str">
            <v>Костюм зимний</v>
          </cell>
          <cell r="B43" t="str">
            <v>Куртка мужская ЛЮМОС сигнальная 2 класс для защиты от пониженных температур (88-92/170-176)</v>
          </cell>
          <cell r="C43">
            <v>44090</v>
          </cell>
          <cell r="D43">
            <v>176</v>
          </cell>
          <cell r="F43">
            <v>2</v>
          </cell>
          <cell r="G43" t="str">
            <v>Техноавиа-Санкт-Петербург ООО</v>
          </cell>
          <cell r="H43">
            <v>2176</v>
          </cell>
          <cell r="O43">
            <v>0</v>
          </cell>
          <cell r="V43">
            <v>2</v>
          </cell>
          <cell r="W43" t="e">
            <v>#N/A</v>
          </cell>
        </row>
        <row r="44">
          <cell r="A44" t="str">
            <v>Костюм зимний</v>
          </cell>
          <cell r="B44" t="str">
            <v>Куртка мужская ЛЮМОС сигнальная 2 класс для защиты от пониженных температур (96-100/170-176)</v>
          </cell>
          <cell r="C44">
            <v>44090</v>
          </cell>
          <cell r="D44">
            <v>176</v>
          </cell>
          <cell r="F44">
            <v>3</v>
          </cell>
          <cell r="G44" t="str">
            <v>Техноавиа-Санкт-Петербург ООО</v>
          </cell>
          <cell r="H44">
            <v>2176</v>
          </cell>
          <cell r="O44">
            <v>0</v>
          </cell>
          <cell r="V44">
            <v>3</v>
          </cell>
          <cell r="W44" t="e">
            <v>#N/A</v>
          </cell>
        </row>
        <row r="45">
          <cell r="A45" t="str">
            <v>Костюм зимний</v>
          </cell>
          <cell r="B45" t="str">
            <v>Куртка мужская ЛЮМОС сигнальная 2 класс для защиты от пониженных температур (96-100/182-188)</v>
          </cell>
          <cell r="C45">
            <v>44090</v>
          </cell>
          <cell r="D45">
            <v>188</v>
          </cell>
          <cell r="F45">
            <v>1</v>
          </cell>
          <cell r="G45" t="str">
            <v>Техноавиа-Санкт-Петербург ООО</v>
          </cell>
          <cell r="H45">
            <v>2176</v>
          </cell>
          <cell r="O45">
            <v>0</v>
          </cell>
          <cell r="V45">
            <v>1</v>
          </cell>
          <cell r="W45" t="e">
            <v>#N/A</v>
          </cell>
        </row>
        <row r="46">
          <cell r="A46" t="str">
            <v>Костюм зимний</v>
          </cell>
          <cell r="B46" t="str">
            <v>Куртка мужская ЛЮМОС сигнальная 2 класс для защиты от пониженных температур (104-108/170-176)</v>
          </cell>
          <cell r="C46">
            <v>44090</v>
          </cell>
          <cell r="D46">
            <v>176</v>
          </cell>
          <cell r="F46">
            <v>3</v>
          </cell>
          <cell r="G46" t="str">
            <v>Техноавиа-Санкт-Петербург ООО</v>
          </cell>
          <cell r="H46">
            <v>2176</v>
          </cell>
          <cell r="O46">
            <v>0</v>
          </cell>
          <cell r="V46">
            <v>3</v>
          </cell>
          <cell r="W46" t="e">
            <v>#N/A</v>
          </cell>
        </row>
        <row r="47">
          <cell r="A47" t="str">
            <v>Костюм зимний</v>
          </cell>
          <cell r="B47" t="str">
            <v>Куртка мужская ЛЮМОС сигнальная 2 класс для защиты от пониженных температур (104-108/182-188)</v>
          </cell>
          <cell r="C47">
            <v>44090</v>
          </cell>
          <cell r="D47">
            <v>182</v>
          </cell>
          <cell r="F47">
            <v>1</v>
          </cell>
          <cell r="G47" t="str">
            <v>Техноавиа-Санкт-Петербург ООО</v>
          </cell>
          <cell r="H47">
            <v>2176</v>
          </cell>
          <cell r="O47">
            <v>0</v>
          </cell>
          <cell r="V47">
            <v>1</v>
          </cell>
          <cell r="W47" t="e">
            <v>#N/A</v>
          </cell>
        </row>
        <row r="48">
          <cell r="A48" t="str">
            <v>Перчатки трикотажные</v>
          </cell>
          <cell r="B48" t="str">
            <v>Перчатки трикотажные для защиты рук от механических воздействий и ОПЗ  / полушерстяные (9)</v>
          </cell>
          <cell r="C48">
            <v>44090</v>
          </cell>
          <cell r="E48">
            <v>9</v>
          </cell>
          <cell r="F48">
            <v>10</v>
          </cell>
          <cell r="G48" t="str">
            <v>Техноавиа-Санкт-Петербург ООО</v>
          </cell>
          <cell r="H48">
            <v>7424</v>
          </cell>
          <cell r="O48">
            <v>0</v>
          </cell>
          <cell r="V48">
            <v>10</v>
          </cell>
          <cell r="W48" t="e">
            <v>#N/A</v>
          </cell>
        </row>
        <row r="49">
          <cell r="A49" t="str">
            <v>Костюм зимний</v>
          </cell>
          <cell r="B49" t="str">
            <v>Полукомбинезон мужской БАЙКАЛ для защиты от пониженных температур (96-100/158-164)</v>
          </cell>
          <cell r="C49">
            <v>44090</v>
          </cell>
          <cell r="D49">
            <v>164</v>
          </cell>
          <cell r="F49">
            <v>1</v>
          </cell>
          <cell r="G49" t="str">
            <v>Техноавиа-Санкт-Петербург ООО</v>
          </cell>
          <cell r="H49">
            <v>2170</v>
          </cell>
          <cell r="O49">
            <v>0</v>
          </cell>
          <cell r="V49">
            <v>1</v>
          </cell>
          <cell r="W49" t="e">
            <v>#N/A</v>
          </cell>
        </row>
        <row r="50">
          <cell r="A50" t="str">
            <v>Костюм зимний</v>
          </cell>
          <cell r="B50" t="str">
            <v>Полукомбинезон мужской БАЙКАЛ для защиты от пониженных температур (96-100/170-176)</v>
          </cell>
          <cell r="C50">
            <v>44090</v>
          </cell>
          <cell r="D50">
            <v>176</v>
          </cell>
          <cell r="F50">
            <v>4</v>
          </cell>
          <cell r="G50" t="str">
            <v>Техноавиа-Санкт-Петербург ООО</v>
          </cell>
          <cell r="H50">
            <v>2170</v>
          </cell>
          <cell r="O50">
            <v>0</v>
          </cell>
          <cell r="V50">
            <v>4</v>
          </cell>
          <cell r="W50" t="e">
            <v>#N/A</v>
          </cell>
        </row>
        <row r="51">
          <cell r="A51" t="str">
            <v>Костюм зимний</v>
          </cell>
          <cell r="B51" t="str">
            <v>Полукомбинезон мужской БАЙКАЛ для защиты от пониженных температур (96-100/182-188)</v>
          </cell>
          <cell r="C51">
            <v>44090</v>
          </cell>
          <cell r="D51">
            <v>188</v>
          </cell>
          <cell r="F51">
            <v>2</v>
          </cell>
          <cell r="G51" t="str">
            <v>Техноавиа-Санкт-Петербург ООО</v>
          </cell>
          <cell r="H51">
            <v>2170</v>
          </cell>
          <cell r="O51">
            <v>0</v>
          </cell>
          <cell r="V51">
            <v>2</v>
          </cell>
          <cell r="W51" t="e">
            <v>#N/A</v>
          </cell>
        </row>
        <row r="52">
          <cell r="A52" t="str">
            <v>Костюм зимний</v>
          </cell>
          <cell r="B52" t="str">
            <v>Полукомбинезон мужской БАЙКАЛ для защиты от пониженных температур (104-108/170-176)</v>
          </cell>
          <cell r="C52">
            <v>44090</v>
          </cell>
          <cell r="D52">
            <v>176</v>
          </cell>
          <cell r="F52">
            <v>5</v>
          </cell>
          <cell r="G52" t="str">
            <v>Техноавиа-Санкт-Петербург ООО</v>
          </cell>
          <cell r="H52">
            <v>2170</v>
          </cell>
          <cell r="O52">
            <v>0</v>
          </cell>
          <cell r="W52" t="e">
            <v>#N/A</v>
          </cell>
        </row>
        <row r="53">
          <cell r="A53" t="str">
            <v>Костюм зимний</v>
          </cell>
          <cell r="B53" t="str">
            <v>Полукомбинезон мужской БАЙКАЛ для защиты от пониженных температур (104-108/182-188)</v>
          </cell>
          <cell r="C53">
            <v>44090</v>
          </cell>
          <cell r="D53">
            <v>188</v>
          </cell>
          <cell r="F53">
            <v>1</v>
          </cell>
          <cell r="G53" t="str">
            <v>Техноавиа-Санкт-Петербург ООО</v>
          </cell>
          <cell r="H53">
            <v>2170</v>
          </cell>
          <cell r="O53">
            <v>0</v>
          </cell>
          <cell r="W53" t="e">
            <v>#N/A</v>
          </cell>
        </row>
        <row r="54">
          <cell r="A54" t="str">
            <v>Костюм зимний</v>
          </cell>
          <cell r="B54" t="str">
            <v>Полукомбинезон мужской БАЙКАЛ для защиты от пониженных температур (112-116/170-176)</v>
          </cell>
          <cell r="C54">
            <v>44090</v>
          </cell>
          <cell r="D54">
            <v>176</v>
          </cell>
          <cell r="F54">
            <v>2</v>
          </cell>
          <cell r="G54" t="str">
            <v>Техноавиа-Санкт-Петербург ООО</v>
          </cell>
          <cell r="H54">
            <v>2170</v>
          </cell>
          <cell r="O54">
            <v>0</v>
          </cell>
          <cell r="W54" t="e">
            <v>#N/A</v>
          </cell>
        </row>
        <row r="55">
          <cell r="B55" t="str">
            <v>Футболка М-1 цв. Васильковый (96/170-176)</v>
          </cell>
          <cell r="C55">
            <v>44090</v>
          </cell>
          <cell r="D55">
            <v>176</v>
          </cell>
          <cell r="F55">
            <v>7</v>
          </cell>
          <cell r="G55" t="str">
            <v>Техноавиа-Санкт-Петербург ООО</v>
          </cell>
          <cell r="H55">
            <v>4023</v>
          </cell>
          <cell r="O55">
            <v>0</v>
          </cell>
          <cell r="W55" t="e">
            <v>#N/A</v>
          </cell>
        </row>
        <row r="56">
          <cell r="B56" t="str">
            <v>Футболка М-1 цв. Васильковый (104/170-176)</v>
          </cell>
          <cell r="C56">
            <v>44090</v>
          </cell>
          <cell r="D56">
            <v>176</v>
          </cell>
          <cell r="F56">
            <v>7</v>
          </cell>
          <cell r="G56" t="str">
            <v>Техноавиа-Санкт-Петербург ООО</v>
          </cell>
          <cell r="H56">
            <v>4023</v>
          </cell>
          <cell r="O56">
            <v>0</v>
          </cell>
          <cell r="V56">
            <v>7</v>
          </cell>
          <cell r="W56" t="e">
            <v>#N/A</v>
          </cell>
        </row>
        <row r="57">
          <cell r="A57" t="str">
            <v>Шапка</v>
          </cell>
          <cell r="B57" t="str">
            <v>Шапка вязаная двойная с утиплителем ТИНСУЛЕЙТ 100 % ПАН т синяя (55-62)</v>
          </cell>
          <cell r="C57">
            <v>44090</v>
          </cell>
          <cell r="E57">
            <v>62</v>
          </cell>
          <cell r="F57">
            <v>16</v>
          </cell>
          <cell r="G57" t="str">
            <v>Техноавиа-Санкт-Петербург ООО</v>
          </cell>
          <cell r="H57">
            <v>8120</v>
          </cell>
          <cell r="O57">
            <v>0</v>
          </cell>
          <cell r="V57">
            <v>16</v>
          </cell>
          <cell r="W57" t="e">
            <v>#N/A</v>
          </cell>
        </row>
        <row r="58">
          <cell r="A58" t="str">
            <v>Шапка</v>
          </cell>
          <cell r="B58" t="str">
            <v>Шапка вязаная двойная с утиплителем ТИНСУЛЕЙТ 100 % ПАН т синяя (55-62)</v>
          </cell>
          <cell r="C58">
            <v>44090</v>
          </cell>
          <cell r="E58">
            <v>62</v>
          </cell>
          <cell r="F58">
            <v>10</v>
          </cell>
          <cell r="G58" t="str">
            <v>Техноавиа-Санкт-Петербург ООО</v>
          </cell>
          <cell r="H58">
            <v>8120</v>
          </cell>
          <cell r="O58">
            <v>0</v>
          </cell>
          <cell r="W58" t="e">
            <v>#N/A</v>
          </cell>
        </row>
        <row r="59">
          <cell r="A59" t="str">
            <v>Костюм летний</v>
          </cell>
          <cell r="B59" t="str">
            <v>Костюм мужской ТЕХНО для защиты от механических воздействий и ОПЗ / куртка + полукомбинезон (96-100/182-188)</v>
          </cell>
          <cell r="C59">
            <v>44096</v>
          </cell>
          <cell r="D59">
            <v>188</v>
          </cell>
          <cell r="F59">
            <v>1</v>
          </cell>
          <cell r="G59" t="str">
            <v>Техноавиа-Санкт-Петербург ООО</v>
          </cell>
          <cell r="H59">
            <v>3294</v>
          </cell>
          <cell r="J59">
            <v>44167</v>
          </cell>
          <cell r="K59" t="str">
            <v>Симанов</v>
          </cell>
          <cell r="L59">
            <v>1</v>
          </cell>
          <cell r="M59">
            <v>0</v>
          </cell>
          <cell r="N59">
            <v>12</v>
          </cell>
          <cell r="O59">
            <v>44527</v>
          </cell>
          <cell r="P59">
            <v>1</v>
          </cell>
          <cell r="W59" t="e">
            <v>#N/A</v>
          </cell>
        </row>
        <row r="60">
          <cell r="A60" t="str">
            <v>Костюм летний</v>
          </cell>
          <cell r="B60" t="str">
            <v>Костюм мужской ТЕХНО для защиты от механических воздействий и ОПЗ / куртка + полукомбинезон (104-108/170-176)</v>
          </cell>
          <cell r="C60">
            <v>44096</v>
          </cell>
          <cell r="D60">
            <v>176</v>
          </cell>
          <cell r="F60">
            <v>1</v>
          </cell>
          <cell r="G60" t="str">
            <v>Техноавиа-Санкт-Петербург ООО</v>
          </cell>
          <cell r="H60">
            <v>3294</v>
          </cell>
          <cell r="O60">
            <v>0</v>
          </cell>
          <cell r="W60" t="e">
            <v>#N/A</v>
          </cell>
        </row>
        <row r="61">
          <cell r="A61" t="str">
            <v>Ботинки зимние</v>
          </cell>
          <cell r="B61" t="str">
            <v>Ботинки женские кожаные ТЕХНОГАРД подкл. Из искусст меха с шерст ворсом, метал внутр носок (38)</v>
          </cell>
          <cell r="C61">
            <v>44096</v>
          </cell>
          <cell r="E61">
            <v>38</v>
          </cell>
          <cell r="F61">
            <v>1</v>
          </cell>
          <cell r="G61" t="str">
            <v>Техноавиа-Санкт-Петербург ООО</v>
          </cell>
          <cell r="H61">
            <v>5159</v>
          </cell>
          <cell r="K61" t="str">
            <v>Симанов</v>
          </cell>
          <cell r="L61">
            <v>1</v>
          </cell>
          <cell r="O61">
            <v>0</v>
          </cell>
          <cell r="V61">
            <v>0</v>
          </cell>
          <cell r="W61" t="e">
            <v>#N/A</v>
          </cell>
        </row>
        <row r="62">
          <cell r="A62" t="str">
            <v>Ботинки зимние</v>
          </cell>
          <cell r="B62" t="str">
            <v>Ботинки женские кожаные ТЕХНОГАРД подкл. Из искусст меха с шерст ворсом, метал внутр носок (39)</v>
          </cell>
          <cell r="C62">
            <v>44096</v>
          </cell>
          <cell r="E62">
            <v>39</v>
          </cell>
          <cell r="F62">
            <v>1</v>
          </cell>
          <cell r="G62" t="str">
            <v>Техноавиа-Санкт-Петербург ООО</v>
          </cell>
          <cell r="H62">
            <v>5159</v>
          </cell>
          <cell r="O62">
            <v>0</v>
          </cell>
          <cell r="W62" t="e">
            <v>#N/A</v>
          </cell>
        </row>
        <row r="63">
          <cell r="A63" t="str">
            <v>Ботинки зимние</v>
          </cell>
          <cell r="B63" t="str">
            <v>Ботинки мужские кожаные ТЕХНОГАРД подкладка из искусст меха с шерст ворсом ПУ/ТПУ метал внутр защитн носок (43)</v>
          </cell>
          <cell r="C63">
            <v>44096</v>
          </cell>
          <cell r="E63">
            <v>43</v>
          </cell>
          <cell r="F63">
            <v>3</v>
          </cell>
          <cell r="G63" t="str">
            <v>Техноавиа-Санкт-Петербург ООО</v>
          </cell>
          <cell r="H63">
            <v>5078</v>
          </cell>
          <cell r="O63">
            <v>0</v>
          </cell>
          <cell r="V63">
            <v>3</v>
          </cell>
          <cell r="W63" t="e">
            <v>#N/A</v>
          </cell>
        </row>
        <row r="64">
          <cell r="A64" t="str">
            <v>Ботинки зимние</v>
          </cell>
          <cell r="B64" t="str">
            <v>Ботинки мужские кожаные ТЕХНОГАРД подкладка из искусст меха с шерст ворсом ПУ/ТПУ метал внутр защитн носок (44)</v>
          </cell>
          <cell r="C64">
            <v>44096</v>
          </cell>
          <cell r="E64">
            <v>44</v>
          </cell>
          <cell r="F64">
            <v>2</v>
          </cell>
          <cell r="G64" t="str">
            <v>Техноавиа-Санкт-Петербург ООО</v>
          </cell>
          <cell r="H64">
            <v>5078</v>
          </cell>
          <cell r="O64">
            <v>0</v>
          </cell>
          <cell r="W64" t="e">
            <v>#N/A</v>
          </cell>
        </row>
        <row r="65">
          <cell r="A65" t="str">
            <v>Ботинки летние</v>
          </cell>
          <cell r="B65" t="str">
            <v>Ботинки облегченные кожаные с внутренним защит носком из поликарбоната К-1 (38)</v>
          </cell>
          <cell r="C65">
            <v>44096</v>
          </cell>
          <cell r="E65">
            <v>38</v>
          </cell>
          <cell r="F65">
            <v>1</v>
          </cell>
          <cell r="G65" t="str">
            <v>Техноавиа-Санкт-Петербург ООО</v>
          </cell>
          <cell r="H65">
            <v>5814</v>
          </cell>
          <cell r="O65">
            <v>0</v>
          </cell>
          <cell r="V65">
            <v>1</v>
          </cell>
          <cell r="W65" t="e">
            <v>#N/A</v>
          </cell>
        </row>
        <row r="66">
          <cell r="A66" t="str">
            <v>Ботинки летние</v>
          </cell>
          <cell r="B66" t="str">
            <v>Ботинки облегченные кожаные с внутренним защит носком из поликарбоната К-1 (43)</v>
          </cell>
          <cell r="C66">
            <v>44096</v>
          </cell>
          <cell r="E66">
            <v>43</v>
          </cell>
          <cell r="F66">
            <v>4</v>
          </cell>
          <cell r="G66" t="str">
            <v>Техноавиа-Санкт-Петербург ООО</v>
          </cell>
          <cell r="H66">
            <v>5814</v>
          </cell>
          <cell r="O66">
            <v>0</v>
          </cell>
          <cell r="W66" t="e">
            <v>#N/A</v>
          </cell>
        </row>
        <row r="67">
          <cell r="A67" t="str">
            <v>Ботинки летние</v>
          </cell>
          <cell r="B67" t="str">
            <v>Ботинки облегченные кожаные с внутренним защит носком из поликарбоната К-1 (44)</v>
          </cell>
          <cell r="C67">
            <v>44096</v>
          </cell>
          <cell r="E67">
            <v>44</v>
          </cell>
          <cell r="F67">
            <v>3</v>
          </cell>
          <cell r="G67" t="str">
            <v>Техноавиа-Санкт-Петербург ООО</v>
          </cell>
          <cell r="H67">
            <v>5814</v>
          </cell>
          <cell r="O67">
            <v>0</v>
          </cell>
          <cell r="W67" t="e">
            <v>#N/A</v>
          </cell>
        </row>
        <row r="68">
          <cell r="A68" t="str">
            <v>Ботинки летние</v>
          </cell>
          <cell r="B68" t="str">
            <v>Полуботинки женские МБС (39)</v>
          </cell>
          <cell r="C68">
            <v>44096</v>
          </cell>
          <cell r="E68">
            <v>39</v>
          </cell>
          <cell r="F68">
            <v>1</v>
          </cell>
          <cell r="G68" t="str">
            <v>Техноавиа-Санкт-Петербург ООО</v>
          </cell>
          <cell r="H68">
            <v>5110</v>
          </cell>
          <cell r="O68">
            <v>0</v>
          </cell>
          <cell r="V68">
            <v>1</v>
          </cell>
          <cell r="W68" t="e">
            <v>#N/A</v>
          </cell>
        </row>
        <row r="69">
          <cell r="A69" t="str">
            <v>Сапоги резиновые</v>
          </cell>
          <cell r="B69" t="str">
            <v>Сапоги ПРИЗМА с внутрен.метал. Защит. Носком (Мун 200), цв.синий марка Артель (40)</v>
          </cell>
          <cell r="C69">
            <v>44096</v>
          </cell>
          <cell r="E69">
            <v>40</v>
          </cell>
          <cell r="F69">
            <v>2</v>
          </cell>
          <cell r="G69" t="str">
            <v>Техноавиа-Санкт-Петербург ООО</v>
          </cell>
          <cell r="H69">
            <v>5044</v>
          </cell>
          <cell r="O69">
            <v>0</v>
          </cell>
          <cell r="V69">
            <v>2</v>
          </cell>
          <cell r="W69" t="e">
            <v>#N/A</v>
          </cell>
        </row>
        <row r="70">
          <cell r="A70" t="str">
            <v>Сапоги резиновые</v>
          </cell>
          <cell r="B70" t="str">
            <v>Сапоги ПРИЗМА с внутрен.метал. Защит. Носком (Мун 200), цв.синий марка Артель (42)</v>
          </cell>
          <cell r="C70">
            <v>44096</v>
          </cell>
          <cell r="E70">
            <v>42</v>
          </cell>
          <cell r="F70">
            <v>3</v>
          </cell>
          <cell r="G70" t="str">
            <v>Техноавиа-Санкт-Петербург ООО</v>
          </cell>
          <cell r="H70">
            <v>5044</v>
          </cell>
          <cell r="O70">
            <v>0</v>
          </cell>
          <cell r="W70" t="e">
            <v>#N/A</v>
          </cell>
        </row>
        <row r="71">
          <cell r="A71" t="str">
            <v>Сапоги резиновые</v>
          </cell>
          <cell r="B71" t="str">
            <v>Сапоги ПРИЗМА с внутрен.метал. Защит. Носком (Мун 200), цв.синий марка Артель (44)</v>
          </cell>
          <cell r="C71">
            <v>44096</v>
          </cell>
          <cell r="E71">
            <v>44</v>
          </cell>
          <cell r="F71">
            <v>3</v>
          </cell>
          <cell r="G71" t="str">
            <v>Техноавиа-Санкт-Петербург ООО</v>
          </cell>
          <cell r="H71">
            <v>5044</v>
          </cell>
          <cell r="O71">
            <v>0</v>
          </cell>
          <cell r="W71" t="e">
            <v>#N/A</v>
          </cell>
        </row>
        <row r="72">
          <cell r="A72" t="str">
            <v>Костюм летний</v>
          </cell>
          <cell r="B72" t="str">
            <v>Костюм мужской ТЕХНО для защиты от механических воздействий и ОПЗ / куртка + полукомбинезон (104-108/182-188)</v>
          </cell>
          <cell r="C72">
            <v>44103</v>
          </cell>
          <cell r="D72">
            <v>188</v>
          </cell>
          <cell r="F72">
            <v>1</v>
          </cell>
          <cell r="G72" t="str">
            <v>Техноавиа-Санкт-Петербург ООО</v>
          </cell>
          <cell r="H72">
            <v>3294</v>
          </cell>
          <cell r="O72">
            <v>0</v>
          </cell>
          <cell r="W72" t="e">
            <v>#N/A</v>
          </cell>
        </row>
        <row r="73">
          <cell r="A73" t="str">
            <v>Ботинки зимние</v>
          </cell>
          <cell r="B73" t="str">
            <v>Ботинки мужские кожаные ТЕХНОГАРД подкладка из искусст меха с шерст ворсом ПУ/ТПУ метал внутр защитн носок (43)</v>
          </cell>
          <cell r="C73">
            <v>44103</v>
          </cell>
          <cell r="E73">
            <v>43</v>
          </cell>
          <cell r="F73">
            <v>1</v>
          </cell>
          <cell r="G73" t="str">
            <v>Техноавиа-Санкт-Петербург ООО</v>
          </cell>
          <cell r="H73">
            <v>5078</v>
          </cell>
          <cell r="O73">
            <v>0</v>
          </cell>
          <cell r="W73" t="e">
            <v>#N/A</v>
          </cell>
        </row>
        <row r="74">
          <cell r="B74" t="str">
            <v>Галоши АГРОНОМ</v>
          </cell>
          <cell r="C74">
            <v>44104</v>
          </cell>
          <cell r="F74">
            <v>1</v>
          </cell>
          <cell r="O74">
            <v>0</v>
          </cell>
          <cell r="V74">
            <v>1</v>
          </cell>
          <cell r="W74" t="e">
            <v>#N/A</v>
          </cell>
        </row>
        <row r="75">
          <cell r="A75" t="str">
            <v>Костюм зимний</v>
          </cell>
          <cell r="B75" t="str">
            <v>Костюм ФОРМУЛА</v>
          </cell>
          <cell r="C75">
            <v>44105</v>
          </cell>
          <cell r="O75">
            <v>0</v>
          </cell>
          <cell r="V75">
            <v>0</v>
          </cell>
          <cell r="W75" t="e">
            <v>#N/A</v>
          </cell>
        </row>
        <row r="76">
          <cell r="A76" t="str">
            <v>Костюм зимний</v>
          </cell>
          <cell r="B76" t="str">
            <v>Костюм БАЛТИКА 48-50/170-176</v>
          </cell>
          <cell r="C76">
            <v>44118</v>
          </cell>
          <cell r="D76">
            <v>176</v>
          </cell>
          <cell r="F76">
            <v>5</v>
          </cell>
          <cell r="G76" t="str">
            <v>ТД ЦСК Общестрой ООО</v>
          </cell>
          <cell r="O76">
            <v>0</v>
          </cell>
          <cell r="V76">
            <v>5</v>
          </cell>
          <cell r="W76" t="e">
            <v>#N/A</v>
          </cell>
        </row>
        <row r="77">
          <cell r="A77" t="str">
            <v>Костюм зимний</v>
          </cell>
          <cell r="B77" t="str">
            <v>Костюм БАЛТИКА 52-54/170-176</v>
          </cell>
          <cell r="C77">
            <v>44118</v>
          </cell>
          <cell r="D77">
            <v>176</v>
          </cell>
          <cell r="F77">
            <v>6</v>
          </cell>
          <cell r="G77" t="str">
            <v>ТД ЦСК Общестрой ООО</v>
          </cell>
          <cell r="O77">
            <v>0</v>
          </cell>
          <cell r="W77" t="e">
            <v>#N/A</v>
          </cell>
        </row>
        <row r="78">
          <cell r="A78" t="str">
            <v>Костюм зимний</v>
          </cell>
          <cell r="B78" t="str">
            <v>Костюм БАЛТИКА 52-54/182-188</v>
          </cell>
          <cell r="C78">
            <v>44118</v>
          </cell>
          <cell r="D78">
            <v>188</v>
          </cell>
          <cell r="F78">
            <v>2</v>
          </cell>
          <cell r="G78" t="str">
            <v>ТД ЦСК Общестрой ООО</v>
          </cell>
          <cell r="O78">
            <v>0</v>
          </cell>
          <cell r="W78" t="e">
            <v>#N/A</v>
          </cell>
        </row>
        <row r="79">
          <cell r="A79" t="str">
            <v>Костюм зимний</v>
          </cell>
          <cell r="B79" t="str">
            <v>Костюм БАЛТИКА 56-58/170-176</v>
          </cell>
          <cell r="C79">
            <v>44118</v>
          </cell>
          <cell r="D79">
            <v>176</v>
          </cell>
          <cell r="F79">
            <v>2</v>
          </cell>
          <cell r="G79" t="str">
            <v>ТД ЦСК Общестрой ООО</v>
          </cell>
          <cell r="O79">
            <v>0</v>
          </cell>
          <cell r="W79" t="e">
            <v>#N/A</v>
          </cell>
        </row>
        <row r="80">
          <cell r="A80" t="str">
            <v>Сапоги зимние</v>
          </cell>
          <cell r="B80" t="str">
            <v>Сапоги АЛЯСКА</v>
          </cell>
          <cell r="C80">
            <v>44135</v>
          </cell>
          <cell r="F80">
            <v>2</v>
          </cell>
          <cell r="O80">
            <v>0</v>
          </cell>
          <cell r="V80">
            <v>2</v>
          </cell>
          <cell r="W80" t="e">
            <v>#N/A</v>
          </cell>
        </row>
        <row r="81">
          <cell r="A81" t="str">
            <v>Сапоги зимние</v>
          </cell>
          <cell r="B81" t="str">
            <v>Сапоги МИЛИТАРИ</v>
          </cell>
          <cell r="C81">
            <v>44135</v>
          </cell>
          <cell r="F81">
            <v>2</v>
          </cell>
          <cell r="O81">
            <v>0</v>
          </cell>
          <cell r="V81">
            <v>2</v>
          </cell>
          <cell r="W81" t="e">
            <v>#N/A</v>
          </cell>
        </row>
        <row r="82">
          <cell r="B82" t="str">
            <v xml:space="preserve">Халат рабочий женский </v>
          </cell>
          <cell r="C82">
            <v>44187</v>
          </cell>
          <cell r="F82">
            <v>2</v>
          </cell>
          <cell r="O82">
            <v>0</v>
          </cell>
          <cell r="V82">
            <v>2</v>
          </cell>
          <cell r="W82" t="e">
            <v>#N/A</v>
          </cell>
        </row>
        <row r="83">
          <cell r="A83" t="str">
            <v>Костюм зимний</v>
          </cell>
          <cell r="B83" t="str">
            <v>Куртка ГАСТАРБАЙТЕР</v>
          </cell>
          <cell r="C83">
            <v>44216</v>
          </cell>
          <cell r="O83">
            <v>0</v>
          </cell>
          <cell r="V83">
            <v>0</v>
          </cell>
          <cell r="W83" t="e">
            <v>#N/A</v>
          </cell>
        </row>
        <row r="84">
          <cell r="A84" t="str">
            <v>Сапоги зимние</v>
          </cell>
          <cell r="B84" t="str">
            <v>Сапоги КЛАССИКА</v>
          </cell>
          <cell r="C84">
            <v>44227</v>
          </cell>
          <cell r="F84">
            <v>1</v>
          </cell>
          <cell r="O84">
            <v>0</v>
          </cell>
          <cell r="V84">
            <v>1</v>
          </cell>
          <cell r="W84" t="e">
            <v>#N/A</v>
          </cell>
        </row>
        <row r="85">
          <cell r="A85" t="str">
            <v>Шапка</v>
          </cell>
          <cell r="B85" t="str">
            <v>Шапка трикотажная двойная вязка черная</v>
          </cell>
          <cell r="C85">
            <v>44227</v>
          </cell>
          <cell r="F85">
            <v>10</v>
          </cell>
          <cell r="K85" t="str">
            <v>Симанов</v>
          </cell>
          <cell r="L85">
            <v>1</v>
          </cell>
          <cell r="O85">
            <v>0</v>
          </cell>
          <cell r="V85">
            <v>9</v>
          </cell>
          <cell r="W85" t="e">
            <v>#N/A</v>
          </cell>
        </row>
        <row r="86">
          <cell r="O86">
            <v>0</v>
          </cell>
          <cell r="W86" t="e">
            <v>#N/A</v>
          </cell>
        </row>
        <row r="87">
          <cell r="O87">
            <v>0</v>
          </cell>
          <cell r="W87" t="e">
            <v>#N/A</v>
          </cell>
        </row>
        <row r="88">
          <cell r="O88">
            <v>0</v>
          </cell>
          <cell r="W88" t="e">
            <v>#N/A</v>
          </cell>
        </row>
        <row r="89">
          <cell r="O89">
            <v>0</v>
          </cell>
          <cell r="W89" t="e">
            <v>#N/A</v>
          </cell>
        </row>
        <row r="90">
          <cell r="O90">
            <v>0</v>
          </cell>
          <cell r="W90" t="e">
            <v>#N/A</v>
          </cell>
        </row>
        <row r="91">
          <cell r="O91">
            <v>0</v>
          </cell>
          <cell r="W91" t="e">
            <v>#N/A</v>
          </cell>
        </row>
        <row r="92">
          <cell r="O92">
            <v>0</v>
          </cell>
          <cell r="W92" t="e">
            <v>#N/A</v>
          </cell>
        </row>
        <row r="93">
          <cell r="O93">
            <v>0</v>
          </cell>
          <cell r="W93" t="e">
            <v>#N/A</v>
          </cell>
        </row>
        <row r="94">
          <cell r="O94">
            <v>0</v>
          </cell>
          <cell r="W94" t="e">
            <v>#N/A</v>
          </cell>
        </row>
        <row r="95">
          <cell r="O95">
            <v>0</v>
          </cell>
          <cell r="W95" t="e">
            <v>#N/A</v>
          </cell>
        </row>
        <row r="96">
          <cell r="O96">
            <v>0</v>
          </cell>
          <cell r="W96" t="e">
            <v>#N/A</v>
          </cell>
        </row>
        <row r="97">
          <cell r="O97">
            <v>0</v>
          </cell>
          <cell r="W97" t="e">
            <v>#N/A</v>
          </cell>
        </row>
        <row r="98">
          <cell r="O98">
            <v>0</v>
          </cell>
          <cell r="W98" t="e">
            <v>#N/A</v>
          </cell>
        </row>
        <row r="99">
          <cell r="O99">
            <v>0</v>
          </cell>
          <cell r="W99" t="e">
            <v>#N/A</v>
          </cell>
        </row>
        <row r="100">
          <cell r="O100">
            <v>0</v>
          </cell>
          <cell r="W100" t="e">
            <v>#N/A</v>
          </cell>
        </row>
        <row r="101">
          <cell r="O101">
            <v>0</v>
          </cell>
          <cell r="W101" t="e">
            <v>#N/A</v>
          </cell>
        </row>
        <row r="102">
          <cell r="O102">
            <v>0</v>
          </cell>
          <cell r="W102" t="e">
            <v>#N/A</v>
          </cell>
        </row>
        <row r="103">
          <cell r="O103">
            <v>0</v>
          </cell>
          <cell r="W103" t="e">
            <v>#N/A</v>
          </cell>
        </row>
        <row r="104">
          <cell r="O104">
            <v>0</v>
          </cell>
          <cell r="W104" t="e">
            <v>#N/A</v>
          </cell>
        </row>
        <row r="105">
          <cell r="W105" t="e">
            <v>#N/A</v>
          </cell>
        </row>
        <row r="106">
          <cell r="W106" t="e">
            <v>#N/A</v>
          </cell>
        </row>
        <row r="107">
          <cell r="W107" t="e">
            <v>#N/A</v>
          </cell>
        </row>
        <row r="108">
          <cell r="W108" t="e">
            <v>#N/A</v>
          </cell>
        </row>
        <row r="109">
          <cell r="W109" t="e">
            <v>#N/A</v>
          </cell>
        </row>
        <row r="110">
          <cell r="W110" t="e">
            <v>#N/A</v>
          </cell>
        </row>
      </sheetData>
      <sheetData sheetId="1">
        <row r="4">
          <cell r="A4">
            <v>30</v>
          </cell>
          <cell r="B4" t="str">
            <v>Алексеев</v>
          </cell>
          <cell r="C4" t="str">
            <v>Кирилл</v>
          </cell>
          <cell r="D4" t="str">
            <v>Викторович</v>
          </cell>
          <cell r="E4" t="str">
            <v>Мастер смены</v>
          </cell>
          <cell r="F4" t="str">
            <v>Производственная служба</v>
          </cell>
          <cell r="G4">
            <v>44173</v>
          </cell>
          <cell r="I4">
            <v>182</v>
          </cell>
          <cell r="J4" t="str">
            <v>48-50</v>
          </cell>
          <cell r="K4">
            <v>43</v>
          </cell>
          <cell r="L4">
            <v>58</v>
          </cell>
          <cell r="Q4" t="str">
            <v>мужской</v>
          </cell>
        </row>
        <row r="5">
          <cell r="A5">
            <v>6</v>
          </cell>
          <cell r="B5" t="str">
            <v>Бородин</v>
          </cell>
          <cell r="C5" t="str">
            <v>Владимир</v>
          </cell>
          <cell r="D5" t="str">
            <v>Васильевич</v>
          </cell>
          <cell r="E5" t="str">
            <v>Заместитель генерального директора по общим вопросам</v>
          </cell>
          <cell r="F5" t="str">
            <v>Административно-хозяйственный отдел</v>
          </cell>
          <cell r="G5">
            <v>43664</v>
          </cell>
          <cell r="I5">
            <v>180</v>
          </cell>
          <cell r="J5" t="str">
            <v>52-54</v>
          </cell>
          <cell r="K5" t="str">
            <v>42-43</v>
          </cell>
          <cell r="Q5" t="str">
            <v>мужской</v>
          </cell>
        </row>
        <row r="6">
          <cell r="A6">
            <v>16</v>
          </cell>
          <cell r="B6" t="str">
            <v>Бурмистров</v>
          </cell>
          <cell r="C6" t="str">
            <v>Дмитрий</v>
          </cell>
          <cell r="D6" t="str">
            <v>Сергеевич</v>
          </cell>
          <cell r="E6" t="str">
            <v>Оператор производственной линии</v>
          </cell>
          <cell r="F6" t="str">
            <v>Производственная служба</v>
          </cell>
          <cell r="G6">
            <v>44075</v>
          </cell>
          <cell r="I6">
            <v>198</v>
          </cell>
          <cell r="J6" t="str">
            <v>52-54</v>
          </cell>
          <cell r="K6">
            <v>44</v>
          </cell>
          <cell r="L6">
            <v>56</v>
          </cell>
          <cell r="Q6" t="str">
            <v>мужской</v>
          </cell>
        </row>
        <row r="7">
          <cell r="A7">
            <v>44</v>
          </cell>
          <cell r="B7" t="str">
            <v>Варламов</v>
          </cell>
          <cell r="C7" t="str">
            <v>Егор</v>
          </cell>
          <cell r="D7" t="str">
            <v>Александрович</v>
          </cell>
          <cell r="E7" t="str">
            <v>Оператор производственной линии</v>
          </cell>
          <cell r="F7" t="str">
            <v>Производственная служба</v>
          </cell>
          <cell r="G7">
            <v>44291</v>
          </cell>
          <cell r="I7">
            <v>170</v>
          </cell>
          <cell r="J7">
            <v>50</v>
          </cell>
          <cell r="K7">
            <v>44</v>
          </cell>
          <cell r="L7">
            <v>61</v>
          </cell>
          <cell r="Q7" t="str">
            <v>мужской</v>
          </cell>
        </row>
        <row r="8">
          <cell r="A8">
            <v>8</v>
          </cell>
          <cell r="B8" t="str">
            <v>Высоцкая</v>
          </cell>
          <cell r="C8" t="str">
            <v xml:space="preserve">Юлия </v>
          </cell>
          <cell r="D8" t="str">
            <v>Валерьевна</v>
          </cell>
          <cell r="E8" t="str">
            <v>Руководитель отдела закупок</v>
          </cell>
          <cell r="F8" t="str">
            <v>Администрация</v>
          </cell>
          <cell r="G8">
            <v>43668</v>
          </cell>
          <cell r="Q8" t="str">
            <v>женский</v>
          </cell>
        </row>
        <row r="9">
          <cell r="A9">
            <v>22</v>
          </cell>
          <cell r="B9" t="str">
            <v>Ермолаев</v>
          </cell>
          <cell r="C9" t="str">
            <v xml:space="preserve">Эдуард </v>
          </cell>
          <cell r="D9" t="str">
            <v>Дмитриевич</v>
          </cell>
          <cell r="E9" t="str">
            <v>Кладовщик</v>
          </cell>
          <cell r="F9" t="str">
            <v>Складская служба</v>
          </cell>
          <cell r="G9">
            <v>44075</v>
          </cell>
          <cell r="I9">
            <v>178</v>
          </cell>
          <cell r="J9" t="str">
            <v>48-50</v>
          </cell>
          <cell r="K9">
            <v>44</v>
          </cell>
          <cell r="L9">
            <v>62</v>
          </cell>
          <cell r="Q9" t="str">
            <v>мужской</v>
          </cell>
        </row>
        <row r="10">
          <cell r="A10">
            <v>7</v>
          </cell>
          <cell r="B10" t="str">
            <v>Зверев</v>
          </cell>
          <cell r="C10" t="str">
            <v>Сергей</v>
          </cell>
          <cell r="D10" t="str">
            <v>Львович</v>
          </cell>
          <cell r="E10" t="str">
            <v>Инженер-энергетик</v>
          </cell>
          <cell r="F10" t="str">
            <v>Техническая служба</v>
          </cell>
          <cell r="G10">
            <v>43664</v>
          </cell>
          <cell r="I10">
            <v>178</v>
          </cell>
          <cell r="J10">
            <v>52</v>
          </cell>
          <cell r="K10" t="str">
            <v>43-44</v>
          </cell>
          <cell r="Q10" t="str">
            <v>мужской</v>
          </cell>
        </row>
        <row r="11">
          <cell r="A11">
            <v>10</v>
          </cell>
          <cell r="B11" t="str">
            <v>Иванова</v>
          </cell>
          <cell r="C11" t="str">
            <v xml:space="preserve">Оксана </v>
          </cell>
          <cell r="D11" t="str">
            <v>Сергеевна</v>
          </cell>
          <cell r="E11" t="str">
            <v>Руководитель отдела качества</v>
          </cell>
          <cell r="F11" t="str">
            <v>Администрация</v>
          </cell>
          <cell r="G11">
            <v>43864</v>
          </cell>
          <cell r="Q11" t="str">
            <v>женский</v>
          </cell>
        </row>
        <row r="12">
          <cell r="A12">
            <v>29</v>
          </cell>
          <cell r="B12" t="str">
            <v>Капшин</v>
          </cell>
          <cell r="C12" t="str">
            <v xml:space="preserve">Константин </v>
          </cell>
          <cell r="D12" t="str">
            <v>Сергеевич</v>
          </cell>
          <cell r="E12" t="str">
            <v>Мастер смены</v>
          </cell>
          <cell r="F12" t="str">
            <v>Производственная служба</v>
          </cell>
          <cell r="G12">
            <v>44154</v>
          </cell>
          <cell r="I12">
            <v>185</v>
          </cell>
          <cell r="J12">
            <v>58</v>
          </cell>
          <cell r="K12">
            <v>44</v>
          </cell>
          <cell r="L12">
            <v>59</v>
          </cell>
          <cell r="Q12" t="str">
            <v>мужской</v>
          </cell>
        </row>
        <row r="13">
          <cell r="A13">
            <v>25</v>
          </cell>
          <cell r="B13" t="str">
            <v>Кириллов</v>
          </cell>
          <cell r="C13" t="str">
            <v xml:space="preserve">Константин </v>
          </cell>
          <cell r="D13" t="str">
            <v>Валерьевич</v>
          </cell>
          <cell r="E13" t="str">
            <v>Зам ген директора по экономической безопасности</v>
          </cell>
          <cell r="F13" t="str">
            <v>Администрация</v>
          </cell>
          <cell r="G13">
            <v>44083</v>
          </cell>
          <cell r="Q13" t="str">
            <v>мужской</v>
          </cell>
        </row>
        <row r="14">
          <cell r="A14">
            <v>2</v>
          </cell>
          <cell r="B14" t="str">
            <v>Клаус</v>
          </cell>
          <cell r="C14" t="str">
            <v xml:space="preserve">Оксана </v>
          </cell>
          <cell r="D14" t="str">
            <v>Павловна</v>
          </cell>
          <cell r="E14" t="str">
            <v>Главный бухгалтер</v>
          </cell>
          <cell r="F14" t="str">
            <v>Администрация</v>
          </cell>
          <cell r="G14">
            <v>43647</v>
          </cell>
          <cell r="Q14" t="str">
            <v>женский</v>
          </cell>
        </row>
        <row r="15">
          <cell r="A15">
            <v>17</v>
          </cell>
          <cell r="B15" t="str">
            <v>Краснов</v>
          </cell>
          <cell r="C15" t="str">
            <v xml:space="preserve">Юрий </v>
          </cell>
          <cell r="D15" t="str">
            <v>Владиславович</v>
          </cell>
          <cell r="E15" t="str">
            <v>Кладовщик</v>
          </cell>
          <cell r="F15" t="str">
            <v>Складская служба</v>
          </cell>
          <cell r="G15">
            <v>44075</v>
          </cell>
          <cell r="I15">
            <v>185</v>
          </cell>
          <cell r="J15">
            <v>58</v>
          </cell>
          <cell r="K15">
            <v>46</v>
          </cell>
          <cell r="L15">
            <v>62</v>
          </cell>
          <cell r="Q15" t="str">
            <v>мужской</v>
          </cell>
        </row>
        <row r="16">
          <cell r="A16">
            <v>26</v>
          </cell>
          <cell r="B16" t="str">
            <v>Краснова</v>
          </cell>
          <cell r="C16" t="str">
            <v xml:space="preserve">Василиса </v>
          </cell>
          <cell r="D16" t="str">
            <v>Владимировна</v>
          </cell>
          <cell r="E16" t="str">
            <v>Бухгалтер-кассир</v>
          </cell>
          <cell r="F16" t="str">
            <v>Администрация</v>
          </cell>
          <cell r="G16">
            <v>44120</v>
          </cell>
          <cell r="Q16" t="str">
            <v>женский</v>
          </cell>
        </row>
        <row r="17">
          <cell r="A17">
            <v>37</v>
          </cell>
          <cell r="B17" t="str">
            <v>Кулаков</v>
          </cell>
          <cell r="C17" t="str">
            <v>Алексей</v>
          </cell>
          <cell r="D17" t="str">
            <v>Владимирович</v>
          </cell>
          <cell r="E17" t="str">
            <v>Заведующий хозяйством</v>
          </cell>
          <cell r="F17" t="str">
            <v>Административно-хозяйственный отдел</v>
          </cell>
          <cell r="G17">
            <v>44216</v>
          </cell>
          <cell r="I17">
            <v>170</v>
          </cell>
          <cell r="J17">
            <v>54</v>
          </cell>
          <cell r="K17">
            <v>42</v>
          </cell>
          <cell r="L17">
            <v>55</v>
          </cell>
          <cell r="Q17" t="str">
            <v>мужской</v>
          </cell>
        </row>
        <row r="18">
          <cell r="A18">
            <v>35</v>
          </cell>
          <cell r="B18" t="str">
            <v>Кулаков</v>
          </cell>
          <cell r="C18" t="str">
            <v xml:space="preserve">Иван </v>
          </cell>
          <cell r="D18" t="str">
            <v>Владимирович</v>
          </cell>
          <cell r="E18" t="str">
            <v>Оператор производственной линии</v>
          </cell>
          <cell r="F18" t="str">
            <v>Производственная служба</v>
          </cell>
          <cell r="G18">
            <v>44215</v>
          </cell>
          <cell r="Q18" t="str">
            <v>мужской</v>
          </cell>
        </row>
        <row r="19">
          <cell r="A19">
            <v>31</v>
          </cell>
          <cell r="B19" t="str">
            <v>Курицын</v>
          </cell>
          <cell r="C19" t="str">
            <v xml:space="preserve">Александр </v>
          </cell>
          <cell r="D19" t="str">
            <v xml:space="preserve">Александрович </v>
          </cell>
          <cell r="E19" t="str">
            <v>Оператор производственной линии</v>
          </cell>
          <cell r="F19" t="str">
            <v>Производственная служба</v>
          </cell>
          <cell r="G19">
            <v>44214</v>
          </cell>
          <cell r="I19">
            <v>184</v>
          </cell>
          <cell r="J19">
            <v>50</v>
          </cell>
          <cell r="K19">
            <v>44</v>
          </cell>
          <cell r="L19">
            <v>58</v>
          </cell>
          <cell r="Q19" t="str">
            <v>мужской</v>
          </cell>
        </row>
        <row r="20">
          <cell r="A20">
            <v>42</v>
          </cell>
          <cell r="B20" t="str">
            <v>Кусков</v>
          </cell>
          <cell r="C20" t="str">
            <v>Александр</v>
          </cell>
          <cell r="D20" t="str">
            <v>Витальевич</v>
          </cell>
          <cell r="E20" t="str">
            <v>Менеджер по логистике на транспорте</v>
          </cell>
          <cell r="G20">
            <v>44252</v>
          </cell>
          <cell r="Q20" t="str">
            <v>мужской</v>
          </cell>
        </row>
        <row r="21">
          <cell r="A21">
            <v>32</v>
          </cell>
          <cell r="B21" t="str">
            <v>Ливенская</v>
          </cell>
          <cell r="C21" t="str">
            <v xml:space="preserve">Светлана  </v>
          </cell>
          <cell r="D21" t="str">
            <v xml:space="preserve">Николаевна </v>
          </cell>
          <cell r="E21" t="str">
            <v>сортировщик</v>
          </cell>
          <cell r="F21" t="str">
            <v>Производственная служба</v>
          </cell>
          <cell r="G21">
            <v>44214</v>
          </cell>
          <cell r="I21">
            <v>162</v>
          </cell>
          <cell r="J21">
            <v>58</v>
          </cell>
          <cell r="K21">
            <v>37</v>
          </cell>
          <cell r="L21">
            <v>62</v>
          </cell>
          <cell r="Q21" t="str">
            <v>женский</v>
          </cell>
        </row>
        <row r="22">
          <cell r="A22">
            <v>43</v>
          </cell>
          <cell r="B22" t="str">
            <v>Лосев</v>
          </cell>
          <cell r="C22" t="str">
            <v>Родион</v>
          </cell>
          <cell r="D22" t="str">
            <v>Ильич</v>
          </cell>
          <cell r="E22" t="str">
            <v>Оператор производственной линии</v>
          </cell>
          <cell r="F22" t="str">
            <v>Производственная служба</v>
          </cell>
          <cell r="G22">
            <v>44291</v>
          </cell>
          <cell r="Q22" t="str">
            <v>мужской</v>
          </cell>
        </row>
        <row r="23">
          <cell r="A23">
            <v>9</v>
          </cell>
          <cell r="B23" t="str">
            <v>Малинович</v>
          </cell>
          <cell r="C23" t="str">
            <v xml:space="preserve">Инна </v>
          </cell>
          <cell r="D23" t="str">
            <v>Владимировна</v>
          </cell>
          <cell r="E23" t="str">
            <v>Руководитель отдела продаж</v>
          </cell>
          <cell r="F23" t="str">
            <v>Администрация</v>
          </cell>
          <cell r="G23">
            <v>43671</v>
          </cell>
          <cell r="Q23" t="str">
            <v>женский</v>
          </cell>
        </row>
        <row r="24">
          <cell r="A24">
            <v>40</v>
          </cell>
          <cell r="B24" t="str">
            <v>Мамчур</v>
          </cell>
          <cell r="C24" t="str">
            <v>Виталий</v>
          </cell>
          <cell r="D24" t="str">
            <v>Александрович</v>
          </cell>
          <cell r="E24" t="str">
            <v>Заместитель генерального директора по развитию</v>
          </cell>
          <cell r="F24" t="str">
            <v>Администрация</v>
          </cell>
          <cell r="G24">
            <v>44228</v>
          </cell>
        </row>
        <row r="25">
          <cell r="A25">
            <v>38</v>
          </cell>
          <cell r="B25" t="str">
            <v>Мартынова</v>
          </cell>
          <cell r="C25" t="str">
            <v>Людмила</v>
          </cell>
          <cell r="D25" t="str">
            <v>Валерьевна</v>
          </cell>
          <cell r="E25" t="str">
            <v>уборщик</v>
          </cell>
          <cell r="F25" t="str">
            <v>Административно-хозяйственный отдел</v>
          </cell>
          <cell r="G25">
            <v>44216</v>
          </cell>
          <cell r="I25">
            <v>160</v>
          </cell>
          <cell r="K25">
            <v>37</v>
          </cell>
          <cell r="L25">
            <v>54</v>
          </cell>
          <cell r="Q25" t="str">
            <v>женский</v>
          </cell>
        </row>
        <row r="26">
          <cell r="A26">
            <v>24</v>
          </cell>
          <cell r="B26" t="str">
            <v>Мехнин</v>
          </cell>
          <cell r="C26" t="str">
            <v>Никита</v>
          </cell>
          <cell r="D26" t="str">
            <v>Игоревич</v>
          </cell>
          <cell r="E26" t="str">
            <v>Оператор производственной линии</v>
          </cell>
          <cell r="F26" t="str">
            <v>Производственная служба</v>
          </cell>
          <cell r="G26">
            <v>44075</v>
          </cell>
          <cell r="Q26" t="str">
            <v>мужской</v>
          </cell>
        </row>
        <row r="27">
          <cell r="A27">
            <v>12</v>
          </cell>
          <cell r="B27" t="str">
            <v>Нестерова</v>
          </cell>
          <cell r="C27" t="str">
            <v xml:space="preserve">Елена </v>
          </cell>
          <cell r="D27" t="str">
            <v>Алексеевна</v>
          </cell>
          <cell r="E27" t="str">
            <v>Специалист по охране труда и экологии</v>
          </cell>
          <cell r="F27" t="str">
            <v>Администрация</v>
          </cell>
          <cell r="G27">
            <v>43984</v>
          </cell>
          <cell r="Q27" t="str">
            <v>женский</v>
          </cell>
        </row>
        <row r="28">
          <cell r="A28">
            <v>33</v>
          </cell>
          <cell r="B28" t="str">
            <v>Никитенков</v>
          </cell>
          <cell r="C28" t="str">
            <v xml:space="preserve">Никита </v>
          </cell>
          <cell r="D28" t="str">
            <v>Владимирович</v>
          </cell>
          <cell r="E28" t="str">
            <v>Оператор производственной линии</v>
          </cell>
          <cell r="F28" t="str">
            <v>Производственная служба</v>
          </cell>
          <cell r="G28">
            <v>44214</v>
          </cell>
          <cell r="Q28" t="str">
            <v>мужской</v>
          </cell>
        </row>
        <row r="29">
          <cell r="A29">
            <v>3</v>
          </cell>
          <cell r="B29" t="str">
            <v>Петращенко</v>
          </cell>
          <cell r="C29" t="str">
            <v>Светлана</v>
          </cell>
          <cell r="D29" t="str">
            <v>Васильевна</v>
          </cell>
          <cell r="E29" t="str">
            <v>Заведующий складом</v>
          </cell>
          <cell r="F29" t="str">
            <v>Складская служба</v>
          </cell>
          <cell r="G29">
            <v>43664</v>
          </cell>
          <cell r="I29">
            <v>160</v>
          </cell>
          <cell r="J29" t="str">
            <v>50-52</v>
          </cell>
          <cell r="K29">
            <v>38</v>
          </cell>
          <cell r="Q29" t="str">
            <v>женский</v>
          </cell>
        </row>
        <row r="30">
          <cell r="A30">
            <v>27</v>
          </cell>
          <cell r="B30" t="str">
            <v>Прохорова</v>
          </cell>
          <cell r="C30" t="str">
            <v xml:space="preserve">Анастасия </v>
          </cell>
          <cell r="D30" t="str">
            <v>Павловна</v>
          </cell>
          <cell r="E30" t="str">
            <v>Лаборант</v>
          </cell>
          <cell r="F30" t="str">
            <v>Отдел качества</v>
          </cell>
          <cell r="G30">
            <v>44125</v>
          </cell>
          <cell r="J30" t="str">
            <v>44-46</v>
          </cell>
          <cell r="Q30" t="str">
            <v>женский</v>
          </cell>
        </row>
        <row r="31">
          <cell r="A31">
            <v>1</v>
          </cell>
          <cell r="B31" t="str">
            <v>Романчук</v>
          </cell>
          <cell r="C31" t="str">
            <v xml:space="preserve">Владимир </v>
          </cell>
          <cell r="D31" t="str">
            <v>Алексеевич</v>
          </cell>
          <cell r="E31" t="str">
            <v>Генеральный директор</v>
          </cell>
          <cell r="F31" t="str">
            <v>Администрация</v>
          </cell>
          <cell r="G31">
            <v>43647</v>
          </cell>
          <cell r="I31">
            <v>180</v>
          </cell>
          <cell r="J31" t="str">
            <v>46-48</v>
          </cell>
          <cell r="K31">
            <v>42</v>
          </cell>
          <cell r="Q31" t="str">
            <v>мужской</v>
          </cell>
        </row>
        <row r="32">
          <cell r="A32">
            <v>13</v>
          </cell>
          <cell r="B32" t="str">
            <v>Самускевич</v>
          </cell>
          <cell r="C32" t="str">
            <v xml:space="preserve">Наталья </v>
          </cell>
          <cell r="D32" t="str">
            <v>Александровна</v>
          </cell>
          <cell r="E32" t="str">
            <v>Бухгалтер</v>
          </cell>
          <cell r="F32" t="str">
            <v>Администрация</v>
          </cell>
          <cell r="G32">
            <v>44011</v>
          </cell>
          <cell r="Q32" t="str">
            <v>женский</v>
          </cell>
        </row>
        <row r="33">
          <cell r="A33">
            <v>11</v>
          </cell>
          <cell r="B33" t="str">
            <v>Симанов</v>
          </cell>
          <cell r="C33" t="str">
            <v xml:space="preserve">Дмитрий </v>
          </cell>
          <cell r="D33" t="str">
            <v>Алексеевич</v>
          </cell>
          <cell r="E33" t="str">
            <v>Технолог производственной линии</v>
          </cell>
          <cell r="F33" t="str">
            <v>Производственная служба</v>
          </cell>
          <cell r="G33">
            <v>43906</v>
          </cell>
          <cell r="J33" t="str">
            <v>48-50</v>
          </cell>
          <cell r="Q33" t="str">
            <v>мужской</v>
          </cell>
        </row>
        <row r="34">
          <cell r="A34">
            <v>5</v>
          </cell>
          <cell r="B34" t="str">
            <v>Филатов</v>
          </cell>
          <cell r="C34" t="str">
            <v xml:space="preserve">Александр </v>
          </cell>
          <cell r="D34" t="str">
            <v>Николаевич</v>
          </cell>
          <cell r="E34" t="str">
            <v>Кладовщик</v>
          </cell>
          <cell r="F34" t="str">
            <v>Складская служба</v>
          </cell>
          <cell r="G34">
            <v>43664</v>
          </cell>
          <cell r="J34">
            <v>58</v>
          </cell>
          <cell r="Q34" t="str">
            <v>мужской</v>
          </cell>
        </row>
        <row r="35">
          <cell r="A35">
            <v>36</v>
          </cell>
          <cell r="B35" t="str">
            <v>Фролова</v>
          </cell>
          <cell r="C35" t="str">
            <v xml:space="preserve">Надежда </v>
          </cell>
          <cell r="D35" t="str">
            <v>Александровна</v>
          </cell>
          <cell r="E35" t="str">
            <v>сортировщик</v>
          </cell>
          <cell r="F35" t="str">
            <v>Производственная служба</v>
          </cell>
          <cell r="G35">
            <v>44214</v>
          </cell>
          <cell r="J35">
            <v>50</v>
          </cell>
          <cell r="Q35" t="str">
            <v>женский</v>
          </cell>
        </row>
        <row r="36">
          <cell r="A36">
            <v>39</v>
          </cell>
          <cell r="B36" t="str">
            <v>Храмченко</v>
          </cell>
          <cell r="C36" t="str">
            <v xml:space="preserve">Дмитрий </v>
          </cell>
          <cell r="D36" t="str">
            <v>Алексеевич</v>
          </cell>
          <cell r="E36" t="str">
            <v>Оператор производственной линии</v>
          </cell>
          <cell r="F36" t="str">
            <v>Производственная служба</v>
          </cell>
          <cell r="G36">
            <v>44218</v>
          </cell>
          <cell r="J36">
            <v>54</v>
          </cell>
          <cell r="Q36" t="str">
            <v>мужской</v>
          </cell>
        </row>
        <row r="37">
          <cell r="A37">
            <v>28</v>
          </cell>
          <cell r="B37" t="str">
            <v>Шемякин</v>
          </cell>
          <cell r="C37" t="str">
            <v xml:space="preserve">Антон </v>
          </cell>
          <cell r="D37" t="str">
            <v>Геннадьевич</v>
          </cell>
          <cell r="E37" t="str">
            <v>Директор технический</v>
          </cell>
          <cell r="F37" t="str">
            <v>Техническая служба</v>
          </cell>
          <cell r="G37">
            <v>44126</v>
          </cell>
          <cell r="J37">
            <v>56</v>
          </cell>
          <cell r="Q37" t="str">
            <v>мужской</v>
          </cell>
        </row>
        <row r="38">
          <cell r="A38">
            <v>4</v>
          </cell>
          <cell r="B38" t="str">
            <v>Штельмах</v>
          </cell>
          <cell r="C38" t="str">
            <v xml:space="preserve">Сергей </v>
          </cell>
          <cell r="D38" t="str">
            <v>Александрович</v>
          </cell>
          <cell r="E38" t="str">
            <v>Кладовщик</v>
          </cell>
          <cell r="F38" t="str">
            <v>Складская служба</v>
          </cell>
          <cell r="G38">
            <v>43664</v>
          </cell>
          <cell r="J38">
            <v>56</v>
          </cell>
          <cell r="Q38" t="str">
            <v>мужской</v>
          </cell>
        </row>
        <row r="39">
          <cell r="A39">
            <v>34</v>
          </cell>
          <cell r="B39" t="str">
            <v>Яковлев</v>
          </cell>
          <cell r="C39" t="str">
            <v xml:space="preserve">Алексей </v>
          </cell>
          <cell r="D39" t="str">
            <v>Алексеевич</v>
          </cell>
          <cell r="E39" t="str">
            <v>Оператор производственной линии</v>
          </cell>
          <cell r="F39" t="str">
            <v>Производственная служба</v>
          </cell>
          <cell r="G39">
            <v>44214</v>
          </cell>
          <cell r="J39" t="str">
            <v>50-52</v>
          </cell>
          <cell r="Q39" t="str">
            <v>мужской</v>
          </cell>
        </row>
        <row r="40">
          <cell r="A40" t="str">
            <v>неоф</v>
          </cell>
          <cell r="B40" t="str">
            <v>Авсентьев</v>
          </cell>
          <cell r="C40" t="str">
            <v>Иван</v>
          </cell>
          <cell r="E40" t="str">
            <v>Оператор производственной линии</v>
          </cell>
          <cell r="I40">
            <v>173</v>
          </cell>
          <cell r="K40">
            <v>42</v>
          </cell>
          <cell r="L40">
            <v>60</v>
          </cell>
        </row>
      </sheetData>
      <sheetData sheetId="2">
        <row r="5">
          <cell r="A5" t="str">
            <v>Генеральный директор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Директор технический</v>
          </cell>
          <cell r="B6" t="str">
            <v>п.562 Приказа Минздравсоцразвития №1247н от 31.12.2010 г.</v>
          </cell>
          <cell r="C6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>
            <v>0</v>
          </cell>
          <cell r="R6" t="str">
            <v>до износа</v>
          </cell>
          <cell r="S6">
            <v>0.5</v>
          </cell>
          <cell r="T6">
            <v>0</v>
          </cell>
          <cell r="U6">
            <v>0</v>
          </cell>
        </row>
        <row r="7">
          <cell r="A7" t="str">
            <v>Инженер-энергетик</v>
          </cell>
          <cell r="B7" t="str">
            <v>536 Приказа Минздравсоцразвития №1247н от 31.12.2010 г.</v>
          </cell>
          <cell r="C7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7">
            <v>1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12</v>
          </cell>
          <cell r="J7">
            <v>0</v>
          </cell>
          <cell r="K7">
            <v>0</v>
          </cell>
          <cell r="L7" t="str">
            <v>дежурные</v>
          </cell>
          <cell r="M7" t="str">
            <v>дежурные</v>
          </cell>
          <cell r="N7">
            <v>0</v>
          </cell>
          <cell r="O7">
            <v>0</v>
          </cell>
          <cell r="P7">
            <v>1</v>
          </cell>
          <cell r="Q7">
            <v>0</v>
          </cell>
          <cell r="R7">
            <v>0</v>
          </cell>
          <cell r="S7">
            <v>0.5</v>
          </cell>
          <cell r="T7">
            <v>0.5</v>
          </cell>
          <cell r="U7">
            <v>0</v>
          </cell>
        </row>
        <row r="8">
          <cell r="A8" t="str">
            <v>Заведующий складом</v>
          </cell>
          <cell r="B8" t="str">
            <v>п.562 Приказа Минздравсоцразвития №1247н от 31.12.2010 г.</v>
          </cell>
          <cell r="C8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8">
            <v>1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 t="str">
            <v>до износа</v>
          </cell>
          <cell r="S8">
            <v>0.5</v>
          </cell>
          <cell r="T8">
            <v>0</v>
          </cell>
          <cell r="U8">
            <v>0</v>
          </cell>
        </row>
        <row r="9">
          <cell r="A9" t="str">
            <v>Кладовщик</v>
          </cell>
          <cell r="B9" t="str">
            <v>п.526 Приказа Минздравсоцразвития №1247н от 31.12.2010 г.</v>
          </cell>
          <cell r="C9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  <cell r="S9">
            <v>0.5</v>
          </cell>
          <cell r="T9">
            <v>0</v>
          </cell>
          <cell r="U9">
            <v>0.5</v>
          </cell>
        </row>
        <row r="10">
          <cell r="A10" t="str">
            <v>Лаборант</v>
          </cell>
          <cell r="B10" t="str">
            <v>п.66 Приказа Минтруда РФ №997н от 09.12.2014 г.</v>
          </cell>
          <cell r="C10" t="str">
            <v>Типовыми нормами бесплатной выдачи специальной одежды, специальной обуви и других средств индивидуальной защиты работникам сквозных профессий и должностей всех видов экономической деятельности, занятых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Минтруда РФ от 09.12.2014 г. 997н)</v>
          </cell>
          <cell r="D10">
            <v>1</v>
          </cell>
          <cell r="E10" t="str">
            <v>до износа</v>
          </cell>
          <cell r="F10" t="str">
            <v>дежурный</v>
          </cell>
          <cell r="G10">
            <v>0</v>
          </cell>
          <cell r="H10">
            <v>0</v>
          </cell>
          <cell r="I10">
            <v>0</v>
          </cell>
          <cell r="J10">
            <v>12</v>
          </cell>
          <cell r="K10">
            <v>12</v>
          </cell>
          <cell r="L10">
            <v>0</v>
          </cell>
          <cell r="M10">
            <v>0</v>
          </cell>
          <cell r="N10" t="str">
            <v>до износа</v>
          </cell>
          <cell r="O10" t="str">
            <v>до износа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Технолог производственной линии</v>
          </cell>
          <cell r="B11" t="str">
            <v>п.562 Приказа Минздравсоцразвития №1247н от 31.12.2010 г.</v>
          </cell>
          <cell r="C11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11">
            <v>1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 t="str">
            <v>до износа</v>
          </cell>
          <cell r="S11">
            <v>0.5</v>
          </cell>
          <cell r="T11">
            <v>0</v>
          </cell>
          <cell r="U11">
            <v>0</v>
          </cell>
        </row>
        <row r="12">
          <cell r="A12" t="str">
            <v>Оператор производственной линии</v>
          </cell>
          <cell r="B12" t="str">
            <v>п.526 Приказа Минздравсоцразвития №1247н от 31.12.2010 г.</v>
          </cell>
          <cell r="C12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12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  <cell r="S12">
            <v>0.5</v>
          </cell>
          <cell r="T12">
            <v>0</v>
          </cell>
          <cell r="U12">
            <v>0.5</v>
          </cell>
        </row>
        <row r="13">
          <cell r="A13" t="str">
            <v>Мастер смены</v>
          </cell>
          <cell r="B13" t="str">
            <v>п.561 Приказа Минздравсоцразвития №1247н от 31.12.2010 г.</v>
          </cell>
          <cell r="C13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13">
            <v>1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 t="str">
            <v>до износа</v>
          </cell>
          <cell r="S13">
            <v>0.5</v>
          </cell>
          <cell r="T13">
            <v>0.5</v>
          </cell>
          <cell r="U13">
            <v>0</v>
          </cell>
        </row>
        <row r="14">
          <cell r="A14" t="str">
            <v>Сортировщик</v>
          </cell>
          <cell r="B14" t="str">
            <v>п.217 Приказа Минздравсоцразвития №1247н от 31.12.2010 г.</v>
          </cell>
          <cell r="C14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14">
            <v>0</v>
          </cell>
          <cell r="E14" t="str">
            <v>до износа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12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Заместитель генерального директора по общим вопросам</v>
          </cell>
          <cell r="B15" t="str">
            <v>п.562 Приказа Минздравсоцразвития №1247н от 31.12.2010 г.</v>
          </cell>
          <cell r="C15" t="str">
            <v>Типовыми нормами бесплатной выдачи сертифицированных специальной одежды, специаль-ной обуви и других средств индивидуальной защиты работникам организаций пищевой, мясной и молочной промышленности, занятым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Минздравсоцразвития РФ от 31.12.10 г. №1247н)</v>
          </cell>
          <cell r="D15">
            <v>1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 t="str">
            <v>до износа</v>
          </cell>
          <cell r="S15">
            <v>0.5</v>
          </cell>
          <cell r="T15">
            <v>0</v>
          </cell>
          <cell r="U15">
            <v>0</v>
          </cell>
        </row>
        <row r="16">
          <cell r="A16" t="str">
            <v>Заведующий хозяйством</v>
          </cell>
          <cell r="B16" t="str">
            <v>п.32 Приказа Минтруда РФ №997н от 09.12.2014 г.</v>
          </cell>
          <cell r="C16" t="str">
            <v>Типовыми нормами бесплатной выдачи специальной одежды, специальной обуви и других средств индивидуальной защиты работникам сквозных профессий и должностей всех видов экономической деятельности, занятых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Минтруда РФ от 09.12.2014 г. 997н)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Уборщик</v>
          </cell>
          <cell r="B17" t="str">
            <v>п.171 Приказа Минтруда РФ №997н от 09.12.2014 г.</v>
          </cell>
          <cell r="C17" t="str">
            <v>Типовыми нормами бесплатной выдачи специальной одежды, специальной обуви и других средств индивидуальной защиты работникам сквозных профессий и должностей всех видов экономической деятельности, занятых на работах с вредными и (или) опасными условиями труда, а также выполняемых в особых температурных условиях или связанных с загрязнением (утв.Приказом Минтруда РФ от 09.12.2014 г. 997н)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12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Руководитель отдела закупок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>Руководитель отдела качества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Зам ген директора по экономической безопасности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Главный бухгалтер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Бухгалтер-кассир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Менеджер по логистике на транспорте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Руководитель отдела продаж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Заместитель генерального директора по развитию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Специалист по охране труда и экологии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Бухгалтер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УЧЕНИЯ"/>
      <sheetName val="Курсы по подразделениям"/>
      <sheetName val="Подразделения"/>
      <sheetName val="Сотрудники"/>
      <sheetName val="Личная карточка"/>
      <sheetName val="Протокол обучения"/>
      <sheetName val="список обучающихся сотрудников"/>
    </sheetNames>
    <sheetDataSet>
      <sheetData sheetId="0"/>
      <sheetData sheetId="1"/>
      <sheetData sheetId="2">
        <row r="2">
          <cell r="A2" t="str">
            <v>Административно-хозяйственный отдел</v>
          </cell>
        </row>
        <row r="3">
          <cell r="A3" t="str">
            <v>Администрация</v>
          </cell>
        </row>
        <row r="4">
          <cell r="A4" t="str">
            <v>Отдел информационных технологий</v>
          </cell>
        </row>
        <row r="5">
          <cell r="A5" t="str">
            <v>Отдел качества</v>
          </cell>
        </row>
        <row r="6">
          <cell r="A6" t="str">
            <v>Отдел продаж</v>
          </cell>
        </row>
        <row r="7">
          <cell r="A7" t="str">
            <v>Отдел управления персоналом</v>
          </cell>
        </row>
        <row r="8">
          <cell r="A8" t="str">
            <v>Производственная служба</v>
          </cell>
        </row>
        <row r="9">
          <cell r="A9" t="str">
            <v>Служба безопасности</v>
          </cell>
        </row>
        <row r="10">
          <cell r="A10" t="str">
            <v>Складская служба</v>
          </cell>
        </row>
        <row r="11">
          <cell r="A11" t="str">
            <v>Служба охраны труда</v>
          </cell>
        </row>
        <row r="12">
          <cell r="A12" t="str">
            <v>Техническая служба</v>
          </cell>
        </row>
        <row r="13">
          <cell r="A13" t="str">
            <v>Финансовая служба</v>
          </cell>
        </row>
        <row r="14">
          <cell r="A14" t="str">
            <v>Юридический отдел</v>
          </cell>
        </row>
        <row r="15">
          <cell r="A15" t="str">
            <v>Руководитель подразделения</v>
          </cell>
        </row>
        <row r="16">
          <cell r="A16" t="str">
            <v>Отдел снабжения и логистики</v>
          </cell>
        </row>
        <row r="17">
          <cell r="A17" t="str">
            <v xml:space="preserve">Группа обеспечения безопасности пищевой продукции </v>
          </cell>
        </row>
        <row r="18">
          <cell r="A18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196B-6E3D-45E7-86E5-4D71EB3F55B0}">
  <sheetPr codeName="Лист4"/>
  <dimension ref="A1:W74"/>
  <sheetViews>
    <sheetView tabSelected="1" zoomScale="85" zoomScaleNormal="85" workbookViewId="0">
      <selection activeCell="AM19" sqref="AM19"/>
    </sheetView>
  </sheetViews>
  <sheetFormatPr defaultColWidth="0.88671875" defaultRowHeight="13.8" x14ac:dyDescent="0.25"/>
  <cols>
    <col min="1" max="1" width="21.21875" style="4" customWidth="1"/>
    <col min="2" max="2" width="9.44140625" style="4" customWidth="1"/>
    <col min="3" max="3" width="8" style="4" customWidth="1"/>
    <col min="4" max="4" width="6.77734375" style="4" customWidth="1"/>
    <col min="5" max="5" width="5.77734375" style="4" customWidth="1"/>
    <col min="6" max="6" width="7.77734375" style="4" customWidth="1"/>
    <col min="7" max="7" width="6.88671875" style="4" customWidth="1"/>
    <col min="8" max="8" width="7.109375" style="4" customWidth="1"/>
    <col min="9" max="9" width="7" style="4" customWidth="1"/>
    <col min="10" max="10" width="8.77734375" style="4" customWidth="1"/>
    <col min="11" max="11" width="11.33203125" style="4" customWidth="1"/>
    <col min="12" max="16384" width="0.88671875" style="4"/>
  </cols>
  <sheetData>
    <row r="1" spans="1:23" s="1" customFormat="1" ht="12.3" customHeight="1" x14ac:dyDescent="0.25">
      <c r="F1" s="2" t="s">
        <v>0</v>
      </c>
      <c r="G1" s="3"/>
      <c r="H1" s="3"/>
    </row>
    <row r="2" spans="1:23" ht="14.4" x14ac:dyDescent="0.3">
      <c r="F2" s="5" t="s">
        <v>63</v>
      </c>
      <c r="G2" s="6"/>
      <c r="H2" s="6"/>
    </row>
    <row r="3" spans="1:23" ht="14.4" x14ac:dyDescent="0.3">
      <c r="F3" s="5" t="s">
        <v>1</v>
      </c>
      <c r="G3" s="6"/>
      <c r="H3" s="6"/>
    </row>
    <row r="4" spans="1:23" ht="14.4" x14ac:dyDescent="0.3">
      <c r="F4" s="5" t="s">
        <v>2</v>
      </c>
      <c r="G4" s="6"/>
      <c r="H4" s="6"/>
    </row>
    <row r="5" spans="1:23" s="5" customFormat="1" ht="12" x14ac:dyDescent="0.25">
      <c r="K5" s="7" t="s">
        <v>3</v>
      </c>
    </row>
    <row r="6" spans="1:23" ht="9" customHeight="1" x14ac:dyDescent="0.25"/>
    <row r="7" spans="1:23" s="8" customFormat="1" ht="15.6" x14ac:dyDescent="0.3">
      <c r="B7" s="9" t="s">
        <v>4</v>
      </c>
      <c r="C7" s="9"/>
      <c r="D7" s="9"/>
      <c r="E7" s="9"/>
      <c r="F7" s="10">
        <f>C12</f>
        <v>0</v>
      </c>
    </row>
    <row r="8" spans="1:23" ht="15.6" x14ac:dyDescent="0.3">
      <c r="C8" s="11" t="s">
        <v>5</v>
      </c>
      <c r="D8" s="11"/>
      <c r="E8" s="1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2" customHeight="1" x14ac:dyDescent="0.25"/>
    <row r="10" spans="1:23" x14ac:dyDescent="0.25">
      <c r="A10" s="4" t="s">
        <v>6</v>
      </c>
      <c r="B10" s="12" t="e">
        <f>VLOOKUP($C$12,'[1]данные персонал'!$A$4:$Q$44,2,FALSE)</f>
        <v>#N/A</v>
      </c>
      <c r="C10" s="12"/>
      <c r="D10" s="12"/>
      <c r="E10" s="12"/>
      <c r="F10" s="12"/>
      <c r="G10" s="13"/>
      <c r="I10" s="4" t="s">
        <v>7</v>
      </c>
      <c r="J10" s="12" t="e">
        <f>VLOOKUP($C$12,'[1]данные персонал'!$A$4:$Q$44,17,FALSE)</f>
        <v>#N/A</v>
      </c>
      <c r="K10" s="13"/>
    </row>
    <row r="11" spans="1:23" x14ac:dyDescent="0.25">
      <c r="A11" s="4" t="s">
        <v>8</v>
      </c>
      <c r="B11" s="12" t="e">
        <f>VLOOKUP($C$12,'[1]данные персонал'!$A$4:$Q$44,3,FALSE)</f>
        <v>#N/A</v>
      </c>
      <c r="C11" s="12"/>
      <c r="D11" s="4" t="s">
        <v>9</v>
      </c>
      <c r="F11" s="14" t="e">
        <f>VLOOKUP($C$12,'[1]данные персонал'!$A$4:$Q$44,4,FALSE)</f>
        <v>#N/A</v>
      </c>
      <c r="G11" s="15"/>
      <c r="I11" s="4" t="s">
        <v>10</v>
      </c>
      <c r="J11" s="14" t="e">
        <f>VLOOKUP($C$12,'[1]данные персонал'!$A$4:$Q$44,9,FALSE)</f>
        <v>#N/A</v>
      </c>
      <c r="K11" s="15"/>
    </row>
    <row r="12" spans="1:23" x14ac:dyDescent="0.25">
      <c r="A12" s="4" t="s">
        <v>11</v>
      </c>
      <c r="B12" s="13"/>
      <c r="C12" s="16">
        <v>0</v>
      </c>
      <c r="D12" s="17"/>
      <c r="E12" s="17"/>
      <c r="F12" s="17"/>
      <c r="G12" s="13"/>
      <c r="I12" s="4" t="s">
        <v>12</v>
      </c>
      <c r="J12" s="18"/>
    </row>
    <row r="13" spans="1:23" ht="14.4" customHeight="1" x14ac:dyDescent="0.25">
      <c r="A13" s="4" t="s">
        <v>13</v>
      </c>
      <c r="C13" s="14" t="e">
        <f>VLOOKUP($C$12,'[1]данные персонал'!$A$4:$Q$44,6,FALSE)</f>
        <v>#N/A</v>
      </c>
      <c r="D13" s="14"/>
      <c r="E13" s="14"/>
      <c r="F13" s="14"/>
      <c r="G13" s="15"/>
      <c r="I13" s="4" t="s">
        <v>14</v>
      </c>
      <c r="K13" s="19" t="e">
        <f>VLOOKUP($C$12,'[1]данные персонал'!$A$4:$Q$44,10,FALSE)</f>
        <v>#N/A</v>
      </c>
    </row>
    <row r="14" spans="1:23" ht="27.6" customHeight="1" x14ac:dyDescent="0.25">
      <c r="A14" s="4" t="s">
        <v>15</v>
      </c>
      <c r="B14" s="20" t="e">
        <f>VLOOKUP($C$12,'[1]данные персонал'!$A$4:$Q$44,5,FALSE)</f>
        <v>#N/A</v>
      </c>
      <c r="C14" s="20"/>
      <c r="D14" s="20"/>
      <c r="E14" s="20"/>
      <c r="F14" s="20"/>
      <c r="G14" s="20"/>
      <c r="I14" s="4" t="s">
        <v>16</v>
      </c>
      <c r="J14" s="14" t="e">
        <f>VLOOKUP($C$12,'[1]данные персонал'!$A$4:$Q$44,11,FALSE)</f>
        <v>#N/A</v>
      </c>
      <c r="K14" s="15"/>
    </row>
    <row r="15" spans="1:23" x14ac:dyDescent="0.25">
      <c r="A15" s="4" t="s">
        <v>17</v>
      </c>
      <c r="C15" s="21" t="e">
        <f>VLOOKUP($C$12,'[1]данные персонал'!$A$4:$Q$44,7,FALSE)</f>
        <v>#N/A</v>
      </c>
      <c r="D15" s="21"/>
      <c r="E15" s="21"/>
      <c r="F15" s="21"/>
      <c r="G15" s="21"/>
      <c r="I15" s="4" t="s">
        <v>18</v>
      </c>
      <c r="J15" s="18"/>
      <c r="K15" s="22" t="e">
        <f>VLOOKUP($C$12,'[1]данные персонал'!$A$4:$Q$44,12,FALSE)</f>
        <v>#N/A</v>
      </c>
    </row>
    <row r="16" spans="1:23" x14ac:dyDescent="0.25">
      <c r="A16" s="4" t="s">
        <v>19</v>
      </c>
      <c r="I16" s="4" t="s">
        <v>20</v>
      </c>
      <c r="J16" s="18"/>
      <c r="K16" s="22" t="e">
        <f>VLOOKUP($C$12,'[1]данные персонал'!$A$4:$Q$44,13,FALSE)</f>
        <v>#N/A</v>
      </c>
    </row>
    <row r="17" spans="1:11" x14ac:dyDescent="0.25">
      <c r="A17" s="4" t="s">
        <v>21</v>
      </c>
      <c r="C17" s="13"/>
      <c r="D17" s="23"/>
      <c r="E17" s="23"/>
      <c r="F17" s="23"/>
      <c r="G17" s="13"/>
      <c r="I17" s="4" t="s">
        <v>22</v>
      </c>
      <c r="J17" s="18"/>
      <c r="K17" s="22" t="e">
        <f>VLOOKUP($C$12,'[1]данные персонал'!$A$4:$Q$44,14,FALSE)</f>
        <v>#N/A</v>
      </c>
    </row>
    <row r="18" spans="1:11" x14ac:dyDescent="0.25">
      <c r="I18" s="4" t="s">
        <v>23</v>
      </c>
      <c r="J18" s="18"/>
      <c r="K18" s="22" t="e">
        <f>VLOOKUP($C$12,'[1]данные персонал'!$A$4:$Q$44,15,FALSE)</f>
        <v>#N/A</v>
      </c>
    </row>
    <row r="19" spans="1:11" x14ac:dyDescent="0.25">
      <c r="I19" s="4" t="s">
        <v>24</v>
      </c>
      <c r="J19" s="18"/>
      <c r="K19" s="22" t="e">
        <f>VLOOKUP($C$12,'[1]данные персонал'!$A$4:$Q$44,16,FALSE)</f>
        <v>#N/A</v>
      </c>
    </row>
    <row r="20" spans="1:11" ht="7.8" customHeight="1" x14ac:dyDescent="0.25"/>
    <row r="21" spans="1:11" ht="69" customHeight="1" x14ac:dyDescent="0.25">
      <c r="A21" s="24" t="s">
        <v>25</v>
      </c>
      <c r="B21" s="25" t="e">
        <f>VLOOKUP(B14,'[1]по приказу'!A5:U60,3,FALSE)</f>
        <v>#N/A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C22" s="26" t="s">
        <v>26</v>
      </c>
      <c r="D22" s="26"/>
      <c r="E22" s="26"/>
      <c r="F22" s="26"/>
      <c r="G22" s="26"/>
      <c r="H22" s="26"/>
    </row>
    <row r="23" spans="1:11" ht="7.2" customHeight="1" x14ac:dyDescent="0.25"/>
    <row r="24" spans="1:11" ht="41.4" x14ac:dyDescent="0.25">
      <c r="A24" s="27" t="s">
        <v>27</v>
      </c>
      <c r="B24" s="27"/>
      <c r="C24" s="27"/>
      <c r="D24" s="27"/>
      <c r="E24" s="27"/>
      <c r="F24" s="28" t="s">
        <v>28</v>
      </c>
      <c r="G24" s="28"/>
      <c r="H24" s="28"/>
      <c r="I24" s="28"/>
      <c r="J24" s="29" t="s">
        <v>29</v>
      </c>
      <c r="K24" s="29" t="s">
        <v>30</v>
      </c>
    </row>
    <row r="25" spans="1:11" ht="58.8" customHeight="1" x14ac:dyDescent="0.25">
      <c r="A25" s="30" t="s">
        <v>31</v>
      </c>
      <c r="B25" s="31"/>
      <c r="C25" s="31"/>
      <c r="D25" s="31"/>
      <c r="E25" s="32"/>
      <c r="F25" s="33" t="e">
        <f>VLOOKUP(B14,'[1]по приказу'!A5:U25,2,FALSE)</f>
        <v>#N/A</v>
      </c>
      <c r="G25" s="33"/>
      <c r="H25" s="33"/>
      <c r="I25" s="33"/>
      <c r="J25" s="34" t="s">
        <v>32</v>
      </c>
      <c r="K25" s="35" t="e">
        <f>VLOOKUP(B14,'[1]по приказу'!A5:U18,4,FALSE)</f>
        <v>#N/A</v>
      </c>
    </row>
    <row r="26" spans="1:11" ht="16.8" customHeight="1" x14ac:dyDescent="0.25">
      <c r="A26" s="30" t="s">
        <v>33</v>
      </c>
      <c r="B26" s="31"/>
      <c r="C26" s="31"/>
      <c r="D26" s="31"/>
      <c r="E26" s="32"/>
      <c r="F26" s="33"/>
      <c r="G26" s="33"/>
      <c r="H26" s="33"/>
      <c r="I26" s="33"/>
      <c r="J26" s="34" t="s">
        <v>34</v>
      </c>
      <c r="K26" s="35" t="e">
        <f>VLOOKUP($B$14,'[1]по приказу'!$A$6:$U$19,5,FALSE)</f>
        <v>#N/A</v>
      </c>
    </row>
    <row r="27" spans="1:11" ht="41.4" customHeight="1" x14ac:dyDescent="0.25">
      <c r="A27" s="30" t="s">
        <v>35</v>
      </c>
      <c r="B27" s="31"/>
      <c r="C27" s="31"/>
      <c r="D27" s="31"/>
      <c r="E27" s="32"/>
      <c r="F27" s="33"/>
      <c r="G27" s="33"/>
      <c r="H27" s="33"/>
      <c r="I27" s="33"/>
      <c r="J27" s="34" t="s">
        <v>32</v>
      </c>
      <c r="K27" s="35" t="e">
        <f>VLOOKUP($B$14,'[1]по приказу'!$A$6:$U$19,6,FALSE)</f>
        <v>#N/A</v>
      </c>
    </row>
    <row r="28" spans="1:11" ht="28.2" customHeight="1" x14ac:dyDescent="0.25">
      <c r="A28" s="30" t="s">
        <v>36</v>
      </c>
      <c r="B28" s="31"/>
      <c r="C28" s="31"/>
      <c r="D28" s="31"/>
      <c r="E28" s="32"/>
      <c r="F28" s="33"/>
      <c r="G28" s="33"/>
      <c r="H28" s="33"/>
      <c r="I28" s="33"/>
      <c r="J28" s="34" t="s">
        <v>32</v>
      </c>
      <c r="K28" s="35" t="e">
        <f>VLOOKUP($B$14,'[1]по приказу'!$A$6:$U$19,7,FALSE)</f>
        <v>#N/A</v>
      </c>
    </row>
    <row r="29" spans="1:11" x14ac:dyDescent="0.25">
      <c r="A29" s="30" t="s">
        <v>37</v>
      </c>
      <c r="B29" s="31"/>
      <c r="C29" s="31"/>
      <c r="D29" s="31"/>
      <c r="E29" s="32"/>
      <c r="F29" s="33"/>
      <c r="G29" s="33"/>
      <c r="H29" s="33"/>
      <c r="I29" s="33"/>
      <c r="J29" s="34" t="s">
        <v>32</v>
      </c>
      <c r="K29" s="35" t="e">
        <f>VLOOKUP($B$14,'[1]по приказу'!$A$6:$U$19,8,FALSE)</f>
        <v>#N/A</v>
      </c>
    </row>
    <row r="30" spans="1:11" x14ac:dyDescent="0.25">
      <c r="A30" s="30" t="s">
        <v>38</v>
      </c>
      <c r="B30" s="31"/>
      <c r="C30" s="31"/>
      <c r="D30" s="31"/>
      <c r="E30" s="32"/>
      <c r="F30" s="33"/>
      <c r="G30" s="33"/>
      <c r="H30" s="33"/>
      <c r="I30" s="33"/>
      <c r="J30" s="34" t="s">
        <v>34</v>
      </c>
      <c r="K30" s="35" t="e">
        <f>VLOOKUP($B$14,'[1]по приказу'!$A$6:$U$19,9,FALSE)</f>
        <v>#N/A</v>
      </c>
    </row>
    <row r="31" spans="1:11" ht="42" customHeight="1" x14ac:dyDescent="0.25">
      <c r="A31" s="30" t="s">
        <v>39</v>
      </c>
      <c r="B31" s="31"/>
      <c r="C31" s="31"/>
      <c r="D31" s="31"/>
      <c r="E31" s="32"/>
      <c r="F31" s="33"/>
      <c r="G31" s="33"/>
      <c r="H31" s="33"/>
      <c r="I31" s="33"/>
      <c r="J31" s="34" t="s">
        <v>34</v>
      </c>
      <c r="K31" s="35" t="e">
        <f>VLOOKUP($B$14,'[1]по приказу'!$A$6:$U$19,10,FALSE)</f>
        <v>#N/A</v>
      </c>
    </row>
    <row r="32" spans="1:11" ht="29.4" customHeight="1" x14ac:dyDescent="0.25">
      <c r="A32" s="30" t="s">
        <v>40</v>
      </c>
      <c r="B32" s="31"/>
      <c r="C32" s="31"/>
      <c r="D32" s="31"/>
      <c r="E32" s="32"/>
      <c r="F32" s="33"/>
      <c r="G32" s="33"/>
      <c r="H32" s="33"/>
      <c r="I32" s="33"/>
      <c r="J32" s="34" t="s">
        <v>34</v>
      </c>
      <c r="K32" s="35" t="e">
        <f>VLOOKUP($B$14,'[1]по приказу'!$A$6:$U$19,11,FALSE)</f>
        <v>#N/A</v>
      </c>
    </row>
    <row r="33" spans="1:11" x14ac:dyDescent="0.25">
      <c r="A33" s="30" t="s">
        <v>41</v>
      </c>
      <c r="B33" s="31"/>
      <c r="C33" s="31"/>
      <c r="D33" s="31"/>
      <c r="E33" s="32"/>
      <c r="F33" s="33"/>
      <c r="G33" s="33"/>
      <c r="H33" s="33"/>
      <c r="I33" s="33"/>
      <c r="J33" s="34" t="s">
        <v>34</v>
      </c>
      <c r="K33" s="35" t="e">
        <f>VLOOKUP($B$14,'[1]по приказу'!$A$6:$U$19,12,FALSE)</f>
        <v>#N/A</v>
      </c>
    </row>
    <row r="34" spans="1:11" x14ac:dyDescent="0.25">
      <c r="A34" s="30" t="s">
        <v>42</v>
      </c>
      <c r="B34" s="31"/>
      <c r="C34" s="31"/>
      <c r="D34" s="31"/>
      <c r="E34" s="32"/>
      <c r="F34" s="33"/>
      <c r="G34" s="33"/>
      <c r="H34" s="33"/>
      <c r="I34" s="33"/>
      <c r="J34" s="34" t="s">
        <v>34</v>
      </c>
      <c r="K34" s="35" t="e">
        <f>VLOOKUP($B$14,'[1]по приказу'!$A$6:$U$19,13,FALSE)</f>
        <v>#N/A</v>
      </c>
    </row>
    <row r="35" spans="1:11" x14ac:dyDescent="0.25">
      <c r="A35" s="30" t="s">
        <v>43</v>
      </c>
      <c r="B35" s="31"/>
      <c r="C35" s="31"/>
      <c r="D35" s="31"/>
      <c r="E35" s="32"/>
      <c r="F35" s="33"/>
      <c r="G35" s="33"/>
      <c r="H35" s="33"/>
      <c r="I35" s="33"/>
      <c r="J35" s="34" t="s">
        <v>32</v>
      </c>
      <c r="K35" s="35" t="e">
        <f>VLOOKUP($B$14,'[1]по приказу'!$A$6:$U$19,14,FALSE)</f>
        <v>#N/A</v>
      </c>
    </row>
    <row r="36" spans="1:11" ht="28.2" customHeight="1" x14ac:dyDescent="0.25">
      <c r="A36" s="30" t="s">
        <v>44</v>
      </c>
      <c r="B36" s="31"/>
      <c r="C36" s="31"/>
      <c r="D36" s="31"/>
      <c r="E36" s="32"/>
      <c r="F36" s="33"/>
      <c r="G36" s="33"/>
      <c r="H36" s="33"/>
      <c r="I36" s="33"/>
      <c r="J36" s="34" t="s">
        <v>32</v>
      </c>
      <c r="K36" s="35" t="e">
        <f>VLOOKUP($B$14,'[1]по приказу'!$A$6:$U$19,15,FALSE)</f>
        <v>#N/A</v>
      </c>
    </row>
    <row r="37" spans="1:11" x14ac:dyDescent="0.25">
      <c r="A37" s="30" t="s">
        <v>45</v>
      </c>
      <c r="B37" s="31"/>
      <c r="C37" s="31"/>
      <c r="D37" s="31"/>
      <c r="E37" s="32"/>
      <c r="F37" s="33"/>
      <c r="G37" s="33"/>
      <c r="H37" s="33"/>
      <c r="I37" s="33"/>
      <c r="J37" s="34" t="s">
        <v>34</v>
      </c>
      <c r="K37" s="35" t="e">
        <f>VLOOKUP($B$14,'[1]по приказу'!$A$6:$U$19,16,FALSE)</f>
        <v>#N/A</v>
      </c>
    </row>
    <row r="38" spans="1:11" x14ac:dyDescent="0.25">
      <c r="A38" s="30" t="s">
        <v>46</v>
      </c>
      <c r="B38" s="31"/>
      <c r="C38" s="31"/>
      <c r="D38" s="31"/>
      <c r="E38" s="32"/>
      <c r="F38" s="33"/>
      <c r="G38" s="33"/>
      <c r="H38" s="33"/>
      <c r="I38" s="33"/>
      <c r="J38" s="34" t="s">
        <v>34</v>
      </c>
      <c r="K38" s="35" t="e">
        <f>VLOOKUP($B$14,'[1]по приказу'!$A$6:$U$19,17,FALSE)</f>
        <v>#N/A</v>
      </c>
    </row>
    <row r="39" spans="1:11" x14ac:dyDescent="0.25">
      <c r="A39" s="30" t="s">
        <v>47</v>
      </c>
      <c r="B39" s="31"/>
      <c r="C39" s="31"/>
      <c r="D39" s="31"/>
      <c r="E39" s="32"/>
      <c r="F39" s="33"/>
      <c r="G39" s="33"/>
      <c r="H39" s="33"/>
      <c r="I39" s="33"/>
      <c r="J39" s="34" t="s">
        <v>34</v>
      </c>
      <c r="K39" s="35" t="e">
        <f>VLOOKUP($B$14,'[1]по приказу'!$A$6:$U$19,18,FALSE)</f>
        <v>#N/A</v>
      </c>
    </row>
    <row r="40" spans="1:11" x14ac:dyDescent="0.25">
      <c r="A40" s="30" t="s">
        <v>48</v>
      </c>
      <c r="B40" s="31"/>
      <c r="C40" s="31"/>
      <c r="D40" s="31"/>
      <c r="E40" s="32"/>
      <c r="F40" s="33"/>
      <c r="G40" s="33"/>
      <c r="H40" s="33"/>
      <c r="I40" s="33"/>
      <c r="J40" s="34" t="s">
        <v>32</v>
      </c>
      <c r="K40" s="35" t="e">
        <f>VLOOKUP($B$14,'[1]по приказу'!$A$6:$U$19,19,FALSE)</f>
        <v>#N/A</v>
      </c>
    </row>
    <row r="41" spans="1:11" x14ac:dyDescent="0.25">
      <c r="A41" s="30" t="s">
        <v>49</v>
      </c>
      <c r="B41" s="31"/>
      <c r="C41" s="31"/>
      <c r="D41" s="31"/>
      <c r="E41" s="32"/>
      <c r="F41" s="33"/>
      <c r="G41" s="33"/>
      <c r="H41" s="33"/>
      <c r="I41" s="33"/>
      <c r="J41" s="34" t="s">
        <v>34</v>
      </c>
      <c r="K41" s="35" t="e">
        <f>VLOOKUP($B$14,'[1]по приказу'!$A$6:$U$19,20,FALSE)</f>
        <v>#N/A</v>
      </c>
    </row>
    <row r="42" spans="1:11" ht="28.8" customHeight="1" x14ac:dyDescent="0.25">
      <c r="A42" s="30" t="s">
        <v>50</v>
      </c>
      <c r="B42" s="31"/>
      <c r="C42" s="31"/>
      <c r="D42" s="31"/>
      <c r="E42" s="32"/>
      <c r="F42" s="33"/>
      <c r="G42" s="33"/>
      <c r="H42" s="33"/>
      <c r="I42" s="33"/>
      <c r="J42" s="34" t="s">
        <v>34</v>
      </c>
      <c r="K42" s="35" t="e">
        <f>VLOOKUP($B$14,'[1]по приказу'!$A$6:$U$19,21,FALSE)</f>
        <v>#N/A</v>
      </c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4" t="s">
        <v>64</v>
      </c>
      <c r="D44" s="13"/>
      <c r="E44" s="13"/>
      <c r="F44" s="13"/>
      <c r="H44" s="13"/>
      <c r="I44" s="13" t="s">
        <v>65</v>
      </c>
      <c r="J44" s="13"/>
    </row>
    <row r="45" spans="1:11" x14ac:dyDescent="0.25">
      <c r="E45" s="26" t="s">
        <v>51</v>
      </c>
      <c r="F45" s="26"/>
      <c r="G45" s="26"/>
      <c r="I45" s="26" t="s">
        <v>52</v>
      </c>
      <c r="J45" s="26"/>
    </row>
    <row r="46" spans="1:11" x14ac:dyDescent="0.25">
      <c r="E46" s="26"/>
      <c r="F46" s="26"/>
      <c r="G46" s="26"/>
      <c r="H46" s="26"/>
    </row>
    <row r="47" spans="1:11" x14ac:dyDescent="0.25">
      <c r="E47" s="26"/>
      <c r="F47" s="26"/>
      <c r="G47" s="26"/>
      <c r="H47" s="26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K48" s="7" t="s">
        <v>53</v>
      </c>
    </row>
    <row r="50" spans="1:11" ht="13.8" customHeight="1" x14ac:dyDescent="0.25">
      <c r="A50" s="37"/>
      <c r="B50" s="38"/>
      <c r="C50" s="39" t="s">
        <v>54</v>
      </c>
      <c r="D50" s="40"/>
      <c r="E50" s="40"/>
      <c r="F50" s="40"/>
      <c r="G50" s="41" t="s">
        <v>55</v>
      </c>
      <c r="H50" s="42"/>
      <c r="I50" s="42"/>
      <c r="J50" s="42"/>
      <c r="K50" s="39"/>
    </row>
    <row r="51" spans="1:11" ht="99.6" customHeight="1" x14ac:dyDescent="0.25">
      <c r="A51" s="43" t="s">
        <v>27</v>
      </c>
      <c r="B51" s="44" t="s">
        <v>56</v>
      </c>
      <c r="C51" s="45" t="s">
        <v>57</v>
      </c>
      <c r="D51" s="29" t="s">
        <v>58</v>
      </c>
      <c r="E51" s="29" t="s">
        <v>59</v>
      </c>
      <c r="F51" s="29" t="s">
        <v>60</v>
      </c>
      <c r="G51" s="29" t="s">
        <v>57</v>
      </c>
      <c r="H51" s="29" t="s">
        <v>58</v>
      </c>
      <c r="I51" s="29" t="s">
        <v>59</v>
      </c>
      <c r="J51" s="29" t="s">
        <v>61</v>
      </c>
      <c r="K51" s="29" t="s">
        <v>62</v>
      </c>
    </row>
    <row r="52" spans="1:11" x14ac:dyDescent="0.25">
      <c r="A52" s="46">
        <v>1</v>
      </c>
      <c r="B52" s="46">
        <v>2</v>
      </c>
      <c r="C52" s="47">
        <v>3</v>
      </c>
      <c r="D52" s="47">
        <v>4</v>
      </c>
      <c r="E52" s="47">
        <v>5</v>
      </c>
      <c r="F52" s="47">
        <v>6</v>
      </c>
      <c r="G52" s="47">
        <v>7</v>
      </c>
      <c r="H52" s="47">
        <v>8</v>
      </c>
      <c r="I52" s="47">
        <v>9</v>
      </c>
      <c r="J52" s="47">
        <v>10</v>
      </c>
      <c r="K52" s="47">
        <v>11</v>
      </c>
    </row>
    <row r="53" spans="1:11" ht="28.2" customHeight="1" x14ac:dyDescent="0.25">
      <c r="A53" s="48" t="str">
        <f>IFERROR(INDEX([1]СИЗ!B$4:B$11164,_xlfn.AGGREGATE(15,6,ROW([1]СИЗ!$1:$3000)/([1]СИЗ!K$4:K$1118=ЛК!$B$10),ROWS([1]СИЗ!B$4:B4))),"")</f>
        <v/>
      </c>
      <c r="B53" s="48" t="str">
        <f>IFERROR(INDEX([1]СИЗ!I$4:I$11164,_xlfn.AGGREGATE(15,6,ROW([1]СИЗ!$1:$3000)/([1]СИЗ!K$4:K$1118=ЛК!$B$10),ROWS([1]СИЗ!B$4:B4))),"")</f>
        <v/>
      </c>
      <c r="C53" s="49" t="str">
        <f>IFERROR(INDEX([1]СИЗ!J$4:J$11164,_xlfn.AGGREGATE(15,6,ROW([1]СИЗ!$1:$30000)/([1]СИЗ!K$4:K$1118=ЛК!$B$10),ROWS([1]СИЗ!B$4:B4))),"")</f>
        <v/>
      </c>
      <c r="D53" s="48" t="str">
        <f>IFERROR(INDEX([1]СИЗ!L$4:L$1119,_xlfn.AGGREGATE(15,6,ROW([1]СИЗ!$1:$1122)/([1]СИЗ!K$4:K$1122=ЛК!$B$10),ROWS([1]СИЗ!B$4:B4))),"")</f>
        <v/>
      </c>
      <c r="E53" s="48" t="str">
        <f>IFERROR(INDEX([1]СИЗ!M$4:M$1119,_xlfn.AGGREGATE(15,6,ROW([1]СИЗ!$1:$1122)/([1]СИЗ!K$4:K$1122=ЛК!$B$10),ROWS([1]СИЗ!B$4:B4))),"")</f>
        <v/>
      </c>
      <c r="F53" s="50"/>
      <c r="G53" s="51"/>
      <c r="H53" s="50"/>
      <c r="I53" s="52"/>
      <c r="J53" s="52"/>
      <c r="K53" s="52"/>
    </row>
    <row r="54" spans="1:11" ht="28.2" customHeight="1" x14ac:dyDescent="0.25">
      <c r="A54" s="48" t="str">
        <f>IFERROR(INDEX([1]СИЗ!B$4:B$11164,_xlfn.AGGREGATE(15,6,ROW([1]СИЗ!$1:$3000)/([1]СИЗ!K$4:K$1118=ЛК!$B$10),ROWS([1]СИЗ!B$4:B5))),"")</f>
        <v/>
      </c>
      <c r="B54" s="48" t="str">
        <f>IFERROR(INDEX([1]СИЗ!I$4:I$11164,_xlfn.AGGREGATE(15,6,ROW([1]СИЗ!$1:$3000)/([1]СИЗ!K$4:K$1118=ЛК!$B$10),ROWS([1]СИЗ!B$4:B5))),"")</f>
        <v/>
      </c>
      <c r="C54" s="49" t="str">
        <f>IFERROR(INDEX([1]СИЗ!J$4:J$11164,_xlfn.AGGREGATE(15,6,ROW([1]СИЗ!$1:$30000)/([1]СИЗ!K$4:K$1118=ЛК!$B$10),ROWS([1]СИЗ!B$4:B5))),"")</f>
        <v/>
      </c>
      <c r="D54" s="48" t="str">
        <f>IFERROR(INDEX([1]СИЗ!L$4:L$1119,_xlfn.AGGREGATE(15,6,ROW([1]СИЗ!$1:$1122)/([1]СИЗ!K$4:K$1122=ЛК!$B$10),ROWS([1]СИЗ!B$4:B5))),"")</f>
        <v/>
      </c>
      <c r="E54" s="48" t="str">
        <f>IFERROR(INDEX([1]СИЗ!M$4:M$1119,_xlfn.AGGREGATE(15,6,ROW([1]СИЗ!$1:$1122)/([1]СИЗ!K$4:K$1122=ЛК!$B$10),ROWS([1]СИЗ!B$4:B5))),"")</f>
        <v/>
      </c>
      <c r="F54" s="50"/>
      <c r="G54" s="51"/>
      <c r="H54" s="50"/>
      <c r="I54" s="52"/>
      <c r="J54" s="52"/>
      <c r="K54" s="52"/>
    </row>
    <row r="55" spans="1:11" ht="28.2" customHeight="1" x14ac:dyDescent="0.25">
      <c r="A55" s="48" t="str">
        <f>IFERROR(INDEX([1]СИЗ!B$4:B$11164,_xlfn.AGGREGATE(15,6,ROW([1]СИЗ!$1:$3000)/([1]СИЗ!K$4:K$1118=ЛК!$B$10),ROWS([1]СИЗ!B$4:B6))),"")</f>
        <v/>
      </c>
      <c r="B55" s="48" t="str">
        <f>IFERROR(INDEX([1]СИЗ!I$4:I$11164,_xlfn.AGGREGATE(15,6,ROW([1]СИЗ!$1:$3000)/([1]СИЗ!K$4:K$1118=ЛК!$B$10),ROWS([1]СИЗ!B$4:B6))),"")</f>
        <v/>
      </c>
      <c r="C55" s="49" t="str">
        <f>IFERROR(INDEX([1]СИЗ!J$4:J$11164,_xlfn.AGGREGATE(15,6,ROW([1]СИЗ!$1:$30000)/([1]СИЗ!K$4:K$1118=ЛК!$B$10),ROWS([1]СИЗ!B$4:B6))),"")</f>
        <v/>
      </c>
      <c r="D55" s="48" t="str">
        <f>IFERROR(INDEX([1]СИЗ!L$4:L$1119,_xlfn.AGGREGATE(15,6,ROW([1]СИЗ!$1:$1122)/([1]СИЗ!K$4:K$1122=ЛК!$B$10),ROWS([1]СИЗ!B$4:B6))),"")</f>
        <v/>
      </c>
      <c r="E55" s="48" t="str">
        <f>IFERROR(INDEX([1]СИЗ!M$4:M$1119,_xlfn.AGGREGATE(15,6,ROW([1]СИЗ!$1:$1122)/([1]СИЗ!K$4:K$1122=ЛК!$B$10),ROWS([1]СИЗ!B$4:B6))),"")</f>
        <v/>
      </c>
      <c r="F55" s="50"/>
      <c r="G55" s="51"/>
      <c r="H55" s="50"/>
      <c r="I55" s="52"/>
      <c r="J55" s="52"/>
      <c r="K55" s="52"/>
    </row>
    <row r="56" spans="1:11" ht="28.2" customHeight="1" x14ac:dyDescent="0.25">
      <c r="A56" s="48" t="str">
        <f>IFERROR(INDEX([1]СИЗ!B$4:B$11164,_xlfn.AGGREGATE(15,6,ROW([1]СИЗ!$1:$3000)/([1]СИЗ!K$4:K$1118=ЛК!$B$10),ROWS([1]СИЗ!B$4:B7))),"")</f>
        <v/>
      </c>
      <c r="B56" s="48" t="str">
        <f>IFERROR(INDEX([1]СИЗ!I$4:I$11164,_xlfn.AGGREGATE(15,6,ROW([1]СИЗ!$1:$3000)/([1]СИЗ!K$4:K$1118=ЛК!$B$10),ROWS([1]СИЗ!B$4:B7))),"")</f>
        <v/>
      </c>
      <c r="C56" s="49" t="str">
        <f>IFERROR(INDEX([1]СИЗ!J$4:J$11164,_xlfn.AGGREGATE(15,6,ROW([1]СИЗ!$1:$30000)/([1]СИЗ!K$4:K$1118=ЛК!$B$10),ROWS([1]СИЗ!B$4:B7))),"")</f>
        <v/>
      </c>
      <c r="D56" s="48" t="str">
        <f>IFERROR(INDEX([1]СИЗ!L$4:L$1119,_xlfn.AGGREGATE(15,6,ROW([1]СИЗ!$1:$1122)/([1]СИЗ!K$4:K$1122=ЛК!$B$10),ROWS([1]СИЗ!B$4:B7))),"")</f>
        <v/>
      </c>
      <c r="E56" s="48" t="str">
        <f>IFERROR(INDEX([1]СИЗ!M$4:M$1119,_xlfn.AGGREGATE(15,6,ROW([1]СИЗ!$1:$1122)/([1]СИЗ!K$4:K$1122=ЛК!$B$10),ROWS([1]СИЗ!B$4:B7))),"")</f>
        <v/>
      </c>
      <c r="F56" s="50"/>
      <c r="G56" s="51"/>
      <c r="H56" s="50"/>
      <c r="I56" s="52"/>
      <c r="J56" s="52"/>
      <c r="K56" s="52"/>
    </row>
    <row r="57" spans="1:11" ht="28.2" customHeight="1" x14ac:dyDescent="0.25">
      <c r="A57" s="48" t="str">
        <f>IFERROR(INDEX([1]СИЗ!B$4:B$11164,_xlfn.AGGREGATE(15,6,ROW([1]СИЗ!$1:$3000)/([1]СИЗ!K$4:K$1118=ЛК!$B$10),ROWS([1]СИЗ!B$4:B8))),"")</f>
        <v/>
      </c>
      <c r="B57" s="48" t="str">
        <f>IFERROR(INDEX([1]СИЗ!I$4:I$11164,_xlfn.AGGREGATE(15,6,ROW([1]СИЗ!$1:$3000)/([1]СИЗ!K$4:K$1118=ЛК!$B$10),ROWS([1]СИЗ!B$4:B8))),"")</f>
        <v/>
      </c>
      <c r="C57" s="49" t="str">
        <f>IFERROR(INDEX([1]СИЗ!J$4:J$11164,_xlfn.AGGREGATE(15,6,ROW([1]СИЗ!$1:$30000)/([1]СИЗ!K$4:K$1118=ЛК!$B$10),ROWS([1]СИЗ!B$4:B8))),"")</f>
        <v/>
      </c>
      <c r="D57" s="48" t="str">
        <f>IFERROR(INDEX([1]СИЗ!L$4:L$1119,_xlfn.AGGREGATE(15,6,ROW([1]СИЗ!$1:$1122)/([1]СИЗ!K$4:K$1122=ЛК!$B$10),ROWS([1]СИЗ!B$4:B8))),"")</f>
        <v/>
      </c>
      <c r="E57" s="48" t="str">
        <f>IFERROR(INDEX([1]СИЗ!M$4:M$1119,_xlfn.AGGREGATE(15,6,ROW([1]СИЗ!$1:$1122)/([1]СИЗ!K$4:K$1122=ЛК!$B$10),ROWS([1]СИЗ!B$4:B8))),"")</f>
        <v/>
      </c>
      <c r="F57" s="50"/>
      <c r="G57" s="51"/>
      <c r="H57" s="50"/>
      <c r="I57" s="52"/>
      <c r="J57" s="52"/>
      <c r="K57" s="52"/>
    </row>
    <row r="58" spans="1:11" ht="28.2" customHeight="1" x14ac:dyDescent="0.25">
      <c r="A58" s="48" t="str">
        <f>IFERROR(INDEX([1]СИЗ!B$4:B$11164,_xlfn.AGGREGATE(15,6,ROW([1]СИЗ!$1:$3000)/([1]СИЗ!K$4:K$1118=ЛК!$B$10),ROWS([1]СИЗ!B$4:B9))),"")</f>
        <v/>
      </c>
      <c r="B58" s="48" t="str">
        <f>IFERROR(INDEX([1]СИЗ!I$4:I$11164,_xlfn.AGGREGATE(15,6,ROW([1]СИЗ!$1:$3000)/([1]СИЗ!K$4:K$1118=ЛК!$B$10),ROWS([1]СИЗ!B$4:B9))),"")</f>
        <v/>
      </c>
      <c r="C58" s="49" t="str">
        <f>IFERROR(INDEX([1]СИЗ!J$4:J$11164,_xlfn.AGGREGATE(15,6,ROW([1]СИЗ!$1:$30000)/([1]СИЗ!K$4:K$1118=ЛК!$B$10),ROWS([1]СИЗ!B$4:B9))),"")</f>
        <v/>
      </c>
      <c r="D58" s="48" t="str">
        <f>IFERROR(INDEX([1]СИЗ!L$4:L$1119,_xlfn.AGGREGATE(15,6,ROW([1]СИЗ!$1:$1122)/([1]СИЗ!K$4:K$1122=ЛК!$B$10),ROWS([1]СИЗ!B$4:B9))),"")</f>
        <v/>
      </c>
      <c r="E58" s="48" t="str">
        <f>IFERROR(INDEX([1]СИЗ!M$4:M$1119,_xlfn.AGGREGATE(15,6,ROW([1]СИЗ!$1:$1122)/([1]СИЗ!K$4:K$1122=ЛК!$B$10),ROWS([1]СИЗ!B$4:B9))),"")</f>
        <v/>
      </c>
      <c r="F58" s="50"/>
      <c r="G58" s="51"/>
      <c r="H58" s="50"/>
      <c r="I58" s="52"/>
      <c r="J58" s="52"/>
      <c r="K58" s="52"/>
    </row>
    <row r="59" spans="1:11" ht="28.2" customHeight="1" x14ac:dyDescent="0.25">
      <c r="A59" s="48" t="str">
        <f>IFERROR(INDEX([1]СИЗ!B$4:B$11164,_xlfn.AGGREGATE(15,6,ROW([1]СИЗ!$1:$3000)/([1]СИЗ!K$4:K$1118=ЛК!$B$10),ROWS([1]СИЗ!B$4:B10))),"")</f>
        <v/>
      </c>
      <c r="B59" s="48" t="str">
        <f>IFERROR(INDEX([1]СИЗ!I$4:I$11164,_xlfn.AGGREGATE(15,6,ROW([1]СИЗ!$1:$3000)/([1]СИЗ!K$4:K$1118=ЛК!$B$10),ROWS([1]СИЗ!B$4:B10))),"")</f>
        <v/>
      </c>
      <c r="C59" s="49" t="str">
        <f>IFERROR(INDEX([1]СИЗ!J$4:J$11164,_xlfn.AGGREGATE(15,6,ROW([1]СИЗ!$1:$30000)/([1]СИЗ!K$4:K$1118=ЛК!$B$10),ROWS([1]СИЗ!B$4:B10))),"")</f>
        <v/>
      </c>
      <c r="D59" s="48" t="str">
        <f>IFERROR(INDEX([1]СИЗ!L$4:L$1119,_xlfn.AGGREGATE(15,6,ROW([1]СИЗ!$1:$1122)/([1]СИЗ!K$4:K$1122=ЛК!$B$10),ROWS([1]СИЗ!B$4:B10))),"")</f>
        <v/>
      </c>
      <c r="E59" s="48" t="str">
        <f>IFERROR(INDEX([1]СИЗ!M$4:M$1119,_xlfn.AGGREGATE(15,6,ROW([1]СИЗ!$1:$1122)/([1]СИЗ!K$4:K$1122=ЛК!$B$10),ROWS([1]СИЗ!B$4:B10))),"")</f>
        <v/>
      </c>
      <c r="F59" s="50"/>
      <c r="G59" s="51"/>
      <c r="H59" s="50"/>
      <c r="I59" s="52"/>
      <c r="J59" s="52"/>
      <c r="K59" s="52"/>
    </row>
    <row r="60" spans="1:11" ht="28.2" customHeight="1" x14ac:dyDescent="0.25">
      <c r="A60" s="48" t="str">
        <f>IFERROR(INDEX([1]СИЗ!B$4:B$11164,_xlfn.AGGREGATE(15,6,ROW([1]СИЗ!$1:$3000)/([1]СИЗ!K$4:K$1118=ЛК!$B$10),ROWS([1]СИЗ!B$4:B11))),"")</f>
        <v/>
      </c>
      <c r="B60" s="48" t="str">
        <f>IFERROR(INDEX([1]СИЗ!I$4:I$11164,_xlfn.AGGREGATE(15,6,ROW([1]СИЗ!$1:$3000)/([1]СИЗ!K$4:K$1118=ЛК!$B$10),ROWS([1]СИЗ!B$4:B11))),"")</f>
        <v/>
      </c>
      <c r="C60" s="49" t="str">
        <f>IFERROR(INDEX([1]СИЗ!J$4:J$11164,_xlfn.AGGREGATE(15,6,ROW([1]СИЗ!$1:$30000)/([1]СИЗ!K$4:K$1118=ЛК!$B$10),ROWS([1]СИЗ!B$4:B11))),"")</f>
        <v/>
      </c>
      <c r="D60" s="48" t="str">
        <f>IFERROR(INDEX([1]СИЗ!L$4:L$1119,_xlfn.AGGREGATE(15,6,ROW([1]СИЗ!$1:$1122)/([1]СИЗ!K$4:K$1122=ЛК!$B$10),ROWS([1]СИЗ!B$4:B11))),"")</f>
        <v/>
      </c>
      <c r="E60" s="48" t="str">
        <f>IFERROR(INDEX([1]СИЗ!M$4:M$1119,_xlfn.AGGREGATE(15,6,ROW([1]СИЗ!$1:$1122)/([1]СИЗ!K$4:K$1122=ЛК!$B$10),ROWS([1]СИЗ!B$4:B11))),"")</f>
        <v/>
      </c>
      <c r="F60" s="50"/>
      <c r="G60" s="51"/>
      <c r="H60" s="50"/>
      <c r="I60" s="52"/>
      <c r="J60" s="52"/>
      <c r="K60" s="52"/>
    </row>
    <row r="61" spans="1:11" ht="28.2" customHeight="1" x14ac:dyDescent="0.25">
      <c r="A61" s="48" t="str">
        <f>IFERROR(INDEX([1]СИЗ!B$4:B$11164,_xlfn.AGGREGATE(15,6,ROW([1]СИЗ!$1:$3000)/([1]СИЗ!K$4:K$1118=ЛК!$B$10),ROWS([1]СИЗ!B$4:B12))),"")</f>
        <v/>
      </c>
      <c r="B61" s="48" t="str">
        <f>IFERROR(INDEX([1]СИЗ!I$4:I$11164,_xlfn.AGGREGATE(15,6,ROW([1]СИЗ!$1:$3000)/([1]СИЗ!K$4:K$1118=ЛК!$B$10),ROWS([1]СИЗ!B$4:B12))),"")</f>
        <v/>
      </c>
      <c r="C61" s="49" t="str">
        <f>IFERROR(INDEX([1]СИЗ!J$4:J$11164,_xlfn.AGGREGATE(15,6,ROW([1]СИЗ!$1:$30000)/([1]СИЗ!K$4:K$1118=ЛК!$B$10),ROWS([1]СИЗ!B$4:B12))),"")</f>
        <v/>
      </c>
      <c r="D61" s="48" t="str">
        <f>IFERROR(INDEX([1]СИЗ!L$4:L$1119,_xlfn.AGGREGATE(15,6,ROW([1]СИЗ!$1:$1122)/([1]СИЗ!K$4:K$1122=ЛК!$B$10),ROWS([1]СИЗ!B$4:B12))),"")</f>
        <v/>
      </c>
      <c r="E61" s="48" t="str">
        <f>IFERROR(INDEX([1]СИЗ!M$4:M$1119,_xlfn.AGGREGATE(15,6,ROW([1]СИЗ!$1:$1122)/([1]СИЗ!K$4:K$1122=ЛК!$B$10),ROWS([1]СИЗ!B$4:B12))),"")</f>
        <v/>
      </c>
      <c r="F61" s="50"/>
      <c r="G61" s="51"/>
      <c r="H61" s="50"/>
      <c r="I61" s="52"/>
      <c r="J61" s="52"/>
      <c r="K61" s="52"/>
    </row>
    <row r="62" spans="1:11" ht="28.2" customHeight="1" x14ac:dyDescent="0.25">
      <c r="A62" s="48" t="str">
        <f>IFERROR(INDEX([1]СИЗ!B$4:B$11164,_xlfn.AGGREGATE(15,6,ROW([1]СИЗ!$1:$3000)/([1]СИЗ!K$4:K$1118=ЛК!$B$10),ROWS([1]СИЗ!B$4:B13))),"")</f>
        <v/>
      </c>
      <c r="B62" s="48" t="str">
        <f>IFERROR(INDEX([1]СИЗ!I$4:I$11164,_xlfn.AGGREGATE(15,6,ROW([1]СИЗ!$1:$3000)/([1]СИЗ!K$4:K$1118=ЛК!$B$10),ROWS([1]СИЗ!B$4:B13))),"")</f>
        <v/>
      </c>
      <c r="C62" s="49" t="str">
        <f>IFERROR(INDEX([1]СИЗ!J$4:J$11164,_xlfn.AGGREGATE(15,6,ROW([1]СИЗ!$1:$30000)/([1]СИЗ!K$4:K$1118=ЛК!$B$10),ROWS([1]СИЗ!B$4:B13))),"")</f>
        <v/>
      </c>
      <c r="D62" s="48" t="str">
        <f>IFERROR(INDEX([1]СИЗ!L$4:L$1119,_xlfn.AGGREGATE(15,6,ROW([1]СИЗ!$1:$1122)/([1]СИЗ!K$4:K$1122=ЛК!$B$10),ROWS([1]СИЗ!B$4:B13))),"")</f>
        <v/>
      </c>
      <c r="E62" s="48" t="str">
        <f>IFERROR(INDEX([1]СИЗ!M$4:M$1119,_xlfn.AGGREGATE(15,6,ROW([1]СИЗ!$1:$1122)/([1]СИЗ!K$4:K$1122=ЛК!$B$10),ROWS([1]СИЗ!B$4:B13))),"")</f>
        <v/>
      </c>
      <c r="F62" s="50"/>
      <c r="G62" s="51"/>
      <c r="H62" s="50"/>
      <c r="I62" s="52"/>
      <c r="J62" s="52"/>
      <c r="K62" s="52"/>
    </row>
    <row r="63" spans="1:11" ht="28.2" customHeight="1" x14ac:dyDescent="0.25">
      <c r="A63" s="48" t="str">
        <f>IFERROR(INDEX([1]СИЗ!B$4:B$11164,_xlfn.AGGREGATE(15,6,ROW([1]СИЗ!$1:$3000)/([1]СИЗ!K$4:K$1118=ЛК!$B$10),ROWS([1]СИЗ!B$4:B14))),"")</f>
        <v/>
      </c>
      <c r="B63" s="48" t="str">
        <f>IFERROR(INDEX([1]СИЗ!I$4:I$11164,_xlfn.AGGREGATE(15,6,ROW([1]СИЗ!$1:$3000)/([1]СИЗ!K$4:K$1118=ЛК!$B$10),ROWS([1]СИЗ!B$4:B14))),"")</f>
        <v/>
      </c>
      <c r="C63" s="49" t="str">
        <f>IFERROR(INDEX([1]СИЗ!J$4:J$11164,_xlfn.AGGREGATE(15,6,ROW([1]СИЗ!$1:$30000)/([1]СИЗ!K$4:K$1118=ЛК!$B$10),ROWS([1]СИЗ!B$4:B14))),"")</f>
        <v/>
      </c>
      <c r="D63" s="48" t="str">
        <f>IFERROR(INDEX([1]СИЗ!L$4:L$1119,_xlfn.AGGREGATE(15,6,ROW([1]СИЗ!$1:$1122)/([1]СИЗ!K$4:K$1122=ЛК!$B$10),ROWS([1]СИЗ!B$4:B14))),"")</f>
        <v/>
      </c>
      <c r="E63" s="48" t="str">
        <f>IFERROR(INDEX([1]СИЗ!M$4:M$1119,_xlfn.AGGREGATE(15,6,ROW([1]СИЗ!$1:$1122)/([1]СИЗ!K$4:K$1122=ЛК!$B$10),ROWS([1]СИЗ!B$4:B14))),"")</f>
        <v/>
      </c>
      <c r="F63" s="50"/>
      <c r="G63" s="51"/>
      <c r="H63" s="50"/>
      <c r="I63" s="52"/>
      <c r="J63" s="52"/>
      <c r="K63" s="52"/>
    </row>
    <row r="64" spans="1:11" ht="30.6" customHeight="1" x14ac:dyDescent="0.25">
      <c r="A64" s="48" t="str">
        <f>IFERROR(INDEX([1]СИЗ!B$4:B$11164,_xlfn.AGGREGATE(15,6,ROW([1]СИЗ!$1:$3000)/([1]СИЗ!K$4:K$1118=ЛК!$B$10),ROWS([1]СИЗ!B$4:B15))),"")</f>
        <v/>
      </c>
      <c r="B64" s="48" t="str">
        <f>IFERROR(INDEX([1]СИЗ!I$4:I$11164,_xlfn.AGGREGATE(15,6,ROW([1]СИЗ!$1:$3000)/([1]СИЗ!K$4:K$1118=ЛК!$B$10),ROWS([1]СИЗ!B$4:B15))),"")</f>
        <v/>
      </c>
      <c r="C64" s="49" t="str">
        <f>IFERROR(INDEX([1]СИЗ!J$4:J$11164,_xlfn.AGGREGATE(15,6,ROW([1]СИЗ!$1:$30000)/([1]СИЗ!K$4:K$1118=ЛК!$B$10),ROWS([1]СИЗ!B$4:B15))),"")</f>
        <v/>
      </c>
      <c r="D64" s="48" t="str">
        <f>IFERROR(INDEX([1]СИЗ!L$4:L$1119,_xlfn.AGGREGATE(15,6,ROW([1]СИЗ!$1:$1122)/([1]СИЗ!K$4:K$1122=ЛК!$B$10),ROWS([1]СИЗ!B$4:B15))),"")</f>
        <v/>
      </c>
      <c r="E64" s="48" t="str">
        <f>IFERROR(INDEX([1]СИЗ!M$4:M$1119,_xlfn.AGGREGATE(15,6,ROW([1]СИЗ!$1:$1122)/([1]СИЗ!K$4:K$1122=ЛК!$B$10),ROWS([1]СИЗ!B$4:B15))),"")</f>
        <v/>
      </c>
      <c r="F64" s="50"/>
      <c r="G64" s="51"/>
      <c r="H64" s="50"/>
      <c r="I64" s="52"/>
      <c r="J64" s="52"/>
      <c r="K64" s="52"/>
    </row>
    <row r="65" spans="1:11" ht="30.6" customHeight="1" x14ac:dyDescent="0.25">
      <c r="A65" s="48" t="str">
        <f>IFERROR(INDEX([1]СИЗ!B$4:B$11164,_xlfn.AGGREGATE(15,6,ROW([1]СИЗ!$1:$3000)/([1]СИЗ!K$4:K$1118=ЛК!$B$10),ROWS([1]СИЗ!B$4:B16))),"")</f>
        <v/>
      </c>
      <c r="B65" s="48" t="str">
        <f>IFERROR(INDEX([1]СИЗ!I$4:I$11164,_xlfn.AGGREGATE(15,6,ROW([1]СИЗ!$1:$3000)/([1]СИЗ!K$4:K$1118=ЛК!$B$10),ROWS([1]СИЗ!B$4:B16))),"")</f>
        <v/>
      </c>
      <c r="C65" s="49" t="str">
        <f>IFERROR(INDEX([1]СИЗ!J$4:J$11164,_xlfn.AGGREGATE(15,6,ROW([1]СИЗ!$1:$30000)/([1]СИЗ!K$4:K$1118=ЛК!$B$10),ROWS([1]СИЗ!B$4:B16))),"")</f>
        <v/>
      </c>
      <c r="D65" s="48" t="str">
        <f>IFERROR(INDEX([1]СИЗ!L$4:L$1119,_xlfn.AGGREGATE(15,6,ROW([1]СИЗ!$1:$1122)/([1]СИЗ!K$4:K$1122=ЛК!$B$10),ROWS([1]СИЗ!B$4:B16))),"")</f>
        <v/>
      </c>
      <c r="E65" s="48" t="str">
        <f>IFERROR(INDEX([1]СИЗ!M$4:M$1119,_xlfn.AGGREGATE(15,6,ROW([1]СИЗ!$1:$1122)/([1]СИЗ!K$4:K$1122=ЛК!$B$10),ROWS([1]СИЗ!B$4:B16))),"")</f>
        <v/>
      </c>
      <c r="F65" s="50"/>
      <c r="G65" s="51"/>
      <c r="H65" s="50"/>
      <c r="I65" s="52"/>
      <c r="J65" s="52"/>
      <c r="K65" s="52"/>
    </row>
    <row r="66" spans="1:11" ht="30.6" customHeight="1" x14ac:dyDescent="0.25">
      <c r="A66" s="48" t="str">
        <f>IFERROR(INDEX([1]СИЗ!B$4:B$11164,_xlfn.AGGREGATE(15,6,ROW([1]СИЗ!$1:$3000)/([1]СИЗ!K$4:K$1118=ЛК!$B$10),ROWS([1]СИЗ!B$4:B17))),"")</f>
        <v/>
      </c>
      <c r="B66" s="48" t="str">
        <f>IFERROR(INDEX([1]СИЗ!I$4:I$11164,_xlfn.AGGREGATE(15,6,ROW([1]СИЗ!$1:$3000)/([1]СИЗ!K$4:K$1118=ЛК!$B$10),ROWS([1]СИЗ!B$4:B17))),"")</f>
        <v/>
      </c>
      <c r="C66" s="49" t="str">
        <f>IFERROR(INDEX([1]СИЗ!J$4:J$11164,_xlfn.AGGREGATE(15,6,ROW([1]СИЗ!$1:$30000)/([1]СИЗ!K$4:K$1118=ЛК!$B$10),ROWS([1]СИЗ!B$4:B17))),"")</f>
        <v/>
      </c>
      <c r="D66" s="48" t="str">
        <f>IFERROR(INDEX([1]СИЗ!L$4:L$1119,_xlfn.AGGREGATE(15,6,ROW([1]СИЗ!$1:$1122)/([1]СИЗ!K$4:K$1122=ЛК!$B$10),ROWS([1]СИЗ!B$4:B17))),"")</f>
        <v/>
      </c>
      <c r="E66" s="48" t="str">
        <f>IFERROR(INDEX([1]СИЗ!M$4:M$1119,_xlfn.AGGREGATE(15,6,ROW([1]СИЗ!$1:$1122)/([1]СИЗ!K$4:K$1122=ЛК!$B$10),ROWS([1]СИЗ!B$4:B17))),"")</f>
        <v/>
      </c>
      <c r="F66" s="50"/>
      <c r="G66" s="51"/>
      <c r="H66" s="50"/>
      <c r="I66" s="52"/>
      <c r="J66" s="52"/>
      <c r="K66" s="52"/>
    </row>
    <row r="67" spans="1:11" ht="30.6" customHeight="1" x14ac:dyDescent="0.25">
      <c r="A67" s="48" t="str">
        <f>IFERROR(INDEX([1]СИЗ!B$4:B$11164,_xlfn.AGGREGATE(15,6,ROW([1]СИЗ!$1:$3000)/([1]СИЗ!K$4:K$1118=ЛК!$B$10),ROWS([1]СИЗ!B$4:B18))),"")</f>
        <v/>
      </c>
      <c r="B67" s="48" t="str">
        <f>IFERROR(INDEX([1]СИЗ!I$4:I$11164,_xlfn.AGGREGATE(15,6,ROW([1]СИЗ!$1:$3000)/([1]СИЗ!K$4:K$1118=ЛК!$B$10),ROWS([1]СИЗ!B$4:B18))),"")</f>
        <v/>
      </c>
      <c r="C67" s="49" t="str">
        <f>IFERROR(INDEX([1]СИЗ!J$4:J$11164,_xlfn.AGGREGATE(15,6,ROW([1]СИЗ!$1:$30000)/([1]СИЗ!K$4:K$1118=ЛК!$B$10),ROWS([1]СИЗ!B$4:B18))),"")</f>
        <v/>
      </c>
      <c r="D67" s="48" t="str">
        <f>IFERROR(INDEX([1]СИЗ!L$4:L$1119,_xlfn.AGGREGATE(15,6,ROW([1]СИЗ!$1:$1122)/([1]СИЗ!K$4:K$1122=ЛК!$B$10),ROWS([1]СИЗ!B$4:B18))),"")</f>
        <v/>
      </c>
      <c r="E67" s="48" t="str">
        <f>IFERROR(INDEX([1]СИЗ!M$4:M$1119,_xlfn.AGGREGATE(15,6,ROW([1]СИЗ!$1:$1122)/([1]СИЗ!K$4:K$1122=ЛК!$B$10),ROWS([1]СИЗ!B$4:B18))),"")</f>
        <v/>
      </c>
      <c r="F67" s="52"/>
      <c r="G67" s="52"/>
      <c r="H67" s="52"/>
      <c r="I67" s="52"/>
      <c r="J67" s="52"/>
      <c r="K67" s="52"/>
    </row>
    <row r="68" spans="1:11" ht="30.6" customHeight="1" x14ac:dyDescent="0.25">
      <c r="A68" s="48" t="str">
        <f>IFERROR(INDEX([1]СИЗ!B$4:B$11164,_xlfn.AGGREGATE(15,6,ROW([1]СИЗ!$1:$3000)/([1]СИЗ!K$4:K$1118=ЛК!$B$10),ROWS([1]СИЗ!B$4:B19))),"")</f>
        <v/>
      </c>
      <c r="B68" s="48" t="str">
        <f>IFERROR(INDEX([1]СИЗ!I$4:I$11164,_xlfn.AGGREGATE(15,6,ROW([1]СИЗ!$1:$3000)/([1]СИЗ!K$4:K$1118=ЛК!$B$10),ROWS([1]СИЗ!B$4:B19))),"")</f>
        <v/>
      </c>
      <c r="C68" s="49" t="str">
        <f>IFERROR(INDEX([1]СИЗ!J$4:J$11164,_xlfn.AGGREGATE(15,6,ROW([1]СИЗ!$1:$30000)/([1]СИЗ!K$4:K$1118=ЛК!$B$10),ROWS([1]СИЗ!B$4:B19))),"")</f>
        <v/>
      </c>
      <c r="D68" s="48" t="str">
        <f>IFERROR(INDEX([1]СИЗ!L$4:L$1119,_xlfn.AGGREGATE(15,6,ROW([1]СИЗ!$1:$1122)/([1]СИЗ!K$4:K$1122=ЛК!$B$10),ROWS([1]СИЗ!B$4:B19))),"")</f>
        <v/>
      </c>
      <c r="E68" s="48" t="str">
        <f>IFERROR(INDEX([1]СИЗ!M$4:M$1119,_xlfn.AGGREGATE(15,6,ROW([1]СИЗ!$1:$1122)/([1]СИЗ!K$4:K$1122=ЛК!$B$10),ROWS([1]СИЗ!B$4:B19))),"")</f>
        <v/>
      </c>
      <c r="F68" s="52"/>
      <c r="G68" s="52"/>
      <c r="H68" s="52"/>
      <c r="I68" s="52"/>
      <c r="J68" s="52"/>
      <c r="K68" s="52"/>
    </row>
    <row r="69" spans="1:11" ht="30.6" customHeight="1" x14ac:dyDescent="0.25">
      <c r="A69" s="48" t="str">
        <f>IFERROR(INDEX([1]СИЗ!B$4:B$11164,_xlfn.AGGREGATE(15,6,ROW([1]СИЗ!$1:$3000)/([1]СИЗ!K$4:K$1118=ЛК!$B$10),ROWS([1]СИЗ!B$4:B20))),"")</f>
        <v/>
      </c>
      <c r="B69" s="48" t="str">
        <f>IFERROR(INDEX([1]СИЗ!I$4:I$11164,_xlfn.AGGREGATE(15,6,ROW([1]СИЗ!$1:$3000)/([1]СИЗ!K$4:K$1118=ЛК!$B$10),ROWS([1]СИЗ!B$4:B20))),"")</f>
        <v/>
      </c>
      <c r="C69" s="49" t="str">
        <f>IFERROR(INDEX([1]СИЗ!J$4:J$11164,_xlfn.AGGREGATE(15,6,ROW([1]СИЗ!$1:$30000)/([1]СИЗ!K$4:K$1118=ЛК!$B$10),ROWS([1]СИЗ!B$4:B20))),"")</f>
        <v/>
      </c>
      <c r="D69" s="48" t="str">
        <f>IFERROR(INDEX([1]СИЗ!L$4:L$1119,_xlfn.AGGREGATE(15,6,ROW([1]СИЗ!$1:$1122)/([1]СИЗ!K$4:K$1122=ЛК!$B$10),ROWS([1]СИЗ!B$4:B20))),"")</f>
        <v/>
      </c>
      <c r="E69" s="48" t="str">
        <f>IFERROR(INDEX([1]СИЗ!M$4:M$1119,_xlfn.AGGREGATE(15,6,ROW([1]СИЗ!$1:$1122)/([1]СИЗ!K$4:K$1122=ЛК!$B$10),ROWS([1]СИЗ!B$4:B20))),"")</f>
        <v/>
      </c>
      <c r="F69" s="52"/>
      <c r="G69" s="52"/>
      <c r="H69" s="52"/>
      <c r="I69" s="52"/>
      <c r="J69" s="52"/>
      <c r="K69" s="52"/>
    </row>
    <row r="70" spans="1:11" ht="30.6" customHeight="1" x14ac:dyDescent="0.25">
      <c r="A70" s="48" t="str">
        <f>IFERROR(INDEX([1]СИЗ!B$4:B$11164,_xlfn.AGGREGATE(15,6,ROW([1]СИЗ!$1:$3000)/([1]СИЗ!K$4:K$1118=ЛК!$B$10),ROWS([1]СИЗ!B$4:B21))),"")</f>
        <v/>
      </c>
      <c r="B70" s="48" t="str">
        <f>IFERROR(INDEX([1]СИЗ!I$4:I$11164,_xlfn.AGGREGATE(15,6,ROW([1]СИЗ!$1:$3000)/([1]СИЗ!K$4:K$1118=ЛК!$B$10),ROWS([1]СИЗ!B$4:B21))),"")</f>
        <v/>
      </c>
      <c r="C70" s="49" t="str">
        <f>IFERROR(INDEX([1]СИЗ!J$4:J$11164,_xlfn.AGGREGATE(15,6,ROW([1]СИЗ!$1:$30000)/([1]СИЗ!K$4:K$1118=ЛК!$B$10),ROWS([1]СИЗ!B$4:B21))),"")</f>
        <v/>
      </c>
      <c r="D70" s="48" t="str">
        <f>IFERROR(INDEX([1]СИЗ!L$4:L$1119,_xlfn.AGGREGATE(15,6,ROW([1]СИЗ!$1:$1122)/([1]СИЗ!K$4:K$1122=ЛК!$B$10),ROWS([1]СИЗ!B$4:B21))),"")</f>
        <v/>
      </c>
      <c r="E70" s="48" t="str">
        <f>IFERROR(INDEX([1]СИЗ!M$4:M$1119,_xlfn.AGGREGATE(15,6,ROW([1]СИЗ!$1:$1122)/([1]СИЗ!K$4:K$1122=ЛК!$B$10),ROWS([1]СИЗ!B$4:B21))),"")</f>
        <v/>
      </c>
      <c r="F70" s="52"/>
      <c r="G70" s="52"/>
      <c r="H70" s="52"/>
      <c r="I70" s="52"/>
      <c r="J70" s="52"/>
      <c r="K70" s="52"/>
    </row>
    <row r="71" spans="1:11" ht="30.6" customHeight="1" x14ac:dyDescent="0.25">
      <c r="A71" s="48" t="str">
        <f>IFERROR(INDEX([1]СИЗ!B$4:B$11164,_xlfn.AGGREGATE(15,6,ROW([1]СИЗ!$1:$3000)/([1]СИЗ!K$4:K$1118=ЛК!$B$10),ROWS([1]СИЗ!B$4:B22))),"")</f>
        <v/>
      </c>
      <c r="B71" s="48" t="str">
        <f>IFERROR(INDEX([1]СИЗ!I$4:I$11164,_xlfn.AGGREGATE(15,6,ROW([1]СИЗ!$1:$3000)/([1]СИЗ!K$4:K$1118=ЛК!$B$10),ROWS([1]СИЗ!B$4:B22))),"")</f>
        <v/>
      </c>
      <c r="C71" s="49" t="str">
        <f>IFERROR(INDEX([1]СИЗ!J$4:J$11164,_xlfn.AGGREGATE(15,6,ROW([1]СИЗ!$1:$30000)/([1]СИЗ!K$4:K$1118=ЛК!$B$10),ROWS([1]СИЗ!B$4:B22))),"")</f>
        <v/>
      </c>
      <c r="D71" s="48" t="str">
        <f>IFERROR(INDEX([1]СИЗ!L$4:L$1119,_xlfn.AGGREGATE(15,6,ROW([1]СИЗ!$1:$1122)/([1]СИЗ!K$4:K$1122=ЛК!$B$10),ROWS([1]СИЗ!B$4:B22))),"")</f>
        <v/>
      </c>
      <c r="E71" s="48" t="str">
        <f>IFERROR(INDEX([1]СИЗ!M$4:M$1119,_xlfn.AGGREGATE(15,6,ROW([1]СИЗ!$1:$1122)/([1]СИЗ!K$4:K$1122=ЛК!$B$10),ROWS([1]СИЗ!B$4:B22))),"")</f>
        <v/>
      </c>
      <c r="F71" s="52"/>
      <c r="G71" s="52"/>
      <c r="H71" s="52"/>
      <c r="I71" s="52"/>
      <c r="J71" s="52"/>
      <c r="K71" s="52"/>
    </row>
    <row r="72" spans="1:11" ht="30.6" customHeight="1" x14ac:dyDescent="0.25">
      <c r="A72" s="48" t="str">
        <f>IFERROR(INDEX([1]СИЗ!B$4:B$11164,_xlfn.AGGREGATE(15,6,ROW([1]СИЗ!$1:$3000)/([1]СИЗ!K$4:K$1118=ЛК!$B$10),ROWS([1]СИЗ!B$4:B23))),"")</f>
        <v/>
      </c>
      <c r="B72" s="48" t="str">
        <f>IFERROR(INDEX([1]СИЗ!I$4:I$11164,_xlfn.AGGREGATE(15,6,ROW([1]СИЗ!$1:$3000)/([1]СИЗ!K$4:K$1118=ЛК!$B$10),ROWS([1]СИЗ!B$4:B23))),"")</f>
        <v/>
      </c>
      <c r="C72" s="49" t="str">
        <f>IFERROR(INDEX([1]СИЗ!J$4:J$11164,_xlfn.AGGREGATE(15,6,ROW([1]СИЗ!$1:$30000)/([1]СИЗ!K$4:K$1118=ЛК!$B$10),ROWS([1]СИЗ!B$4:B23))),"")</f>
        <v/>
      </c>
      <c r="D72" s="48" t="str">
        <f>IFERROR(INDEX([1]СИЗ!L$4:L$1119,_xlfn.AGGREGATE(15,6,ROW([1]СИЗ!$1:$1122)/([1]СИЗ!K$4:K$1122=ЛК!$B$10),ROWS([1]СИЗ!B$4:B23))),"")</f>
        <v/>
      </c>
      <c r="E72" s="48" t="str">
        <f>IFERROR(INDEX([1]СИЗ!M$4:M$1119,_xlfn.AGGREGATE(15,6,ROW([1]СИЗ!$1:$1122)/([1]СИЗ!K$4:K$1122=ЛК!$B$10),ROWS([1]СИЗ!B$4:B23))),"")</f>
        <v/>
      </c>
      <c r="F72" s="52"/>
      <c r="G72" s="52"/>
      <c r="H72" s="52"/>
      <c r="I72" s="52"/>
      <c r="J72" s="52"/>
      <c r="K72" s="52"/>
    </row>
    <row r="73" spans="1:11" ht="30.6" customHeight="1" x14ac:dyDescent="0.25">
      <c r="A73" s="48" t="str">
        <f>IFERROR(INDEX([1]СИЗ!B$4:B$11164,_xlfn.AGGREGATE(15,6,ROW([1]СИЗ!$1:$3000)/([1]СИЗ!K$4:K$1118=ЛК!$B$10),ROWS([1]СИЗ!B$4:B24))),"")</f>
        <v/>
      </c>
      <c r="B73" s="48" t="str">
        <f>IFERROR(INDEX([1]СИЗ!I$4:I$11164,_xlfn.AGGREGATE(15,6,ROW([1]СИЗ!$1:$3000)/([1]СИЗ!K$4:K$1118=ЛК!$B$10),ROWS([1]СИЗ!B$4:B24))),"")</f>
        <v/>
      </c>
      <c r="C73" s="49" t="str">
        <f>IFERROR(INDEX([1]СИЗ!J$4:J$11164,_xlfn.AGGREGATE(15,6,ROW([1]СИЗ!$1:$30000)/([1]СИЗ!K$4:K$1118=ЛК!$B$10),ROWS([1]СИЗ!B$4:B24))),"")</f>
        <v/>
      </c>
      <c r="D73" s="48" t="str">
        <f>IFERROR(INDEX([1]СИЗ!L$4:L$1119,_xlfn.AGGREGATE(15,6,ROW([1]СИЗ!$1:$1122)/([1]СИЗ!K$4:K$1122=ЛК!$B$10),ROWS([1]СИЗ!B$4:B24))),"")</f>
        <v/>
      </c>
      <c r="E73" s="48" t="str">
        <f>IFERROR(INDEX([1]СИЗ!M$4:M$1119,_xlfn.AGGREGATE(15,6,ROW([1]СИЗ!$1:$1122)/([1]СИЗ!K$4:K$1122=ЛК!$B$10),ROWS([1]СИЗ!B$4:B24))),"")</f>
        <v/>
      </c>
      <c r="F73" s="52"/>
      <c r="G73" s="52"/>
      <c r="H73" s="52"/>
      <c r="I73" s="52"/>
      <c r="J73" s="52"/>
      <c r="K73" s="52"/>
    </row>
    <row r="74" spans="1:11" ht="30.6" customHeight="1" x14ac:dyDescent="0.25">
      <c r="A74" s="48" t="str">
        <f>IFERROR(INDEX([1]СИЗ!B$4:B$11164,_xlfn.AGGREGATE(15,6,ROW([1]СИЗ!$1:$3000)/([1]СИЗ!K$4:K$1118=ЛК!$B$10),ROWS([1]СИЗ!B$4:B25))),"")</f>
        <v/>
      </c>
      <c r="B74" s="48" t="str">
        <f>IFERROR(INDEX([1]СИЗ!I$4:I$11164,_xlfn.AGGREGATE(15,6,ROW([1]СИЗ!$1:$3000)/([1]СИЗ!K$4:K$1118=ЛК!$B$10),ROWS([1]СИЗ!B$4:B25))),"")</f>
        <v/>
      </c>
      <c r="C74" s="49" t="str">
        <f>IFERROR(INDEX([1]СИЗ!J$4:J$11164,_xlfn.AGGREGATE(15,6,ROW([1]СИЗ!$1:$30000)/([1]СИЗ!K$4:K$1118=ЛК!$B$10),ROWS([1]СИЗ!B$4:B25))),"")</f>
        <v/>
      </c>
      <c r="D74" s="48" t="str">
        <f>IFERROR(INDEX([1]СИЗ!L$4:L$1119,_xlfn.AGGREGATE(15,6,ROW([1]СИЗ!$1:$1122)/([1]СИЗ!K$4:K$1122=ЛК!$B$10),ROWS([1]СИЗ!B$4:B25))),"")</f>
        <v/>
      </c>
      <c r="E74" s="48" t="str">
        <f>IFERROR(INDEX([1]СИЗ!M$4:M$1119,_xlfn.AGGREGATE(15,6,ROW([1]СИЗ!$1:$1122)/([1]СИЗ!K$4:K$1122=ЛК!$B$10),ROWS([1]СИЗ!B$4:B25))),"")</f>
        <v/>
      </c>
      <c r="F74" s="52"/>
      <c r="G74" s="52"/>
      <c r="H74" s="52"/>
      <c r="I74" s="52"/>
      <c r="J74" s="52"/>
      <c r="K74" s="52"/>
    </row>
  </sheetData>
  <mergeCells count="28">
    <mergeCell ref="A40:E40"/>
    <mergeCell ref="A41:E41"/>
    <mergeCell ref="A42:E42"/>
    <mergeCell ref="C50:F50"/>
    <mergeCell ref="G50:K50"/>
    <mergeCell ref="A34:E34"/>
    <mergeCell ref="A35:E35"/>
    <mergeCell ref="A36:E36"/>
    <mergeCell ref="A37:E37"/>
    <mergeCell ref="A38:E38"/>
    <mergeCell ref="A39:E39"/>
    <mergeCell ref="A25:E25"/>
    <mergeCell ref="F25:I42"/>
    <mergeCell ref="A26:E26"/>
    <mergeCell ref="A27:E27"/>
    <mergeCell ref="A28:E28"/>
    <mergeCell ref="A29:E29"/>
    <mergeCell ref="A30:E30"/>
    <mergeCell ref="A31:E31"/>
    <mergeCell ref="A32:E32"/>
    <mergeCell ref="A33:E33"/>
    <mergeCell ref="B7:E7"/>
    <mergeCell ref="C8:E8"/>
    <mergeCell ref="B14:G14"/>
    <mergeCell ref="C15:G15"/>
    <mergeCell ref="B21:K21"/>
    <mergeCell ref="A24:E24"/>
    <mergeCell ref="F24:I24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ЗаполнитьЛичнуюКарточку">
                <anchor moveWithCells="1">
                  <from>
                    <xdr:col>22</xdr:col>
                    <xdr:colOff>7620</xdr:colOff>
                    <xdr:row>2</xdr:row>
                    <xdr:rowOff>175260</xdr:rowOff>
                  </from>
                  <to>
                    <xdr:col>31</xdr:col>
                    <xdr:colOff>22860</xdr:colOff>
                    <xdr:row>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</dc:creator>
  <cp:lastModifiedBy>oksan</cp:lastModifiedBy>
  <dcterms:created xsi:type="dcterms:W3CDTF">2021-04-29T08:19:22Z</dcterms:created>
  <dcterms:modified xsi:type="dcterms:W3CDTF">2021-04-29T10:14:00Z</dcterms:modified>
</cp:coreProperties>
</file>