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xl/tables/table3.xml" ContentType="application/vnd.openxmlformats-officedocument.spreadsheetml.table+xml"/>
  <Override PartName="/xl/tables/table4.xml" ContentType="application/vnd.openxmlformats-officedocument.spreadsheetml.table+xml"/>
  <Override PartName="/xl/tables/table5.xml" ContentType="application/vnd.openxmlformats-officedocument.spreadsheetml.table+xml"/>
  <Override PartName="/xl/tables/table6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161T206C05\Documents\"/>
    </mc:Choice>
  </mc:AlternateContent>
  <bookViews>
    <workbookView xWindow="0" yWindow="0" windowWidth="28800" windowHeight="11865" activeTab="2"/>
  </bookViews>
  <sheets>
    <sheet name="СЛУЖЕБНОЕ" sheetId="2" r:id="rId1"/>
    <sheet name="ДАННЫЕ" sheetId="1" r:id="rId2"/>
    <sheet name="КАЛЕНДАРЬ" sheetId="3" r:id="rId3"/>
  </sheets>
  <externalReferences>
    <externalReference r:id="rId4"/>
  </externalReferences>
  <definedNames>
    <definedName name="ВременнойИнтервал">[1]ОТЧЕТ!$T$3</definedName>
    <definedName name="Год">КАЛЕНДАРЬ!$N$2</definedName>
    <definedName name="ГодПо">[1]ОТЧЕТ!$AS$3</definedName>
    <definedName name="ГодС">[1]ОТЧЕТ!$AH$3</definedName>
    <definedName name="Месяц">КАЛЕНДАРЬ!$L$2</definedName>
    <definedName name="МесяцПо">[1]ОТЧЕТ!$AO$3</definedName>
    <definedName name="МесяцС">[1]ОТЧЕТ!$AD$3</definedName>
    <definedName name="Офис">КАЛЕНДАРЬ!$H$2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B9" i="3" l="1"/>
  <c r="B8" i="3"/>
  <c r="B7" i="3"/>
  <c r="C9" i="3"/>
  <c r="C8" i="3"/>
  <c r="C7" i="3"/>
  <c r="H27" i="1" l="1"/>
  <c r="H29" i="1"/>
  <c r="H31" i="1"/>
  <c r="H33" i="1"/>
  <c r="H35" i="1"/>
  <c r="H37" i="1"/>
  <c r="H39" i="1"/>
  <c r="H41" i="1"/>
  <c r="H43" i="1"/>
  <c r="H45" i="1"/>
  <c r="H46" i="1"/>
  <c r="H47" i="1"/>
  <c r="H48" i="1"/>
  <c r="N31" i="3" l="1"/>
  <c r="L31" i="3"/>
  <c r="H31" i="3"/>
  <c r="J31" i="3"/>
  <c r="F31" i="3"/>
  <c r="H44" i="1"/>
  <c r="B5" i="3"/>
  <c r="B6" i="3" s="1"/>
  <c r="H30" i="1"/>
  <c r="H32" i="1"/>
  <c r="H34" i="1"/>
  <c r="H36" i="1"/>
  <c r="H38" i="1"/>
  <c r="H40" i="1"/>
  <c r="H42" i="1"/>
  <c r="H28" i="1"/>
  <c r="H11" i="1" l="1"/>
  <c r="H12" i="1"/>
  <c r="H13" i="1"/>
  <c r="H14" i="1"/>
  <c r="H15" i="1"/>
  <c r="H16" i="1"/>
  <c r="H17" i="1"/>
  <c r="H18" i="1"/>
  <c r="H19" i="1"/>
  <c r="H20" i="1"/>
  <c r="H21" i="1"/>
  <c r="H22" i="1"/>
  <c r="H23" i="1"/>
  <c r="H24" i="1"/>
  <c r="H25" i="1"/>
  <c r="H26" i="1"/>
  <c r="H10" i="1" l="1"/>
  <c r="H9" i="1"/>
  <c r="H8" i="1"/>
  <c r="H7" i="1"/>
  <c r="H6" i="1"/>
  <c r="H5" i="1"/>
  <c r="H4" i="1"/>
  <c r="H2" i="1"/>
  <c r="H3" i="1"/>
  <c r="D5" i="3"/>
  <c r="D6" i="3" l="1"/>
  <c r="F5" i="3"/>
  <c r="F6" i="3" l="1"/>
  <c r="H5" i="3"/>
  <c r="H6" i="3" l="1"/>
  <c r="J5" i="3"/>
  <c r="J6" i="3" l="1"/>
  <c r="L5" i="3"/>
  <c r="L6" i="3" l="1"/>
  <c r="N5" i="3"/>
  <c r="N6" i="3" s="1"/>
  <c r="N10" i="3" l="1"/>
  <c r="N11" i="3" s="1"/>
  <c r="L10" i="3" l="1"/>
  <c r="L11" i="3" s="1"/>
  <c r="N15" i="3"/>
  <c r="N16" i="3" s="1"/>
  <c r="L15" i="3" l="1"/>
  <c r="L16" i="3" s="1"/>
  <c r="J10" i="3"/>
  <c r="J11" i="3" s="1"/>
  <c r="N20" i="3"/>
  <c r="N21" i="3" s="1"/>
  <c r="L20" i="3" l="1"/>
  <c r="L21" i="3" s="1"/>
  <c r="J15" i="3"/>
  <c r="J16" i="3" s="1"/>
  <c r="H10" i="3"/>
  <c r="H11" i="3" s="1"/>
  <c r="B25" i="3"/>
  <c r="B26" i="3" s="1"/>
  <c r="J20" i="3" l="1"/>
  <c r="J21" i="3" s="1"/>
  <c r="D25" i="3"/>
  <c r="D26" i="3" s="1"/>
  <c r="H15" i="3"/>
  <c r="H16" i="3" s="1"/>
  <c r="F10" i="3"/>
  <c r="F11" i="3" s="1"/>
  <c r="H20" i="3" l="1"/>
  <c r="H21" i="3" s="1"/>
  <c r="F25" i="3"/>
  <c r="F26" i="3" s="1"/>
  <c r="F15" i="3"/>
  <c r="F16" i="3" s="1"/>
  <c r="D10" i="3"/>
  <c r="D11" i="3" s="1"/>
  <c r="F20" i="3" l="1"/>
  <c r="F21" i="3" s="1"/>
  <c r="H25" i="3"/>
  <c r="H26" i="3" s="1"/>
  <c r="D15" i="3"/>
  <c r="D16" i="3" s="1"/>
  <c r="B10" i="3"/>
  <c r="B11" i="3" s="1"/>
  <c r="D20" i="3" l="1"/>
  <c r="D21" i="3" s="1"/>
  <c r="J25" i="3"/>
  <c r="J26" i="3" s="1"/>
  <c r="B15" i="3"/>
  <c r="B16" i="3" s="1"/>
  <c r="B20" i="3" l="1"/>
  <c r="B21" i="3" s="1"/>
  <c r="L25" i="3"/>
  <c r="L26" i="3" s="1"/>
  <c r="N25" i="3" l="1"/>
  <c r="N26" i="3" s="1"/>
  <c r="B30" i="3" l="1"/>
  <c r="B31" i="3" s="1"/>
  <c r="D30" i="3" l="1"/>
  <c r="D31" i="3" s="1"/>
</calcChain>
</file>

<file path=xl/sharedStrings.xml><?xml version="1.0" encoding="utf-8"?>
<sst xmlns="http://schemas.openxmlformats.org/spreadsheetml/2006/main" count="335" uniqueCount="160">
  <si>
    <t>Фамилия</t>
  </si>
  <si>
    <t>Имя</t>
  </si>
  <si>
    <t>Отчество</t>
  </si>
  <si>
    <t>Статус заявки</t>
  </si>
  <si>
    <t>Офис</t>
  </si>
  <si>
    <t>ID</t>
  </si>
  <si>
    <t>ОФИС</t>
  </si>
  <si>
    <t>Курган</t>
  </si>
  <si>
    <t>Ставрополь</t>
  </si>
  <si>
    <t>ГОД</t>
  </si>
  <si>
    <t>МЕСЯЦ</t>
  </si>
  <si>
    <t>янв</t>
  </si>
  <si>
    <t>фев</t>
  </si>
  <si>
    <t>мар</t>
  </si>
  <si>
    <t>апр</t>
  </si>
  <si>
    <t>май</t>
  </si>
  <si>
    <t>июн</t>
  </si>
  <si>
    <t>июл</t>
  </si>
  <si>
    <t>авг</t>
  </si>
  <si>
    <t>сен</t>
  </si>
  <si>
    <t>окт</t>
  </si>
  <si>
    <t>ноя</t>
  </si>
  <si>
    <t>дек</t>
  </si>
  <si>
    <t>ЗАЯВОК</t>
  </si>
  <si>
    <t>СТАТУС</t>
  </si>
  <si>
    <t>ТИП</t>
  </si>
  <si>
    <t>реабилитация</t>
  </si>
  <si>
    <t>замена</t>
  </si>
  <si>
    <t>Дата</t>
  </si>
  <si>
    <t>Тип</t>
  </si>
  <si>
    <t>Дней осталось</t>
  </si>
  <si>
    <t>дата не назначена</t>
  </si>
  <si>
    <t>дата назначена</t>
  </si>
  <si>
    <t>исполнено</t>
  </si>
  <si>
    <t>Комментарий</t>
  </si>
  <si>
    <t>ПН</t>
  </si>
  <si>
    <t>ВТ</t>
  </si>
  <si>
    <t>СР</t>
  </si>
  <si>
    <t>ЧТ</t>
  </si>
  <si>
    <t>ПТ</t>
  </si>
  <si>
    <t>СБ</t>
  </si>
  <si>
    <t>ВС</t>
  </si>
  <si>
    <t>—</t>
  </si>
  <si>
    <t>Максименко</t>
  </si>
  <si>
    <t>Раиса</t>
  </si>
  <si>
    <t>Григорьевна</t>
  </si>
  <si>
    <t>Гребенников</t>
  </si>
  <si>
    <t>Владимир</t>
  </si>
  <si>
    <t>Александрович</t>
  </si>
  <si>
    <t>Кизима</t>
  </si>
  <si>
    <t>Наталья</t>
  </si>
  <si>
    <t>Евгеньевна</t>
  </si>
  <si>
    <t>Шум</t>
  </si>
  <si>
    <t>Михаил</t>
  </si>
  <si>
    <t>Фёдорович</t>
  </si>
  <si>
    <t>Гусарова</t>
  </si>
  <si>
    <t>Мария</t>
  </si>
  <si>
    <t>Николаевна</t>
  </si>
  <si>
    <t>Скрябина</t>
  </si>
  <si>
    <t>Татьяна</t>
  </si>
  <si>
    <t>Георгиевна</t>
  </si>
  <si>
    <t>Денисова</t>
  </si>
  <si>
    <t>Лариса</t>
  </si>
  <si>
    <t>Чакрян</t>
  </si>
  <si>
    <t>Наири</t>
  </si>
  <si>
    <t>Владимирович</t>
  </si>
  <si>
    <t>Насибуллина</t>
  </si>
  <si>
    <t>Дарья</t>
  </si>
  <si>
    <t>Юрьевна</t>
  </si>
  <si>
    <t>Максимова</t>
  </si>
  <si>
    <t>Ирина</t>
  </si>
  <si>
    <t>Сергеевна</t>
  </si>
  <si>
    <t>Рубежанская</t>
  </si>
  <si>
    <t>Екатерина</t>
  </si>
  <si>
    <t>Яковлевна</t>
  </si>
  <si>
    <t>Антропов</t>
  </si>
  <si>
    <t>Николай</t>
  </si>
  <si>
    <t>Аркадьевич</t>
  </si>
  <si>
    <t>Войкина</t>
  </si>
  <si>
    <t>Людмила</t>
  </si>
  <si>
    <t>Рустамов</t>
  </si>
  <si>
    <t>Роман</t>
  </si>
  <si>
    <t>Максудович</t>
  </si>
  <si>
    <t>Суровцев</t>
  </si>
  <si>
    <t>Сергей</t>
  </si>
  <si>
    <t>Николаевич</t>
  </si>
  <si>
    <t>Бобров</t>
  </si>
  <si>
    <t>Алексей</t>
  </si>
  <si>
    <t>Валентинович</t>
  </si>
  <si>
    <t>Рогачева</t>
  </si>
  <si>
    <t>Ираида</t>
  </si>
  <si>
    <t>Владимировна</t>
  </si>
  <si>
    <t>Пушкарев</t>
  </si>
  <si>
    <t>Всеволодович</t>
  </si>
  <si>
    <t>Косарева</t>
  </si>
  <si>
    <t>Светлана</t>
  </si>
  <si>
    <t>Викторовна</t>
  </si>
  <si>
    <t>Веселов</t>
  </si>
  <si>
    <t>Александр</t>
  </si>
  <si>
    <t>Карпеня</t>
  </si>
  <si>
    <t>Валентина</t>
  </si>
  <si>
    <t>Васильевна</t>
  </si>
  <si>
    <t>Свечкарёва</t>
  </si>
  <si>
    <t>Алевтина</t>
  </si>
  <si>
    <t>Лукинична</t>
  </si>
  <si>
    <t>Шиткин</t>
  </si>
  <si>
    <t>Виктор</t>
  </si>
  <si>
    <t>Максимович</t>
  </si>
  <si>
    <t>Сырчин</t>
  </si>
  <si>
    <t>Викторович</t>
  </si>
  <si>
    <t>Стукашова</t>
  </si>
  <si>
    <t>Алексеевна</t>
  </si>
  <si>
    <t>Минибаева</t>
  </si>
  <si>
    <t>Галина</t>
  </si>
  <si>
    <t>Степановна</t>
  </si>
  <si>
    <t>Муравьёва</t>
  </si>
  <si>
    <t>Анатольевна</t>
  </si>
  <si>
    <t>Берзиньш</t>
  </si>
  <si>
    <t>Задирако</t>
  </si>
  <si>
    <t>Елена</t>
  </si>
  <si>
    <t>Петровна</t>
  </si>
  <si>
    <t>Жиделёва</t>
  </si>
  <si>
    <t>Суховольский</t>
  </si>
  <si>
    <t>Рафаил</t>
  </si>
  <si>
    <t>Яковлевич</t>
  </si>
  <si>
    <t>Краус</t>
  </si>
  <si>
    <t>Анна</t>
  </si>
  <si>
    <t>Балашова</t>
  </si>
  <si>
    <t>Лидия</t>
  </si>
  <si>
    <t>Александровна</t>
  </si>
  <si>
    <t>Трубникова</t>
  </si>
  <si>
    <t>Ничикова</t>
  </si>
  <si>
    <t>Ивановна</t>
  </si>
  <si>
    <t>Сапач</t>
  </si>
  <si>
    <t>Евгения</t>
  </si>
  <si>
    <t>Демьяненко</t>
  </si>
  <si>
    <t>Зоя</t>
  </si>
  <si>
    <t>Зайцева</t>
  </si>
  <si>
    <t>Белоногова</t>
  </si>
  <si>
    <t>Тамара</t>
  </si>
  <si>
    <t>Борисовна</t>
  </si>
  <si>
    <t>Суравцова</t>
  </si>
  <si>
    <t>Пимахова</t>
  </si>
  <si>
    <t>Валинтина</t>
  </si>
  <si>
    <t>Торшина</t>
  </si>
  <si>
    <t>Олеговна</t>
  </si>
  <si>
    <t>Башмакова</t>
  </si>
  <si>
    <t>Любовь</t>
  </si>
  <si>
    <t>Бутенко</t>
  </si>
  <si>
    <t>Анатолий</t>
  </si>
  <si>
    <t>Федорович</t>
  </si>
  <si>
    <t>Ранев</t>
  </si>
  <si>
    <t>Валерий</t>
  </si>
  <si>
    <t>Павлович</t>
  </si>
  <si>
    <t>Арестова</t>
  </si>
  <si>
    <t>Клавдия</t>
  </si>
  <si>
    <t>Камышнюк</t>
  </si>
  <si>
    <t>ОФИС И МЕСЯЦ</t>
  </si>
  <si>
    <t>ВСЕ ГОРОДА</t>
  </si>
  <si>
    <t>Ростов-на-Дону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</si>
</sst>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[$-419]d\-mmm\-yyyy;@"/>
    <numFmt numFmtId="165" formatCode="0.00000"/>
  </numFmts>
  <fonts count="13" x14ac:knownFonts="1">
    <font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charset val="204"/>
    </font>
    <font>
      <sz val="11"/>
      <color theme="0"/>
      <name val="Calibri"/>
      <family val="2"/>
      <charset val="204"/>
    </font>
    <font>
      <sz val="11"/>
      <color theme="0"/>
      <name val="Calibri"/>
      <family val="2"/>
      <charset val="204"/>
      <scheme val="minor"/>
    </font>
    <font>
      <sz val="11"/>
      <color theme="8" tint="-0.499984740745262"/>
      <name val="Calibri"/>
      <family val="2"/>
      <charset val="204"/>
      <scheme val="minor"/>
    </font>
    <font>
      <b/>
      <sz val="12"/>
      <color theme="0"/>
      <name val="Calibri"/>
      <family val="2"/>
      <charset val="204"/>
      <scheme val="minor"/>
    </font>
    <font>
      <b/>
      <sz val="13"/>
      <color theme="0"/>
      <name val="Calibri"/>
      <family val="2"/>
      <charset val="204"/>
      <scheme val="minor"/>
    </font>
    <font>
      <sz val="11"/>
      <color rgb="FF000000"/>
      <name val="Calibri"/>
    </font>
    <font>
      <b/>
      <sz val="14"/>
      <color theme="9" tint="-0.499984740745262"/>
      <name val="Calibri"/>
      <family val="2"/>
      <charset val="204"/>
      <scheme val="minor"/>
    </font>
    <font>
      <b/>
      <sz val="14"/>
      <color theme="9" tint="0.79998168889431442"/>
      <name val="Calibri"/>
      <family val="2"/>
      <charset val="204"/>
      <scheme val="minor"/>
    </font>
    <font>
      <sz val="11"/>
      <color theme="3" tint="-0.499984740745262"/>
      <name val="Calibri"/>
      <family val="2"/>
      <charset val="204"/>
      <scheme val="minor"/>
    </font>
    <font>
      <sz val="11"/>
      <color rgb="FFC00000"/>
      <name val="Calibri"/>
      <family val="2"/>
      <charset val="204"/>
      <scheme val="minor"/>
    </font>
    <font>
      <b/>
      <sz val="11"/>
      <color theme="8" tint="-0.499984740745262"/>
      <name val="Calibri"/>
      <family val="2"/>
      <charset val="204"/>
      <scheme val="minor"/>
    </font>
  </fonts>
  <fills count="18">
    <fill>
      <patternFill patternType="none"/>
    </fill>
    <fill>
      <patternFill patternType="gray125"/>
    </fill>
    <fill>
      <patternFill patternType="solid">
        <fgColor theme="4" tint="-0.499984740745262"/>
        <bgColor indexed="64"/>
      </patternFill>
    </fill>
    <fill>
      <patternFill patternType="solid">
        <fgColor theme="4" tint="-0.249977111117893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0" tint="-0.34998626667073579"/>
        <bgColor indexed="64"/>
      </patternFill>
    </fill>
    <fill>
      <patternFill patternType="solid">
        <fgColor theme="2" tint="-0.49998474074526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BA2020"/>
        <bgColor indexed="64"/>
      </patternFill>
    </fill>
    <fill>
      <patternFill patternType="solid">
        <fgColor rgb="FFE13737"/>
        <bgColor indexed="64"/>
      </patternFill>
    </fill>
    <fill>
      <patternFill patternType="solid">
        <fgColor rgb="FFA74343"/>
        <bgColor indexed="64"/>
      </patternFill>
    </fill>
    <fill>
      <patternFill patternType="solid">
        <fgColor rgb="FFE2D0D0"/>
        <bgColor indexed="64"/>
      </patternFill>
    </fill>
    <fill>
      <patternFill patternType="solid">
        <fgColor rgb="FFDBB3B3"/>
        <bgColor indexed="64"/>
      </patternFill>
    </fill>
    <fill>
      <patternFill patternType="solid">
        <fgColor rgb="FFF5B9B9"/>
        <bgColor indexed="64"/>
      </patternFill>
    </fill>
    <fill>
      <patternFill patternType="solid">
        <fgColor rgb="FFFADEDE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9" tint="-0.249977111117893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0">
    <xf numFmtId="0" fontId="0" fillId="0" borderId="0" xfId="0"/>
    <xf numFmtId="0" fontId="0" fillId="0" borderId="0" xfId="0" applyAlignment="1">
      <alignment horizontal="center"/>
    </xf>
    <xf numFmtId="0" fontId="0" fillId="0" borderId="0" xfId="0" applyAlignment="1">
      <alignment horizontal="center" vertical="center" wrapText="1"/>
    </xf>
    <xf numFmtId="164" fontId="0" fillId="0" borderId="0" xfId="0" applyNumberFormat="1" applyAlignment="1">
      <alignment horizontal="center"/>
    </xf>
    <xf numFmtId="0" fontId="0" fillId="0" borderId="0" xfId="0" applyNumberFormat="1" applyAlignment="1">
      <alignment horizontal="center"/>
    </xf>
    <xf numFmtId="0" fontId="0" fillId="0" borderId="0" xfId="0" applyFont="1" applyAlignment="1">
      <alignment horizontal="center"/>
    </xf>
    <xf numFmtId="0" fontId="0" fillId="0" borderId="0" xfId="0" applyFont="1" applyAlignment="1"/>
    <xf numFmtId="1" fontId="0" fillId="0" borderId="0" xfId="0" applyNumberFormat="1" applyFont="1" applyAlignment="1">
      <alignment horizontal="center"/>
    </xf>
    <xf numFmtId="165" fontId="0" fillId="0" borderId="0" xfId="0" applyNumberFormat="1" applyFont="1" applyAlignment="1">
      <alignment horizontal="center"/>
    </xf>
    <xf numFmtId="0" fontId="1" fillId="0" borderId="0" xfId="0" applyFont="1" applyAlignment="1"/>
    <xf numFmtId="165" fontId="1" fillId="0" borderId="0" xfId="0" applyNumberFormat="1" applyFont="1" applyAlignment="1">
      <alignment horizontal="center"/>
    </xf>
    <xf numFmtId="0" fontId="2" fillId="0" borderId="0" xfId="0" applyFont="1" applyAlignment="1">
      <alignment horizontal="center" vertical="center"/>
    </xf>
    <xf numFmtId="0" fontId="0" fillId="0" borderId="0" xfId="0" applyNumberFormat="1" applyFont="1" applyAlignment="1">
      <alignment horizontal="center" vertical="center"/>
    </xf>
    <xf numFmtId="0" fontId="0" fillId="0" borderId="0" xfId="0" applyFont="1" applyAlignment="1">
      <alignment horizontal="center" vertical="center"/>
    </xf>
    <xf numFmtId="0" fontId="1" fillId="0" borderId="0" xfId="0" applyFont="1" applyAlignment="1">
      <alignment horizontal="center"/>
    </xf>
    <xf numFmtId="0" fontId="4" fillId="5" borderId="0" xfId="0" applyFont="1" applyFill="1" applyAlignment="1">
      <alignment horizontal="center"/>
    </xf>
    <xf numFmtId="0" fontId="4" fillId="5" borderId="0" xfId="0" applyFont="1" applyFill="1" applyAlignment="1">
      <alignment horizontal="center" vertical="center"/>
    </xf>
    <xf numFmtId="0" fontId="4" fillId="4" borderId="0" xfId="0" applyFont="1" applyFill="1" applyAlignment="1">
      <alignment horizontal="center" vertical="center"/>
    </xf>
    <xf numFmtId="0" fontId="3" fillId="6" borderId="0" xfId="0" applyFont="1" applyFill="1" applyAlignment="1">
      <alignment horizontal="center" vertical="center"/>
    </xf>
    <xf numFmtId="0" fontId="3" fillId="8" borderId="0" xfId="0" applyFont="1" applyFill="1" applyAlignment="1">
      <alignment horizontal="center" vertical="center"/>
    </xf>
    <xf numFmtId="0" fontId="3" fillId="12" borderId="0" xfId="0" applyFont="1" applyFill="1" applyAlignment="1">
      <alignment horizontal="center" vertical="center"/>
    </xf>
    <xf numFmtId="0" fontId="4" fillId="13" borderId="0" xfId="0" applyFont="1" applyFill="1" applyAlignment="1">
      <alignment horizontal="center" vertical="center"/>
    </xf>
    <xf numFmtId="0" fontId="4" fillId="14" borderId="0" xfId="0" applyFont="1" applyFill="1" applyAlignment="1">
      <alignment horizontal="center" vertical="center"/>
    </xf>
    <xf numFmtId="0" fontId="4" fillId="15" borderId="0" xfId="0" applyFont="1" applyFill="1" applyAlignment="1">
      <alignment horizontal="center" vertical="center"/>
    </xf>
    <xf numFmtId="0" fontId="7" fillId="0" borderId="0" xfId="0" applyFont="1" applyAlignment="1">
      <alignment horizontal="center"/>
    </xf>
    <xf numFmtId="0" fontId="0" fillId="0" borderId="0" xfId="0" applyNumberFormat="1"/>
    <xf numFmtId="0" fontId="0" fillId="0" borderId="0" xfId="0" applyAlignment="1"/>
    <xf numFmtId="0" fontId="0" fillId="0" borderId="0" xfId="0" applyFont="1" applyAlignment="1">
      <alignment horizontal="right"/>
    </xf>
    <xf numFmtId="0" fontId="0" fillId="0" borderId="0" xfId="0" applyFont="1" applyAlignment="1">
      <alignment horizontal="left"/>
    </xf>
    <xf numFmtId="0" fontId="4" fillId="5" borderId="0" xfId="0" applyFont="1" applyFill="1" applyAlignment="1">
      <alignment horizontal="left" vertical="center"/>
    </xf>
    <xf numFmtId="0" fontId="11" fillId="13" borderId="0" xfId="0" applyFont="1" applyFill="1" applyAlignment="1">
      <alignment horizontal="center" vertical="center"/>
    </xf>
    <xf numFmtId="0" fontId="11" fillId="12" borderId="0" xfId="0" applyFont="1" applyFill="1" applyAlignment="1">
      <alignment horizontal="center" vertical="center"/>
    </xf>
    <xf numFmtId="0" fontId="10" fillId="8" borderId="0" xfId="0" applyFont="1" applyFill="1" applyAlignment="1">
      <alignment horizontal="center" vertical="center"/>
    </xf>
    <xf numFmtId="0" fontId="10" fillId="6" borderId="0" xfId="0" applyFont="1" applyFill="1" applyAlignment="1">
      <alignment horizontal="center" vertical="center"/>
    </xf>
    <xf numFmtId="0" fontId="11" fillId="15" borderId="0" xfId="0" applyFont="1" applyFill="1" applyAlignment="1">
      <alignment horizontal="center" vertical="center"/>
    </xf>
    <xf numFmtId="0" fontId="4" fillId="5" borderId="0" xfId="0" applyFont="1" applyFill="1" applyAlignment="1">
      <alignment horizontal="center"/>
    </xf>
    <xf numFmtId="0" fontId="4" fillId="4" borderId="0" xfId="0" applyFont="1" applyFill="1" applyAlignment="1">
      <alignment horizontal="center" vertical="center"/>
    </xf>
    <xf numFmtId="0" fontId="11" fillId="14" borderId="0" xfId="0" applyFont="1" applyFill="1" applyAlignment="1">
      <alignment horizontal="center" vertical="center"/>
    </xf>
    <xf numFmtId="0" fontId="6" fillId="11" borderId="0" xfId="0" applyFont="1" applyFill="1" applyAlignment="1">
      <alignment horizontal="center" vertical="center"/>
    </xf>
    <xf numFmtId="0" fontId="8" fillId="16" borderId="0" xfId="0" applyFont="1" applyFill="1" applyAlignment="1">
      <alignment horizontal="center" vertical="center"/>
    </xf>
    <xf numFmtId="0" fontId="12" fillId="5" borderId="0" xfId="0" applyFont="1" applyFill="1" applyAlignment="1">
      <alignment horizontal="center"/>
    </xf>
    <xf numFmtId="0" fontId="9" fillId="17" borderId="0" xfId="0" applyFont="1" applyFill="1" applyAlignment="1">
      <alignment horizontal="center" vertical="center"/>
    </xf>
    <xf numFmtId="0" fontId="4" fillId="5" borderId="0" xfId="0" applyFont="1" applyFill="1" applyAlignment="1">
      <alignment horizontal="center" vertical="center"/>
    </xf>
    <xf numFmtId="0" fontId="6" fillId="7" borderId="0" xfId="0" applyFont="1" applyFill="1" applyAlignment="1">
      <alignment horizontal="center" vertical="center"/>
    </xf>
    <xf numFmtId="0" fontId="5" fillId="2" borderId="0" xfId="0" applyFont="1" applyFill="1" applyAlignment="1">
      <alignment horizontal="center" vertical="center"/>
    </xf>
    <xf numFmtId="0" fontId="6" fillId="3" borderId="0" xfId="0" applyNumberFormat="1" applyFont="1" applyFill="1" applyAlignment="1">
      <alignment horizontal="center" vertical="center"/>
    </xf>
    <xf numFmtId="0" fontId="6" fillId="10" borderId="0" xfId="0" applyNumberFormat="1" applyFont="1" applyFill="1" applyAlignment="1">
      <alignment horizontal="center" vertical="center"/>
    </xf>
    <xf numFmtId="0" fontId="6" fillId="10" borderId="0" xfId="0" applyFont="1" applyFill="1" applyAlignment="1">
      <alignment horizontal="center" vertical="center"/>
    </xf>
    <xf numFmtId="0" fontId="5" fillId="9" borderId="0" xfId="0" applyFont="1" applyFill="1" applyAlignment="1">
      <alignment horizontal="center" vertical="center"/>
    </xf>
    <xf numFmtId="0" fontId="6" fillId="3" borderId="0" xfId="0" applyFont="1" applyFill="1" applyAlignment="1">
      <alignment horizontal="center" vertical="center"/>
    </xf>
  </cellXfs>
  <cellStyles count="1">
    <cellStyle name="Обычный" xfId="0" builtinId="0"/>
  </cellStyles>
  <dxfs count="28">
    <dxf>
      <alignment horizontal="center" vertical="bottom" textRotation="0" wrapText="0" indent="0" justifyLastLine="0" shrinkToFit="0" readingOrder="0"/>
    </dxf>
    <dxf>
      <numFmt numFmtId="0" formatCode="General"/>
      <alignment horizontal="center" vertical="bottom" textRotation="0" wrapText="0" indent="0" justifyLastLine="0" shrinkToFit="0" readingOrder="0"/>
    </dxf>
    <dxf>
      <numFmt numFmtId="164" formatCode="[$-419]d\-mmm\-yyyy;@"/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alignment horizontal="center" vertical="bottom" textRotation="0" wrapText="0" indent="0" justifyLastLine="0" shrinkToFit="0" readingOrder="0"/>
    </dxf>
    <dxf>
      <alignment horizontal="general" vertical="bottom" textRotation="0" wrapText="0" indent="0" justifyLastLine="0" shrinkToFit="0" readingOrder="0"/>
    </dxf>
    <dxf>
      <alignment horizontal="left" vertical="bottom" textRotation="0" wrapText="0" indent="0" justifyLastLine="0" shrinkToFit="0" readingOrder="0"/>
    </dxf>
    <dxf>
      <alignment horizontal="right" vertical="bottom" textRotation="0" wrapText="0" indent="0" justifyLastLine="0" shrinkToFit="0" readingOrder="0"/>
    </dxf>
    <dxf>
      <alignment horizontal="right" vertical="bottom" textRotation="0" wrapText="0" indent="0" justifyLastLine="0" shrinkToFit="0" readingOrder="0"/>
    </dxf>
    <dxf>
      <alignment horizontal="center" vertical="bottom" textRotation="0" wrapText="0" indent="0" justifyLastLine="0" shrinkToFit="0" readingOrder="0"/>
    </dxf>
    <dxf>
      <alignment horizontal="center" vertical="center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000000"/>
        <name val="Calibri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000000"/>
        <name val="Calibri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000000"/>
        <name val="Calibri"/>
        <scheme val="none"/>
      </font>
      <alignment horizontal="center" vertical="bottom" textRotation="0" wrapText="0" indent="0" justifyLastLine="0" shrinkToFit="0" readingOrder="0"/>
    </dxf>
    <dxf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000000"/>
        <name val="Calibri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000000"/>
        <name val="Calibri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000000"/>
        <name val="Calibri"/>
        <scheme val="none"/>
      </font>
      <alignment horizontal="center" vertical="bottom" textRotation="0" wrapText="0" indent="0" justifyLastLine="0" shrinkToFit="0" readingOrder="0"/>
    </dxf>
    <dxf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000000"/>
        <name val="Calibri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000000"/>
        <name val="Calibri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000000"/>
        <name val="Calibri"/>
        <scheme val="none"/>
      </font>
      <alignment horizontal="center" vertical="bottom" textRotation="0" wrapText="0" indent="0" justifyLastLine="0" shrinkToFit="0" readingOrder="0"/>
    </dxf>
    <dxf>
      <alignment horizontal="center" vertical="center" textRotation="0" wrapText="0" indent="0" justifyLastLine="0" shrinkToFit="0" readingOrder="0"/>
    </dxf>
    <dxf>
      <alignment horizontal="center" vertical="bottom" textRotation="0" wrapText="0" indent="0" justifyLastLine="0" shrinkToFit="0" readingOrder="0"/>
    </dxf>
    <dxf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000000"/>
        <name val="Calibri"/>
        <scheme val="none"/>
      </font>
      <numFmt numFmtId="0" formatCode="General"/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000000"/>
        <name val="Calibri"/>
        <scheme val="none"/>
      </font>
      <numFmt numFmtId="165" formatCode="0.00000"/>
      <alignment horizontal="center" vertical="bottom" textRotation="0" wrapText="0" indent="0" justifyLastLine="0" shrinkToFit="0" readingOrder="0"/>
    </dxf>
    <dxf>
      <alignment horizontal="center" indent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0"/>
        <name val="Calibri"/>
        <scheme val="none"/>
      </font>
      <alignment horizontal="center" vertical="center" textRotation="0" wrapText="0" indent="0" justifyLastLine="0" shrinkToFit="0" readingOrder="0"/>
    </dxf>
  </dxfs>
  <tableStyles count="0" defaultTableStyle="TableStyleMedium2" defaultPivotStyle="PivotStyleLight16"/>
  <colors>
    <mruColors>
      <color rgb="FFFADEDE"/>
      <color rgb="FFF5B9B9"/>
      <color rgb="FFDBB3B3"/>
      <color rgb="FFE2D0D0"/>
      <color rgb="FFEFC3C3"/>
      <color rgb="FFE13737"/>
      <color rgb="FFA74343"/>
      <color rgb="FFF19D9D"/>
      <color rgb="FFF7C9C9"/>
      <color rgb="FFF4B6B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161T206C05/Downloads/&#1040;&#1053;&#1050;&#1045;&#1058;&#1067;%20&#1080;%20&#1054;&#1058;&#1063;&#1025;&#1058;%203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ТАБЛИЦЫ"/>
      <sheetName val="АНКЕТЫ"/>
      <sheetName val="ОТЧЕТ"/>
      <sheetName val="КОНТАКТЫ С ФОРМ"/>
      <sheetName val="АНКЕТЫ и ОТЧЁТ 3"/>
    </sheetNames>
    <sheetDataSet>
      <sheetData sheetId="0"/>
      <sheetData sheetId="1"/>
      <sheetData sheetId="2">
        <row r="3">
          <cell r="T3">
            <v>1041</v>
          </cell>
          <cell r="AD3"/>
          <cell r="AH3"/>
          <cell r="AO3"/>
          <cell r="AS3"/>
        </row>
      </sheetData>
      <sheetData sheetId="3"/>
      <sheetData sheetId="4" refreshError="1"/>
    </sheetDataSet>
  </externalBook>
</externalLink>
</file>

<file path=xl/tables/table1.xml><?xml version="1.0" encoding="utf-8"?>
<table xmlns="http://schemas.openxmlformats.org/spreadsheetml/2006/main" id="2" name="Офисы" displayName="Офисы" ref="A1:C5" headerRowDxfId="27">
  <autoFilter ref="A1:C5"/>
  <sortState ref="A2:B22">
    <sortCondition ref="B1:B22"/>
  </sortState>
  <tableColumns count="3">
    <tableColumn id="2" name="ID" dataDxfId="26"/>
    <tableColumn id="3" name="ОФИС"/>
    <tableColumn id="1" name="ЗАЯВОК" dataDxfId="25">
      <calculatedColumnFormula>IF(OR(Офис="",Офисы[[#This Row],[ОФИС]]="ВСЕ ГОРОДА / ОФИСЫ",Офисы[[#This Row],[ОФИС]]="н/д"),"—",IF(ВременнойИнтервал&gt;0,COUNTIFS([1]!Анкеты[Люди],1,[1]!Анкеты[Город],VLOOKUP(Офисы[[#This Row],[ОФИС]],CHOOSE({1,2},Офисы[ОФИС],Офисы[ID]),2,0),[1]!Анкеты[Дата заполнения],"&gt;=" &amp; IF(OR(AND(OR(МесяцС="",МесяцС="—"),ГодС=""),AND(OR(МесяцС="",МесяцС="—"),ГодС="—")),MIN([1]!Анкеты[Дата заполнения]),IF(OR(ГодС="—",ГодС=""),DATE(VLOOKUP(1,[1]!Годы[#Data],2,0),VLOOKUP(МесяцС,CHOOSE({1,2},[1]!Месяцы[МЕСЯЦ],[1]!Месяцы[ID]),2,0),1),IF(ГодС&gt;0,IF(OR(МесяцС="",МесяцС="—"),DATE(ГодС,1,1),DATE(ГодС,VLOOKUP(МесяцС,CHOOSE({1,2},[1]!Месяцы[МЕСЯЦ],[1]!Месяцы[ID]),2,0),1)),49999))),[1]!Анкеты[Дата заполнения],"&lt;=" &amp; IF(OR(AND(OR(МесяцПо="",МесяцПо="—"),ГодПо=""),AND(OR(МесяцПо="",МесяцПо="—"),ГодПо="—")),MAX([1]!Анкеты[Дата заполнения]),IF(OR(ГодПо="—",ГодПо=""),DATE(MAX([1]!Годы[ГОД]),VLOOKUP(МесяцПо,CHOOSE({1,2},[1]!Месяцы[МЕСЯЦ],[1]!Месяцы[ID]),2,0),IF(OR(МесяцПо={"янв","мар","май","июл","авг","окт","дек"}),31,IF(OR(МесяцПо={"апр","июн","сен","ноя"}),30,IF(AND(МесяцПо="фев",MOD(ГодПо,4)=0),29,28)))),IF(ГодПо&gt;0,IF(OR(МесяцПо="",МесяцПо="—"),DATE(ГодПо,12,31),DATE(ГодПо,VLOOKUP(МесяцПо,CHOOSE({1,2},[1]!Месяцы[МЕСЯЦ],[1]!Месяцы[ID]),2,0),IF(OR(МесяцПо={"янв","мар","май","июл","авг","окт","дек"}),31,IF(OR(МесяцПо={"апр","июн","сен","ноя"}),30,IF(AND(МесяцПо="фев",MOD(ГодПо,4)=0),29,28))))),-49999))),[1]!Анкеты[Город],IF(OR(Офис="ВСЕ ГОРОДА / ОФИСЫ"),"&gt;0",VLOOKUP(Офис,CHOOSE({1,2},Офисы[ОФИС],Офисы[ID]),2,0)))+ROW()/1000000,"ОШИБКА"))</calculatedColumnFormula>
    </tableColumn>
  </tableColumns>
  <tableStyleInfo name="TableStyleDark11" showFirstColumn="0" showLastColumn="0" showRowStripes="1" showColumnStripes="0"/>
</table>
</file>

<file path=xl/tables/table2.xml><?xml version="1.0" encoding="utf-8"?>
<table xmlns="http://schemas.openxmlformats.org/spreadsheetml/2006/main" id="3" name="Годы" displayName="Годы" ref="E1:F3" totalsRowShown="0" headerRowDxfId="24">
  <autoFilter ref="E1:F3"/>
  <sortState ref="E2:F6">
    <sortCondition ref="E1:E6"/>
  </sortState>
  <tableColumns count="2">
    <tableColumn id="1" name="ID" dataDxfId="23"/>
    <tableColumn id="2" name="ГОД" dataDxfId="22"/>
  </tableColumns>
  <tableStyleInfo name="TableStyleDark11" showFirstColumn="0" showLastColumn="0" showRowStripes="1" showColumnStripes="0"/>
</table>
</file>

<file path=xl/tables/table3.xml><?xml version="1.0" encoding="utf-8"?>
<table xmlns="http://schemas.openxmlformats.org/spreadsheetml/2006/main" id="4" name="Месяцы" displayName="Месяцы" ref="H1:I14" totalsRowShown="0" headerRowDxfId="21" dataDxfId="20">
  <autoFilter ref="H1:I14"/>
  <sortState ref="H2:I14">
    <sortCondition ref="H1:H14"/>
  </sortState>
  <tableColumns count="2">
    <tableColumn id="1" name="ID" dataDxfId="19"/>
    <tableColumn id="2" name="МЕСЯЦ" dataDxfId="18"/>
  </tableColumns>
  <tableStyleInfo name="TableStyleDark11" showFirstColumn="0" showLastColumn="0" showRowStripes="1" showColumnStripes="0"/>
</table>
</file>

<file path=xl/tables/table4.xml><?xml version="1.0" encoding="utf-8"?>
<table xmlns="http://schemas.openxmlformats.org/spreadsheetml/2006/main" id="5" name="Статус" displayName="Статус" ref="K1:L4" totalsRowShown="0" headerRowDxfId="17" dataDxfId="16">
  <autoFilter ref="K1:L4"/>
  <sortState ref="K2:L14">
    <sortCondition ref="K1:K14"/>
  </sortState>
  <tableColumns count="2">
    <tableColumn id="1" name="ID" dataDxfId="15"/>
    <tableColumn id="2" name="СТАТУС" dataDxfId="14"/>
  </tableColumns>
  <tableStyleInfo name="TableStyleDark11" showFirstColumn="0" showLastColumn="0" showRowStripes="1" showColumnStripes="0"/>
</table>
</file>

<file path=xl/tables/table5.xml><?xml version="1.0" encoding="utf-8"?>
<table xmlns="http://schemas.openxmlformats.org/spreadsheetml/2006/main" id="6" name="Тип" displayName="Тип" ref="N1:O3" totalsRowShown="0" headerRowDxfId="13" dataDxfId="12">
  <autoFilter ref="N1:O3"/>
  <sortState ref="N2:O14">
    <sortCondition ref="N1:N14"/>
  </sortState>
  <tableColumns count="2">
    <tableColumn id="1" name="ID" dataDxfId="11"/>
    <tableColumn id="2" name="ТИП" dataDxfId="10"/>
  </tableColumns>
  <tableStyleInfo name="TableStyleDark11" showFirstColumn="0" showLastColumn="0" showRowStripes="1" showColumnStripes="0"/>
</table>
</file>

<file path=xl/tables/table6.xml><?xml version="1.0" encoding="utf-8"?>
<table xmlns="http://schemas.openxmlformats.org/spreadsheetml/2006/main" id="1" name="Данные" displayName="Данные" ref="A1:J48" totalsRowShown="0" headerRowDxfId="9">
  <autoFilter ref="A1:J48"/>
  <sortState ref="A2:J48">
    <sortCondition ref="A1:A48"/>
  </sortState>
  <tableColumns count="10">
    <tableColumn id="1" name="ID" dataDxfId="8"/>
    <tableColumn id="2" name="Фамилия" dataDxfId="7"/>
    <tableColumn id="3" name="Имя" dataDxfId="6"/>
    <tableColumn id="4" name="Отчество" dataDxfId="5"/>
    <tableColumn id="8" name="Офис" dataDxfId="4"/>
    <tableColumn id="9" name="Тип" dataDxfId="3"/>
    <tableColumn id="5" name="Дата" dataDxfId="2"/>
    <tableColumn id="6" name="Дней осталось" dataDxfId="1">
      <calculatedColumnFormula>IF(Данные[[#This Row],[Дата]]="","",IF(TODAY()&gt;Данные[[#This Row],[Дата]],"пройдено",IF(Данные[[#This Row],[Дата]]=TODAY(),"сегодня",IF(Данные[[#This Row],[Дата]]-1=TODAY(),"завтра",IF(Данные[[#This Row],[Дата]]-2=TODAY(),"послезавтра",CONCATENATE("через ",Данные[[#This Row],[Дата]]-TODAY(),IF(OR(Данные[[#This Row],[Дата]]-3=TODAY(),Данные[[#This Row],[Дата]]-4=TODAY())," дня"," дней")))))))</calculatedColumnFormula>
    </tableColumn>
    <tableColumn id="7" name="Статус заявки" dataDxfId="0"/>
    <tableColumn id="10" name="Комментарий"/>
  </tableColumns>
  <tableStyleInfo name="TableStyleDark11" showFirstColumn="0" showLastColumn="0" showRowStripes="1" showColumnStripes="0"/>
</table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3.xml"/><Relationship Id="rId2" Type="http://schemas.openxmlformats.org/officeDocument/2006/relationships/table" Target="../tables/table2.xml"/><Relationship Id="rId1" Type="http://schemas.openxmlformats.org/officeDocument/2006/relationships/table" Target="../tables/table1.xml"/><Relationship Id="rId5" Type="http://schemas.openxmlformats.org/officeDocument/2006/relationships/table" Target="../tables/table5.xml"/><Relationship Id="rId4" Type="http://schemas.openxmlformats.org/officeDocument/2006/relationships/table" Target="../tables/table4.xm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table" Target="../tables/table6.xml"/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26"/>
  <sheetViews>
    <sheetView workbookViewId="0">
      <selection activeCell="B1" sqref="B1"/>
    </sheetView>
  </sheetViews>
  <sheetFormatPr defaultRowHeight="15" x14ac:dyDescent="0.25"/>
  <cols>
    <col min="1" max="1" width="11.42578125" customWidth="1"/>
    <col min="2" max="2" width="27.7109375" customWidth="1"/>
    <col min="3" max="3" width="13" customWidth="1"/>
    <col min="4" max="4" width="1.42578125" customWidth="1"/>
    <col min="5" max="5" width="10" customWidth="1"/>
    <col min="6" max="6" width="14.28515625" customWidth="1"/>
    <col min="7" max="7" width="1.42578125" customWidth="1"/>
    <col min="8" max="8" width="10" customWidth="1"/>
    <col min="9" max="9" width="14.28515625" customWidth="1"/>
    <col min="10" max="10" width="1.42578125" customWidth="1"/>
    <col min="12" max="12" width="20.5703125" customWidth="1"/>
    <col min="13" max="13" width="1.42578125" customWidth="1"/>
    <col min="14" max="14" width="10" customWidth="1"/>
    <col min="15" max="15" width="17.140625" customWidth="1"/>
    <col min="16" max="16" width="1.42578125" customWidth="1"/>
  </cols>
  <sheetData>
    <row r="1" spans="1:15" ht="37.5" customHeight="1" x14ac:dyDescent="0.25">
      <c r="A1" s="11" t="s">
        <v>5</v>
      </c>
      <c r="B1" s="11" t="s">
        <v>6</v>
      </c>
      <c r="C1" s="11" t="s">
        <v>23</v>
      </c>
      <c r="E1" s="12" t="s">
        <v>5</v>
      </c>
      <c r="F1" s="12" t="s">
        <v>9</v>
      </c>
      <c r="G1" s="12"/>
      <c r="H1" s="13" t="s">
        <v>5</v>
      </c>
      <c r="I1" s="13" t="s">
        <v>10</v>
      </c>
      <c r="K1" s="13" t="s">
        <v>5</v>
      </c>
      <c r="L1" s="13" t="s">
        <v>24</v>
      </c>
      <c r="N1" s="13" t="s">
        <v>5</v>
      </c>
      <c r="O1" s="13" t="s">
        <v>25</v>
      </c>
    </row>
    <row r="2" spans="1:15" x14ac:dyDescent="0.25">
      <c r="A2" s="5">
        <v>1</v>
      </c>
      <c r="B2" s="6" t="s">
        <v>8</v>
      </c>
      <c r="C2" s="7"/>
      <c r="E2" s="5">
        <v>1</v>
      </c>
      <c r="F2" s="5">
        <v>2020</v>
      </c>
      <c r="G2" s="6"/>
      <c r="H2" s="5">
        <v>1</v>
      </c>
      <c r="I2" s="5" t="s">
        <v>11</v>
      </c>
      <c r="K2" s="5">
        <v>1</v>
      </c>
      <c r="L2" s="14" t="s">
        <v>31</v>
      </c>
      <c r="N2" s="5">
        <v>1</v>
      </c>
      <c r="O2" s="5" t="s">
        <v>26</v>
      </c>
    </row>
    <row r="3" spans="1:15" x14ac:dyDescent="0.25">
      <c r="A3" s="5">
        <v>2</v>
      </c>
      <c r="B3" s="6" t="s">
        <v>7</v>
      </c>
      <c r="C3" s="7"/>
      <c r="E3" s="5">
        <v>2</v>
      </c>
      <c r="F3" s="5">
        <v>2021</v>
      </c>
      <c r="G3" s="6"/>
      <c r="H3" s="5">
        <v>2</v>
      </c>
      <c r="I3" s="5" t="s">
        <v>12</v>
      </c>
      <c r="K3" s="5">
        <v>2</v>
      </c>
      <c r="L3" s="5" t="s">
        <v>32</v>
      </c>
      <c r="N3" s="5">
        <v>2</v>
      </c>
      <c r="O3" s="5" t="s">
        <v>27</v>
      </c>
    </row>
    <row r="4" spans="1:15" x14ac:dyDescent="0.25">
      <c r="A4" s="5">
        <v>3</v>
      </c>
      <c r="B4" s="6" t="s">
        <v>159</v>
      </c>
      <c r="C4" s="7"/>
      <c r="E4" s="5"/>
      <c r="F4" s="5"/>
      <c r="G4" s="6"/>
      <c r="H4" s="5">
        <v>3</v>
      </c>
      <c r="I4" s="5" t="s">
        <v>13</v>
      </c>
      <c r="K4" s="5">
        <v>3</v>
      </c>
      <c r="L4" s="5" t="s">
        <v>33</v>
      </c>
      <c r="N4" s="14"/>
      <c r="O4" s="14"/>
    </row>
    <row r="5" spans="1:15" x14ac:dyDescent="0.25">
      <c r="A5" s="5">
        <v>0</v>
      </c>
      <c r="B5" s="9" t="s">
        <v>158</v>
      </c>
      <c r="C5" s="7"/>
      <c r="E5" s="5"/>
      <c r="F5" s="5"/>
      <c r="G5" s="6"/>
      <c r="H5" s="5">
        <v>4</v>
      </c>
      <c r="I5" s="5" t="s">
        <v>14</v>
      </c>
      <c r="K5" s="14"/>
      <c r="L5" s="14"/>
      <c r="N5" s="5"/>
      <c r="O5" s="5"/>
    </row>
    <row r="6" spans="1:15" x14ac:dyDescent="0.25">
      <c r="A6" s="5"/>
      <c r="B6" s="6"/>
      <c r="C6" s="7"/>
      <c r="E6" s="5"/>
      <c r="F6" s="14"/>
      <c r="G6" s="6"/>
      <c r="H6" s="5">
        <v>5</v>
      </c>
      <c r="I6" s="5" t="s">
        <v>15</v>
      </c>
      <c r="K6" s="5"/>
      <c r="L6" s="5"/>
      <c r="N6" s="5"/>
      <c r="O6" s="5"/>
    </row>
    <row r="7" spans="1:15" x14ac:dyDescent="0.25">
      <c r="A7" s="5"/>
      <c r="B7" s="6"/>
      <c r="C7" s="7"/>
      <c r="E7" s="5"/>
      <c r="F7" s="5"/>
      <c r="G7" s="6"/>
      <c r="H7" s="5">
        <v>6</v>
      </c>
      <c r="I7" s="5" t="s">
        <v>16</v>
      </c>
      <c r="K7" s="5"/>
      <c r="L7" s="5"/>
      <c r="N7" s="5"/>
      <c r="O7" s="5"/>
    </row>
    <row r="8" spans="1:15" x14ac:dyDescent="0.25">
      <c r="A8" s="5"/>
      <c r="B8" s="6"/>
      <c r="C8" s="7"/>
      <c r="E8" s="5"/>
      <c r="F8" s="5"/>
      <c r="G8" s="6"/>
      <c r="H8" s="5">
        <v>7</v>
      </c>
      <c r="I8" s="5" t="s">
        <v>17</v>
      </c>
      <c r="K8" s="5"/>
      <c r="L8" s="5"/>
    </row>
    <row r="9" spans="1:15" x14ac:dyDescent="0.25">
      <c r="A9" s="5"/>
      <c r="B9" s="6"/>
      <c r="C9" s="7"/>
      <c r="E9" s="6"/>
      <c r="F9" s="6"/>
      <c r="G9" s="6"/>
      <c r="H9" s="5">
        <v>8</v>
      </c>
      <c r="I9" s="5" t="s">
        <v>18</v>
      </c>
      <c r="K9" s="5"/>
      <c r="L9" s="5"/>
    </row>
    <row r="10" spans="1:15" x14ac:dyDescent="0.25">
      <c r="A10" s="5"/>
      <c r="B10" s="6"/>
      <c r="C10" s="7"/>
      <c r="E10" s="6"/>
      <c r="F10" s="6"/>
      <c r="G10" s="6"/>
      <c r="H10" s="5">
        <v>9</v>
      </c>
      <c r="I10" s="5" t="s">
        <v>19</v>
      </c>
      <c r="K10" s="5"/>
      <c r="L10" s="5"/>
    </row>
    <row r="11" spans="1:15" x14ac:dyDescent="0.25">
      <c r="A11" s="5"/>
      <c r="B11" s="6"/>
      <c r="C11" s="7"/>
      <c r="E11" s="6"/>
      <c r="F11" s="6"/>
      <c r="G11" s="6"/>
      <c r="H11" s="5">
        <v>10</v>
      </c>
      <c r="I11" s="5" t="s">
        <v>20</v>
      </c>
      <c r="K11" s="5"/>
      <c r="L11" s="5"/>
    </row>
    <row r="12" spans="1:15" x14ac:dyDescent="0.25">
      <c r="A12" s="5"/>
      <c r="B12" s="6"/>
      <c r="C12" s="7"/>
      <c r="E12" s="6"/>
      <c r="F12" s="6"/>
      <c r="G12" s="6"/>
      <c r="H12" s="5">
        <v>11</v>
      </c>
      <c r="I12" s="5" t="s">
        <v>21</v>
      </c>
      <c r="K12" s="5"/>
      <c r="L12" s="5"/>
    </row>
    <row r="13" spans="1:15" x14ac:dyDescent="0.25">
      <c r="A13" s="5"/>
      <c r="B13" s="6"/>
      <c r="C13" s="7"/>
      <c r="E13" s="6"/>
      <c r="F13" s="6"/>
      <c r="G13" s="6"/>
      <c r="H13" s="5">
        <v>12</v>
      </c>
      <c r="I13" s="5" t="s">
        <v>22</v>
      </c>
      <c r="K13" s="5"/>
      <c r="L13" s="5"/>
    </row>
    <row r="14" spans="1:15" x14ac:dyDescent="0.25">
      <c r="A14" s="5"/>
      <c r="B14" s="6"/>
      <c r="C14" s="7"/>
      <c r="E14" s="6"/>
      <c r="F14" s="6"/>
      <c r="G14" s="6"/>
      <c r="H14" s="24">
        <v>0</v>
      </c>
      <c r="I14" s="8" t="s">
        <v>42</v>
      </c>
      <c r="K14" s="5"/>
      <c r="L14" s="5"/>
    </row>
    <row r="15" spans="1:15" x14ac:dyDescent="0.25">
      <c r="A15" s="5"/>
      <c r="B15" s="6"/>
      <c r="C15" s="7"/>
    </row>
    <row r="16" spans="1:15" x14ac:dyDescent="0.25">
      <c r="A16" s="5"/>
      <c r="B16" s="6"/>
      <c r="C16" s="7"/>
    </row>
    <row r="17" spans="1:3" x14ac:dyDescent="0.25">
      <c r="A17" s="5"/>
      <c r="B17" s="6"/>
      <c r="C17" s="7"/>
    </row>
    <row r="18" spans="1:3" x14ac:dyDescent="0.25">
      <c r="A18" s="5"/>
      <c r="B18" s="6"/>
      <c r="C18" s="7"/>
    </row>
    <row r="19" spans="1:3" x14ac:dyDescent="0.25">
      <c r="A19" s="5"/>
      <c r="B19" s="6"/>
      <c r="C19" s="7"/>
    </row>
    <row r="20" spans="1:3" x14ac:dyDescent="0.25">
      <c r="A20" s="5"/>
      <c r="B20" s="6"/>
      <c r="C20" s="7"/>
    </row>
    <row r="21" spans="1:3" x14ac:dyDescent="0.25">
      <c r="A21" s="5"/>
      <c r="B21" s="6"/>
      <c r="C21" s="7"/>
    </row>
    <row r="22" spans="1:3" x14ac:dyDescent="0.25">
      <c r="A22" s="5"/>
      <c r="B22" s="6"/>
      <c r="C22" s="7"/>
    </row>
    <row r="23" spans="1:3" x14ac:dyDescent="0.25">
      <c r="A23" s="5"/>
      <c r="B23" s="6"/>
      <c r="C23" s="7"/>
    </row>
    <row r="24" spans="1:3" x14ac:dyDescent="0.25">
      <c r="A24" s="5"/>
      <c r="B24" s="6"/>
      <c r="C24" s="7"/>
    </row>
    <row r="25" spans="1:3" x14ac:dyDescent="0.25">
      <c r="A25" s="5"/>
      <c r="B25" s="6"/>
      <c r="C25" s="8"/>
    </row>
    <row r="26" spans="1:3" x14ac:dyDescent="0.25">
      <c r="A26" s="1"/>
      <c r="C26" s="10"/>
    </row>
  </sheetData>
  <pageMargins left="0.7" right="0.7" top="0.75" bottom="0.75" header="0.3" footer="0.3"/>
  <tableParts count="5">
    <tablePart r:id="rId1"/>
    <tablePart r:id="rId2"/>
    <tablePart r:id="rId3"/>
    <tablePart r:id="rId4"/>
    <tablePart r:id="rId5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48"/>
  <sheetViews>
    <sheetView workbookViewId="0">
      <selection activeCell="E1" sqref="E1"/>
    </sheetView>
  </sheetViews>
  <sheetFormatPr defaultRowHeight="15" x14ac:dyDescent="0.25"/>
  <cols>
    <col min="2" max="5" width="29.42578125" customWidth="1"/>
    <col min="6" max="6" width="18.28515625" customWidth="1"/>
    <col min="7" max="7" width="20.28515625" bestFit="1" customWidth="1"/>
    <col min="8" max="8" width="18.5703125" customWidth="1"/>
    <col min="9" max="9" width="19.140625" customWidth="1"/>
    <col min="10" max="10" width="33.85546875" customWidth="1"/>
  </cols>
  <sheetData>
    <row r="1" spans="1:10" ht="45" customHeight="1" x14ac:dyDescent="0.25">
      <c r="A1" s="2" t="s">
        <v>5</v>
      </c>
      <c r="B1" s="2" t="s">
        <v>0</v>
      </c>
      <c r="C1" s="2" t="s">
        <v>1</v>
      </c>
      <c r="D1" s="2" t="s">
        <v>2</v>
      </c>
      <c r="E1" s="2" t="s">
        <v>4</v>
      </c>
      <c r="F1" s="2" t="s">
        <v>29</v>
      </c>
      <c r="G1" s="2" t="s">
        <v>28</v>
      </c>
      <c r="H1" s="2" t="s">
        <v>30</v>
      </c>
      <c r="I1" s="2" t="s">
        <v>3</v>
      </c>
      <c r="J1" s="2" t="s">
        <v>34</v>
      </c>
    </row>
    <row r="2" spans="1:10" x14ac:dyDescent="0.25">
      <c r="A2" s="1">
        <v>1</v>
      </c>
      <c r="B2" s="27" t="s">
        <v>55</v>
      </c>
      <c r="C2" s="27" t="s">
        <v>56</v>
      </c>
      <c r="D2" s="28" t="s">
        <v>57</v>
      </c>
      <c r="E2" s="6" t="s">
        <v>159</v>
      </c>
      <c r="F2" s="5" t="s">
        <v>27</v>
      </c>
      <c r="G2" s="3">
        <v>44317</v>
      </c>
      <c r="H2" s="1" t="str">
        <f ca="1">IF(Данные[[#This Row],[Дата]]="","",IF(TODAY()&gt;Данные[[#This Row],[Дата]],"пройдено",IF(Данные[[#This Row],[Дата]]=TODAY(),"сегодня",IF(Данные[[#This Row],[Дата]]-1=TODAY(),"завтра",IF(Данные[[#This Row],[Дата]]-2=TODAY(),"послезавтра",CONCATENATE("через ",Данные[[#This Row],[Дата]]-TODAY(),IF(OR(Данные[[#This Row],[Дата]]-3=TODAY(),Данные[[#This Row],[Дата]]-4=TODAY())," дня"," дней")))))))</f>
        <v>пройдено</v>
      </c>
      <c r="I2" s="5" t="s">
        <v>33</v>
      </c>
    </row>
    <row r="3" spans="1:10" x14ac:dyDescent="0.25">
      <c r="A3" s="1">
        <v>2</v>
      </c>
      <c r="B3" s="27" t="s">
        <v>115</v>
      </c>
      <c r="C3" s="27" t="s">
        <v>70</v>
      </c>
      <c r="D3" s="28" t="s">
        <v>116</v>
      </c>
      <c r="E3" s="26" t="s">
        <v>8</v>
      </c>
      <c r="F3" s="5" t="s">
        <v>27</v>
      </c>
      <c r="G3" s="3"/>
      <c r="H3" s="1" t="str">
        <f ca="1">IF(Данные[[#This Row],[Дата]]="","",IF(TODAY()&gt;Данные[[#This Row],[Дата]],"пройдено",IF(Данные[[#This Row],[Дата]]=TODAY(),"сегодня",IF(Данные[[#This Row],[Дата]]-1=TODAY(),"завтра",IF(Данные[[#This Row],[Дата]]-2=TODAY(),"послезавтра",CONCATENATE("через ",Данные[[#This Row],[Дата]]-TODAY(),IF(OR(Данные[[#This Row],[Дата]]-3=TODAY(),Данные[[#This Row],[Дата]]-4=TODAY())," дня"," дней")))))))</f>
        <v/>
      </c>
      <c r="I3" s="5" t="s">
        <v>31</v>
      </c>
    </row>
    <row r="4" spans="1:10" x14ac:dyDescent="0.25">
      <c r="A4" s="1">
        <v>3</v>
      </c>
      <c r="B4" s="27" t="s">
        <v>43</v>
      </c>
      <c r="C4" s="27" t="s">
        <v>44</v>
      </c>
      <c r="D4" s="28" t="s">
        <v>45</v>
      </c>
      <c r="E4" s="6" t="s">
        <v>7</v>
      </c>
      <c r="F4" s="5" t="s">
        <v>26</v>
      </c>
      <c r="G4" s="3">
        <v>44287</v>
      </c>
      <c r="H4" s="4" t="str">
        <f ca="1">IF(Данные[[#This Row],[Дата]]="","",IF(TODAY()&gt;Данные[[#This Row],[Дата]],"пройдено",IF(Данные[[#This Row],[Дата]]=TODAY(),"сегодня",IF(Данные[[#This Row],[Дата]]-1=TODAY(),"завтра",IF(Данные[[#This Row],[Дата]]-2=TODAY(),"послезавтра",CONCATENATE("через ",Данные[[#This Row],[Дата]]-TODAY(),IF(OR(Данные[[#This Row],[Дата]]-3=TODAY(),Данные[[#This Row],[Дата]]-4=TODAY())," дня"," дней")))))))</f>
        <v>пройдено</v>
      </c>
      <c r="I4" s="5" t="s">
        <v>33</v>
      </c>
    </row>
    <row r="5" spans="1:10" x14ac:dyDescent="0.25">
      <c r="A5" s="1">
        <v>4</v>
      </c>
      <c r="B5" s="27" t="s">
        <v>117</v>
      </c>
      <c r="C5" s="27" t="s">
        <v>59</v>
      </c>
      <c r="D5" s="28" t="s">
        <v>57</v>
      </c>
      <c r="E5" s="6" t="s">
        <v>159</v>
      </c>
      <c r="F5" s="5" t="s">
        <v>27</v>
      </c>
      <c r="G5" s="3"/>
      <c r="H5" s="4" t="str">
        <f ca="1">IF(Данные[[#This Row],[Дата]]="","",IF(TODAY()&gt;Данные[[#This Row],[Дата]],"пройдено",IF(Данные[[#This Row],[Дата]]=TODAY(),"сегодня",IF(Данные[[#This Row],[Дата]]-1=TODAY(),"завтра",IF(Данные[[#This Row],[Дата]]-2=TODAY(),"послезавтра",CONCATENATE("через ",Данные[[#This Row],[Дата]]-TODAY(),IF(OR(Данные[[#This Row],[Дата]]-3=TODAY(),Данные[[#This Row],[Дата]]-4=TODAY())," дня"," дней")))))))</f>
        <v/>
      </c>
      <c r="I5" s="5" t="s">
        <v>31</v>
      </c>
    </row>
    <row r="6" spans="1:10" x14ac:dyDescent="0.25">
      <c r="A6" s="1">
        <v>5</v>
      </c>
      <c r="B6" s="27" t="s">
        <v>58</v>
      </c>
      <c r="C6" s="27" t="s">
        <v>59</v>
      </c>
      <c r="D6" s="28" t="s">
        <v>60</v>
      </c>
      <c r="E6" s="26" t="s">
        <v>8</v>
      </c>
      <c r="F6" s="5" t="s">
        <v>27</v>
      </c>
      <c r="G6" s="3">
        <v>44386</v>
      </c>
      <c r="H6" s="4" t="str">
        <f ca="1">IF(Данные[[#This Row],[Дата]]="","",IF(TODAY()&gt;Данные[[#This Row],[Дата]],"пройдено",IF(Данные[[#This Row],[Дата]]=TODAY(),"сегодня",IF(Данные[[#This Row],[Дата]]-1=TODAY(),"завтра",IF(Данные[[#This Row],[Дата]]-2=TODAY(),"послезавтра",CONCATENATE("через ",Данные[[#This Row],[Дата]]-TODAY(),IF(OR(Данные[[#This Row],[Дата]]-3=TODAY(),Данные[[#This Row],[Дата]]-4=TODAY())," дня"," дней")))))))</f>
        <v>через 53 дней</v>
      </c>
      <c r="I6" s="5" t="s">
        <v>32</v>
      </c>
    </row>
    <row r="7" spans="1:10" x14ac:dyDescent="0.25">
      <c r="A7" s="1">
        <v>6</v>
      </c>
      <c r="B7" s="27" t="s">
        <v>80</v>
      </c>
      <c r="C7" s="27" t="s">
        <v>81</v>
      </c>
      <c r="D7" s="28" t="s">
        <v>82</v>
      </c>
      <c r="E7" s="6" t="s">
        <v>7</v>
      </c>
      <c r="F7" s="5" t="s">
        <v>26</v>
      </c>
      <c r="G7" s="3">
        <v>44483</v>
      </c>
      <c r="H7" s="4" t="str">
        <f ca="1">IF(Данные[[#This Row],[Дата]]="","",IF(TODAY()&gt;Данные[[#This Row],[Дата]],"пройдено",IF(Данные[[#This Row],[Дата]]=TODAY(),"сегодня",IF(Данные[[#This Row],[Дата]]-1=TODAY(),"завтра",IF(Данные[[#This Row],[Дата]]-2=TODAY(),"послезавтра",CONCATENATE("через ",Данные[[#This Row],[Дата]]-TODAY(),IF(OR(Данные[[#This Row],[Дата]]-3=TODAY(),Данные[[#This Row],[Дата]]-4=TODAY())," дня"," дней")))))))</f>
        <v>через 150 дней</v>
      </c>
      <c r="I7" s="5" t="s">
        <v>32</v>
      </c>
    </row>
    <row r="8" spans="1:10" x14ac:dyDescent="0.25">
      <c r="A8" s="1">
        <v>7</v>
      </c>
      <c r="B8" s="27" t="s">
        <v>66</v>
      </c>
      <c r="C8" s="27" t="s">
        <v>67</v>
      </c>
      <c r="D8" s="28" t="s">
        <v>68</v>
      </c>
      <c r="E8" s="6" t="s">
        <v>159</v>
      </c>
      <c r="F8" s="5" t="s">
        <v>27</v>
      </c>
      <c r="G8" s="3">
        <v>44422</v>
      </c>
      <c r="H8" s="4" t="str">
        <f ca="1">IF(Данные[[#This Row],[Дата]]="","",IF(TODAY()&gt;Данные[[#This Row],[Дата]],"пройдено",IF(Данные[[#This Row],[Дата]]=TODAY(),"сегодня",IF(Данные[[#This Row],[Дата]]-1=TODAY(),"завтра",IF(Данные[[#This Row],[Дата]]-2=TODAY(),"послезавтра",CONCATENATE("через ",Данные[[#This Row],[Дата]]-TODAY(),IF(OR(Данные[[#This Row],[Дата]]-3=TODAY(),Данные[[#This Row],[Дата]]-4=TODAY())," дня"," дней")))))))</f>
        <v>через 89 дней</v>
      </c>
      <c r="I8" s="5" t="s">
        <v>32</v>
      </c>
    </row>
    <row r="9" spans="1:10" x14ac:dyDescent="0.25">
      <c r="A9" s="1">
        <v>8</v>
      </c>
      <c r="B9" s="27" t="s">
        <v>75</v>
      </c>
      <c r="C9" s="27" t="s">
        <v>76</v>
      </c>
      <c r="D9" s="28" t="s">
        <v>77</v>
      </c>
      <c r="E9" s="26" t="s">
        <v>8</v>
      </c>
      <c r="F9" s="5" t="s">
        <v>27</v>
      </c>
      <c r="G9" s="3">
        <v>44441</v>
      </c>
      <c r="H9" s="4" t="str">
        <f ca="1">IF(Данные[[#This Row],[Дата]]="","",IF(TODAY()&gt;Данные[[#This Row],[Дата]],"пройдено",IF(Данные[[#This Row],[Дата]]=TODAY(),"сегодня",IF(Данные[[#This Row],[Дата]]-1=TODAY(),"завтра",IF(Данные[[#This Row],[Дата]]-2=TODAY(),"послезавтра",CONCATENATE("через ",Данные[[#This Row],[Дата]]-TODAY(),IF(OR(Данные[[#This Row],[Дата]]-3=TODAY(),Данные[[#This Row],[Дата]]-4=TODAY())," дня"," дней")))))))</f>
        <v>через 108 дней</v>
      </c>
      <c r="I9" s="5" t="s">
        <v>32</v>
      </c>
    </row>
    <row r="10" spans="1:10" x14ac:dyDescent="0.25">
      <c r="A10" s="1">
        <v>9</v>
      </c>
      <c r="B10" s="27" t="s">
        <v>112</v>
      </c>
      <c r="C10" s="27" t="s">
        <v>113</v>
      </c>
      <c r="D10" s="28" t="s">
        <v>114</v>
      </c>
      <c r="E10" s="6" t="s">
        <v>7</v>
      </c>
      <c r="F10" s="5" t="s">
        <v>26</v>
      </c>
      <c r="G10" s="3">
        <v>44531</v>
      </c>
      <c r="H10" s="4" t="str">
        <f ca="1">IF(Данные[[#This Row],[Дата]]="","",IF(TODAY()&gt;Данные[[#This Row],[Дата]],"пройдено",IF(Данные[[#This Row],[Дата]]=TODAY(),"сегодня",IF(Данные[[#This Row],[Дата]]-1=TODAY(),"завтра",IF(Данные[[#This Row],[Дата]]-2=TODAY(),"послезавтра",CONCATENATE("через ",Данные[[#This Row],[Дата]]-TODAY(),IF(OR(Данные[[#This Row],[Дата]]-3=TODAY(),Данные[[#This Row],[Дата]]-4=TODAY())," дня"," дней")))))))</f>
        <v>через 198 дней</v>
      </c>
      <c r="I10" s="5" t="s">
        <v>32</v>
      </c>
    </row>
    <row r="11" spans="1:10" x14ac:dyDescent="0.25">
      <c r="A11" s="1">
        <v>10</v>
      </c>
      <c r="B11" s="27" t="s">
        <v>118</v>
      </c>
      <c r="C11" s="27" t="s">
        <v>119</v>
      </c>
      <c r="D11" s="28" t="s">
        <v>120</v>
      </c>
      <c r="E11" s="6" t="s">
        <v>159</v>
      </c>
      <c r="F11" s="5" t="s">
        <v>27</v>
      </c>
      <c r="G11" s="3"/>
      <c r="H11" s="4" t="str">
        <f ca="1">IF(Данные[[#This Row],[Дата]]="","",IF(TODAY()&gt;Данные[[#This Row],[Дата]],"пройдено",IF(Данные[[#This Row],[Дата]]=TODAY(),"сегодня",IF(Данные[[#This Row],[Дата]]-1=TODAY(),"завтра",IF(Данные[[#This Row],[Дата]]-2=TODAY(),"послезавтра",CONCATENATE("через ",Данные[[#This Row],[Дата]]-TODAY(),IF(OR(Данные[[#This Row],[Дата]]-3=TODAY(),Данные[[#This Row],[Дата]]-4=TODAY())," дня"," дней")))))))</f>
        <v/>
      </c>
      <c r="I11" s="5" t="s">
        <v>31</v>
      </c>
    </row>
    <row r="12" spans="1:10" x14ac:dyDescent="0.25">
      <c r="A12" s="1">
        <v>11</v>
      </c>
      <c r="B12" s="27" t="s">
        <v>108</v>
      </c>
      <c r="C12" s="27" t="s">
        <v>98</v>
      </c>
      <c r="D12" s="28" t="s">
        <v>109</v>
      </c>
      <c r="E12" s="26" t="s">
        <v>8</v>
      </c>
      <c r="F12" s="5" t="s">
        <v>27</v>
      </c>
      <c r="G12" s="3">
        <v>44529</v>
      </c>
      <c r="H12" s="4" t="str">
        <f ca="1">IF(Данные[[#This Row],[Дата]]="","",IF(TODAY()&gt;Данные[[#This Row],[Дата]],"пройдено",IF(Данные[[#This Row],[Дата]]=TODAY(),"сегодня",IF(Данные[[#This Row],[Дата]]-1=TODAY(),"завтра",IF(Данные[[#This Row],[Дата]]-2=TODAY(),"послезавтра",CONCATENATE("через ",Данные[[#This Row],[Дата]]-TODAY(),IF(OR(Данные[[#This Row],[Дата]]-3=TODAY(),Данные[[#This Row],[Дата]]-4=TODAY())," дня"," дней")))))))</f>
        <v>через 196 дней</v>
      </c>
      <c r="I12" s="5" t="s">
        <v>32</v>
      </c>
    </row>
    <row r="13" spans="1:10" x14ac:dyDescent="0.25">
      <c r="A13" s="1">
        <v>12</v>
      </c>
      <c r="B13" s="27" t="s">
        <v>52</v>
      </c>
      <c r="C13" s="27" t="s">
        <v>53</v>
      </c>
      <c r="D13" s="28" t="s">
        <v>54</v>
      </c>
      <c r="E13" s="6" t="s">
        <v>7</v>
      </c>
      <c r="F13" s="5" t="s">
        <v>27</v>
      </c>
      <c r="G13" s="3">
        <v>44299</v>
      </c>
      <c r="H13" s="4" t="str">
        <f ca="1">IF(Данные[[#This Row],[Дата]]="","",IF(TODAY()&gt;Данные[[#This Row],[Дата]],"пройдено",IF(Данные[[#This Row],[Дата]]=TODAY(),"сегодня",IF(Данные[[#This Row],[Дата]]-1=TODAY(),"завтра",IF(Данные[[#This Row],[Дата]]-2=TODAY(),"послезавтра",CONCATENATE("через ",Данные[[#This Row],[Дата]]-TODAY(),IF(OR(Данные[[#This Row],[Дата]]-3=TODAY(),Данные[[#This Row],[Дата]]-4=TODAY())," дня"," дней")))))))</f>
        <v>пройдено</v>
      </c>
      <c r="I13" s="5" t="s">
        <v>33</v>
      </c>
    </row>
    <row r="14" spans="1:10" x14ac:dyDescent="0.25">
      <c r="A14" s="1">
        <v>13</v>
      </c>
      <c r="B14" s="27" t="s">
        <v>61</v>
      </c>
      <c r="C14" s="27" t="s">
        <v>62</v>
      </c>
      <c r="D14" s="28" t="s">
        <v>57</v>
      </c>
      <c r="E14" s="6" t="s">
        <v>159</v>
      </c>
      <c r="F14" s="5" t="s">
        <v>27</v>
      </c>
      <c r="G14" s="3">
        <v>44420</v>
      </c>
      <c r="H14" s="4" t="str">
        <f ca="1">IF(Данные[[#This Row],[Дата]]="","",IF(TODAY()&gt;Данные[[#This Row],[Дата]],"пройдено",IF(Данные[[#This Row],[Дата]]=TODAY(),"сегодня",IF(Данные[[#This Row],[Дата]]-1=TODAY(),"завтра",IF(Данные[[#This Row],[Дата]]-2=TODAY(),"послезавтра",CONCATENATE("через ",Данные[[#This Row],[Дата]]-TODAY(),IF(OR(Данные[[#This Row],[Дата]]-3=TODAY(),Данные[[#This Row],[Дата]]-4=TODAY())," дня"," дней")))))))</f>
        <v>через 87 дней</v>
      </c>
      <c r="I14" s="5" t="s">
        <v>32</v>
      </c>
    </row>
    <row r="15" spans="1:10" x14ac:dyDescent="0.25">
      <c r="A15" s="1">
        <v>14</v>
      </c>
      <c r="B15" s="27" t="s">
        <v>121</v>
      </c>
      <c r="C15" s="27" t="s">
        <v>113</v>
      </c>
      <c r="D15" s="28" t="s">
        <v>96</v>
      </c>
      <c r="E15" s="26" t="s">
        <v>8</v>
      </c>
      <c r="F15" s="5" t="s">
        <v>26</v>
      </c>
      <c r="G15" s="3"/>
      <c r="H15" s="4" t="str">
        <f ca="1">IF(Данные[[#This Row],[Дата]]="","",IF(TODAY()&gt;Данные[[#This Row],[Дата]],"пройдено",IF(Данные[[#This Row],[Дата]]=TODAY(),"сегодня",IF(Данные[[#This Row],[Дата]]-1=TODAY(),"завтра",IF(Данные[[#This Row],[Дата]]-2=TODAY(),"послезавтра",CONCATENATE("через ",Данные[[#This Row],[Дата]]-TODAY(),IF(OR(Данные[[#This Row],[Дата]]-3=TODAY(),Данные[[#This Row],[Дата]]-4=TODAY())," дня"," дней")))))))</f>
        <v/>
      </c>
      <c r="I15" s="5" t="s">
        <v>31</v>
      </c>
    </row>
    <row r="16" spans="1:10" x14ac:dyDescent="0.25">
      <c r="A16" s="1">
        <v>15</v>
      </c>
      <c r="B16" s="27" t="s">
        <v>83</v>
      </c>
      <c r="C16" s="27" t="s">
        <v>84</v>
      </c>
      <c r="D16" s="28" t="s">
        <v>85</v>
      </c>
      <c r="E16" s="6" t="s">
        <v>7</v>
      </c>
      <c r="F16" s="5" t="s">
        <v>27</v>
      </c>
      <c r="G16" s="3">
        <v>44483</v>
      </c>
      <c r="H16" s="4" t="str">
        <f ca="1">IF(Данные[[#This Row],[Дата]]="","",IF(TODAY()&gt;Данные[[#This Row],[Дата]],"пройдено",IF(Данные[[#This Row],[Дата]]=TODAY(),"сегодня",IF(Данные[[#This Row],[Дата]]-1=TODAY(),"завтра",IF(Данные[[#This Row],[Дата]]-2=TODAY(),"послезавтра",CONCATENATE("через ",Данные[[#This Row],[Дата]]-TODAY(),IF(OR(Данные[[#This Row],[Дата]]-3=TODAY(),Данные[[#This Row],[Дата]]-4=TODAY())," дня"," дней")))))))</f>
        <v>через 150 дней</v>
      </c>
      <c r="I16" s="5" t="s">
        <v>32</v>
      </c>
    </row>
    <row r="17" spans="1:9" x14ac:dyDescent="0.25">
      <c r="A17" s="1">
        <v>16</v>
      </c>
      <c r="B17" s="27" t="s">
        <v>69</v>
      </c>
      <c r="C17" s="27" t="s">
        <v>70</v>
      </c>
      <c r="D17" s="28" t="s">
        <v>71</v>
      </c>
      <c r="E17" s="6" t="s">
        <v>159</v>
      </c>
      <c r="F17" s="5" t="s">
        <v>27</v>
      </c>
      <c r="G17" s="3">
        <v>44422</v>
      </c>
      <c r="H17" s="4" t="str">
        <f ca="1">IF(Данные[[#This Row],[Дата]]="","",IF(TODAY()&gt;Данные[[#This Row],[Дата]],"пройдено",IF(Данные[[#This Row],[Дата]]=TODAY(),"сегодня",IF(Данные[[#This Row],[Дата]]-1=TODAY(),"завтра",IF(Данные[[#This Row],[Дата]]-2=TODAY(),"послезавтра",CONCATENATE("через ",Данные[[#This Row],[Дата]]-TODAY(),IF(OR(Данные[[#This Row],[Дата]]-3=TODAY(),Данные[[#This Row],[Дата]]-4=TODAY())," дня"," дней")))))))</f>
        <v>через 89 дней</v>
      </c>
      <c r="I17" s="5" t="s">
        <v>32</v>
      </c>
    </row>
    <row r="18" spans="1:9" x14ac:dyDescent="0.25">
      <c r="A18" s="1">
        <v>17</v>
      </c>
      <c r="B18" s="27" t="s">
        <v>78</v>
      </c>
      <c r="C18" s="27" t="s">
        <v>79</v>
      </c>
      <c r="D18" s="28" t="s">
        <v>68</v>
      </c>
      <c r="E18" s="26" t="s">
        <v>8</v>
      </c>
      <c r="F18" s="5" t="s">
        <v>27</v>
      </c>
      <c r="G18" s="3">
        <v>44441</v>
      </c>
      <c r="H18" s="4" t="str">
        <f ca="1">IF(Данные[[#This Row],[Дата]]="","",IF(TODAY()&gt;Данные[[#This Row],[Дата]],"пройдено",IF(Данные[[#This Row],[Дата]]=TODAY(),"сегодня",IF(Данные[[#This Row],[Дата]]-1=TODAY(),"завтра",IF(Данные[[#This Row],[Дата]]-2=TODAY(),"послезавтра",CONCATENATE("через ",Данные[[#This Row],[Дата]]-TODAY(),IF(OR(Данные[[#This Row],[Дата]]-3=TODAY(),Данные[[#This Row],[Дата]]-4=TODAY())," дня"," дней")))))))</f>
        <v>через 108 дней</v>
      </c>
      <c r="I18" s="5" t="s">
        <v>32</v>
      </c>
    </row>
    <row r="19" spans="1:9" x14ac:dyDescent="0.25">
      <c r="A19" s="1">
        <v>18</v>
      </c>
      <c r="B19" s="27" t="s">
        <v>122</v>
      </c>
      <c r="C19" s="27" t="s">
        <v>123</v>
      </c>
      <c r="D19" s="28" t="s">
        <v>124</v>
      </c>
      <c r="E19" s="6" t="s">
        <v>7</v>
      </c>
      <c r="F19" s="5" t="s">
        <v>26</v>
      </c>
      <c r="G19" s="3"/>
      <c r="H19" s="4" t="str">
        <f ca="1">IF(Данные[[#This Row],[Дата]]="","",IF(TODAY()&gt;Данные[[#This Row],[Дата]],"пройдено",IF(Данные[[#This Row],[Дата]]=TODAY(),"сегодня",IF(Данные[[#This Row],[Дата]]-1=TODAY(),"завтра",IF(Данные[[#This Row],[Дата]]-2=TODAY(),"послезавтра",CONCATENATE("через ",Данные[[#This Row],[Дата]]-TODAY(),IF(OR(Данные[[#This Row],[Дата]]-3=TODAY(),Данные[[#This Row],[Дата]]-4=TODAY())," дня"," дней")))))))</f>
        <v/>
      </c>
      <c r="I19" s="5" t="s">
        <v>31</v>
      </c>
    </row>
    <row r="20" spans="1:9" x14ac:dyDescent="0.25">
      <c r="A20" s="1">
        <v>19</v>
      </c>
      <c r="B20" s="27" t="s">
        <v>125</v>
      </c>
      <c r="C20" s="27" t="s">
        <v>126</v>
      </c>
      <c r="D20" s="28" t="s">
        <v>74</v>
      </c>
      <c r="E20" s="6" t="s">
        <v>159</v>
      </c>
      <c r="F20" s="5" t="s">
        <v>27</v>
      </c>
      <c r="G20" s="3"/>
      <c r="H20" s="4" t="str">
        <f ca="1">IF(Данные[[#This Row],[Дата]]="","",IF(TODAY()&gt;Данные[[#This Row],[Дата]],"пройдено",IF(Данные[[#This Row],[Дата]]=TODAY(),"сегодня",IF(Данные[[#This Row],[Дата]]-1=TODAY(),"завтра",IF(Данные[[#This Row],[Дата]]-2=TODAY(),"послезавтра",CONCATENATE("через ",Данные[[#This Row],[Дата]]-TODAY(),IF(OR(Данные[[#This Row],[Дата]]-3=TODAY(),Данные[[#This Row],[Дата]]-4=TODAY())," дня"," дней")))))))</f>
        <v/>
      </c>
      <c r="I20" s="5" t="s">
        <v>31</v>
      </c>
    </row>
    <row r="21" spans="1:9" x14ac:dyDescent="0.25">
      <c r="A21" s="1">
        <v>20</v>
      </c>
      <c r="B21" s="27" t="s">
        <v>110</v>
      </c>
      <c r="C21" s="27" t="s">
        <v>95</v>
      </c>
      <c r="D21" s="28" t="s">
        <v>111</v>
      </c>
      <c r="E21" s="26" t="s">
        <v>8</v>
      </c>
      <c r="F21" s="5" t="s">
        <v>27</v>
      </c>
      <c r="G21" s="3">
        <v>44529</v>
      </c>
      <c r="H21" s="4" t="str">
        <f ca="1">IF(Данные[[#This Row],[Дата]]="","",IF(TODAY()&gt;Данные[[#This Row],[Дата]],"пройдено",IF(Данные[[#This Row],[Дата]]=TODAY(),"сегодня",IF(Данные[[#This Row],[Дата]]-1=TODAY(),"завтра",IF(Данные[[#This Row],[Дата]]-2=TODAY(),"послезавтра",CONCATENATE("через ",Данные[[#This Row],[Дата]]-TODAY(),IF(OR(Данные[[#This Row],[Дата]]-3=TODAY(),Данные[[#This Row],[Дата]]-4=TODAY())," дня"," дней")))))))</f>
        <v>через 196 дней</v>
      </c>
      <c r="I21" s="5" t="s">
        <v>32</v>
      </c>
    </row>
    <row r="22" spans="1:9" x14ac:dyDescent="0.25">
      <c r="A22" s="1">
        <v>21</v>
      </c>
      <c r="B22" s="27" t="s">
        <v>46</v>
      </c>
      <c r="C22" s="27" t="s">
        <v>47</v>
      </c>
      <c r="D22" s="28" t="s">
        <v>48</v>
      </c>
      <c r="E22" s="6" t="s">
        <v>7</v>
      </c>
      <c r="F22" s="5" t="s">
        <v>26</v>
      </c>
      <c r="G22" s="3">
        <v>44288</v>
      </c>
      <c r="H22" s="4" t="str">
        <f ca="1">IF(Данные[[#This Row],[Дата]]="","",IF(TODAY()&gt;Данные[[#This Row],[Дата]],"пройдено",IF(Данные[[#This Row],[Дата]]=TODAY(),"сегодня",IF(Данные[[#This Row],[Дата]]-1=TODAY(),"завтра",IF(Данные[[#This Row],[Дата]]-2=TODAY(),"послезавтра",CONCATENATE("через ",Данные[[#This Row],[Дата]]-TODAY(),IF(OR(Данные[[#This Row],[Дата]]-3=TODAY(),Данные[[#This Row],[Дата]]-4=TODAY())," дня"," дней")))))))</f>
        <v>пройдено</v>
      </c>
      <c r="I22" s="5" t="s">
        <v>33</v>
      </c>
    </row>
    <row r="23" spans="1:9" x14ac:dyDescent="0.25">
      <c r="A23" s="1">
        <v>22</v>
      </c>
      <c r="B23" s="27" t="s">
        <v>63</v>
      </c>
      <c r="C23" s="27" t="s">
        <v>64</v>
      </c>
      <c r="D23" s="28" t="s">
        <v>65</v>
      </c>
      <c r="E23" s="6" t="s">
        <v>159</v>
      </c>
      <c r="F23" s="5" t="s">
        <v>27</v>
      </c>
      <c r="G23" s="3">
        <v>44420</v>
      </c>
      <c r="H23" s="4" t="str">
        <f ca="1">IF(Данные[[#This Row],[Дата]]="","",IF(TODAY()&gt;Данные[[#This Row],[Дата]],"пройдено",IF(Данные[[#This Row],[Дата]]=TODAY(),"сегодня",IF(Данные[[#This Row],[Дата]]-1=TODAY(),"завтра",IF(Данные[[#This Row],[Дата]]-2=TODAY(),"послезавтра",CONCATENATE("через ",Данные[[#This Row],[Дата]]-TODAY(),IF(OR(Данные[[#This Row],[Дата]]-3=TODAY(),Данные[[#This Row],[Дата]]-4=TODAY())," дня"," дней")))))))</f>
        <v>через 87 дней</v>
      </c>
      <c r="I23" s="5" t="s">
        <v>32</v>
      </c>
    </row>
    <row r="24" spans="1:9" x14ac:dyDescent="0.25">
      <c r="A24" s="1">
        <v>23</v>
      </c>
      <c r="B24" s="27" t="s">
        <v>127</v>
      </c>
      <c r="C24" s="27" t="s">
        <v>128</v>
      </c>
      <c r="D24" s="28" t="s">
        <v>129</v>
      </c>
      <c r="E24" s="26" t="s">
        <v>8</v>
      </c>
      <c r="F24" s="5" t="s">
        <v>26</v>
      </c>
      <c r="G24" s="3"/>
      <c r="H24" s="4" t="str">
        <f ca="1">IF(Данные[[#This Row],[Дата]]="","",IF(TODAY()&gt;Данные[[#This Row],[Дата]],"пройдено",IF(Данные[[#This Row],[Дата]]=TODAY(),"сегодня",IF(Данные[[#This Row],[Дата]]-1=TODAY(),"завтра",IF(Данные[[#This Row],[Дата]]-2=TODAY(),"послезавтра",CONCATENATE("через ",Данные[[#This Row],[Дата]]-TODAY(),IF(OR(Данные[[#This Row],[Дата]]-3=TODAY(),Данные[[#This Row],[Дата]]-4=TODAY())," дня"," дней")))))))</f>
        <v/>
      </c>
      <c r="I24" s="5" t="s">
        <v>31</v>
      </c>
    </row>
    <row r="25" spans="1:9" x14ac:dyDescent="0.25">
      <c r="A25" s="1">
        <v>24</v>
      </c>
      <c r="B25" s="27" t="s">
        <v>130</v>
      </c>
      <c r="C25" s="27" t="s">
        <v>95</v>
      </c>
      <c r="D25" s="28" t="s">
        <v>91</v>
      </c>
      <c r="E25" s="6" t="s">
        <v>7</v>
      </c>
      <c r="F25" s="5" t="s">
        <v>27</v>
      </c>
      <c r="G25" s="3"/>
      <c r="H25" s="4" t="str">
        <f ca="1">IF(Данные[[#This Row],[Дата]]="","",IF(TODAY()&gt;Данные[[#This Row],[Дата]],"пройдено",IF(Данные[[#This Row],[Дата]]=TODAY(),"сегодня",IF(Данные[[#This Row],[Дата]]-1=TODAY(),"завтра",IF(Данные[[#This Row],[Дата]]-2=TODAY(),"послезавтра",CONCATENATE("через ",Данные[[#This Row],[Дата]]-TODAY(),IF(OR(Данные[[#This Row],[Дата]]-3=TODAY(),Данные[[#This Row],[Дата]]-4=TODAY())," дня"," дней")))))))</f>
        <v/>
      </c>
      <c r="I25" s="5" t="s">
        <v>31</v>
      </c>
    </row>
    <row r="26" spans="1:9" x14ac:dyDescent="0.25">
      <c r="A26" s="1">
        <v>25</v>
      </c>
      <c r="B26" s="27" t="s">
        <v>72</v>
      </c>
      <c r="C26" s="27" t="s">
        <v>73</v>
      </c>
      <c r="D26" s="28" t="s">
        <v>74</v>
      </c>
      <c r="E26" s="6" t="s">
        <v>159</v>
      </c>
      <c r="F26" s="5" t="s">
        <v>27</v>
      </c>
      <c r="G26" s="3">
        <v>44422</v>
      </c>
      <c r="H26" s="4" t="str">
        <f ca="1">IF(Данные[[#This Row],[Дата]]="","",IF(TODAY()&gt;Данные[[#This Row],[Дата]],"пройдено",IF(Данные[[#This Row],[Дата]]=TODAY(),"сегодня",IF(Данные[[#This Row],[Дата]]-1=TODAY(),"завтра",IF(Данные[[#This Row],[Дата]]-2=TODAY(),"послезавтра",CONCATENATE("через ",Данные[[#This Row],[Дата]]-TODAY(),IF(OR(Данные[[#This Row],[Дата]]-3=TODAY(),Данные[[#This Row],[Дата]]-4=TODAY())," дня"," дней")))))))</f>
        <v>через 89 дней</v>
      </c>
      <c r="I26" s="5" t="s">
        <v>32</v>
      </c>
    </row>
    <row r="27" spans="1:9" x14ac:dyDescent="0.25">
      <c r="A27" s="1">
        <v>25</v>
      </c>
      <c r="B27" s="27" t="s">
        <v>131</v>
      </c>
      <c r="C27" s="27" t="s">
        <v>100</v>
      </c>
      <c r="D27" s="28" t="s">
        <v>132</v>
      </c>
      <c r="E27" s="26" t="s">
        <v>8</v>
      </c>
      <c r="F27" s="5" t="s">
        <v>26</v>
      </c>
      <c r="G27" s="3">
        <v>44228</v>
      </c>
      <c r="H27" s="4" t="str">
        <f ca="1">IF(Данные[[#This Row],[Дата]]="","",IF(TODAY()&gt;Данные[[#This Row],[Дата]],"пройдено",IF(Данные[[#This Row],[Дата]]=TODAY(),"сегодня",IF(Данные[[#This Row],[Дата]]-1=TODAY(),"завтра",IF(Данные[[#This Row],[Дата]]-2=TODAY(),"послезавтра",CONCATENATE("через ",Данные[[#This Row],[Дата]]-TODAY(),IF(OR(Данные[[#This Row],[Дата]]-3=TODAY(),Данные[[#This Row],[Дата]]-4=TODAY())," дня"," дней")))))))</f>
        <v>пройдено</v>
      </c>
      <c r="I27" s="1" t="s">
        <v>33</v>
      </c>
    </row>
    <row r="28" spans="1:9" x14ac:dyDescent="0.25">
      <c r="A28" s="1">
        <v>26</v>
      </c>
      <c r="B28" s="27" t="s">
        <v>86</v>
      </c>
      <c r="C28" s="27" t="s">
        <v>87</v>
      </c>
      <c r="D28" s="28" t="s">
        <v>88</v>
      </c>
      <c r="E28" s="6" t="s">
        <v>7</v>
      </c>
      <c r="F28" s="5" t="s">
        <v>26</v>
      </c>
      <c r="G28" s="3">
        <v>44501</v>
      </c>
      <c r="H28" s="4" t="str">
        <f ca="1">IF(Данные[[#This Row],[Дата]]="","",IF(TODAY()&gt;Данные[[#This Row],[Дата]],"пройдено",IF(Данные[[#This Row],[Дата]]=TODAY(),"сегодня",IF(Данные[[#This Row],[Дата]]-1=TODAY(),"завтра",IF(Данные[[#This Row],[Дата]]-2=TODAY(),"послезавтра",CONCATENATE("через ",Данные[[#This Row],[Дата]]-TODAY(),IF(OR(Данные[[#This Row],[Дата]]-3=TODAY(),Данные[[#This Row],[Дата]]-4=TODAY())," дня"," дней")))))))</f>
        <v>через 168 дней</v>
      </c>
      <c r="I28" s="1" t="s">
        <v>32</v>
      </c>
    </row>
    <row r="29" spans="1:9" x14ac:dyDescent="0.25">
      <c r="A29" s="1">
        <v>26</v>
      </c>
      <c r="B29" s="27" t="s">
        <v>133</v>
      </c>
      <c r="C29" s="27" t="s">
        <v>134</v>
      </c>
      <c r="D29" s="28" t="s">
        <v>132</v>
      </c>
      <c r="E29" s="6" t="s">
        <v>159</v>
      </c>
      <c r="F29" s="5" t="s">
        <v>27</v>
      </c>
      <c r="G29" s="3">
        <v>44256</v>
      </c>
      <c r="H29" s="4" t="str">
        <f ca="1">IF(Данные[[#This Row],[Дата]]="","",IF(TODAY()&gt;Данные[[#This Row],[Дата]],"пройдено",IF(Данные[[#This Row],[Дата]]=TODAY(),"сегодня",IF(Данные[[#This Row],[Дата]]-1=TODAY(),"завтра",IF(Данные[[#This Row],[Дата]]-2=TODAY(),"послезавтра",CONCATENATE("через ",Данные[[#This Row],[Дата]]-TODAY(),IF(OR(Данные[[#This Row],[Дата]]-3=TODAY(),Данные[[#This Row],[Дата]]-4=TODAY())," дня"," дней")))))))</f>
        <v>пройдено</v>
      </c>
      <c r="I29" s="1" t="s">
        <v>33</v>
      </c>
    </row>
    <row r="30" spans="1:9" x14ac:dyDescent="0.25">
      <c r="A30" s="1">
        <v>27</v>
      </c>
      <c r="B30" s="27" t="s">
        <v>89</v>
      </c>
      <c r="C30" s="27" t="s">
        <v>90</v>
      </c>
      <c r="D30" s="28" t="s">
        <v>91</v>
      </c>
      <c r="E30" s="26" t="s">
        <v>8</v>
      </c>
      <c r="F30" s="5" t="s">
        <v>27</v>
      </c>
      <c r="G30" s="3">
        <v>44501</v>
      </c>
      <c r="H30" s="4" t="str">
        <f ca="1">IF(Данные[[#This Row],[Дата]]="","",IF(TODAY()&gt;Данные[[#This Row],[Дата]],"пройдено",IF(Данные[[#This Row],[Дата]]=TODAY(),"сегодня",IF(Данные[[#This Row],[Дата]]-1=TODAY(),"завтра",IF(Данные[[#This Row],[Дата]]-2=TODAY(),"послезавтра",CONCATENATE("через ",Данные[[#This Row],[Дата]]-TODAY(),IF(OR(Данные[[#This Row],[Дата]]-3=TODAY(),Данные[[#This Row],[Дата]]-4=TODAY())," дня"," дней")))))))</f>
        <v>через 168 дней</v>
      </c>
      <c r="I30" s="1" t="s">
        <v>32</v>
      </c>
    </row>
    <row r="31" spans="1:9" x14ac:dyDescent="0.25">
      <c r="A31" s="1">
        <v>27</v>
      </c>
      <c r="B31" s="27" t="s">
        <v>135</v>
      </c>
      <c r="C31" s="27" t="s">
        <v>136</v>
      </c>
      <c r="D31" s="28" t="s">
        <v>101</v>
      </c>
      <c r="E31" s="6" t="s">
        <v>7</v>
      </c>
      <c r="F31" s="5" t="s">
        <v>26</v>
      </c>
      <c r="G31" s="3">
        <v>44287</v>
      </c>
      <c r="H31" s="4" t="str">
        <f ca="1">IF(Данные[[#This Row],[Дата]]="","",IF(TODAY()&gt;Данные[[#This Row],[Дата]],"пройдено",IF(Данные[[#This Row],[Дата]]=TODAY(),"сегодня",IF(Данные[[#This Row],[Дата]]-1=TODAY(),"завтра",IF(Данные[[#This Row],[Дата]]-2=TODAY(),"послезавтра",CONCATENATE("через ",Данные[[#This Row],[Дата]]-TODAY(),IF(OR(Данные[[#This Row],[Дата]]-3=TODAY(),Данные[[#This Row],[Дата]]-4=TODAY())," дня"," дней")))))))</f>
        <v>пройдено</v>
      </c>
      <c r="I31" s="1" t="s">
        <v>33</v>
      </c>
    </row>
    <row r="32" spans="1:9" x14ac:dyDescent="0.25">
      <c r="A32" s="1">
        <v>28</v>
      </c>
      <c r="B32" s="27" t="s">
        <v>92</v>
      </c>
      <c r="C32" s="27" t="s">
        <v>47</v>
      </c>
      <c r="D32" s="28" t="s">
        <v>93</v>
      </c>
      <c r="E32" s="6" t="s">
        <v>159</v>
      </c>
      <c r="F32" s="5" t="s">
        <v>26</v>
      </c>
      <c r="G32" s="3">
        <v>44501</v>
      </c>
      <c r="H32" s="4" t="str">
        <f ca="1">IF(Данные[[#This Row],[Дата]]="","",IF(TODAY()&gt;Данные[[#This Row],[Дата]],"пройдено",IF(Данные[[#This Row],[Дата]]=TODAY(),"сегодня",IF(Данные[[#This Row],[Дата]]-1=TODAY(),"завтра",IF(Данные[[#This Row],[Дата]]-2=TODAY(),"послезавтра",CONCATENATE("через ",Данные[[#This Row],[Дата]]-TODAY(),IF(OR(Данные[[#This Row],[Дата]]-3=TODAY(),Данные[[#This Row],[Дата]]-4=TODAY())," дня"," дней")))))))</f>
        <v>через 168 дней</v>
      </c>
      <c r="I32" s="1" t="s">
        <v>32</v>
      </c>
    </row>
    <row r="33" spans="1:9" x14ac:dyDescent="0.25">
      <c r="A33" s="1">
        <v>28</v>
      </c>
      <c r="B33" s="27" t="s">
        <v>137</v>
      </c>
      <c r="C33" s="27" t="s">
        <v>113</v>
      </c>
      <c r="D33" s="28" t="s">
        <v>129</v>
      </c>
      <c r="E33" s="26" t="s">
        <v>8</v>
      </c>
      <c r="F33" s="5" t="s">
        <v>27</v>
      </c>
      <c r="G33" s="3">
        <v>44321</v>
      </c>
      <c r="H33" s="4" t="str">
        <f ca="1">IF(Данные[[#This Row],[Дата]]="","",IF(TODAY()&gt;Данные[[#This Row],[Дата]],"пройдено",IF(Данные[[#This Row],[Дата]]=TODAY(),"сегодня",IF(Данные[[#This Row],[Дата]]-1=TODAY(),"завтра",IF(Данные[[#This Row],[Дата]]-2=TODAY(),"послезавтра",CONCATENATE("через ",Данные[[#This Row],[Дата]]-TODAY(),IF(OR(Данные[[#This Row],[Дата]]-3=TODAY(),Данные[[#This Row],[Дата]]-4=TODAY())," дня"," дней")))))))</f>
        <v>пройдено</v>
      </c>
      <c r="I33" s="1" t="s">
        <v>33</v>
      </c>
    </row>
    <row r="34" spans="1:9" x14ac:dyDescent="0.25">
      <c r="A34" s="1">
        <v>29</v>
      </c>
      <c r="B34" s="27" t="s">
        <v>94</v>
      </c>
      <c r="C34" s="27" t="s">
        <v>95</v>
      </c>
      <c r="D34" s="28" t="s">
        <v>96</v>
      </c>
      <c r="E34" s="6" t="s">
        <v>7</v>
      </c>
      <c r="F34" s="5" t="s">
        <v>27</v>
      </c>
      <c r="G34" s="3">
        <v>44502</v>
      </c>
      <c r="H34" s="4" t="str">
        <f ca="1">IF(Данные[[#This Row],[Дата]]="","",IF(TODAY()&gt;Данные[[#This Row],[Дата]],"пройдено",IF(Данные[[#This Row],[Дата]]=TODAY(),"сегодня",IF(Данные[[#This Row],[Дата]]-1=TODAY(),"завтра",IF(Данные[[#This Row],[Дата]]-2=TODAY(),"послезавтра",CONCATENATE("через ",Данные[[#This Row],[Дата]]-TODAY(),IF(OR(Данные[[#This Row],[Дата]]-3=TODAY(),Данные[[#This Row],[Дата]]-4=TODAY())," дня"," дней")))))))</f>
        <v>через 169 дней</v>
      </c>
      <c r="I34" s="1" t="s">
        <v>32</v>
      </c>
    </row>
    <row r="35" spans="1:9" x14ac:dyDescent="0.25">
      <c r="A35" s="1">
        <v>29</v>
      </c>
      <c r="B35" s="27" t="s">
        <v>138</v>
      </c>
      <c r="C35" s="27" t="s">
        <v>139</v>
      </c>
      <c r="D35" s="28" t="s">
        <v>140</v>
      </c>
      <c r="E35" s="6" t="s">
        <v>159</v>
      </c>
      <c r="F35" s="5" t="s">
        <v>26</v>
      </c>
      <c r="G35" s="3">
        <v>44414</v>
      </c>
      <c r="H35" s="4" t="str">
        <f ca="1">IF(Данные[[#This Row],[Дата]]="","",IF(TODAY()&gt;Данные[[#This Row],[Дата]],"пройдено",IF(Данные[[#This Row],[Дата]]=TODAY(),"сегодня",IF(Данные[[#This Row],[Дата]]-1=TODAY(),"завтра",IF(Данные[[#This Row],[Дата]]-2=TODAY(),"послезавтра",CONCATENATE("через ",Данные[[#This Row],[Дата]]-TODAY(),IF(OR(Данные[[#This Row],[Дата]]-3=TODAY(),Данные[[#This Row],[Дата]]-4=TODAY())," дня"," дней")))))))</f>
        <v>через 81 дней</v>
      </c>
      <c r="I35" s="1" t="s">
        <v>32</v>
      </c>
    </row>
    <row r="36" spans="1:9" x14ac:dyDescent="0.25">
      <c r="A36" s="1">
        <v>30</v>
      </c>
      <c r="B36" s="27" t="s">
        <v>97</v>
      </c>
      <c r="C36" s="27" t="s">
        <v>98</v>
      </c>
      <c r="D36" s="28" t="s">
        <v>85</v>
      </c>
      <c r="E36" s="26" t="s">
        <v>8</v>
      </c>
      <c r="F36" s="5" t="s">
        <v>26</v>
      </c>
      <c r="G36" s="3">
        <v>44502</v>
      </c>
      <c r="H36" s="4" t="str">
        <f ca="1">IF(Данные[[#This Row],[Дата]]="","",IF(TODAY()&gt;Данные[[#This Row],[Дата]],"пройдено",IF(Данные[[#This Row],[Дата]]=TODAY(),"сегодня",IF(Данные[[#This Row],[Дата]]-1=TODAY(),"завтра",IF(Данные[[#This Row],[Дата]]-2=TODAY(),"послезавтра",CONCATENATE("через ",Данные[[#This Row],[Дата]]-TODAY(),IF(OR(Данные[[#This Row],[Дата]]-3=TODAY(),Данные[[#This Row],[Дата]]-4=TODAY())," дня"," дней")))))))</f>
        <v>через 169 дней</v>
      </c>
      <c r="I36" s="1" t="s">
        <v>32</v>
      </c>
    </row>
    <row r="37" spans="1:9" x14ac:dyDescent="0.25">
      <c r="A37" s="1">
        <v>30</v>
      </c>
      <c r="B37" s="27" t="s">
        <v>141</v>
      </c>
      <c r="C37" s="27" t="s">
        <v>59</v>
      </c>
      <c r="D37" s="28" t="s">
        <v>57</v>
      </c>
      <c r="E37" s="6" t="s">
        <v>7</v>
      </c>
      <c r="F37" s="5" t="s">
        <v>27</v>
      </c>
      <c r="G37" s="3">
        <v>44355</v>
      </c>
      <c r="H37" s="4" t="str">
        <f ca="1">IF(Данные[[#This Row],[Дата]]="","",IF(TODAY()&gt;Данные[[#This Row],[Дата]],"пройдено",IF(Данные[[#This Row],[Дата]]=TODAY(),"сегодня",IF(Данные[[#This Row],[Дата]]-1=TODAY(),"завтра",IF(Данные[[#This Row],[Дата]]-2=TODAY(),"послезавтра",CONCATENATE("через ",Данные[[#This Row],[Дата]]-TODAY(),IF(OR(Данные[[#This Row],[Дата]]-3=TODAY(),Данные[[#This Row],[Дата]]-4=TODAY())," дня"," дней")))))))</f>
        <v>через 22 дней</v>
      </c>
      <c r="I37" s="1" t="s">
        <v>32</v>
      </c>
    </row>
    <row r="38" spans="1:9" x14ac:dyDescent="0.25">
      <c r="A38" s="1">
        <v>31</v>
      </c>
      <c r="B38" s="27" t="s">
        <v>99</v>
      </c>
      <c r="C38" s="27" t="s">
        <v>100</v>
      </c>
      <c r="D38" s="28" t="s">
        <v>101</v>
      </c>
      <c r="E38" s="6" t="s">
        <v>159</v>
      </c>
      <c r="F38" s="5" t="s">
        <v>27</v>
      </c>
      <c r="G38" s="3">
        <v>44502</v>
      </c>
      <c r="H38" s="4" t="str">
        <f ca="1">IF(Данные[[#This Row],[Дата]]="","",IF(TODAY()&gt;Данные[[#This Row],[Дата]],"пройдено",IF(Данные[[#This Row],[Дата]]=TODAY(),"сегодня",IF(Данные[[#This Row],[Дата]]-1=TODAY(),"завтра",IF(Данные[[#This Row],[Дата]]-2=TODAY(),"послезавтра",CONCATENATE("через ",Данные[[#This Row],[Дата]]-TODAY(),IF(OR(Данные[[#This Row],[Дата]]-3=TODAY(),Данные[[#This Row],[Дата]]-4=TODAY())," дня"," дней")))))))</f>
        <v>через 169 дней</v>
      </c>
      <c r="I38" s="1" t="s">
        <v>32</v>
      </c>
    </row>
    <row r="39" spans="1:9" x14ac:dyDescent="0.25">
      <c r="A39" s="1">
        <v>31</v>
      </c>
      <c r="B39" s="27" t="s">
        <v>142</v>
      </c>
      <c r="C39" s="27" t="s">
        <v>143</v>
      </c>
      <c r="D39" s="28" t="s">
        <v>129</v>
      </c>
      <c r="E39" s="26" t="s">
        <v>8</v>
      </c>
      <c r="F39" s="5" t="s">
        <v>26</v>
      </c>
      <c r="G39" s="3">
        <v>44481</v>
      </c>
      <c r="H39" s="4" t="str">
        <f ca="1">IF(Данные[[#This Row],[Дата]]="","",IF(TODAY()&gt;Данные[[#This Row],[Дата]],"пройдено",IF(Данные[[#This Row],[Дата]]=TODAY(),"сегодня",IF(Данные[[#This Row],[Дата]]-1=TODAY(),"завтра",IF(Данные[[#This Row],[Дата]]-2=TODAY(),"послезавтра",CONCATENATE("через ",Данные[[#This Row],[Дата]]-TODAY(),IF(OR(Данные[[#This Row],[Дата]]-3=TODAY(),Данные[[#This Row],[Дата]]-4=TODAY())," дня"," дней")))))))</f>
        <v>через 148 дней</v>
      </c>
      <c r="I39" s="1" t="s">
        <v>32</v>
      </c>
    </row>
    <row r="40" spans="1:9" x14ac:dyDescent="0.25">
      <c r="A40" s="1">
        <v>32</v>
      </c>
      <c r="B40" s="27" t="s">
        <v>102</v>
      </c>
      <c r="C40" s="27" t="s">
        <v>103</v>
      </c>
      <c r="D40" s="28" t="s">
        <v>104</v>
      </c>
      <c r="E40" s="6" t="s">
        <v>7</v>
      </c>
      <c r="F40" s="5" t="s">
        <v>26</v>
      </c>
      <c r="G40" s="3">
        <v>44502</v>
      </c>
      <c r="H40" s="4" t="str">
        <f ca="1">IF(Данные[[#This Row],[Дата]]="","",IF(TODAY()&gt;Данные[[#This Row],[Дата]],"пройдено",IF(Данные[[#This Row],[Дата]]=TODAY(),"сегодня",IF(Данные[[#This Row],[Дата]]-1=TODAY(),"завтра",IF(Данные[[#This Row],[Дата]]-2=TODAY(),"послезавтра",CONCATENATE("через ",Данные[[#This Row],[Дата]]-TODAY(),IF(OR(Данные[[#This Row],[Дата]]-3=TODAY(),Данные[[#This Row],[Дата]]-4=TODAY())," дня"," дней")))))))</f>
        <v>через 169 дней</v>
      </c>
      <c r="I40" s="1" t="s">
        <v>32</v>
      </c>
    </row>
    <row r="41" spans="1:9" x14ac:dyDescent="0.25">
      <c r="A41" s="1">
        <v>32</v>
      </c>
      <c r="B41" s="27" t="s">
        <v>144</v>
      </c>
      <c r="C41" s="27" t="s">
        <v>119</v>
      </c>
      <c r="D41" s="28" t="s">
        <v>145</v>
      </c>
      <c r="E41" s="6" t="s">
        <v>159</v>
      </c>
      <c r="F41" s="5" t="s">
        <v>27</v>
      </c>
      <c r="G41" s="3">
        <v>44391</v>
      </c>
      <c r="H41" s="4" t="str">
        <f ca="1">IF(Данные[[#This Row],[Дата]]="","",IF(TODAY()&gt;Данные[[#This Row],[Дата]],"пройдено",IF(Данные[[#This Row],[Дата]]=TODAY(),"сегодня",IF(Данные[[#This Row],[Дата]]-1=TODAY(),"завтра",IF(Данные[[#This Row],[Дата]]-2=TODAY(),"послезавтра",CONCATENATE("через ",Данные[[#This Row],[Дата]]-TODAY(),IF(OR(Данные[[#This Row],[Дата]]-3=TODAY(),Данные[[#This Row],[Дата]]-4=TODAY())," дня"," дней")))))))</f>
        <v>через 58 дней</v>
      </c>
      <c r="I41" s="1" t="s">
        <v>32</v>
      </c>
    </row>
    <row r="42" spans="1:9" x14ac:dyDescent="0.25">
      <c r="A42" s="1">
        <v>33</v>
      </c>
      <c r="B42" s="27" t="s">
        <v>105</v>
      </c>
      <c r="C42" s="27" t="s">
        <v>106</v>
      </c>
      <c r="D42" s="28" t="s">
        <v>107</v>
      </c>
      <c r="E42" s="26" t="s">
        <v>8</v>
      </c>
      <c r="F42" s="5" t="s">
        <v>26</v>
      </c>
      <c r="G42" s="3">
        <v>44504</v>
      </c>
      <c r="H42" s="4" t="str">
        <f ca="1">IF(Данные[[#This Row],[Дата]]="","",IF(TODAY()&gt;Данные[[#This Row],[Дата]],"пройдено",IF(Данные[[#This Row],[Дата]]=TODAY(),"сегодня",IF(Данные[[#This Row],[Дата]]-1=TODAY(),"завтра",IF(Данные[[#This Row],[Дата]]-2=TODAY(),"послезавтра",CONCATENATE("через ",Данные[[#This Row],[Дата]]-TODAY(),IF(OR(Данные[[#This Row],[Дата]]-3=TODAY(),Данные[[#This Row],[Дата]]-4=TODAY())," дня"," дней")))))))</f>
        <v>через 171 дней</v>
      </c>
      <c r="I42" s="1" t="s">
        <v>32</v>
      </c>
    </row>
    <row r="43" spans="1:9" x14ac:dyDescent="0.25">
      <c r="A43" s="1">
        <v>33</v>
      </c>
      <c r="B43" s="27" t="s">
        <v>146</v>
      </c>
      <c r="C43" s="27" t="s">
        <v>147</v>
      </c>
      <c r="D43" s="28" t="s">
        <v>57</v>
      </c>
      <c r="E43" s="6" t="s">
        <v>7</v>
      </c>
      <c r="F43" s="5" t="s">
        <v>26</v>
      </c>
      <c r="G43" s="3">
        <v>44426</v>
      </c>
      <c r="H43" s="4" t="str">
        <f ca="1">IF(Данные[[#This Row],[Дата]]="","",IF(TODAY()&gt;Данные[[#This Row],[Дата]],"пройдено",IF(Данные[[#This Row],[Дата]]=TODAY(),"сегодня",IF(Данные[[#This Row],[Дата]]-1=TODAY(),"завтра",IF(Данные[[#This Row],[Дата]]-2=TODAY(),"послезавтра",CONCATENATE("через ",Данные[[#This Row],[Дата]]-TODAY(),IF(OR(Данные[[#This Row],[Дата]]-3=TODAY(),Данные[[#This Row],[Дата]]-4=TODAY())," дня"," дней")))))))</f>
        <v>через 93 дней</v>
      </c>
      <c r="I43" s="1" t="s">
        <v>32</v>
      </c>
    </row>
    <row r="44" spans="1:9" x14ac:dyDescent="0.25">
      <c r="A44" s="1">
        <v>34</v>
      </c>
      <c r="B44" s="27" t="s">
        <v>49</v>
      </c>
      <c r="C44" s="27" t="s">
        <v>50</v>
      </c>
      <c r="D44" s="28" t="s">
        <v>51</v>
      </c>
      <c r="E44" s="6" t="s">
        <v>159</v>
      </c>
      <c r="F44" s="5" t="s">
        <v>27</v>
      </c>
      <c r="G44" s="3">
        <v>44288</v>
      </c>
      <c r="H44" s="4" t="str">
        <f ca="1">IF(Данные[[#This Row],[Дата]]="","",IF(TODAY()&gt;Данные[[#This Row],[Дата]],"пройдено",IF(Данные[[#This Row],[Дата]]=TODAY(),"сегодня",IF(Данные[[#This Row],[Дата]]-1=TODAY(),"завтра",IF(Данные[[#This Row],[Дата]]-2=TODAY(),"послезавтра",CONCATENATE("через ",Данные[[#This Row],[Дата]]-TODAY(),IF(OR(Данные[[#This Row],[Дата]]-3=TODAY(),Данные[[#This Row],[Дата]]-4=TODAY())," дня"," дней")))))))</f>
        <v>пройдено</v>
      </c>
      <c r="I44" s="1" t="s">
        <v>32</v>
      </c>
    </row>
    <row r="45" spans="1:9" x14ac:dyDescent="0.25">
      <c r="A45" s="1">
        <v>34</v>
      </c>
      <c r="B45" s="27" t="s">
        <v>148</v>
      </c>
      <c r="C45" s="27" t="s">
        <v>149</v>
      </c>
      <c r="D45" s="28" t="s">
        <v>150</v>
      </c>
      <c r="E45" s="26" t="s">
        <v>8</v>
      </c>
      <c r="F45" s="5" t="s">
        <v>27</v>
      </c>
      <c r="G45" s="3">
        <v>44523</v>
      </c>
      <c r="H45" s="4" t="str">
        <f ca="1">IF(Данные[[#This Row],[Дата]]="","",IF(TODAY()&gt;Данные[[#This Row],[Дата]],"пройдено",IF(Данные[[#This Row],[Дата]]=TODAY(),"сегодня",IF(Данные[[#This Row],[Дата]]-1=TODAY(),"завтра",IF(Данные[[#This Row],[Дата]]-2=TODAY(),"послезавтра",CONCATENATE("через ",Данные[[#This Row],[Дата]]-TODAY(),IF(OR(Данные[[#This Row],[Дата]]-3=TODAY(),Данные[[#This Row],[Дата]]-4=TODAY())," дня"," дней")))))))</f>
        <v>через 190 дней</v>
      </c>
      <c r="I45" s="1" t="s">
        <v>32</v>
      </c>
    </row>
    <row r="46" spans="1:9" x14ac:dyDescent="0.25">
      <c r="A46" s="1">
        <v>35</v>
      </c>
      <c r="B46" s="27" t="s">
        <v>151</v>
      </c>
      <c r="C46" s="27" t="s">
        <v>152</v>
      </c>
      <c r="D46" s="28" t="s">
        <v>153</v>
      </c>
      <c r="E46" s="6" t="s">
        <v>7</v>
      </c>
      <c r="F46" s="5" t="s">
        <v>26</v>
      </c>
      <c r="G46" s="3">
        <v>44534</v>
      </c>
      <c r="H46" s="4" t="str">
        <f ca="1">IF(Данные[[#This Row],[Дата]]="","",IF(TODAY()&gt;Данные[[#This Row],[Дата]],"пройдено",IF(Данные[[#This Row],[Дата]]=TODAY(),"сегодня",IF(Данные[[#This Row],[Дата]]-1=TODAY(),"завтра",IF(Данные[[#This Row],[Дата]]-2=TODAY(),"послезавтра",CONCATENATE("через ",Данные[[#This Row],[Дата]]-TODAY(),IF(OR(Данные[[#This Row],[Дата]]-3=TODAY(),Данные[[#This Row],[Дата]]-4=TODAY())," дня"," дней")))))))</f>
        <v>через 201 дней</v>
      </c>
      <c r="I46" s="1" t="s">
        <v>32</v>
      </c>
    </row>
    <row r="47" spans="1:9" x14ac:dyDescent="0.25">
      <c r="A47" s="1">
        <v>36</v>
      </c>
      <c r="B47" s="27" t="s">
        <v>154</v>
      </c>
      <c r="C47" s="27" t="s">
        <v>155</v>
      </c>
      <c r="D47" s="28" t="s">
        <v>132</v>
      </c>
      <c r="E47" s="6" t="s">
        <v>159</v>
      </c>
      <c r="F47" s="5" t="s">
        <v>27</v>
      </c>
      <c r="G47" s="3">
        <v>44445</v>
      </c>
      <c r="H47" s="4" t="str">
        <f ca="1">IF(Данные[[#This Row],[Дата]]="","",IF(TODAY()&gt;Данные[[#This Row],[Дата]],"пройдено",IF(Данные[[#This Row],[Дата]]=TODAY(),"сегодня",IF(Данные[[#This Row],[Дата]]-1=TODAY(),"завтра",IF(Данные[[#This Row],[Дата]]-2=TODAY(),"послезавтра",CONCATENATE("через ",Данные[[#This Row],[Дата]]-TODAY(),IF(OR(Данные[[#This Row],[Дата]]-3=TODAY(),Данные[[#This Row],[Дата]]-4=TODAY())," дня"," дней")))))))</f>
        <v>через 112 дней</v>
      </c>
      <c r="I47" s="1" t="s">
        <v>32</v>
      </c>
    </row>
    <row r="48" spans="1:9" x14ac:dyDescent="0.25">
      <c r="A48" s="1">
        <v>37</v>
      </c>
      <c r="B48" s="27" t="s">
        <v>156</v>
      </c>
      <c r="C48" s="27" t="s">
        <v>59</v>
      </c>
      <c r="D48" s="28" t="s">
        <v>101</v>
      </c>
      <c r="E48" s="26" t="s">
        <v>8</v>
      </c>
      <c r="F48" s="5" t="s">
        <v>26</v>
      </c>
      <c r="G48" s="3">
        <v>44356</v>
      </c>
      <c r="H48" s="4" t="str">
        <f ca="1">IF(Данные[[#This Row],[Дата]]="","",IF(TODAY()&gt;Данные[[#This Row],[Дата]],"пройдено",IF(Данные[[#This Row],[Дата]]=TODAY(),"сегодня",IF(Данные[[#This Row],[Дата]]-1=TODAY(),"завтра",IF(Данные[[#This Row],[Дата]]-2=TODAY(),"послезавтра",CONCATENATE("через ",Данные[[#This Row],[Дата]]-TODAY(),IF(OR(Данные[[#This Row],[Дата]]-3=TODAY(),Данные[[#This Row],[Дата]]-4=TODAY())," дня"," дней")))))))</f>
        <v>через 23 дней</v>
      </c>
      <c r="I48" s="1" t="s">
        <v>32</v>
      </c>
    </row>
  </sheetData>
  <dataValidations count="3">
    <dataValidation type="list" allowBlank="1" showInputMessage="1" showErrorMessage="1" sqref="E2:E48">
      <formula1>INDIRECT("Офисы[ОФИС]")</formula1>
    </dataValidation>
    <dataValidation type="list" allowBlank="1" showInputMessage="1" showErrorMessage="1" sqref="F2:F48">
      <formula1>INDIRECT("Тип[ТИП]")</formula1>
    </dataValidation>
    <dataValidation type="list" allowBlank="1" showInputMessage="1" showErrorMessage="1" sqref="I2:I48">
      <formula1>INDIRECT("Статус[СТАТУС]")</formula1>
    </dataValidation>
  </dataValidations>
  <pageMargins left="0.7" right="0.7" top="0.75" bottom="0.75" header="0.3" footer="0.3"/>
  <pageSetup paperSize="9" orientation="portrait" verticalDpi="0" r:id="rId1"/>
  <tableParts count="1">
    <tablePart r:id="rId2"/>
  </tablePart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R35"/>
  <sheetViews>
    <sheetView tabSelected="1" zoomScaleNormal="100" workbookViewId="0">
      <selection activeCell="B2" sqref="B2:G2"/>
    </sheetView>
  </sheetViews>
  <sheetFormatPr defaultRowHeight="15" outlineLevelRow="1" x14ac:dyDescent="0.25"/>
  <cols>
    <col min="1" max="1" width="2" customWidth="1"/>
    <col min="2" max="2" width="4.28515625" customWidth="1"/>
    <col min="3" max="3" width="17.140625" customWidth="1"/>
    <col min="4" max="4" width="4.28515625" customWidth="1"/>
    <col min="5" max="5" width="17.140625" customWidth="1"/>
    <col min="6" max="6" width="4.28515625" customWidth="1"/>
    <col min="7" max="7" width="17.140625" customWidth="1"/>
    <col min="8" max="8" width="4.28515625" customWidth="1"/>
    <col min="9" max="9" width="17.140625" customWidth="1"/>
    <col min="10" max="10" width="4.28515625" customWidth="1"/>
    <col min="11" max="11" width="17.140625" customWidth="1"/>
    <col min="12" max="12" width="4.28515625" customWidth="1"/>
    <col min="13" max="13" width="17.140625" customWidth="1"/>
    <col min="14" max="14" width="4.28515625" customWidth="1"/>
    <col min="15" max="15" width="17.140625" customWidth="1"/>
    <col min="16" max="16" width="1.42578125" customWidth="1"/>
    <col min="18" max="18" width="10.140625" bestFit="1" customWidth="1"/>
  </cols>
  <sheetData>
    <row r="1" spans="2:18" ht="7.5" customHeight="1" x14ac:dyDescent="0.25">
      <c r="G1" s="25"/>
    </row>
    <row r="2" spans="2:18" ht="30" customHeight="1" x14ac:dyDescent="0.25">
      <c r="B2" s="41" t="s">
        <v>157</v>
      </c>
      <c r="C2" s="41"/>
      <c r="D2" s="41"/>
      <c r="E2" s="41"/>
      <c r="F2" s="41"/>
      <c r="G2" s="41"/>
      <c r="H2" s="39" t="s">
        <v>7</v>
      </c>
      <c r="I2" s="39"/>
      <c r="J2" s="39"/>
      <c r="K2" s="39"/>
      <c r="L2" s="39" t="s">
        <v>21</v>
      </c>
      <c r="M2" s="39"/>
      <c r="N2" s="39">
        <v>2021</v>
      </c>
      <c r="O2" s="39"/>
    </row>
    <row r="3" spans="2:18" ht="7.5" customHeight="1" x14ac:dyDescent="0.25"/>
    <row r="4" spans="2:18" ht="30" customHeight="1" x14ac:dyDescent="0.25">
      <c r="B4" s="44" t="s">
        <v>35</v>
      </c>
      <c r="C4" s="44"/>
      <c r="D4" s="44" t="s">
        <v>36</v>
      </c>
      <c r="E4" s="44"/>
      <c r="F4" s="44" t="s">
        <v>37</v>
      </c>
      <c r="G4" s="44"/>
      <c r="H4" s="44" t="s">
        <v>38</v>
      </c>
      <c r="I4" s="44"/>
      <c r="J4" s="44" t="s">
        <v>39</v>
      </c>
      <c r="K4" s="44"/>
      <c r="L4" s="48" t="s">
        <v>40</v>
      </c>
      <c r="M4" s="48"/>
      <c r="N4" s="48" t="s">
        <v>41</v>
      </c>
      <c r="O4" s="48"/>
    </row>
    <row r="5" spans="2:18" ht="30" customHeight="1" x14ac:dyDescent="0.25">
      <c r="B5" s="45">
        <f ca="1">IF(Месяц="","—",IF(WEEKDAY(DATE(IF(Год&gt;0,Год,YEAR(TODAY())),VLOOKUP(Месяц,CHOOSE({1,2},Месяцы[МЕСЯЦ],Месяцы[ID]),2,0),1),2)=1,1,""))</f>
        <v>1</v>
      </c>
      <c r="C5" s="45"/>
      <c r="D5" s="45">
        <f ca="1">IF(Месяц="","—",IF(WEEKDAY(DATE(IF(Год&gt;0,Год,YEAR(TODAY())),VLOOKUP(Месяц,CHOOSE({1,2},Месяцы[МЕСЯЦ],Месяцы[ID]),2,0),1),2)=2,1,IF(WEEKDAY(DATE(IF(Год&gt;0,Год,YEAR(TODAY())),VLOOKUP(Месяц,CHOOSE({1,2},Месяцы[МЕСЯЦ],Месяцы[ID]),2,0),1),2)&lt;2,B5+1,"")))</f>
        <v>2</v>
      </c>
      <c r="E5" s="45"/>
      <c r="F5" s="45">
        <f ca="1">IF(Месяц="","—",IF(WEEKDAY(DATE(IF(Год&gt;0,Год,YEAR(TODAY())),VLOOKUP(Месяц,CHOOSE({1,2},Месяцы[МЕСЯЦ],Месяцы[ID]),2,0),1),2)=3,1,IF(WEEKDAY(DATE(IF(Год&gt;0,Год,YEAR(TODAY())),VLOOKUP(Месяц,CHOOSE({1,2},Месяцы[МЕСЯЦ],Месяцы[ID]),2,0),1),2)&lt;3,D5+1,"")))</f>
        <v>3</v>
      </c>
      <c r="G5" s="45"/>
      <c r="H5" s="45">
        <f ca="1">IF(Месяц="","—",IF(WEEKDAY(DATE(IF(Год&gt;0,Год,YEAR(TODAY())),VLOOKUP(Месяц,CHOOSE({1,2},Месяцы[МЕСЯЦ],Месяцы[ID]),2,0),1),2)=4,1,IF(WEEKDAY(DATE(IF(Год&gt;0,Год,YEAR(TODAY())),VLOOKUP(Месяц,CHOOSE({1,2},Месяцы[МЕСЯЦ],Месяцы[ID]),2,0),1),2)&lt;4,F5+1,"")))</f>
        <v>4</v>
      </c>
      <c r="I5" s="45"/>
      <c r="J5" s="45">
        <f ca="1">IF(Месяц="","—",IF(WEEKDAY(DATE(IF(Год&gt;0,Год,YEAR(TODAY())),VLOOKUP(Месяц,CHOOSE({1,2},Месяцы[МЕСЯЦ],Месяцы[ID]),2,0),1),2)=5,1,IF(WEEKDAY(DATE(IF(Год&gt;0,Год,YEAR(TODAY())),VLOOKUP(Месяц,CHOOSE({1,2},Месяцы[МЕСЯЦ],Месяцы[ID]),2,0),1),2)&lt;5,H5+1,"")))</f>
        <v>5</v>
      </c>
      <c r="K5" s="45"/>
      <c r="L5" s="46">
        <f ca="1">IF(Месяц="","—",IF(WEEKDAY(DATE(IF(Год&gt;0,Год,YEAR(TODAY())),VLOOKUP(Месяц,CHOOSE({1,2},Месяцы[МЕСЯЦ],Месяцы[ID]),2,0),1),2)=6,1,IF(WEEKDAY(DATE(IF(Год&gt;0,Год,YEAR(TODAY())),VLOOKUP(Месяц,CHOOSE({1,2},Месяцы[МЕСЯЦ],Месяцы[ID]),2,0),1),2)&lt;6,J5+1,"")))</f>
        <v>6</v>
      </c>
      <c r="M5" s="46"/>
      <c r="N5" s="47">
        <f ca="1">IF(Месяц="","—",IF(WEEKDAY(DATE(IF(Год&gt;0,Год,YEAR(TODAY())),VLOOKUP(Месяц,CHOOSE({1,2},Месяцы[МЕСЯЦ],Месяцы[ID]),2,0),1),2)=7,1,L5+1))</f>
        <v>7</v>
      </c>
      <c r="O5" s="47"/>
    </row>
    <row r="6" spans="2:18" ht="15" customHeight="1" x14ac:dyDescent="0.25">
      <c r="B6" s="40" t="str">
        <f ca="1">IF(B5="—","—",IF(Офис="ВСЕ ГОРОДА / ОФИСЫ",IF(AND(COUNTIFS(Данные[Тип],"реабилитация",Данные[Дата],"=" &amp; DATE(IF(Год&gt;0,Год,YEAR(TODAY())),VLOOKUP(Месяц,CHOOSE({1,2},Месяцы[МЕСЯЦ],Месяцы[ID]),2,0),B5))=0),"",CONCATENATE("Реаб [",COUNTIFS(Данные[Тип],"реабилитация",Данные[Дата],"=" &amp; DATE(IF(Год&gt;0,Год,YEAR(TODAY())),VLOOKUP(Месяц,CHOOSE({1,2},Месяцы[МЕСЯЦ],Месяцы[ID]),2,0),B5)),"] ")) &amp; IF(AND(COUNTIFS(Данные[Тип],"замена",Данные[Дата],"=" &amp; DATE(IF(Год&gt;0,Год,YEAR(TODAY())),VLOOKUP(Месяц,CHOOSE({1,2},Месяцы[МЕСЯЦ],Месяцы[ID]),2,0),B5))=0),"",CONCATENATE("Замен [",COUNTIFS(Данные[Тип],"замена",Данные[Дата],"=" &amp; DATE(IF(Год&gt;0,Год,YEAR(TODAY())),VLOOKUP(Месяц,CHOOSE({1,2},Месяцы[МЕСЯЦ],Месяцы[ID]),2,0),B5)),"]")),IF(AND(COUNTIFS(Данные[Тип],"реабилитация",Данные[Офис],Офис,Данные[Дата],"=" &amp; DATE(IF(Год&gt;0,Год,YEAR(TODAY())),VLOOKUP(Месяц,CHOOSE({1,2},Месяцы[МЕСЯЦ],Месяцы[ID]),2,0),B5))=0),"",CONCATENATE("Реаб [",COUNTIFS(Данные[Тип],"реабилитация",Данные[Офис],Офис,Данные[Дата],"=" &amp; DATE(IF(Год&gt;0,Год,YEAR(TODAY())),VLOOKUP(Месяц,CHOOSE({1,2},Месяцы[МЕСЯЦ],Месяцы[ID]),2,0),B5)),"] ")) &amp; IF(AND(COUNTIFS(Данные[Тип],"замена",Данные[Офис],Офис,Данные[Дата],"=" &amp; DATE(IF(Год&gt;0,Год,YEAR(TODAY())),VLOOKUP(Месяц,CHOOSE({1,2},Месяцы[МЕСЯЦ],Месяцы[ID]),2,0),B5))=0),"",CONCATENATE("Замен [",COUNTIFS(Данные[Тип],"замена",Данные[Офис],Офис,Данные[Дата],"=" &amp; DATE(IF(Год&gt;0,Год,YEAR(TODAY())),VLOOKUP(Месяц,CHOOSE({1,2},Месяцы[МЕСЯЦ],Месяцы[ID]),2,0),B5)),"]"))))</f>
        <v xml:space="preserve">Реаб [1] </v>
      </c>
      <c r="C6" s="40"/>
      <c r="D6" s="36" t="str">
        <f ca="1">IF(D5="—","—",IF(Офис="ВСЕ ГОРОДА / ОФИСЫ",IF(AND(COUNTIFS(Данные[Тип],"реабилитация",Данные[Дата],"=" &amp; DATE(IF(Год&gt;0,Год,YEAR(TODAY())),VLOOKUP(Месяц,CHOOSE({1,2},Месяцы[МЕСЯЦ],Месяцы[ID]),2,0),D5))=0),"",CONCATENATE("Реаб [",COUNTIFS(Данные[Тип],"реабилитация",Данные[Дата],"=" &amp; DATE(IF(Год&gt;0,Год,YEAR(TODAY())),VLOOKUP(Месяц,CHOOSE({1,2},Месяцы[МЕСЯЦ],Месяцы[ID]),2,0),D5)),"] ")) &amp; IF(AND(COUNTIFS(Данные[Тип],"замена",Данные[Дата],"=" &amp; DATE(IF(Год&gt;0,Год,YEAR(TODAY())),VLOOKUP(Месяц,CHOOSE({1,2},Месяцы[МЕСЯЦ],Месяцы[ID]),2,0),D5))=0),"",CONCATENATE("Замен [",COUNTIFS(Данные[Тип],"замена",Данные[Дата],"=" &amp; DATE(IF(Год&gt;0,Год,YEAR(TODAY())),VLOOKUP(Месяц,CHOOSE({1,2},Месяцы[МЕСЯЦ],Месяцы[ID]),2,0),D5)),"]")),IF(AND(COUNTIFS(Данные[Тип],"реабилитация",Данные[Офис],Офис,Данные[Дата],"=" &amp; DATE(IF(Год&gt;0,Год,YEAR(TODAY())),VLOOKUP(Месяц,CHOOSE({1,2},Месяцы[МЕСЯЦ],Месяцы[ID]),2,0),D5))=0),"",CONCATENATE("Реаб [",COUNTIFS(Данные[Тип],"реабилитация",Данные[Офис],Офис,Данные[Дата],"=" &amp; DATE(IF(Год&gt;0,Год,YEAR(TODAY())),VLOOKUP(Месяц,CHOOSE({1,2},Месяцы[МЕСЯЦ],Месяцы[ID]),2,0),D5)),"] ")) &amp; IF(AND(COUNTIFS(Данные[Тип],"замена",Данные[Офис],Офис,Данные[Дата],"=" &amp; DATE(IF(Год&gt;0,Год,YEAR(TODAY())),VLOOKUP(Месяц,CHOOSE({1,2},Месяцы[МЕСЯЦ],Месяцы[ID]),2,0),D5))=0),"",CONCATENATE("Замен [",COUNTIFS(Данные[Тип],"замена",Данные[Офис],Офис,Данные[Дата],"=" &amp; DATE(IF(Год&gt;0,Год,YEAR(TODAY())),VLOOKUP(Месяц,CHOOSE({1,2},Месяцы[МЕСЯЦ],Месяцы[ID]),2,0),D5)),"]"))))</f>
        <v>Реаб [1] Замен [1]</v>
      </c>
      <c r="E6" s="36"/>
      <c r="F6" s="42" t="str">
        <f ca="1">IF(F5="—","—",IF(Офис="ВСЕ ГОРОДА / ОФИСЫ",IF(AND(COUNTIFS(Данные[Тип],"реабилитация",Данные[Дата],"=" &amp; DATE(IF(Год&gt;0,Год,YEAR(TODAY())),VLOOKUP(Месяц,CHOOSE({1,2},Месяцы[МЕСЯЦ],Месяцы[ID]),2,0),F5))=0),"",CONCATENATE("Реаб [",COUNTIFS(Данные[Тип],"реабилитация",Данные[Дата],"=" &amp; DATE(IF(Год&gt;0,Год,YEAR(TODAY())),VLOOKUP(Месяц,CHOOSE({1,2},Месяцы[МЕСЯЦ],Месяцы[ID]),2,0),F5)),"] ")) &amp; IF(AND(COUNTIFS(Данные[Тип],"замена",Данные[Дата],"=" &amp; DATE(IF(Год&gt;0,Год,YEAR(TODAY())),VLOOKUP(Месяц,CHOOSE({1,2},Месяцы[МЕСЯЦ],Месяцы[ID]),2,0),F5))=0),"",CONCATENATE("Замен [",COUNTIFS(Данные[Тип],"замена",Данные[Дата],"=" &amp; DATE(IF(Год&gt;0,Год,YEAR(TODAY())),VLOOKUP(Месяц,CHOOSE({1,2},Месяцы[МЕСЯЦ],Месяцы[ID]),2,0),F5)),"]")),IF(AND(COUNTIFS(Данные[Тип],"реабилитация",Данные[Офис],Офис,Данные[Дата],"=" &amp; DATE(IF(Год&gt;0,Год,YEAR(TODAY())),VLOOKUP(Месяц,CHOOSE({1,2},Месяцы[МЕСЯЦ],Месяцы[ID]),2,0),F5))=0),"",CONCATENATE("Реаб [",COUNTIFS(Данные[Тип],"реабилитация",Данные[Офис],Офис,Данные[Дата],"=" &amp; DATE(IF(Год&gt;0,Год,YEAR(TODAY())),VLOOKUP(Месяц,CHOOSE({1,2},Месяцы[МЕСЯЦ],Месяцы[ID]),2,0),F5)),"] ")) &amp; IF(AND(COUNTIFS(Данные[Тип],"замена",Данные[Офис],Офис,Данные[Дата],"=" &amp; DATE(IF(Год&gt;0,Год,YEAR(TODAY())),VLOOKUP(Месяц,CHOOSE({1,2},Месяцы[МЕСЯЦ],Месяцы[ID]),2,0),F5))=0),"",CONCATENATE("Замен [",COUNTIFS(Данные[Тип],"замена",Данные[Офис],Офис,Данные[Дата],"=" &amp; DATE(IF(Год&gt;0,Год,YEAR(TODAY())),VLOOKUP(Месяц,CHOOSE({1,2},Месяцы[МЕСЯЦ],Месяцы[ID]),2,0),F5)),"]"))))</f>
        <v/>
      </c>
      <c r="G6" s="42"/>
      <c r="H6" s="36" t="str">
        <f ca="1">IF(H5="—","—",IF(Офис="ВСЕ ГОРОДА / ОФИСЫ",IF(AND(COUNTIFS(Данные[Тип],"реабилитация",Данные[Дата],"=" &amp; DATE(IF(Год&gt;0,Год,YEAR(TODAY())),VLOOKUP(Месяц,CHOOSE({1,2},Месяцы[МЕСЯЦ],Месяцы[ID]),2,0),H5))=0),"",CONCATENATE("Реаб [",COUNTIFS(Данные[Тип],"реабилитация",Данные[Дата],"=" &amp; DATE(IF(Год&gt;0,Год,YEAR(TODAY())),VLOOKUP(Месяц,CHOOSE({1,2},Месяцы[МЕСЯЦ],Месяцы[ID]),2,0),H5)),"] ")) &amp; IF(AND(COUNTIFS(Данные[Тип],"замена",Данные[Дата],"=" &amp; DATE(IF(Год&gt;0,Год,YEAR(TODAY())),VLOOKUP(Месяц,CHOOSE({1,2},Месяцы[МЕСЯЦ],Месяцы[ID]),2,0),H5))=0),"",CONCATENATE("Замен [",COUNTIFS(Данные[Тип],"замена",Данные[Дата],"=" &amp; DATE(IF(Год&gt;0,Год,YEAR(TODAY())),VLOOKUP(Месяц,CHOOSE({1,2},Месяцы[МЕСЯЦ],Месяцы[ID]),2,0),H5)),"]")),IF(AND(COUNTIFS(Данные[Тип],"реабилитация",Данные[Офис],Офис,Данные[Дата],"=" &amp; DATE(IF(Год&gt;0,Год,YEAR(TODAY())),VLOOKUP(Месяц,CHOOSE({1,2},Месяцы[МЕСЯЦ],Месяцы[ID]),2,0),H5))=0),"",CONCATENATE("Реаб [",COUNTIFS(Данные[Тип],"реабилитация",Данные[Офис],Офис,Данные[Дата],"=" &amp; DATE(IF(Год&gt;0,Год,YEAR(TODAY())),VLOOKUP(Месяц,CHOOSE({1,2},Месяцы[МЕСЯЦ],Месяцы[ID]),2,0),H5)),"] ")) &amp; IF(AND(COUNTIFS(Данные[Тип],"замена",Данные[Офис],Офис,Данные[Дата],"=" &amp; DATE(IF(Год&gt;0,Год,YEAR(TODAY())),VLOOKUP(Месяц,CHOOSE({1,2},Месяцы[МЕСЯЦ],Месяцы[ID]),2,0),H5))=0),"",CONCATENATE("Замен [",COUNTIFS(Данные[Тип],"замена",Данные[Офис],Офис,Данные[Дата],"=" &amp; DATE(IF(Год&gt;0,Год,YEAR(TODAY())),VLOOKUP(Месяц,CHOOSE({1,2},Месяцы[МЕСЯЦ],Месяцы[ID]),2,0),H5)),"]"))))</f>
        <v/>
      </c>
      <c r="I6" s="36"/>
      <c r="J6" s="35" t="str">
        <f ca="1">IF(J5="—","—",IF(Офис="ВСЕ ГОРОДА / ОФИСЫ",IF(AND(COUNTIFS(Данные[Тип],"реабилитация",Данные[Дата],"=" &amp; DATE(IF(Год&gt;0,Год,YEAR(TODAY())),VLOOKUP(Месяц,CHOOSE({1,2},Месяцы[МЕСЯЦ],Месяцы[ID]),2,0),J5))=0),"",CONCATENATE("Реаб [",COUNTIFS(Данные[Тип],"реабилитация",Данные[Дата],"=" &amp; DATE(IF(Год&gt;0,Год,YEAR(TODAY())),VLOOKUP(Месяц,CHOOSE({1,2},Месяцы[МЕСЯЦ],Месяцы[ID]),2,0),J5)),"] ")) &amp; IF(AND(COUNTIFS(Данные[Тип],"замена",Данные[Дата],"=" &amp; DATE(IF(Год&gt;0,Год,YEAR(TODAY())),VLOOKUP(Месяц,CHOOSE({1,2},Месяцы[МЕСЯЦ],Месяцы[ID]),2,0),J5))=0),"",CONCATENATE("Замен [",COUNTIFS(Данные[Тип],"замена",Данные[Дата],"=" &amp; DATE(IF(Год&gt;0,Год,YEAR(TODAY())),VLOOKUP(Месяц,CHOOSE({1,2},Месяцы[МЕСЯЦ],Месяцы[ID]),2,0),J5)),"]")),IF(AND(COUNTIFS(Данные[Тип],"реабилитация",Данные[Офис],Офис,Данные[Дата],"=" &amp; DATE(IF(Год&gt;0,Год,YEAR(TODAY())),VLOOKUP(Месяц,CHOOSE({1,2},Месяцы[МЕСЯЦ],Месяцы[ID]),2,0),J5))=0),"",CONCATENATE("Реаб [",COUNTIFS(Данные[Тип],"реабилитация",Данные[Офис],Офис,Данные[Дата],"=" &amp; DATE(IF(Год&gt;0,Год,YEAR(TODAY())),VLOOKUP(Месяц,CHOOSE({1,2},Месяцы[МЕСЯЦ],Месяцы[ID]),2,0),J5)),"] ")) &amp; IF(AND(COUNTIFS(Данные[Тип],"замена",Данные[Офис],Офис,Данные[Дата],"=" &amp; DATE(IF(Год&gt;0,Год,YEAR(TODAY())),VLOOKUP(Месяц,CHOOSE({1,2},Месяцы[МЕСЯЦ],Месяцы[ID]),2,0),J5))=0),"",CONCATENATE("Замен [",COUNTIFS(Данные[Тип],"замена",Данные[Офис],Офис,Данные[Дата],"=" &amp; DATE(IF(Год&gt;0,Год,YEAR(TODAY())),VLOOKUP(Месяц,CHOOSE({1,2},Месяцы[МЕСЯЦ],Месяцы[ID]),2,0),J5)),"]"))))</f>
        <v/>
      </c>
      <c r="K6" s="35"/>
      <c r="L6" s="37" t="str">
        <f ca="1">IF(L5="—","—",IF(Офис="ВСЕ ГОРОДА / ОФИСЫ",IF(AND(COUNTIFS(Данные[Тип],"реабилитация",Данные[Дата],"=" &amp; DATE(IF(Год&gt;0,Год,YEAR(TODAY())),VLOOKUP(Месяц,CHOOSE({1,2},Месяцы[МЕСЯЦ],Месяцы[ID]),2,0),L5))=0),"",CONCATENATE("Реаб [",COUNTIFS(Данные[Тип],"реабилитация",Данные[Дата],"=" &amp; DATE(IF(Год&gt;0,Год,YEAR(TODAY())),VLOOKUP(Месяц,CHOOSE({1,2},Месяцы[МЕСЯЦ],Месяцы[ID]),2,0),L5)),"] ")) &amp; IF(AND(COUNTIFS(Данные[Тип],"замена",Данные[Дата],"=" &amp; DATE(IF(Год&gt;0,Год,YEAR(TODAY())),VLOOKUP(Месяц,CHOOSE({1,2},Месяцы[МЕСЯЦ],Месяцы[ID]),2,0),L5))=0),"",CONCATENATE("Замен [",COUNTIFS(Данные[Тип],"замена",Данные[Дата],"=" &amp; DATE(IF(Год&gt;0,Год,YEAR(TODAY())),VLOOKUP(Месяц,CHOOSE({1,2},Месяцы[МЕСЯЦ],Месяцы[ID]),2,0),L5)),"]")),IF(AND(COUNTIFS(Данные[Тип],"реабилитация",Данные[Офис],Офис,Данные[Дата],"=" &amp; DATE(IF(Год&gt;0,Год,YEAR(TODAY())),VLOOKUP(Месяц,CHOOSE({1,2},Месяцы[МЕСЯЦ],Месяцы[ID]),2,0),L5))=0),"",CONCATENATE("Реаб [",COUNTIFS(Данные[Тип],"реабилитация",Данные[Офис],Офис,Данные[Дата],"=" &amp; DATE(IF(Год&gt;0,Год,YEAR(TODAY())),VLOOKUP(Месяц,CHOOSE({1,2},Месяцы[МЕСЯЦ],Месяцы[ID]),2,0),L5)),"] ")) &amp; IF(AND(COUNTIFS(Данные[Тип],"замена",Данные[Офис],Офис,Данные[Дата],"=" &amp; DATE(IF(Год&gt;0,Год,YEAR(TODAY())),VLOOKUP(Месяц,CHOOSE({1,2},Месяцы[МЕСЯЦ],Месяцы[ID]),2,0),L5))=0),"",CONCATENATE("Замен [",COUNTIFS(Данные[Тип],"замена",Данные[Офис],Офис,Данные[Дата],"=" &amp; DATE(IF(Год&gt;0,Год,YEAR(TODAY())),VLOOKUP(Месяц,CHOOSE({1,2},Месяцы[МЕСЯЦ],Месяцы[ID]),2,0),L5)),"]"))))</f>
        <v/>
      </c>
      <c r="M6" s="37"/>
      <c r="N6" s="34" t="str">
        <f ca="1">IF(N5="—","—",IF(Офис="ВСЕ ГОРОДА / ОФИСЫ",IF(AND(COUNTIFS(Данные[Тип],"реабилитация",Данные[Дата],"=" &amp; DATE(IF(Год&gt;0,Год,YEAR(TODAY())),VLOOKUP(Месяц,CHOOSE({1,2},Месяцы[МЕСЯЦ],Месяцы[ID]),2,0),N5))=0),"",CONCATENATE("Реаб [",COUNTIFS(Данные[Тип],"реабилитация",Данные[Дата],"=" &amp; DATE(IF(Год&gt;0,Год,YEAR(TODAY())),VLOOKUP(Месяц,CHOOSE({1,2},Месяцы[МЕСЯЦ],Месяцы[ID]),2,0),N5)),"] ")) &amp; IF(AND(COUNTIFS(Данные[Тип],"замена",Данные[Дата],"=" &amp; DATE(IF(Год&gt;0,Год,YEAR(TODAY())),VLOOKUP(Месяц,CHOOSE({1,2},Месяцы[МЕСЯЦ],Месяцы[ID]),2,0),N5))=0),"",CONCATENATE("Замен [",COUNTIFS(Данные[Тип],"замена",Данные[Дата],"=" &amp; DATE(IF(Год&gt;0,Год,YEAR(TODAY())),VLOOKUP(Месяц,CHOOSE({1,2},Месяцы[МЕСЯЦ],Месяцы[ID]),2,0),N5)),"]")),IF(AND(COUNTIFS(Данные[Тип],"реабилитация",Данные[Офис],Офис,Данные[Дата],"=" &amp; DATE(IF(Год&gt;0,Год,YEAR(TODAY())),VLOOKUP(Месяц,CHOOSE({1,2},Месяцы[МЕСЯЦ],Месяцы[ID]),2,0),N5))=0),"",CONCATENATE("Реаб [",COUNTIFS(Данные[Тип],"реабилитация",Данные[Офис],Офис,Данные[Дата],"=" &amp; DATE(IF(Год&gt;0,Год,YEAR(TODAY())),VLOOKUP(Месяц,CHOOSE({1,2},Месяцы[МЕСЯЦ],Месяцы[ID]),2,0),N5)),"] ")) &amp; IF(AND(COUNTIFS(Данные[Тип],"замена",Данные[Офис],Офис,Данные[Дата],"=" &amp; DATE(IF(Год&gt;0,Год,YEAR(TODAY())),VLOOKUP(Месяц,CHOOSE({1,2},Месяцы[МЕСЯЦ],Месяцы[ID]),2,0),N5))=0),"",CONCATENATE("Замен [",COUNTIFS(Данные[Тип],"замена",Данные[Офис],Офис,Данные[Дата],"=" &amp; DATE(IF(Год&gt;0,Год,YEAR(TODAY())),VLOOKUP(Месяц,CHOOSE({1,2},Месяцы[МЕСЯЦ],Месяцы[ID]),2,0),N5)),"]"))))</f>
        <v/>
      </c>
      <c r="O6" s="34"/>
    </row>
    <row r="7" spans="2:18" ht="15" customHeight="1" outlineLevel="1" x14ac:dyDescent="0.25">
      <c r="B7" s="15" t="str">
        <f>UPPER(LEFT(VLOOKUP(SMALL(Данные[ID],1),CHOOSE({1,2},Данные[ID],Данные[Тип]),2,0),1))</f>
        <v>З</v>
      </c>
      <c r="C7" s="29" t="str">
        <f>VLOOKUP(SMALL(Данные[ID],1),CHOOSE({1,2},Данные[ID],Данные[Фамилия]),2,0)</f>
        <v>Гусарова</v>
      </c>
      <c r="D7" s="17"/>
      <c r="E7" s="17"/>
      <c r="F7" s="16"/>
      <c r="G7" s="16"/>
      <c r="H7" s="17"/>
      <c r="I7" s="17"/>
      <c r="J7" s="16"/>
      <c r="K7" s="16"/>
      <c r="L7" s="22"/>
      <c r="M7" s="22"/>
      <c r="N7" s="23"/>
      <c r="O7" s="23"/>
    </row>
    <row r="8" spans="2:18" ht="15" customHeight="1" outlineLevel="1" x14ac:dyDescent="0.25">
      <c r="B8" s="15" t="str">
        <f>UPPER(LEFT(VLOOKUP(SMALL(Данные[ID],2),CHOOSE({1,2},Данные[ID],Данные[Тип]),2,0),1))</f>
        <v>З</v>
      </c>
      <c r="C8" s="29" t="str">
        <f>VLOOKUP(SMALL(Данные[ID],2),CHOOSE({1,2},Данные[ID],Данные[Фамилия]),2,0)</f>
        <v>Муравьёва</v>
      </c>
      <c r="D8" s="17"/>
      <c r="E8" s="17"/>
      <c r="F8" s="16"/>
      <c r="G8" s="16"/>
      <c r="H8" s="17"/>
      <c r="I8" s="17"/>
      <c r="J8" s="16"/>
      <c r="K8" s="16"/>
      <c r="L8" s="22"/>
      <c r="M8" s="22"/>
      <c r="N8" s="23"/>
      <c r="O8" s="23"/>
    </row>
    <row r="9" spans="2:18" ht="15" customHeight="1" outlineLevel="1" x14ac:dyDescent="0.25">
      <c r="B9" s="15" t="str">
        <f>UPPER(LEFT(VLOOKUP(SMALL(Данные[ID],3),CHOOSE({1,2},Данные[ID],Данные[Тип]),2,0),1))</f>
        <v>Р</v>
      </c>
      <c r="C9" s="29" t="str">
        <f>VLOOKUP(SMALL(Данные[ID],3),CHOOSE({1,2},Данные[ID],Данные[Фамилия]),2,0)</f>
        <v>Максименко</v>
      </c>
      <c r="D9" s="17"/>
      <c r="E9" s="17"/>
      <c r="F9" s="16"/>
      <c r="G9" s="16"/>
      <c r="H9" s="17"/>
      <c r="I9" s="17"/>
      <c r="J9" s="16"/>
      <c r="K9" s="16"/>
      <c r="L9" s="22"/>
      <c r="M9" s="22"/>
      <c r="N9" s="23"/>
      <c r="O9" s="23"/>
    </row>
    <row r="10" spans="2:18" ht="30" customHeight="1" x14ac:dyDescent="0.25">
      <c r="B10" s="43">
        <f ca="1">IF(Месяц="","—",D10-1)</f>
        <v>8</v>
      </c>
      <c r="C10" s="43"/>
      <c r="D10" s="43">
        <f ca="1">IF(Месяц="","—",F10-1)</f>
        <v>9</v>
      </c>
      <c r="E10" s="43"/>
      <c r="F10" s="43">
        <f ca="1">IF(Месяц="","—",H10-1)</f>
        <v>10</v>
      </c>
      <c r="G10" s="43"/>
      <c r="H10" s="43">
        <f ca="1">IF(Месяц="","—",J10-1)</f>
        <v>11</v>
      </c>
      <c r="I10" s="43"/>
      <c r="J10" s="43">
        <f ca="1">IF(Месяц="","—",L10-1)</f>
        <v>12</v>
      </c>
      <c r="K10" s="43"/>
      <c r="L10" s="38">
        <f ca="1">IF(Месяц="","—",N10-1)</f>
        <v>13</v>
      </c>
      <c r="M10" s="38"/>
      <c r="N10" s="38">
        <f ca="1">IF(Месяц="","—",N5+7)</f>
        <v>14</v>
      </c>
      <c r="O10" s="38"/>
    </row>
    <row r="11" spans="2:18" ht="15" customHeight="1" x14ac:dyDescent="0.25">
      <c r="B11" s="32" t="str">
        <f ca="1">IF(B10="—","—",IF(Офис="ВСЕ ГОРОДА / ОФИСЫ",IF(AND(COUNTIFS(Данные[Тип],"реабилитация",Данные[Дата],"=" &amp; DATE(IF(Год&gt;0,Год,YEAR(TODAY())),VLOOKUP(Месяц,CHOOSE({1,2},Месяцы[МЕСЯЦ],Месяцы[ID]),2,0),B10))=0),"",CONCATENATE("Реаб [",COUNTIFS(Данные[Тип],"реабилитация",Данные[Дата],"=" &amp; DATE(IF(Год&gt;0,Год,YEAR(TODAY())),VLOOKUP(Месяц,CHOOSE({1,2},Месяцы[МЕСЯЦ],Месяцы[ID]),2,0),B10)),"] ")) &amp; IF(AND(COUNTIFS(Данные[Тип],"замена",Данные[Дата],"=" &amp; DATE(IF(Год&gt;0,Год,YEAR(TODAY())),VLOOKUP(Месяц,CHOOSE({1,2},Месяцы[МЕСЯЦ],Месяцы[ID]),2,0),B10))=0),"",CONCATENATE("Замен [",COUNTIFS(Данные[Тип],"замена",Данные[Дата],"=" &amp; DATE(IF(Год&gt;0,Год,YEAR(TODAY())),VLOOKUP(Месяц,CHOOSE({1,2},Месяцы[МЕСЯЦ],Месяцы[ID]),2,0),B10)),"]")),IF(AND(COUNTIFS(Данные[Тип],"реабилитация",Данные[Офис],Офис,Данные[Дата],"=" &amp; DATE(IF(Год&gt;0,Год,YEAR(TODAY())),VLOOKUP(Месяц,CHOOSE({1,2},Месяцы[МЕСЯЦ],Месяцы[ID]),2,0),B10))=0),"",CONCATENATE("Реаб [",COUNTIFS(Данные[Тип],"реабилитация",Данные[Офис],Офис,Данные[Дата],"=" &amp; DATE(IF(Год&gt;0,Год,YEAR(TODAY())),VLOOKUP(Месяц,CHOOSE({1,2},Месяцы[МЕСЯЦ],Месяцы[ID]),2,0),B10)),"] ")) &amp; IF(AND(COUNTIFS(Данные[Тип],"замена",Данные[Офис],Офис,Данные[Дата],"=" &amp; DATE(IF(Год&gt;0,Год,YEAR(TODAY())),VLOOKUP(Месяц,CHOOSE({1,2},Месяцы[МЕСЯЦ],Месяцы[ID]),2,0),B10))=0),"",CONCATENATE("Замен [",COUNTIFS(Данные[Тип],"замена",Данные[Офис],Офис,Данные[Дата],"=" &amp; DATE(IF(Год&gt;0,Год,YEAR(TODAY())),VLOOKUP(Месяц,CHOOSE({1,2},Месяцы[МЕСЯЦ],Месяцы[ID]),2,0),B10)),"]"))))</f>
        <v/>
      </c>
      <c r="C11" s="32"/>
      <c r="D11" s="33" t="str">
        <f ca="1">IF(D10="—","—",IF(Офис="ВСЕ ГОРОДА / ОФИСЫ",IF(AND(COUNTIFS(Данные[Тип],"реабилитация",Данные[Дата],"=" &amp; DATE(IF(Год&gt;0,Год,YEAR(TODAY())),VLOOKUP(Месяц,CHOOSE({1,2},Месяцы[МЕСЯЦ],Месяцы[ID]),2,0),D10))=0),"",CONCATENATE("Реаб [",COUNTIFS(Данные[Тип],"реабилитация",Данные[Дата],"=" &amp; DATE(IF(Год&gt;0,Год,YEAR(TODAY())),VLOOKUP(Месяц,CHOOSE({1,2},Месяцы[МЕСЯЦ],Месяцы[ID]),2,0),D10)),"] ")) &amp; IF(AND(COUNTIFS(Данные[Тип],"замена",Данные[Дата],"=" &amp; DATE(IF(Год&gt;0,Год,YEAR(TODAY())),VLOOKUP(Месяц,CHOOSE({1,2},Месяцы[МЕСЯЦ],Месяцы[ID]),2,0),D10))=0),"",CONCATENATE("Замен [",COUNTIFS(Данные[Тип],"замена",Данные[Дата],"=" &amp; DATE(IF(Год&gt;0,Год,YEAR(TODAY())),VLOOKUP(Месяц,CHOOSE({1,2},Месяцы[МЕСЯЦ],Месяцы[ID]),2,0),D10)),"]")),IF(AND(COUNTIFS(Данные[Тип],"реабилитация",Данные[Офис],Офис,Данные[Дата],"=" &amp; DATE(IF(Год&gt;0,Год,YEAR(TODAY())),VLOOKUP(Месяц,CHOOSE({1,2},Месяцы[МЕСЯЦ],Месяцы[ID]),2,0),D10))=0),"",CONCATENATE("Реаб [",COUNTIFS(Данные[Тип],"реабилитация",Данные[Офис],Офис,Данные[Дата],"=" &amp; DATE(IF(Год&gt;0,Год,YEAR(TODAY())),VLOOKUP(Месяц,CHOOSE({1,2},Месяцы[МЕСЯЦ],Месяцы[ID]),2,0),D10)),"] ")) &amp; IF(AND(COUNTIFS(Данные[Тип],"замена",Данные[Офис],Офис,Данные[Дата],"=" &amp; DATE(IF(Год&gt;0,Год,YEAR(TODAY())),VLOOKUP(Месяц,CHOOSE({1,2},Месяцы[МЕСЯЦ],Месяцы[ID]),2,0),D10))=0),"",CONCATENATE("Замен [",COUNTIFS(Данные[Тип],"замена",Данные[Офис],Офис,Данные[Дата],"=" &amp; DATE(IF(Год&gt;0,Год,YEAR(TODAY())),VLOOKUP(Месяц,CHOOSE({1,2},Месяцы[МЕСЯЦ],Месяцы[ID]),2,0),D10)),"]"))))</f>
        <v/>
      </c>
      <c r="E11" s="33"/>
      <c r="F11" s="32" t="str">
        <f ca="1">IF(F10="—","—",IF(Офис="ВСЕ ГОРОДА / ОФИСЫ",IF(AND(COUNTIFS(Данные[Тип],"реабилитация",Данные[Дата],"=" &amp; DATE(IF(Год&gt;0,Год,YEAR(TODAY())),VLOOKUP(Месяц,CHOOSE({1,2},Месяцы[МЕСЯЦ],Месяцы[ID]),2,0),F10))=0),"",CONCATENATE("Реаб [",COUNTIFS(Данные[Тип],"реабилитация",Данные[Дата],"=" &amp; DATE(IF(Год&gt;0,Год,YEAR(TODAY())),VLOOKUP(Месяц,CHOOSE({1,2},Месяцы[МЕСЯЦ],Месяцы[ID]),2,0),F10)),"] ")) &amp; IF(AND(COUNTIFS(Данные[Тип],"замена",Данные[Дата],"=" &amp; DATE(IF(Год&gt;0,Год,YEAR(TODAY())),VLOOKUP(Месяц,CHOOSE({1,2},Месяцы[МЕСЯЦ],Месяцы[ID]),2,0),F10))=0),"",CONCATENATE("Замен [",COUNTIFS(Данные[Тип],"замена",Данные[Дата],"=" &amp; DATE(IF(Год&gt;0,Год,YEAR(TODAY())),VLOOKUP(Месяц,CHOOSE({1,2},Месяцы[МЕСЯЦ],Месяцы[ID]),2,0),F10)),"]")),IF(AND(COUNTIFS(Данные[Тип],"реабилитация",Данные[Офис],Офис,Данные[Дата],"=" &amp; DATE(IF(Год&gt;0,Год,YEAR(TODAY())),VLOOKUP(Месяц,CHOOSE({1,2},Месяцы[МЕСЯЦ],Месяцы[ID]),2,0),F10))=0),"",CONCATENATE("Реаб [",COUNTIFS(Данные[Тип],"реабилитация",Данные[Офис],Офис,Данные[Дата],"=" &amp; DATE(IF(Год&gt;0,Год,YEAR(TODAY())),VLOOKUP(Месяц,CHOOSE({1,2},Месяцы[МЕСЯЦ],Месяцы[ID]),2,0),F10)),"] ")) &amp; IF(AND(COUNTIFS(Данные[Тип],"замена",Данные[Офис],Офис,Данные[Дата],"=" &amp; DATE(IF(Год&gt;0,Год,YEAR(TODAY())),VLOOKUP(Месяц,CHOOSE({1,2},Месяцы[МЕСЯЦ],Месяцы[ID]),2,0),F10))=0),"",CONCATENATE("Замен [",COUNTIFS(Данные[Тип],"замена",Данные[Офис],Офис,Данные[Дата],"=" &amp; DATE(IF(Год&gt;0,Год,YEAR(TODAY())),VLOOKUP(Месяц,CHOOSE({1,2},Месяцы[МЕСЯЦ],Месяцы[ID]),2,0),F10)),"]"))))</f>
        <v/>
      </c>
      <c r="G11" s="32"/>
      <c r="H11" s="33" t="str">
        <f ca="1">IF(H10="—","—",IF(Офис="ВСЕ ГОРОДА / ОФИСЫ",IF(AND(COUNTIFS(Данные[Тип],"реабилитация",Данные[Дата],"=" &amp; DATE(IF(Год&gt;0,Год,YEAR(TODAY())),VLOOKUP(Месяц,CHOOSE({1,2},Месяцы[МЕСЯЦ],Месяцы[ID]),2,0),H10))=0),"",CONCATENATE("Реаб [",COUNTIFS(Данные[Тип],"реабилитация",Данные[Дата],"=" &amp; DATE(IF(Год&gt;0,Год,YEAR(TODAY())),VLOOKUP(Месяц,CHOOSE({1,2},Месяцы[МЕСЯЦ],Месяцы[ID]),2,0),H10)),"] ")) &amp; IF(AND(COUNTIFS(Данные[Тип],"замена",Данные[Дата],"=" &amp; DATE(IF(Год&gt;0,Год,YEAR(TODAY())),VLOOKUP(Месяц,CHOOSE({1,2},Месяцы[МЕСЯЦ],Месяцы[ID]),2,0),H10))=0),"",CONCATENATE("Замен [",COUNTIFS(Данные[Тип],"замена",Данные[Дата],"=" &amp; DATE(IF(Год&gt;0,Год,YEAR(TODAY())),VLOOKUP(Месяц,CHOOSE({1,2},Месяцы[МЕСЯЦ],Месяцы[ID]),2,0),H10)),"]")),IF(AND(COUNTIFS(Данные[Тип],"реабилитация",Данные[Офис],Офис,Данные[Дата],"=" &amp; DATE(IF(Год&gt;0,Год,YEAR(TODAY())),VLOOKUP(Месяц,CHOOSE({1,2},Месяцы[МЕСЯЦ],Месяцы[ID]),2,0),H10))=0),"",CONCATENATE("Реаб [",COUNTIFS(Данные[Тип],"реабилитация",Данные[Офис],Офис,Данные[Дата],"=" &amp; DATE(IF(Год&gt;0,Год,YEAR(TODAY())),VLOOKUP(Месяц,CHOOSE({1,2},Месяцы[МЕСЯЦ],Месяцы[ID]),2,0),H10)),"] ")) &amp; IF(AND(COUNTIFS(Данные[Тип],"замена",Данные[Офис],Офис,Данные[Дата],"=" &amp; DATE(IF(Год&gt;0,Год,YEAR(TODAY())),VLOOKUP(Месяц,CHOOSE({1,2},Месяцы[МЕСЯЦ],Месяцы[ID]),2,0),H10))=0),"",CONCATENATE("Замен [",COUNTIFS(Данные[Тип],"замена",Данные[Офис],Офис,Данные[Дата],"=" &amp; DATE(IF(Год&gt;0,Год,YEAR(TODAY())),VLOOKUP(Месяц,CHOOSE({1,2},Месяцы[МЕСЯЦ],Месяцы[ID]),2,0),H10)),"]"))))</f>
        <v/>
      </c>
      <c r="I11" s="33"/>
      <c r="J11" s="32" t="str">
        <f ca="1">IF(J10="—","—",IF(Офис="ВСЕ ГОРОДА / ОФИСЫ",IF(AND(COUNTIFS(Данные[Тип],"реабилитация",Данные[Дата],"=" &amp; DATE(IF(Год&gt;0,Год,YEAR(TODAY())),VLOOKUP(Месяц,CHOOSE({1,2},Месяцы[МЕСЯЦ],Месяцы[ID]),2,0),J10))=0),"",CONCATENATE("Реаб [",COUNTIFS(Данные[Тип],"реабилитация",Данные[Дата],"=" &amp; DATE(IF(Год&gt;0,Год,YEAR(TODAY())),VLOOKUP(Месяц,CHOOSE({1,2},Месяцы[МЕСЯЦ],Месяцы[ID]),2,0),J10)),"] ")) &amp; IF(AND(COUNTIFS(Данные[Тип],"замена",Данные[Дата],"=" &amp; DATE(IF(Год&gt;0,Год,YEAR(TODAY())),VLOOKUP(Месяц,CHOOSE({1,2},Месяцы[МЕСЯЦ],Месяцы[ID]),2,0),J10))=0),"",CONCATENATE("Замен [",COUNTIFS(Данные[Тип],"замена",Данные[Дата],"=" &amp; DATE(IF(Год&gt;0,Год,YEAR(TODAY())),VLOOKUP(Месяц,CHOOSE({1,2},Месяцы[МЕСЯЦ],Месяцы[ID]),2,0),J10)),"]")),IF(AND(COUNTIFS(Данные[Тип],"реабилитация",Данные[Офис],Офис,Данные[Дата],"=" &amp; DATE(IF(Год&gt;0,Год,YEAR(TODAY())),VLOOKUP(Месяц,CHOOSE({1,2},Месяцы[МЕСЯЦ],Месяцы[ID]),2,0),J10))=0),"",CONCATENATE("Реаб [",COUNTIFS(Данные[Тип],"реабилитация",Данные[Офис],Офис,Данные[Дата],"=" &amp; DATE(IF(Год&gt;0,Год,YEAR(TODAY())),VLOOKUP(Месяц,CHOOSE({1,2},Месяцы[МЕСЯЦ],Месяцы[ID]),2,0),J10)),"] ")) &amp; IF(AND(COUNTIFS(Данные[Тип],"замена",Данные[Офис],Офис,Данные[Дата],"=" &amp; DATE(IF(Год&gt;0,Год,YEAR(TODAY())),VLOOKUP(Месяц,CHOOSE({1,2},Месяцы[МЕСЯЦ],Месяцы[ID]),2,0),J10))=0),"",CONCATENATE("Замен [",COUNTIFS(Данные[Тип],"замена",Данные[Офис],Офис,Данные[Дата],"=" &amp; DATE(IF(Год&gt;0,Год,YEAR(TODAY())),VLOOKUP(Месяц,CHOOSE({1,2},Месяцы[МЕСЯЦ],Месяцы[ID]),2,0),J10)),"]"))))</f>
        <v/>
      </c>
      <c r="K11" s="32"/>
      <c r="L11" s="30" t="str">
        <f ca="1">IF(L10="—","—",IF(Офис="ВСЕ ГОРОДА / ОФИСЫ",IF(AND(COUNTIFS(Данные[Тип],"реабилитация",Данные[Дата],"=" &amp; DATE(IF(Год&gt;0,Год,YEAR(TODAY())),VLOOKUP(Месяц,CHOOSE({1,2},Месяцы[МЕСЯЦ],Месяцы[ID]),2,0),L10))=0),"",CONCATENATE("Реаб [",COUNTIFS(Данные[Тип],"реабилитация",Данные[Дата],"=" &amp; DATE(IF(Год&gt;0,Год,YEAR(TODAY())),VLOOKUP(Месяц,CHOOSE({1,2},Месяцы[МЕСЯЦ],Месяцы[ID]),2,0),L10)),"] ")) &amp; IF(AND(COUNTIFS(Данные[Тип],"замена",Данные[Дата],"=" &amp; DATE(IF(Год&gt;0,Год,YEAR(TODAY())),VLOOKUP(Месяц,CHOOSE({1,2},Месяцы[МЕСЯЦ],Месяцы[ID]),2,0),L10))=0),"",CONCATENATE("Замен [",COUNTIFS(Данные[Тип],"замена",Данные[Дата],"=" &amp; DATE(IF(Год&gt;0,Год,YEAR(TODAY())),VLOOKUP(Месяц,CHOOSE({1,2},Месяцы[МЕСЯЦ],Месяцы[ID]),2,0),L10)),"]")),IF(AND(COUNTIFS(Данные[Тип],"реабилитация",Данные[Офис],Офис,Данные[Дата],"=" &amp; DATE(IF(Год&gt;0,Год,YEAR(TODAY())),VLOOKUP(Месяц,CHOOSE({1,2},Месяцы[МЕСЯЦ],Месяцы[ID]),2,0),L10))=0),"",CONCATENATE("Реаб [",COUNTIFS(Данные[Тип],"реабилитация",Данные[Офис],Офис,Данные[Дата],"=" &amp; DATE(IF(Год&gt;0,Год,YEAR(TODAY())),VLOOKUP(Месяц,CHOOSE({1,2},Месяцы[МЕСЯЦ],Месяцы[ID]),2,0),L10)),"] ")) &amp; IF(AND(COUNTIFS(Данные[Тип],"замена",Данные[Офис],Офис,Данные[Дата],"=" &amp; DATE(IF(Год&gt;0,Год,YEAR(TODAY())),VLOOKUP(Месяц,CHOOSE({1,2},Месяцы[МЕСЯЦ],Месяцы[ID]),2,0),L10))=0),"",CONCATENATE("Замен [",COUNTIFS(Данные[Тип],"замена",Данные[Офис],Офис,Данные[Дата],"=" &amp; DATE(IF(Год&gt;0,Год,YEAR(TODAY())),VLOOKUP(Месяц,CHOOSE({1,2},Месяцы[МЕСЯЦ],Месяцы[ID]),2,0),L10)),"]"))))</f>
        <v/>
      </c>
      <c r="M11" s="30"/>
      <c r="N11" s="31" t="str">
        <f ca="1">IF(N10="—","—",IF(Офис="ВСЕ ГОРОДА / ОФИСЫ",IF(AND(COUNTIFS(Данные[Тип],"реабилитация",Данные[Дата],"=" &amp; DATE(IF(Год&gt;0,Год,YEAR(TODAY())),VLOOKUP(Месяц,CHOOSE({1,2},Месяцы[МЕСЯЦ],Месяцы[ID]),2,0),N10))=0),"",CONCATENATE("Реаб [",COUNTIFS(Данные[Тип],"реабилитация",Данные[Дата],"=" &amp; DATE(IF(Год&gt;0,Год,YEAR(TODAY())),VLOOKUP(Месяц,CHOOSE({1,2},Месяцы[МЕСЯЦ],Месяцы[ID]),2,0),N10)),"] ")) &amp; IF(AND(COUNTIFS(Данные[Тип],"замена",Данные[Дата],"=" &amp; DATE(IF(Год&gt;0,Год,YEAR(TODAY())),VLOOKUP(Месяц,CHOOSE({1,2},Месяцы[МЕСЯЦ],Месяцы[ID]),2,0),N10))=0),"",CONCATENATE("Замен [",COUNTIFS(Данные[Тип],"замена",Данные[Дата],"=" &amp; DATE(IF(Год&gt;0,Год,YEAR(TODAY())),VLOOKUP(Месяц,CHOOSE({1,2},Месяцы[МЕСЯЦ],Месяцы[ID]),2,0),N10)),"]")),IF(AND(COUNTIFS(Данные[Тип],"реабилитация",Данные[Офис],Офис,Данные[Дата],"=" &amp; DATE(IF(Год&gt;0,Год,YEAR(TODAY())),VLOOKUP(Месяц,CHOOSE({1,2},Месяцы[МЕСЯЦ],Месяцы[ID]),2,0),N10))=0),"",CONCATENATE("Реаб [",COUNTIFS(Данные[Тип],"реабилитация",Данные[Офис],Офис,Данные[Дата],"=" &amp; DATE(IF(Год&gt;0,Год,YEAR(TODAY())),VLOOKUP(Месяц,CHOOSE({1,2},Месяцы[МЕСЯЦ],Месяцы[ID]),2,0),N10)),"] ")) &amp; IF(AND(COUNTIFS(Данные[Тип],"замена",Данные[Офис],Офис,Данные[Дата],"=" &amp; DATE(IF(Год&gt;0,Год,YEAR(TODAY())),VLOOKUP(Месяц,CHOOSE({1,2},Месяцы[МЕСЯЦ],Месяцы[ID]),2,0),N10))=0),"",CONCATENATE("Замен [",COUNTIFS(Данные[Тип],"замена",Данные[Офис],Офис,Данные[Дата],"=" &amp; DATE(IF(Год&gt;0,Год,YEAR(TODAY())),VLOOKUP(Месяц,CHOOSE({1,2},Месяцы[МЕСЯЦ],Месяцы[ID]),2,0),N10)),"]"))))</f>
        <v/>
      </c>
      <c r="O11" s="31"/>
    </row>
    <row r="12" spans="2:18" ht="15" hidden="1" customHeight="1" outlineLevel="1" x14ac:dyDescent="0.25">
      <c r="B12" s="19"/>
      <c r="C12" s="19"/>
      <c r="D12" s="18"/>
      <c r="E12" s="18"/>
      <c r="F12" s="19"/>
      <c r="G12" s="19"/>
      <c r="H12" s="18"/>
      <c r="I12" s="18"/>
      <c r="J12" s="19"/>
      <c r="K12" s="19"/>
      <c r="L12" s="21"/>
      <c r="M12" s="21"/>
      <c r="N12" s="20"/>
      <c r="O12" s="20"/>
    </row>
    <row r="13" spans="2:18" ht="15" hidden="1" customHeight="1" outlineLevel="1" x14ac:dyDescent="0.25">
      <c r="B13" s="19"/>
      <c r="C13" s="19"/>
      <c r="D13" s="18"/>
      <c r="E13" s="18"/>
      <c r="F13" s="19"/>
      <c r="G13" s="19"/>
      <c r="H13" s="18"/>
      <c r="I13" s="18"/>
      <c r="J13" s="19"/>
      <c r="K13" s="19"/>
      <c r="L13" s="21"/>
      <c r="M13" s="21"/>
      <c r="N13" s="20"/>
      <c r="O13" s="20"/>
    </row>
    <row r="14" spans="2:18" ht="15" hidden="1" customHeight="1" outlineLevel="1" x14ac:dyDescent="0.25">
      <c r="B14" s="19"/>
      <c r="C14" s="19"/>
      <c r="D14" s="18"/>
      <c r="E14" s="18"/>
      <c r="F14" s="19"/>
      <c r="G14" s="19"/>
      <c r="H14" s="18"/>
      <c r="I14" s="18"/>
      <c r="J14" s="19"/>
      <c r="K14" s="19"/>
      <c r="L14" s="21"/>
      <c r="M14" s="21"/>
      <c r="N14" s="20"/>
      <c r="O14" s="20"/>
    </row>
    <row r="15" spans="2:18" ht="30" customHeight="1" collapsed="1" x14ac:dyDescent="0.25">
      <c r="B15" s="49">
        <f ca="1">IF(Месяц="","—",D15-1)</f>
        <v>15</v>
      </c>
      <c r="C15" s="49"/>
      <c r="D15" s="49">
        <f ca="1">IF(Месяц="","—",F15-1)</f>
        <v>16</v>
      </c>
      <c r="E15" s="49"/>
      <c r="F15" s="49">
        <f ca="1">IF(Месяц="","—",H15-1)</f>
        <v>17</v>
      </c>
      <c r="G15" s="49"/>
      <c r="H15" s="49">
        <f ca="1">IF(Месяц="","—",J15-1)</f>
        <v>18</v>
      </c>
      <c r="I15" s="49"/>
      <c r="J15" s="49">
        <f ca="1">IF(Месяц="","—",L15-1)</f>
        <v>19</v>
      </c>
      <c r="K15" s="49"/>
      <c r="L15" s="47">
        <f ca="1">IF(Месяц="","—",N15-1)</f>
        <v>20</v>
      </c>
      <c r="M15" s="47"/>
      <c r="N15" s="47">
        <f ca="1">IF(Месяц="","—",N10+7)</f>
        <v>21</v>
      </c>
      <c r="O15" s="47"/>
      <c r="R15" s="25"/>
    </row>
    <row r="16" spans="2:18" ht="15" customHeight="1" x14ac:dyDescent="0.25">
      <c r="B16" s="35" t="str">
        <f ca="1">IF(B15="—","—",IF(Офис="ВСЕ ГОРОДА / ОФИСЫ",IF(AND(COUNTIFS(Данные[Тип],"реабилитация",Данные[Дата],"=" &amp; DATE(IF(Год&gt;0,Год,YEAR(TODAY())),VLOOKUP(Месяц,CHOOSE({1,2},Месяцы[МЕСЯЦ],Месяцы[ID]),2,0),B15))=0),"",CONCATENATE("Реаб [",COUNTIFS(Данные[Тип],"реабилитация",Данные[Дата],"=" &amp; DATE(IF(Год&gt;0,Год,YEAR(TODAY())),VLOOKUP(Месяц,CHOOSE({1,2},Месяцы[МЕСЯЦ],Месяцы[ID]),2,0),B15)),"] ")) &amp; IF(AND(COUNTIFS(Данные[Тип],"замена",Данные[Дата],"=" &amp; DATE(IF(Год&gt;0,Год,YEAR(TODAY())),VLOOKUP(Месяц,CHOOSE({1,2},Месяцы[МЕСЯЦ],Месяцы[ID]),2,0),B15))=0),"",CONCATENATE("Замен [",COUNTIFS(Данные[Тип],"замена",Данные[Дата],"=" &amp; DATE(IF(Год&gt;0,Год,YEAR(TODAY())),VLOOKUP(Месяц,CHOOSE({1,2},Месяцы[МЕСЯЦ],Месяцы[ID]),2,0),B15)),"]")),IF(AND(COUNTIFS(Данные[Тип],"реабилитация",Данные[Офис],Офис,Данные[Дата],"=" &amp; DATE(IF(Год&gt;0,Год,YEAR(TODAY())),VLOOKUP(Месяц,CHOOSE({1,2},Месяцы[МЕСЯЦ],Месяцы[ID]),2,0),B15))=0),"",CONCATENATE("Реаб [",COUNTIFS(Данные[Тип],"реабилитация",Данные[Офис],Офис,Данные[Дата],"=" &amp; DATE(IF(Год&gt;0,Год,YEAR(TODAY())),VLOOKUP(Месяц,CHOOSE({1,2},Месяцы[МЕСЯЦ],Месяцы[ID]),2,0),B15)),"] ")) &amp; IF(AND(COUNTIFS(Данные[Тип],"замена",Данные[Офис],Офис,Данные[Дата],"=" &amp; DATE(IF(Год&gt;0,Год,YEAR(TODAY())),VLOOKUP(Месяц,CHOOSE({1,2},Месяцы[МЕСЯЦ],Месяцы[ID]),2,0),B15))=0),"",CONCATENATE("Замен [",COUNTIFS(Данные[Тип],"замена",Данные[Офис],Офис,Данные[Дата],"=" &amp; DATE(IF(Год&gt;0,Год,YEAR(TODAY())),VLOOKUP(Месяц,CHOOSE({1,2},Месяцы[МЕСЯЦ],Месяцы[ID]),2,0),B15)),"]"))))</f>
        <v/>
      </c>
      <c r="C16" s="35"/>
      <c r="D16" s="36" t="str">
        <f ca="1">IF(D15="—","—",IF(Офис="ВСЕ ГОРОДА / ОФИСЫ",IF(AND(COUNTIFS(Данные[Тип],"реабилитация",Данные[Дата],"=" &amp; DATE(IF(Год&gt;0,Год,YEAR(TODAY())),VLOOKUP(Месяц,CHOOSE({1,2},Месяцы[МЕСЯЦ],Месяцы[ID]),2,0),D15))=0),"",CONCATENATE("Реаб [",COUNTIFS(Данные[Тип],"реабилитация",Данные[Дата],"=" &amp; DATE(IF(Год&gt;0,Год,YEAR(TODAY())),VLOOKUP(Месяц,CHOOSE({1,2},Месяцы[МЕСЯЦ],Месяцы[ID]),2,0),D15)),"] ")) &amp; IF(AND(COUNTIFS(Данные[Тип],"замена",Данные[Дата],"=" &amp; DATE(IF(Год&gt;0,Год,YEAR(TODAY())),VLOOKUP(Месяц,CHOOSE({1,2},Месяцы[МЕСЯЦ],Месяцы[ID]),2,0),D15))=0),"",CONCATENATE("Замен [",COUNTIFS(Данные[Тип],"замена",Данные[Дата],"=" &amp; DATE(IF(Год&gt;0,Год,YEAR(TODAY())),VLOOKUP(Месяц,CHOOSE({1,2},Месяцы[МЕСЯЦ],Месяцы[ID]),2,0),D15)),"]")),IF(AND(COUNTIFS(Данные[Тип],"реабилитация",Данные[Офис],Офис,Данные[Дата],"=" &amp; DATE(IF(Год&gt;0,Год,YEAR(TODAY())),VLOOKUP(Месяц,CHOOSE({1,2},Месяцы[МЕСЯЦ],Месяцы[ID]),2,0),D15))=0),"",CONCATENATE("Реаб [",COUNTIFS(Данные[Тип],"реабилитация",Данные[Офис],Офис,Данные[Дата],"=" &amp; DATE(IF(Год&gt;0,Год,YEAR(TODAY())),VLOOKUP(Месяц,CHOOSE({1,2},Месяцы[МЕСЯЦ],Месяцы[ID]),2,0),D15)),"] ")) &amp; IF(AND(COUNTIFS(Данные[Тип],"замена",Данные[Офис],Офис,Данные[Дата],"=" &amp; DATE(IF(Год&gt;0,Год,YEAR(TODAY())),VLOOKUP(Месяц,CHOOSE({1,2},Месяцы[МЕСЯЦ],Месяцы[ID]),2,0),D15))=0),"",CONCATENATE("Замен [",COUNTIFS(Данные[Тип],"замена",Данные[Офис],Офис,Данные[Дата],"=" &amp; DATE(IF(Год&gt;0,Год,YEAR(TODAY())),VLOOKUP(Месяц,CHOOSE({1,2},Месяцы[МЕСЯЦ],Месяцы[ID]),2,0),D15)),"]"))))</f>
        <v/>
      </c>
      <c r="E16" s="36"/>
      <c r="F16" s="35" t="str">
        <f ca="1">IF(F15="—","—",IF(Офис="ВСЕ ГОРОДА / ОФИСЫ",IF(AND(COUNTIFS(Данные[Тип],"реабилитация",Данные[Дата],"=" &amp; DATE(IF(Год&gt;0,Год,YEAR(TODAY())),VLOOKUP(Месяц,CHOOSE({1,2},Месяцы[МЕСЯЦ],Месяцы[ID]),2,0),F15))=0),"",CONCATENATE("Реаб [",COUNTIFS(Данные[Тип],"реабилитация",Данные[Дата],"=" &amp; DATE(IF(Год&gt;0,Год,YEAR(TODAY())),VLOOKUP(Месяц,CHOOSE({1,2},Месяцы[МЕСЯЦ],Месяцы[ID]),2,0),F15)),"] ")) &amp; IF(AND(COUNTIFS(Данные[Тип],"замена",Данные[Дата],"=" &amp; DATE(IF(Год&gt;0,Год,YEAR(TODAY())),VLOOKUP(Месяц,CHOOSE({1,2},Месяцы[МЕСЯЦ],Месяцы[ID]),2,0),F15))=0),"",CONCATENATE("Замен [",COUNTIFS(Данные[Тип],"замена",Данные[Дата],"=" &amp; DATE(IF(Год&gt;0,Год,YEAR(TODAY())),VLOOKUP(Месяц,CHOOSE({1,2},Месяцы[МЕСЯЦ],Месяцы[ID]),2,0),F15)),"]")),IF(AND(COUNTIFS(Данные[Тип],"реабилитация",Данные[Офис],Офис,Данные[Дата],"=" &amp; DATE(IF(Год&gt;0,Год,YEAR(TODAY())),VLOOKUP(Месяц,CHOOSE({1,2},Месяцы[МЕСЯЦ],Месяцы[ID]),2,0),F15))=0),"",CONCATENATE("Реаб [",COUNTIFS(Данные[Тип],"реабилитация",Данные[Офис],Офис,Данные[Дата],"=" &amp; DATE(IF(Год&gt;0,Год,YEAR(TODAY())),VLOOKUP(Месяц,CHOOSE({1,2},Месяцы[МЕСЯЦ],Месяцы[ID]),2,0),F15)),"] ")) &amp; IF(AND(COUNTIFS(Данные[Тип],"замена",Данные[Офис],Офис,Данные[Дата],"=" &amp; DATE(IF(Год&gt;0,Год,YEAR(TODAY())),VLOOKUP(Месяц,CHOOSE({1,2},Месяцы[МЕСЯЦ],Месяцы[ID]),2,0),F15))=0),"",CONCATENATE("Замен [",COUNTIFS(Данные[Тип],"замена",Данные[Офис],Офис,Данные[Дата],"=" &amp; DATE(IF(Год&gt;0,Год,YEAR(TODAY())),VLOOKUP(Месяц,CHOOSE({1,2},Месяцы[МЕСЯЦ],Месяцы[ID]),2,0),F15)),"]"))))</f>
        <v/>
      </c>
      <c r="G16" s="35"/>
      <c r="H16" s="36" t="str">
        <f ca="1">IF(H15="—","—",IF(Офис="ВСЕ ГОРОДА / ОФИСЫ",IF(AND(COUNTIFS(Данные[Тип],"реабилитация",Данные[Дата],"=" &amp; DATE(IF(Год&gt;0,Год,YEAR(TODAY())),VLOOKUP(Месяц,CHOOSE({1,2},Месяцы[МЕСЯЦ],Месяцы[ID]),2,0),H15))=0),"",CONCATENATE("Реаб [",COUNTIFS(Данные[Тип],"реабилитация",Данные[Дата],"=" &amp; DATE(IF(Год&gt;0,Год,YEAR(TODAY())),VLOOKUP(Месяц,CHOOSE({1,2},Месяцы[МЕСЯЦ],Месяцы[ID]),2,0),H15)),"] ")) &amp; IF(AND(COUNTIFS(Данные[Тип],"замена",Данные[Дата],"=" &amp; DATE(IF(Год&gt;0,Год,YEAR(TODAY())),VLOOKUP(Месяц,CHOOSE({1,2},Месяцы[МЕСЯЦ],Месяцы[ID]),2,0),H15))=0),"",CONCATENATE("Замен [",COUNTIFS(Данные[Тип],"замена",Данные[Дата],"=" &amp; DATE(IF(Год&gt;0,Год,YEAR(TODAY())),VLOOKUP(Месяц,CHOOSE({1,2},Месяцы[МЕСЯЦ],Месяцы[ID]),2,0),H15)),"]")),IF(AND(COUNTIFS(Данные[Тип],"реабилитация",Данные[Офис],Офис,Данные[Дата],"=" &amp; DATE(IF(Год&gt;0,Год,YEAR(TODAY())),VLOOKUP(Месяц,CHOOSE({1,2},Месяцы[МЕСЯЦ],Месяцы[ID]),2,0),H15))=0),"",CONCATENATE("Реаб [",COUNTIFS(Данные[Тип],"реабилитация",Данные[Офис],Офис,Данные[Дата],"=" &amp; DATE(IF(Год&gt;0,Год,YEAR(TODAY())),VLOOKUP(Месяц,CHOOSE({1,2},Месяцы[МЕСЯЦ],Месяцы[ID]),2,0),H15)),"] ")) &amp; IF(AND(COUNTIFS(Данные[Тип],"замена",Данные[Офис],Офис,Данные[Дата],"=" &amp; DATE(IF(Год&gt;0,Год,YEAR(TODAY())),VLOOKUP(Месяц,CHOOSE({1,2},Месяцы[МЕСЯЦ],Месяцы[ID]),2,0),H15))=0),"",CONCATENATE("Замен [",COUNTIFS(Данные[Тип],"замена",Данные[Офис],Офис,Данные[Дата],"=" &amp; DATE(IF(Год&gt;0,Год,YEAR(TODAY())),VLOOKUP(Месяц,CHOOSE({1,2},Месяцы[МЕСЯЦ],Месяцы[ID]),2,0),H15)),"]"))))</f>
        <v/>
      </c>
      <c r="I16" s="36"/>
      <c r="J16" s="35" t="str">
        <f ca="1">IF(J15="—","—",IF(Офис="ВСЕ ГОРОДА / ОФИСЫ",IF(AND(COUNTIFS(Данные[Тип],"реабилитация",Данные[Дата],"=" &amp; DATE(IF(Год&gt;0,Год,YEAR(TODAY())),VLOOKUP(Месяц,CHOOSE({1,2},Месяцы[МЕСЯЦ],Месяцы[ID]),2,0),J15))=0),"",CONCATENATE("Реаб [",COUNTIFS(Данные[Тип],"реабилитация",Данные[Дата],"=" &amp; DATE(IF(Год&gt;0,Год,YEAR(TODAY())),VLOOKUP(Месяц,CHOOSE({1,2},Месяцы[МЕСЯЦ],Месяцы[ID]),2,0),J15)),"] ")) &amp; IF(AND(COUNTIFS(Данные[Тип],"замена",Данные[Дата],"=" &amp; DATE(IF(Год&gt;0,Год,YEAR(TODAY())),VLOOKUP(Месяц,CHOOSE({1,2},Месяцы[МЕСЯЦ],Месяцы[ID]),2,0),J15))=0),"",CONCATENATE("Замен [",COUNTIFS(Данные[Тип],"замена",Данные[Дата],"=" &amp; DATE(IF(Год&gt;0,Год,YEAR(TODAY())),VLOOKUP(Месяц,CHOOSE({1,2},Месяцы[МЕСЯЦ],Месяцы[ID]),2,0),J15)),"]")),IF(AND(COUNTIFS(Данные[Тип],"реабилитация",Данные[Офис],Офис,Данные[Дата],"=" &amp; DATE(IF(Год&gt;0,Год,YEAR(TODAY())),VLOOKUP(Месяц,CHOOSE({1,2},Месяцы[МЕСЯЦ],Месяцы[ID]),2,0),J15))=0),"",CONCATENATE("Реаб [",COUNTIFS(Данные[Тип],"реабилитация",Данные[Офис],Офис,Данные[Дата],"=" &amp; DATE(IF(Год&gt;0,Год,YEAR(TODAY())),VLOOKUP(Месяц,CHOOSE({1,2},Месяцы[МЕСЯЦ],Месяцы[ID]),2,0),J15)),"] ")) &amp; IF(AND(COUNTIFS(Данные[Тип],"замена",Данные[Офис],Офис,Данные[Дата],"=" &amp; DATE(IF(Год&gt;0,Год,YEAR(TODAY())),VLOOKUP(Месяц,CHOOSE({1,2},Месяцы[МЕСЯЦ],Месяцы[ID]),2,0),J15))=0),"",CONCATENATE("Замен [",COUNTIFS(Данные[Тип],"замена",Данные[Офис],Офис,Данные[Дата],"=" &amp; DATE(IF(Год&gt;0,Год,YEAR(TODAY())),VLOOKUP(Месяц,CHOOSE({1,2},Месяцы[МЕСЯЦ],Месяцы[ID]),2,0),J15)),"]"))))</f>
        <v/>
      </c>
      <c r="K16" s="35"/>
      <c r="L16" s="37" t="str">
        <f ca="1">IF(L15="—","—",IF(Офис="ВСЕ ГОРОДА / ОФИСЫ",IF(AND(COUNTIFS(Данные[Тип],"реабилитация",Данные[Дата],"=" &amp; DATE(IF(Год&gt;0,Год,YEAR(TODAY())),VLOOKUP(Месяц,CHOOSE({1,2},Месяцы[МЕСЯЦ],Месяцы[ID]),2,0),L15))=0),"",CONCATENATE("Реаб [",COUNTIFS(Данные[Тип],"реабилитация",Данные[Дата],"=" &amp; DATE(IF(Год&gt;0,Год,YEAR(TODAY())),VLOOKUP(Месяц,CHOOSE({1,2},Месяцы[МЕСЯЦ],Месяцы[ID]),2,0),L15)),"] ")) &amp; IF(AND(COUNTIFS(Данные[Тип],"замена",Данные[Дата],"=" &amp; DATE(IF(Год&gt;0,Год,YEAR(TODAY())),VLOOKUP(Месяц,CHOOSE({1,2},Месяцы[МЕСЯЦ],Месяцы[ID]),2,0),L15))=0),"",CONCATENATE("Замен [",COUNTIFS(Данные[Тип],"замена",Данные[Дата],"=" &amp; DATE(IF(Год&gt;0,Год,YEAR(TODAY())),VLOOKUP(Месяц,CHOOSE({1,2},Месяцы[МЕСЯЦ],Месяцы[ID]),2,0),L15)),"]")),IF(AND(COUNTIFS(Данные[Тип],"реабилитация",Данные[Офис],Офис,Данные[Дата],"=" &amp; DATE(IF(Год&gt;0,Год,YEAR(TODAY())),VLOOKUP(Месяц,CHOOSE({1,2},Месяцы[МЕСЯЦ],Месяцы[ID]),2,0),L15))=0),"",CONCATENATE("Реаб [",COUNTIFS(Данные[Тип],"реабилитация",Данные[Офис],Офис,Данные[Дата],"=" &amp; DATE(IF(Год&gt;0,Год,YEAR(TODAY())),VLOOKUP(Месяц,CHOOSE({1,2},Месяцы[МЕСЯЦ],Месяцы[ID]),2,0),L15)),"] ")) &amp; IF(AND(COUNTIFS(Данные[Тип],"замена",Данные[Офис],Офис,Данные[Дата],"=" &amp; DATE(IF(Год&gt;0,Год,YEAR(TODAY())),VLOOKUP(Месяц,CHOOSE({1,2},Месяцы[МЕСЯЦ],Месяцы[ID]),2,0),L15))=0),"",CONCATENATE("Замен [",COUNTIFS(Данные[Тип],"замена",Данные[Офис],Офис,Данные[Дата],"=" &amp; DATE(IF(Год&gt;0,Год,YEAR(TODAY())),VLOOKUP(Месяц,CHOOSE({1,2},Месяцы[МЕСЯЦ],Месяцы[ID]),2,0),L15)),"]"))))</f>
        <v/>
      </c>
      <c r="M16" s="37"/>
      <c r="N16" s="34" t="str">
        <f ca="1">IF(N15="—","—",IF(Офис="ВСЕ ГОРОДА / ОФИСЫ",IF(AND(COUNTIFS(Данные[Тип],"реабилитация",Данные[Дата],"=" &amp; DATE(IF(Год&gt;0,Год,YEAR(TODAY())),VLOOKUP(Месяц,CHOOSE({1,2},Месяцы[МЕСЯЦ],Месяцы[ID]),2,0),N15))=0),"",CONCATENATE("Реаб [",COUNTIFS(Данные[Тип],"реабилитация",Данные[Дата],"=" &amp; DATE(IF(Год&gt;0,Год,YEAR(TODAY())),VLOOKUP(Месяц,CHOOSE({1,2},Месяцы[МЕСЯЦ],Месяцы[ID]),2,0),N15)),"] ")) &amp; IF(AND(COUNTIFS(Данные[Тип],"замена",Данные[Дата],"=" &amp; DATE(IF(Год&gt;0,Год,YEAR(TODAY())),VLOOKUP(Месяц,CHOOSE({1,2},Месяцы[МЕСЯЦ],Месяцы[ID]),2,0),N15))=0),"",CONCATENATE("Замен [",COUNTIFS(Данные[Тип],"замена",Данные[Дата],"=" &amp; DATE(IF(Год&gt;0,Год,YEAR(TODAY())),VLOOKUP(Месяц,CHOOSE({1,2},Месяцы[МЕСЯЦ],Месяцы[ID]),2,0),N15)),"]")),IF(AND(COUNTIFS(Данные[Тип],"реабилитация",Данные[Офис],Офис,Данные[Дата],"=" &amp; DATE(IF(Год&gt;0,Год,YEAR(TODAY())),VLOOKUP(Месяц,CHOOSE({1,2},Месяцы[МЕСЯЦ],Месяцы[ID]),2,0),N15))=0),"",CONCATENATE("Реаб [",COUNTIFS(Данные[Тип],"реабилитация",Данные[Офис],Офис,Данные[Дата],"=" &amp; DATE(IF(Год&gt;0,Год,YEAR(TODAY())),VLOOKUP(Месяц,CHOOSE({1,2},Месяцы[МЕСЯЦ],Месяцы[ID]),2,0),N15)),"] ")) &amp; IF(AND(COUNTIFS(Данные[Тип],"замена",Данные[Офис],Офис,Данные[Дата],"=" &amp; DATE(IF(Год&gt;0,Год,YEAR(TODAY())),VLOOKUP(Месяц,CHOOSE({1,2},Месяцы[МЕСЯЦ],Месяцы[ID]),2,0),N15))=0),"",CONCATENATE("Замен [",COUNTIFS(Данные[Тип],"замена",Данные[Офис],Офис,Данные[Дата],"=" &amp; DATE(IF(Год&gt;0,Год,YEAR(TODAY())),VLOOKUP(Месяц,CHOOSE({1,2},Месяцы[МЕСЯЦ],Месяцы[ID]),2,0),N15)),"]"))))</f>
        <v/>
      </c>
      <c r="O16" s="34"/>
    </row>
    <row r="17" spans="2:15" ht="15" hidden="1" customHeight="1" outlineLevel="1" x14ac:dyDescent="0.25">
      <c r="B17" s="15"/>
      <c r="C17" s="16"/>
      <c r="D17" s="17"/>
      <c r="E17" s="17"/>
      <c r="F17" s="16"/>
      <c r="G17" s="16"/>
      <c r="H17" s="17"/>
      <c r="I17" s="17"/>
      <c r="J17" s="16"/>
      <c r="K17" s="16"/>
      <c r="L17" s="22"/>
      <c r="M17" s="22"/>
      <c r="N17" s="23"/>
      <c r="O17" s="23"/>
    </row>
    <row r="18" spans="2:15" ht="15" hidden="1" customHeight="1" outlineLevel="1" x14ac:dyDescent="0.25">
      <c r="B18" s="15"/>
      <c r="C18" s="16"/>
      <c r="D18" s="17"/>
      <c r="E18" s="17"/>
      <c r="F18" s="16"/>
      <c r="G18" s="16"/>
      <c r="H18" s="17"/>
      <c r="I18" s="17"/>
      <c r="J18" s="16"/>
      <c r="K18" s="16"/>
      <c r="L18" s="22"/>
      <c r="M18" s="22"/>
      <c r="N18" s="23"/>
      <c r="O18" s="23"/>
    </row>
    <row r="19" spans="2:15" ht="15" hidden="1" customHeight="1" outlineLevel="1" x14ac:dyDescent="0.25">
      <c r="B19" s="15"/>
      <c r="C19" s="16"/>
      <c r="D19" s="17"/>
      <c r="E19" s="17"/>
      <c r="F19" s="16"/>
      <c r="G19" s="16"/>
      <c r="H19" s="17"/>
      <c r="I19" s="17"/>
      <c r="J19" s="16"/>
      <c r="K19" s="16"/>
      <c r="L19" s="22"/>
      <c r="M19" s="22"/>
      <c r="N19" s="23"/>
      <c r="O19" s="23"/>
    </row>
    <row r="20" spans="2:15" ht="30" customHeight="1" collapsed="1" x14ac:dyDescent="0.25">
      <c r="B20" s="43">
        <f ca="1">IF(Месяц="","—",D20-1)</f>
        <v>22</v>
      </c>
      <c r="C20" s="43"/>
      <c r="D20" s="43">
        <f ca="1">IF(Месяц="","—",F20-1)</f>
        <v>23</v>
      </c>
      <c r="E20" s="43"/>
      <c r="F20" s="43">
        <f ca="1">IF(Месяц="","—",H20-1)</f>
        <v>24</v>
      </c>
      <c r="G20" s="43"/>
      <c r="H20" s="43">
        <f ca="1">IF(Месяц="","—",J20-1)</f>
        <v>25</v>
      </c>
      <c r="I20" s="43"/>
      <c r="J20" s="43">
        <f ca="1">IF(Месяц="","—",L20-1)</f>
        <v>26</v>
      </c>
      <c r="K20" s="43"/>
      <c r="L20" s="38">
        <f ca="1">IF(Месяц="","—",N20-1)</f>
        <v>27</v>
      </c>
      <c r="M20" s="38"/>
      <c r="N20" s="38">
        <f ca="1">IF(Месяц="","—",N15+7)</f>
        <v>28</v>
      </c>
      <c r="O20" s="38"/>
    </row>
    <row r="21" spans="2:15" ht="15" customHeight="1" x14ac:dyDescent="0.25">
      <c r="B21" s="32" t="str">
        <f ca="1">IF(B20="—","—",IF(Офис="ВСЕ ГОРОДА / ОФИСЫ",IF(AND(COUNTIFS(Данные[Тип],"реабилитация",Данные[Дата],"=" &amp; DATE(IF(Год&gt;0,Год,YEAR(TODAY())),VLOOKUP(Месяц,CHOOSE({1,2},Месяцы[МЕСЯЦ],Месяцы[ID]),2,0),B20))=0),"",CONCATENATE("Реаб [",COUNTIFS(Данные[Тип],"реабилитация",Данные[Дата],"=" &amp; DATE(IF(Год&gt;0,Год,YEAR(TODAY())),VLOOKUP(Месяц,CHOOSE({1,2},Месяцы[МЕСЯЦ],Месяцы[ID]),2,0),B20)),"] ")) &amp; IF(AND(COUNTIFS(Данные[Тип],"замена",Данные[Дата],"=" &amp; DATE(IF(Год&gt;0,Год,YEAR(TODAY())),VLOOKUP(Месяц,CHOOSE({1,2},Месяцы[МЕСЯЦ],Месяцы[ID]),2,0),B20))=0),"",CONCATENATE("Замен [",COUNTIFS(Данные[Тип],"замена",Данные[Дата],"=" &amp; DATE(IF(Год&gt;0,Год,YEAR(TODAY())),VLOOKUP(Месяц,CHOOSE({1,2},Месяцы[МЕСЯЦ],Месяцы[ID]),2,0),B20)),"]")),IF(AND(COUNTIFS(Данные[Тип],"реабилитация",Данные[Офис],Офис,Данные[Дата],"=" &amp; DATE(IF(Год&gt;0,Год,YEAR(TODAY())),VLOOKUP(Месяц,CHOOSE({1,2},Месяцы[МЕСЯЦ],Месяцы[ID]),2,0),B20))=0),"",CONCATENATE("Реаб [",COUNTIFS(Данные[Тип],"реабилитация",Данные[Офис],Офис,Данные[Дата],"=" &amp; DATE(IF(Год&gt;0,Год,YEAR(TODAY())),VLOOKUP(Месяц,CHOOSE({1,2},Месяцы[МЕСЯЦ],Месяцы[ID]),2,0),B20)),"] ")) &amp; IF(AND(COUNTIFS(Данные[Тип],"замена",Данные[Офис],Офис,Данные[Дата],"=" &amp; DATE(IF(Год&gt;0,Год,YEAR(TODAY())),VLOOKUP(Месяц,CHOOSE({1,2},Месяцы[МЕСЯЦ],Месяцы[ID]),2,0),B20))=0),"",CONCATENATE("Замен [",COUNTIFS(Данные[Тип],"замена",Данные[Офис],Офис,Данные[Дата],"=" &amp; DATE(IF(Год&gt;0,Год,YEAR(TODAY())),VLOOKUP(Месяц,CHOOSE({1,2},Месяцы[МЕСЯЦ],Месяцы[ID]),2,0),B20)),"]"))))</f>
        <v/>
      </c>
      <c r="C21" s="32"/>
      <c r="D21" s="33" t="str">
        <f ca="1">IF(D20="—","—",IF(Офис="ВСЕ ГОРОДА / ОФИСЫ",IF(AND(COUNTIFS(Данные[Тип],"реабилитация",Данные[Дата],"=" &amp; DATE(IF(Год&gt;0,Год,YEAR(TODAY())),VLOOKUP(Месяц,CHOOSE({1,2},Месяцы[МЕСЯЦ],Месяцы[ID]),2,0),D20))=0),"",CONCATENATE("Реаб [",COUNTIFS(Данные[Тип],"реабилитация",Данные[Дата],"=" &amp; DATE(IF(Год&gt;0,Год,YEAR(TODAY())),VLOOKUP(Месяц,CHOOSE({1,2},Месяцы[МЕСЯЦ],Месяцы[ID]),2,0),D20)),"] ")) &amp; IF(AND(COUNTIFS(Данные[Тип],"замена",Данные[Дата],"=" &amp; DATE(IF(Год&gt;0,Год,YEAR(TODAY())),VLOOKUP(Месяц,CHOOSE({1,2},Месяцы[МЕСЯЦ],Месяцы[ID]),2,0),D20))=0),"",CONCATENATE("Замен [",COUNTIFS(Данные[Тип],"замена",Данные[Дата],"=" &amp; DATE(IF(Год&gt;0,Год,YEAR(TODAY())),VLOOKUP(Месяц,CHOOSE({1,2},Месяцы[МЕСЯЦ],Месяцы[ID]),2,0),D20)),"]")),IF(AND(COUNTIFS(Данные[Тип],"реабилитация",Данные[Офис],Офис,Данные[Дата],"=" &amp; DATE(IF(Год&gt;0,Год,YEAR(TODAY())),VLOOKUP(Месяц,CHOOSE({1,2},Месяцы[МЕСЯЦ],Месяцы[ID]),2,0),D20))=0),"",CONCATENATE("Реаб [",COUNTIFS(Данные[Тип],"реабилитация",Данные[Офис],Офис,Данные[Дата],"=" &amp; DATE(IF(Год&gt;0,Год,YEAR(TODAY())),VLOOKUP(Месяц,CHOOSE({1,2},Месяцы[МЕСЯЦ],Месяцы[ID]),2,0),D20)),"] ")) &amp; IF(AND(COUNTIFS(Данные[Тип],"замена",Данные[Офис],Офис,Данные[Дата],"=" &amp; DATE(IF(Год&gt;0,Год,YEAR(TODAY())),VLOOKUP(Месяц,CHOOSE({1,2},Месяцы[МЕСЯЦ],Месяцы[ID]),2,0),D20))=0),"",CONCATENATE("Замен [",COUNTIFS(Данные[Тип],"замена",Данные[Офис],Офис,Данные[Дата],"=" &amp; DATE(IF(Год&gt;0,Год,YEAR(TODAY())),VLOOKUP(Месяц,CHOOSE({1,2},Месяцы[МЕСЯЦ],Месяцы[ID]),2,0),D20)),"]"))))</f>
        <v/>
      </c>
      <c r="E21" s="33"/>
      <c r="F21" s="32" t="str">
        <f ca="1">IF(F20="—","—",IF(Офис="ВСЕ ГОРОДА / ОФИСЫ",IF(AND(COUNTIFS(Данные[Тип],"реабилитация",Данные[Дата],"=" &amp; DATE(IF(Год&gt;0,Год,YEAR(TODAY())),VLOOKUP(Месяц,CHOOSE({1,2},Месяцы[МЕСЯЦ],Месяцы[ID]),2,0),F20))=0),"",CONCATENATE("Реаб [",COUNTIFS(Данные[Тип],"реабилитация",Данные[Дата],"=" &amp; DATE(IF(Год&gt;0,Год,YEAR(TODAY())),VLOOKUP(Месяц,CHOOSE({1,2},Месяцы[МЕСЯЦ],Месяцы[ID]),2,0),F20)),"] ")) &amp; IF(AND(COUNTIFS(Данные[Тип],"замена",Данные[Дата],"=" &amp; DATE(IF(Год&gt;0,Год,YEAR(TODAY())),VLOOKUP(Месяц,CHOOSE({1,2},Месяцы[МЕСЯЦ],Месяцы[ID]),2,0),F20))=0),"",CONCATENATE("Замен [",COUNTIFS(Данные[Тип],"замена",Данные[Дата],"=" &amp; DATE(IF(Год&gt;0,Год,YEAR(TODAY())),VLOOKUP(Месяц,CHOOSE({1,2},Месяцы[МЕСЯЦ],Месяцы[ID]),2,0),F20)),"]")),IF(AND(COUNTIFS(Данные[Тип],"реабилитация",Данные[Офис],Офис,Данные[Дата],"=" &amp; DATE(IF(Год&gt;0,Год,YEAR(TODAY())),VLOOKUP(Месяц,CHOOSE({1,2},Месяцы[МЕСЯЦ],Месяцы[ID]),2,0),F20))=0),"",CONCATENATE("Реаб [",COUNTIFS(Данные[Тип],"реабилитация",Данные[Офис],Офис,Данные[Дата],"=" &amp; DATE(IF(Год&gt;0,Год,YEAR(TODAY())),VLOOKUP(Месяц,CHOOSE({1,2},Месяцы[МЕСЯЦ],Месяцы[ID]),2,0),F20)),"] ")) &amp; IF(AND(COUNTIFS(Данные[Тип],"замена",Данные[Офис],Офис,Данные[Дата],"=" &amp; DATE(IF(Год&gt;0,Год,YEAR(TODAY())),VLOOKUP(Месяц,CHOOSE({1,2},Месяцы[МЕСЯЦ],Месяцы[ID]),2,0),F20))=0),"",CONCATENATE("Замен [",COUNTIFS(Данные[Тип],"замена",Данные[Офис],Офис,Данные[Дата],"=" &amp; DATE(IF(Год&gt;0,Год,YEAR(TODAY())),VLOOKUP(Месяц,CHOOSE({1,2},Месяцы[МЕСЯЦ],Месяцы[ID]),2,0),F20)),"]"))))</f>
        <v/>
      </c>
      <c r="G21" s="32"/>
      <c r="H21" s="33" t="str">
        <f ca="1">IF(H20="—","—",IF(Офис="ВСЕ ГОРОДА / ОФИСЫ",IF(AND(COUNTIFS(Данные[Тип],"реабилитация",Данные[Дата],"=" &amp; DATE(IF(Год&gt;0,Год,YEAR(TODAY())),VLOOKUP(Месяц,CHOOSE({1,2},Месяцы[МЕСЯЦ],Месяцы[ID]),2,0),H20))=0),"",CONCATENATE("Реаб [",COUNTIFS(Данные[Тип],"реабилитация",Данные[Дата],"=" &amp; DATE(IF(Год&gt;0,Год,YEAR(TODAY())),VLOOKUP(Месяц,CHOOSE({1,2},Месяцы[МЕСЯЦ],Месяцы[ID]),2,0),H20)),"] ")) &amp; IF(AND(COUNTIFS(Данные[Тип],"замена",Данные[Дата],"=" &amp; DATE(IF(Год&gt;0,Год,YEAR(TODAY())),VLOOKUP(Месяц,CHOOSE({1,2},Месяцы[МЕСЯЦ],Месяцы[ID]),2,0),H20))=0),"",CONCATENATE("Замен [",COUNTIFS(Данные[Тип],"замена",Данные[Дата],"=" &amp; DATE(IF(Год&gt;0,Год,YEAR(TODAY())),VLOOKUP(Месяц,CHOOSE({1,2},Месяцы[МЕСЯЦ],Месяцы[ID]),2,0),H20)),"]")),IF(AND(COUNTIFS(Данные[Тип],"реабилитация",Данные[Офис],Офис,Данные[Дата],"=" &amp; DATE(IF(Год&gt;0,Год,YEAR(TODAY())),VLOOKUP(Месяц,CHOOSE({1,2},Месяцы[МЕСЯЦ],Месяцы[ID]),2,0),H20))=0),"",CONCATENATE("Реаб [",COUNTIFS(Данные[Тип],"реабилитация",Данные[Офис],Офис,Данные[Дата],"=" &amp; DATE(IF(Год&gt;0,Год,YEAR(TODAY())),VLOOKUP(Месяц,CHOOSE({1,2},Месяцы[МЕСЯЦ],Месяцы[ID]),2,0),H20)),"] ")) &amp; IF(AND(COUNTIFS(Данные[Тип],"замена",Данные[Офис],Офис,Данные[Дата],"=" &amp; DATE(IF(Год&gt;0,Год,YEAR(TODAY())),VLOOKUP(Месяц,CHOOSE({1,2},Месяцы[МЕСЯЦ],Месяцы[ID]),2,0),H20))=0),"",CONCATENATE("Замен [",COUNTIFS(Данные[Тип],"замена",Данные[Офис],Офис,Данные[Дата],"=" &amp; DATE(IF(Год&gt;0,Год,YEAR(TODAY())),VLOOKUP(Месяц,CHOOSE({1,2},Месяцы[МЕСЯЦ],Месяцы[ID]),2,0),H20)),"]"))))</f>
        <v/>
      </c>
      <c r="I21" s="33"/>
      <c r="J21" s="32" t="str">
        <f ca="1">IF(J20="—","—",IF(Офис="ВСЕ ГОРОДА / ОФИСЫ",IF(AND(COUNTIFS(Данные[Тип],"реабилитация",Данные[Дата],"=" &amp; DATE(IF(Год&gt;0,Год,YEAR(TODAY())),VLOOKUP(Месяц,CHOOSE({1,2},Месяцы[МЕСЯЦ],Месяцы[ID]),2,0),J20))=0),"",CONCATENATE("Реаб [",COUNTIFS(Данные[Тип],"реабилитация",Данные[Дата],"=" &amp; DATE(IF(Год&gt;0,Год,YEAR(TODAY())),VLOOKUP(Месяц,CHOOSE({1,2},Месяцы[МЕСЯЦ],Месяцы[ID]),2,0),J20)),"] ")) &amp; IF(AND(COUNTIFS(Данные[Тип],"замена",Данные[Дата],"=" &amp; DATE(IF(Год&gt;0,Год,YEAR(TODAY())),VLOOKUP(Месяц,CHOOSE({1,2},Месяцы[МЕСЯЦ],Месяцы[ID]),2,0),J20))=0),"",CONCATENATE("Замен [",COUNTIFS(Данные[Тип],"замена",Данные[Дата],"=" &amp; DATE(IF(Год&gt;0,Год,YEAR(TODAY())),VLOOKUP(Месяц,CHOOSE({1,2},Месяцы[МЕСЯЦ],Месяцы[ID]),2,0),J20)),"]")),IF(AND(COUNTIFS(Данные[Тип],"реабилитация",Данные[Офис],Офис,Данные[Дата],"=" &amp; DATE(IF(Год&gt;0,Год,YEAR(TODAY())),VLOOKUP(Месяц,CHOOSE({1,2},Месяцы[МЕСЯЦ],Месяцы[ID]),2,0),J20))=0),"",CONCATENATE("Реаб [",COUNTIFS(Данные[Тип],"реабилитация",Данные[Офис],Офис,Данные[Дата],"=" &amp; DATE(IF(Год&gt;0,Год,YEAR(TODAY())),VLOOKUP(Месяц,CHOOSE({1,2},Месяцы[МЕСЯЦ],Месяцы[ID]),2,0),J20)),"] ")) &amp; IF(AND(COUNTIFS(Данные[Тип],"замена",Данные[Офис],Офис,Данные[Дата],"=" &amp; DATE(IF(Год&gt;0,Год,YEAR(TODAY())),VLOOKUP(Месяц,CHOOSE({1,2},Месяцы[МЕСЯЦ],Месяцы[ID]),2,0),J20))=0),"",CONCATENATE("Замен [",COUNTIFS(Данные[Тип],"замена",Данные[Офис],Офис,Данные[Дата],"=" &amp; DATE(IF(Год&gt;0,Год,YEAR(TODAY())),VLOOKUP(Месяц,CHOOSE({1,2},Месяцы[МЕСЯЦ],Месяцы[ID]),2,0),J20)),"]"))))</f>
        <v/>
      </c>
      <c r="K21" s="32"/>
      <c r="L21" s="30" t="str">
        <f ca="1">IF(L20="—","—",IF(Офис="ВСЕ ГОРОДА / ОФИСЫ",IF(AND(COUNTIFS(Данные[Тип],"реабилитация",Данные[Дата],"=" &amp; DATE(IF(Год&gt;0,Год,YEAR(TODAY())),VLOOKUP(Месяц,CHOOSE({1,2},Месяцы[МЕСЯЦ],Месяцы[ID]),2,0),L20))=0),"",CONCATENATE("Реаб [",COUNTIFS(Данные[Тип],"реабилитация",Данные[Дата],"=" &amp; DATE(IF(Год&gt;0,Год,YEAR(TODAY())),VLOOKUP(Месяц,CHOOSE({1,2},Месяцы[МЕСЯЦ],Месяцы[ID]),2,0),L20)),"] ")) &amp; IF(AND(COUNTIFS(Данные[Тип],"замена",Данные[Дата],"=" &amp; DATE(IF(Год&gt;0,Год,YEAR(TODAY())),VLOOKUP(Месяц,CHOOSE({1,2},Месяцы[МЕСЯЦ],Месяцы[ID]),2,0),L20))=0),"",CONCATENATE("Замен [",COUNTIFS(Данные[Тип],"замена",Данные[Дата],"=" &amp; DATE(IF(Год&gt;0,Год,YEAR(TODAY())),VLOOKUP(Месяц,CHOOSE({1,2},Месяцы[МЕСЯЦ],Месяцы[ID]),2,0),L20)),"]")),IF(AND(COUNTIFS(Данные[Тип],"реабилитация",Данные[Офис],Офис,Данные[Дата],"=" &amp; DATE(IF(Год&gt;0,Год,YEAR(TODAY())),VLOOKUP(Месяц,CHOOSE({1,2},Месяцы[МЕСЯЦ],Месяцы[ID]),2,0),L20))=0),"",CONCATENATE("Реаб [",COUNTIFS(Данные[Тип],"реабилитация",Данные[Офис],Офис,Данные[Дата],"=" &amp; DATE(IF(Год&gt;0,Год,YEAR(TODAY())),VLOOKUP(Месяц,CHOOSE({1,2},Месяцы[МЕСЯЦ],Месяцы[ID]),2,0),L20)),"] ")) &amp; IF(AND(COUNTIFS(Данные[Тип],"замена",Данные[Офис],Офис,Данные[Дата],"=" &amp; DATE(IF(Год&gt;0,Год,YEAR(TODAY())),VLOOKUP(Месяц,CHOOSE({1,2},Месяцы[МЕСЯЦ],Месяцы[ID]),2,0),L20))=0),"",CONCATENATE("Замен [",COUNTIFS(Данные[Тип],"замена",Данные[Офис],Офис,Данные[Дата],"=" &amp; DATE(IF(Год&gt;0,Год,YEAR(TODAY())),VLOOKUP(Месяц,CHOOSE({1,2},Месяцы[МЕСЯЦ],Месяцы[ID]),2,0),L20)),"]"))))</f>
        <v/>
      </c>
      <c r="M21" s="30"/>
      <c r="N21" s="31" t="str">
        <f ca="1">IF(N20="—","—",IF(Офис="ВСЕ ГОРОДА / ОФИСЫ",IF(AND(COUNTIFS(Данные[Тип],"реабилитация",Данные[Дата],"=" &amp; DATE(IF(Год&gt;0,Год,YEAR(TODAY())),VLOOKUP(Месяц,CHOOSE({1,2},Месяцы[МЕСЯЦ],Месяцы[ID]),2,0),N20))=0),"",CONCATENATE("Реаб [",COUNTIFS(Данные[Тип],"реабилитация",Данные[Дата],"=" &amp; DATE(IF(Год&gt;0,Год,YEAR(TODAY())),VLOOKUP(Месяц,CHOOSE({1,2},Месяцы[МЕСЯЦ],Месяцы[ID]),2,0),N20)),"] ")) &amp; IF(AND(COUNTIFS(Данные[Тип],"замена",Данные[Дата],"=" &amp; DATE(IF(Год&gt;0,Год,YEAR(TODAY())),VLOOKUP(Месяц,CHOOSE({1,2},Месяцы[МЕСЯЦ],Месяцы[ID]),2,0),N20))=0),"",CONCATENATE("Замен [",COUNTIFS(Данные[Тип],"замена",Данные[Дата],"=" &amp; DATE(IF(Год&gt;0,Год,YEAR(TODAY())),VLOOKUP(Месяц,CHOOSE({1,2},Месяцы[МЕСЯЦ],Месяцы[ID]),2,0),N20)),"]")),IF(AND(COUNTIFS(Данные[Тип],"реабилитация",Данные[Офис],Офис,Данные[Дата],"=" &amp; DATE(IF(Год&gt;0,Год,YEAR(TODAY())),VLOOKUP(Месяц,CHOOSE({1,2},Месяцы[МЕСЯЦ],Месяцы[ID]),2,0),N20))=0),"",CONCATENATE("Реаб [",COUNTIFS(Данные[Тип],"реабилитация",Данные[Офис],Офис,Данные[Дата],"=" &amp; DATE(IF(Год&gt;0,Год,YEAR(TODAY())),VLOOKUP(Месяц,CHOOSE({1,2},Месяцы[МЕСЯЦ],Месяцы[ID]),2,0),N20)),"] ")) &amp; IF(AND(COUNTIFS(Данные[Тип],"замена",Данные[Офис],Офис,Данные[Дата],"=" &amp; DATE(IF(Год&gt;0,Год,YEAR(TODAY())),VLOOKUP(Месяц,CHOOSE({1,2},Месяцы[МЕСЯЦ],Месяцы[ID]),2,0),N20))=0),"",CONCATENATE("Замен [",COUNTIFS(Данные[Тип],"замена",Данные[Офис],Офис,Данные[Дата],"=" &amp; DATE(IF(Год&gt;0,Год,YEAR(TODAY())),VLOOKUP(Месяц,CHOOSE({1,2},Месяцы[МЕСЯЦ],Месяцы[ID]),2,0),N20)),"]"))))</f>
        <v/>
      </c>
      <c r="O21" s="31"/>
    </row>
    <row r="22" spans="2:15" ht="15" hidden="1" customHeight="1" outlineLevel="1" x14ac:dyDescent="0.25">
      <c r="B22" s="19"/>
      <c r="C22" s="19"/>
      <c r="D22" s="18"/>
      <c r="E22" s="18"/>
      <c r="F22" s="19"/>
      <c r="G22" s="19"/>
      <c r="H22" s="18"/>
      <c r="I22" s="18"/>
      <c r="J22" s="19"/>
      <c r="K22" s="19"/>
      <c r="L22" s="21"/>
      <c r="M22" s="21"/>
      <c r="N22" s="20"/>
      <c r="O22" s="20"/>
    </row>
    <row r="23" spans="2:15" ht="15" hidden="1" customHeight="1" outlineLevel="1" x14ac:dyDescent="0.25">
      <c r="B23" s="19"/>
      <c r="C23" s="19"/>
      <c r="D23" s="18"/>
      <c r="E23" s="18"/>
      <c r="F23" s="19"/>
      <c r="G23" s="19"/>
      <c r="H23" s="18"/>
      <c r="I23" s="18"/>
      <c r="J23" s="19"/>
      <c r="K23" s="19"/>
      <c r="L23" s="21"/>
      <c r="M23" s="21"/>
      <c r="N23" s="20"/>
      <c r="O23" s="20"/>
    </row>
    <row r="24" spans="2:15" ht="15" hidden="1" customHeight="1" outlineLevel="1" x14ac:dyDescent="0.25">
      <c r="B24" s="19"/>
      <c r="C24" s="19"/>
      <c r="D24" s="18"/>
      <c r="E24" s="18"/>
      <c r="F24" s="19"/>
      <c r="G24" s="19"/>
      <c r="H24" s="18"/>
      <c r="I24" s="18"/>
      <c r="J24" s="19"/>
      <c r="K24" s="19"/>
      <c r="L24" s="21"/>
      <c r="M24" s="21"/>
      <c r="N24" s="20"/>
      <c r="O24" s="20"/>
    </row>
    <row r="25" spans="2:15" ht="30" customHeight="1" collapsed="1" x14ac:dyDescent="0.25">
      <c r="B25" s="49">
        <f ca="1">IF(Месяц="","—",IF(N20&lt;DAY(DATE(IF(Год&gt;0,Год,YEAR(TODAY())),VLOOKUP(Месяц,CHOOSE({1,2},Месяцы[МЕСЯЦ],Месяцы[ID]),2,0)+1,1)-1),N20+1,""))</f>
        <v>29</v>
      </c>
      <c r="C25" s="49"/>
      <c r="D25" s="49">
        <f ca="1">IF(Месяц="","—",IF(B25&lt;DAY(DATE(IF(Год&gt;0,Год,YEAR(TODAY())),VLOOKUP(Месяц,CHOOSE({1,2},Месяцы[МЕСЯЦ],Месяцы[ID]),2,0)+1,1)-1),B25+1,""))</f>
        <v>30</v>
      </c>
      <c r="E25" s="49"/>
      <c r="F25" s="49" t="str">
        <f ca="1">IF(Месяц="","—",IF(D25&lt;DAY(DATE(IF(Год&gt;0,Год,YEAR(TODAY())),VLOOKUP(Месяц,CHOOSE({1,2},Месяцы[МЕСЯЦ],Месяцы[ID]),2,0)+1,1)-1),D25+1,""))</f>
        <v/>
      </c>
      <c r="G25" s="49"/>
      <c r="H25" s="49" t="str">
        <f ca="1">IF(Месяц="","—",IF(F25&lt;DAY(DATE(IF(Год&gt;0,Год,YEAR(TODAY())),VLOOKUP(Месяц,CHOOSE({1,2},Месяцы[МЕСЯЦ],Месяцы[ID]),2,0)+1,1)-1),F25+1,""))</f>
        <v/>
      </c>
      <c r="I25" s="49"/>
      <c r="J25" s="49" t="str">
        <f ca="1">IF(Месяц="","—",IF(H25&lt;DAY(DATE(IF(Год&gt;0,Год,YEAR(TODAY())),VLOOKUP(Месяц,CHOOSE({1,2},Месяцы[МЕСЯЦ],Месяцы[ID]),2,0)+1,1)-1),H25+1,""))</f>
        <v/>
      </c>
      <c r="K25" s="49"/>
      <c r="L25" s="47" t="str">
        <f ca="1">IF(Месяц="","—",IF(J25&lt;DAY(DATE(IF(Год&gt;0,Год,YEAR(TODAY())),VLOOKUP(Месяц,CHOOSE({1,2},Месяцы[МЕСЯЦ],Месяцы[ID]),2,0)+1,1)-1),J25+1,""))</f>
        <v/>
      </c>
      <c r="M25" s="47"/>
      <c r="N25" s="47" t="str">
        <f ca="1">IF(Месяц="","—",IF(L25&lt;DAY(DATE(IF(Год&gt;0,Год,YEAR(TODAY())),VLOOKUP(Месяц,CHOOSE({1,2},Месяцы[МЕСЯЦ],Месяцы[ID]),2,0)+1,1)-1),L25+1,""))</f>
        <v/>
      </c>
      <c r="O25" s="47"/>
    </row>
    <row r="26" spans="2:15" x14ac:dyDescent="0.25">
      <c r="B26" s="35" t="str">
        <f ca="1">IF(B25="—","—",IF(Офис="ВСЕ ГОРОДА / ОФИСЫ",IF(AND(COUNTIFS(Данные[Тип],"реабилитация",Данные[Дата],"=" &amp; DATE(IF(Год&gt;0,Год,YEAR(TODAY())),VLOOKUP(Месяц,CHOOSE({1,2},Месяцы[МЕСЯЦ],Месяцы[ID]),2,0),B25))=0),"",CONCATENATE("Реаб [",COUNTIFS(Данные[Тип],"реабилитация",Данные[Дата],"=" &amp; DATE(IF(Год&gt;0,Год,YEAR(TODAY())),VLOOKUP(Месяц,CHOOSE({1,2},Месяцы[МЕСЯЦ],Месяцы[ID]),2,0),B25)),"] ")) &amp; IF(AND(COUNTIFS(Данные[Тип],"замена",Данные[Дата],"=" &amp; DATE(IF(Год&gt;0,Год,YEAR(TODAY())),VLOOKUP(Месяц,CHOOSE({1,2},Месяцы[МЕСЯЦ],Месяцы[ID]),2,0),B25))=0),"",CONCATENATE("Замен [",COUNTIFS(Данные[Тип],"замена",Данные[Дата],"=" &amp; DATE(IF(Год&gt;0,Год,YEAR(TODAY())),VLOOKUP(Месяц,CHOOSE({1,2},Месяцы[МЕСЯЦ],Месяцы[ID]),2,0),B25)),"]")),IF(AND(COUNTIFS(Данные[Тип],"реабилитация",Данные[Офис],Офис,Данные[Дата],"=" &amp; DATE(IF(Год&gt;0,Год,YEAR(TODAY())),VLOOKUP(Месяц,CHOOSE({1,2},Месяцы[МЕСЯЦ],Месяцы[ID]),2,0),B25))=0),"",CONCATENATE("Реаб [",COUNTIFS(Данные[Тип],"реабилитация",Данные[Офис],Офис,Данные[Дата],"=" &amp; DATE(IF(Год&gt;0,Год,YEAR(TODAY())),VLOOKUP(Месяц,CHOOSE({1,2},Месяцы[МЕСЯЦ],Месяцы[ID]),2,0),B25)),"] ")) &amp; IF(AND(COUNTIFS(Данные[Тип],"замена",Данные[Офис],Офис,Данные[Дата],"=" &amp; DATE(IF(Год&gt;0,Год,YEAR(TODAY())),VLOOKUP(Месяц,CHOOSE({1,2},Месяцы[МЕСЯЦ],Месяцы[ID]),2,0),B25))=0),"",CONCATENATE("Замен [",COUNTIFS(Данные[Тип],"замена",Данные[Офис],Офис,Данные[Дата],"=" &amp; DATE(IF(Год&gt;0,Год,YEAR(TODAY())),VLOOKUP(Месяц,CHOOSE({1,2},Месяцы[МЕСЯЦ],Месяцы[ID]),2,0),B25)),"]"))))</f>
        <v/>
      </c>
      <c r="C26" s="35"/>
      <c r="D26" s="36" t="str">
        <f ca="1">IF(D25="—","—",IF(Офис="ВСЕ ГОРОДА / ОФИСЫ",IF(AND(COUNTIFS(Данные[Тип],"реабилитация",Данные[Дата],"=" &amp; DATE(IF(Год&gt;0,Год,YEAR(TODAY())),VLOOKUP(Месяц,CHOOSE({1,2},Месяцы[МЕСЯЦ],Месяцы[ID]),2,0),D25))=0),"",CONCATENATE("Реаб [",COUNTIFS(Данные[Тип],"реабилитация",Данные[Дата],"=" &amp; DATE(IF(Год&gt;0,Год,YEAR(TODAY())),VLOOKUP(Месяц,CHOOSE({1,2},Месяцы[МЕСЯЦ],Месяцы[ID]),2,0),D25)),"] ")) &amp; IF(AND(COUNTIFS(Данные[Тип],"замена",Данные[Дата],"=" &amp; DATE(IF(Год&gt;0,Год,YEAR(TODAY())),VLOOKUP(Месяц,CHOOSE({1,2},Месяцы[МЕСЯЦ],Месяцы[ID]),2,0),D25))=0),"",CONCATENATE("Замен [",COUNTIFS(Данные[Тип],"замена",Данные[Дата],"=" &amp; DATE(IF(Год&gt;0,Год,YEAR(TODAY())),VLOOKUP(Месяц,CHOOSE({1,2},Месяцы[МЕСЯЦ],Месяцы[ID]),2,0),D25)),"]")),IF(AND(COUNTIFS(Данные[Тип],"реабилитация",Данные[Офис],Офис,Данные[Дата],"=" &amp; DATE(IF(Год&gt;0,Год,YEAR(TODAY())),VLOOKUP(Месяц,CHOOSE({1,2},Месяцы[МЕСЯЦ],Месяцы[ID]),2,0),D25))=0),"",CONCATENATE("Реаб [",COUNTIFS(Данные[Тип],"реабилитация",Данные[Офис],Офис,Данные[Дата],"=" &amp; DATE(IF(Год&gt;0,Год,YEAR(TODAY())),VLOOKUP(Месяц,CHOOSE({1,2},Месяцы[МЕСЯЦ],Месяцы[ID]),2,0),D25)),"] ")) &amp; IF(AND(COUNTIFS(Данные[Тип],"замена",Данные[Офис],Офис,Данные[Дата],"=" &amp; DATE(IF(Год&gt;0,Год,YEAR(TODAY())),VLOOKUP(Месяц,CHOOSE({1,2},Месяцы[МЕСЯЦ],Месяцы[ID]),2,0),D25))=0),"",CONCATENATE("Замен [",COUNTIFS(Данные[Тип],"замена",Данные[Офис],Офис,Данные[Дата],"=" &amp; DATE(IF(Год&gt;0,Год,YEAR(TODAY())),VLOOKUP(Месяц,CHOOSE({1,2},Месяцы[МЕСЯЦ],Месяцы[ID]),2,0),D25)),"]"))))</f>
        <v/>
      </c>
      <c r="E26" s="36"/>
      <c r="F26" s="35" t="str">
        <f ca="1">IF(F25="—","—",IF(Офис="ВСЕ ГОРОДА / ОФИСЫ",IF(AND(COUNTIFS(Данные[Тип],"реабилитация",Данные[Дата],"=" &amp; DATE(IF(Год&gt;0,Год,YEAR(TODAY())),VLOOKUP(Месяц,CHOOSE({1,2},Месяцы[МЕСЯЦ],Месяцы[ID]),2,0),F25))=0),"",CONCATENATE("Реаб [",COUNTIFS(Данные[Тип],"реабилитация",Данные[Дата],"=" &amp; DATE(IF(Год&gt;0,Год,YEAR(TODAY())),VLOOKUP(Месяц,CHOOSE({1,2},Месяцы[МЕСЯЦ],Месяцы[ID]),2,0),F25)),"] ")) &amp; IF(AND(COUNTIFS(Данные[Тип],"замена",Данные[Дата],"=" &amp; DATE(IF(Год&gt;0,Год,YEAR(TODAY())),VLOOKUP(Месяц,CHOOSE({1,2},Месяцы[МЕСЯЦ],Месяцы[ID]),2,0),F25))=0),"",CONCATENATE("Замен [",COUNTIFS(Данные[Тип],"замена",Данные[Дата],"=" &amp; DATE(IF(Год&gt;0,Год,YEAR(TODAY())),VLOOKUP(Месяц,CHOOSE({1,2},Месяцы[МЕСЯЦ],Месяцы[ID]),2,0),F25)),"]")),IF(AND(COUNTIFS(Данные[Тип],"реабилитация",Данные[Офис],Офис,Данные[Дата],"=" &amp; DATE(IF(Год&gt;0,Год,YEAR(TODAY())),VLOOKUP(Месяц,CHOOSE({1,2},Месяцы[МЕСЯЦ],Месяцы[ID]),2,0),F25))=0),"",CONCATENATE("Реаб [",COUNTIFS(Данные[Тип],"реабилитация",Данные[Офис],Офис,Данные[Дата],"=" &amp; DATE(IF(Год&gt;0,Год,YEAR(TODAY())),VLOOKUP(Месяц,CHOOSE({1,2},Месяцы[МЕСЯЦ],Месяцы[ID]),2,0),F25)),"] ")) &amp; IF(AND(COUNTIFS(Данные[Тип],"замена",Данные[Офис],Офис,Данные[Дата],"=" &amp; DATE(IF(Год&gt;0,Год,YEAR(TODAY())),VLOOKUP(Месяц,CHOOSE({1,2},Месяцы[МЕСЯЦ],Месяцы[ID]),2,0),F25))=0),"",CONCATENATE("Замен [",COUNTIFS(Данные[Тип],"замена",Данные[Офис],Офис,Данные[Дата],"=" &amp; DATE(IF(Год&gt;0,Год,YEAR(TODAY())),VLOOKUP(Месяц,CHOOSE({1,2},Месяцы[МЕСЯЦ],Месяцы[ID]),2,0),F25)),"]"))))</f>
        <v/>
      </c>
      <c r="G26" s="35"/>
      <c r="H26" s="36" t="str">
        <f ca="1">IF(H25="—","—",IF(Офис="ВСЕ ГОРОДА / ОФИСЫ",IF(AND(COUNTIFS(Данные[Тип],"реабилитация",Данные[Дата],"=" &amp; DATE(IF(Год&gt;0,Год,YEAR(TODAY())),VLOOKUP(Месяц,CHOOSE({1,2},Месяцы[МЕСЯЦ],Месяцы[ID]),2,0),H25))=0),"",CONCATENATE("Реаб [",COUNTIFS(Данные[Тип],"реабилитация",Данные[Дата],"=" &amp; DATE(IF(Год&gt;0,Год,YEAR(TODAY())),VLOOKUP(Месяц,CHOOSE({1,2},Месяцы[МЕСЯЦ],Месяцы[ID]),2,0),H25)),"] ")) &amp; IF(AND(COUNTIFS(Данные[Тип],"замена",Данные[Дата],"=" &amp; DATE(IF(Год&gt;0,Год,YEAR(TODAY())),VLOOKUP(Месяц,CHOOSE({1,2},Месяцы[МЕСЯЦ],Месяцы[ID]),2,0),H25))=0),"",CONCATENATE("Замен [",COUNTIFS(Данные[Тип],"замена",Данные[Дата],"=" &amp; DATE(IF(Год&gt;0,Год,YEAR(TODAY())),VLOOKUP(Месяц,CHOOSE({1,2},Месяцы[МЕСЯЦ],Месяцы[ID]),2,0),H25)),"]")),IF(AND(COUNTIFS(Данные[Тип],"реабилитация",Данные[Офис],Офис,Данные[Дата],"=" &amp; DATE(IF(Год&gt;0,Год,YEAR(TODAY())),VLOOKUP(Месяц,CHOOSE({1,2},Месяцы[МЕСЯЦ],Месяцы[ID]),2,0),H25))=0),"",CONCATENATE("Реаб [",COUNTIFS(Данные[Тип],"реабилитация",Данные[Офис],Офис,Данные[Дата],"=" &amp; DATE(IF(Год&gt;0,Год,YEAR(TODAY())),VLOOKUP(Месяц,CHOOSE({1,2},Месяцы[МЕСЯЦ],Месяцы[ID]),2,0),H25)),"] ")) &amp; IF(AND(COUNTIFS(Данные[Тип],"замена",Данные[Офис],Офис,Данные[Дата],"=" &amp; DATE(IF(Год&gt;0,Год,YEAR(TODAY())),VLOOKUP(Месяц,CHOOSE({1,2},Месяцы[МЕСЯЦ],Месяцы[ID]),2,0),H25))=0),"",CONCATENATE("Замен [",COUNTIFS(Данные[Тип],"замена",Данные[Офис],Офис,Данные[Дата],"=" &amp; DATE(IF(Год&gt;0,Год,YEAR(TODAY())),VLOOKUP(Месяц,CHOOSE({1,2},Месяцы[МЕСЯЦ],Месяцы[ID]),2,0),H25)),"]"))))</f>
        <v/>
      </c>
      <c r="I26" s="36"/>
      <c r="J26" s="35" t="str">
        <f ca="1">IF(J25="—","—",IF(Офис="ВСЕ ГОРОДА / ОФИСЫ",IF(AND(COUNTIFS(Данные[Тип],"реабилитация",Данные[Дата],"=" &amp; DATE(IF(Год&gt;0,Год,YEAR(TODAY())),VLOOKUP(Месяц,CHOOSE({1,2},Месяцы[МЕСЯЦ],Месяцы[ID]),2,0),J25))=0),"",CONCATENATE("Реаб [",COUNTIFS(Данные[Тип],"реабилитация",Данные[Дата],"=" &amp; DATE(IF(Год&gt;0,Год,YEAR(TODAY())),VLOOKUP(Месяц,CHOOSE({1,2},Месяцы[МЕСЯЦ],Месяцы[ID]),2,0),J25)),"] ")) &amp; IF(AND(COUNTIFS(Данные[Тип],"замена",Данные[Дата],"=" &amp; DATE(IF(Год&gt;0,Год,YEAR(TODAY())),VLOOKUP(Месяц,CHOOSE({1,2},Месяцы[МЕСЯЦ],Месяцы[ID]),2,0),J25))=0),"",CONCATENATE("Замен [",COUNTIFS(Данные[Тип],"замена",Данные[Дата],"=" &amp; DATE(IF(Год&gt;0,Год,YEAR(TODAY())),VLOOKUP(Месяц,CHOOSE({1,2},Месяцы[МЕСЯЦ],Месяцы[ID]),2,0),J25)),"]")),IF(AND(COUNTIFS(Данные[Тип],"реабилитация",Данные[Офис],Офис,Данные[Дата],"=" &amp; DATE(IF(Год&gt;0,Год,YEAR(TODAY())),VLOOKUP(Месяц,CHOOSE({1,2},Месяцы[МЕСЯЦ],Месяцы[ID]),2,0),J25))=0),"",CONCATENATE("Реаб [",COUNTIFS(Данные[Тип],"реабилитация",Данные[Офис],Офис,Данные[Дата],"=" &amp; DATE(IF(Год&gt;0,Год,YEAR(TODAY())),VLOOKUP(Месяц,CHOOSE({1,2},Месяцы[МЕСЯЦ],Месяцы[ID]),2,0),J25)),"] ")) &amp; IF(AND(COUNTIFS(Данные[Тип],"замена",Данные[Офис],Офис,Данные[Дата],"=" &amp; DATE(IF(Год&gt;0,Год,YEAR(TODAY())),VLOOKUP(Месяц,CHOOSE({1,2},Месяцы[МЕСЯЦ],Месяцы[ID]),2,0),J25))=0),"",CONCATENATE("Замен [",COUNTIFS(Данные[Тип],"замена",Данные[Офис],Офис,Данные[Дата],"=" &amp; DATE(IF(Год&gt;0,Год,YEAR(TODAY())),VLOOKUP(Месяц,CHOOSE({1,2},Месяцы[МЕСЯЦ],Месяцы[ID]),2,0),J25)),"]"))))</f>
        <v/>
      </c>
      <c r="K26" s="35"/>
      <c r="L26" s="30" t="str">
        <f ca="1">IF(L25="—","—",IF(Офис="ВСЕ ГОРОДА / ОФИСЫ",IF(AND(COUNTIFS(Данные[Тип],"реабилитация",Данные[Дата],"=" &amp; DATE(IF(Год&gt;0,Год,YEAR(TODAY())),VLOOKUP(Месяц,CHOOSE({1,2},Месяцы[МЕСЯЦ],Месяцы[ID]),2,0),L25))=0),"",CONCATENATE("Реаб [",COUNTIFS(Данные[Тип],"реабилитация",Данные[Дата],"=" &amp; DATE(IF(Год&gt;0,Год,YEAR(TODAY())),VLOOKUP(Месяц,CHOOSE({1,2},Месяцы[МЕСЯЦ],Месяцы[ID]),2,0),L25)),"] ")) &amp; IF(AND(COUNTIFS(Данные[Тип],"замена",Данные[Дата],"=" &amp; DATE(IF(Год&gt;0,Год,YEAR(TODAY())),VLOOKUP(Месяц,CHOOSE({1,2},Месяцы[МЕСЯЦ],Месяцы[ID]),2,0),L25))=0),"",CONCATENATE("Замен [",COUNTIFS(Данные[Тип],"замена",Данные[Дата],"=" &amp; DATE(IF(Год&gt;0,Год,YEAR(TODAY())),VLOOKUP(Месяц,CHOOSE({1,2},Месяцы[МЕСЯЦ],Месяцы[ID]),2,0),L25)),"]")),IF(AND(COUNTIFS(Данные[Тип],"реабилитация",Данные[Офис],Офис,Данные[Дата],"=" &amp; DATE(IF(Год&gt;0,Год,YEAR(TODAY())),VLOOKUP(Месяц,CHOOSE({1,2},Месяцы[МЕСЯЦ],Месяцы[ID]),2,0),L25))=0),"",CONCATENATE("Реаб [",COUNTIFS(Данные[Тип],"реабилитация",Данные[Офис],Офис,Данные[Дата],"=" &amp; DATE(IF(Год&gt;0,Год,YEAR(TODAY())),VLOOKUP(Месяц,CHOOSE({1,2},Месяцы[МЕСЯЦ],Месяцы[ID]),2,0),L25)),"] ")) &amp; IF(AND(COUNTIFS(Данные[Тип],"замена",Данные[Офис],Офис,Данные[Дата],"=" &amp; DATE(IF(Год&gt;0,Год,YEAR(TODAY())),VLOOKUP(Месяц,CHOOSE({1,2},Месяцы[МЕСЯЦ],Месяцы[ID]),2,0),L25))=0),"",CONCATENATE("Замен [",COUNTIFS(Данные[Тип],"замена",Данные[Офис],Офис,Данные[Дата],"=" &amp; DATE(IF(Год&gt;0,Год,YEAR(TODAY())),VLOOKUP(Месяц,CHOOSE({1,2},Месяцы[МЕСЯЦ],Месяцы[ID]),2,0),L25)),"]"))))</f>
        <v/>
      </c>
      <c r="M26" s="30"/>
      <c r="N26" s="34" t="str">
        <f ca="1">IF(N25="—","—",IF(Офис="ВСЕ ГОРОДА / ОФИСЫ",IF(AND(COUNTIFS(Данные[Тип],"реабилитация",Данные[Дата],"=" &amp; DATE(IF(Год&gt;0,Год,YEAR(TODAY())),VLOOKUP(Месяц,CHOOSE({1,2},Месяцы[МЕСЯЦ],Месяцы[ID]),2,0),N25))=0),"",CONCATENATE("Реаб [",COUNTIFS(Данные[Тип],"реабилитация",Данные[Дата],"=" &amp; DATE(IF(Год&gt;0,Год,YEAR(TODAY())),VLOOKUP(Месяц,CHOOSE({1,2},Месяцы[МЕСЯЦ],Месяцы[ID]),2,0),N25)),"] ")) &amp; IF(AND(COUNTIFS(Данные[Тип],"замена",Данные[Дата],"=" &amp; DATE(IF(Год&gt;0,Год,YEAR(TODAY())),VLOOKUP(Месяц,CHOOSE({1,2},Месяцы[МЕСЯЦ],Месяцы[ID]),2,0),N25))=0),"",CONCATENATE("Замен [",COUNTIFS(Данные[Тип],"замена",Данные[Дата],"=" &amp; DATE(IF(Год&gt;0,Год,YEAR(TODAY())),VLOOKUP(Месяц,CHOOSE({1,2},Месяцы[МЕСЯЦ],Месяцы[ID]),2,0),N25)),"]")),IF(AND(COUNTIFS(Данные[Тип],"реабилитация",Данные[Офис],Офис,Данные[Дата],"=" &amp; DATE(IF(Год&gt;0,Год,YEAR(TODAY())),VLOOKUP(Месяц,CHOOSE({1,2},Месяцы[МЕСЯЦ],Месяцы[ID]),2,0),N25))=0),"",CONCATENATE("Реаб [",COUNTIFS(Данные[Тип],"реабилитация",Данные[Офис],Офис,Данные[Дата],"=" &amp; DATE(IF(Год&gt;0,Год,YEAR(TODAY())),VLOOKUP(Месяц,CHOOSE({1,2},Месяцы[МЕСЯЦ],Месяцы[ID]),2,0),N25)),"] ")) &amp; IF(AND(COUNTIFS(Данные[Тип],"замена",Данные[Офис],Офис,Данные[Дата],"=" &amp; DATE(IF(Год&gt;0,Год,YEAR(TODAY())),VLOOKUP(Месяц,CHOOSE({1,2},Месяцы[МЕСЯЦ],Месяцы[ID]),2,0),N25))=0),"",CONCATENATE("Замен [",COUNTIFS(Данные[Тип],"замена",Данные[Офис],Офис,Данные[Дата],"=" &amp; DATE(IF(Год&gt;0,Год,YEAR(TODAY())),VLOOKUP(Месяц,CHOOSE({1,2},Месяцы[МЕСЯЦ],Месяцы[ID]),2,0),N25)),"]"))))</f>
        <v/>
      </c>
      <c r="O26" s="34"/>
    </row>
    <row r="27" spans="2:15" hidden="1" outlineLevel="1" x14ac:dyDescent="0.25">
      <c r="B27" s="15"/>
      <c r="C27" s="16"/>
      <c r="D27" s="17"/>
      <c r="E27" s="17"/>
      <c r="F27" s="16"/>
      <c r="G27" s="16"/>
      <c r="H27" s="17"/>
      <c r="I27" s="17"/>
      <c r="J27" s="16"/>
      <c r="K27" s="16"/>
      <c r="L27" s="22"/>
      <c r="M27" s="22"/>
      <c r="N27" s="23"/>
      <c r="O27" s="23"/>
    </row>
    <row r="28" spans="2:15" hidden="1" outlineLevel="1" x14ac:dyDescent="0.25">
      <c r="B28" s="15"/>
      <c r="C28" s="16"/>
      <c r="D28" s="17"/>
      <c r="E28" s="17"/>
      <c r="F28" s="16"/>
      <c r="G28" s="16"/>
      <c r="H28" s="17"/>
      <c r="I28" s="17"/>
      <c r="J28" s="16"/>
      <c r="K28" s="16"/>
      <c r="L28" s="22"/>
      <c r="M28" s="22"/>
      <c r="N28" s="23"/>
      <c r="O28" s="23"/>
    </row>
    <row r="29" spans="2:15" hidden="1" outlineLevel="1" x14ac:dyDescent="0.25">
      <c r="B29" s="15"/>
      <c r="C29" s="16"/>
      <c r="D29" s="17"/>
      <c r="E29" s="17"/>
      <c r="F29" s="16"/>
      <c r="G29" s="16"/>
      <c r="H29" s="17"/>
      <c r="I29" s="17"/>
      <c r="J29" s="16"/>
      <c r="K29" s="16"/>
      <c r="L29" s="22"/>
      <c r="M29" s="22"/>
      <c r="N29" s="23"/>
      <c r="O29" s="23"/>
    </row>
    <row r="30" spans="2:15" ht="30" customHeight="1" collapsed="1" x14ac:dyDescent="0.25">
      <c r="B30" s="43" t="str">
        <f ca="1">IF(Месяц="","—",IF(N25&lt;DAY(DATE(IF(Год&gt;0,Год,YEAR(TODAY())),VLOOKUP(Месяц,CHOOSE({1,2},Месяцы[МЕСЯЦ],Месяцы[ID]),2,0)+1,1)-1),N25+1,""))</f>
        <v/>
      </c>
      <c r="C30" s="43"/>
      <c r="D30" s="43" t="str">
        <f ca="1">IF(Месяц="","—",IF(B30&lt;DAY(DATE(IF(Год&gt;0,Год,YEAR(TODAY())),VLOOKUP(Месяц,CHOOSE({1,2},Месяцы[МЕСЯЦ],Месяцы[ID]),2,0)+1,1)-1),B30+1,""))</f>
        <v/>
      </c>
      <c r="E30" s="43"/>
      <c r="F30" s="43"/>
      <c r="G30" s="43"/>
      <c r="H30" s="43"/>
      <c r="I30" s="43"/>
      <c r="J30" s="43"/>
      <c r="K30" s="43"/>
      <c r="L30" s="38"/>
      <c r="M30" s="38"/>
      <c r="N30" s="38"/>
      <c r="O30" s="38"/>
    </row>
    <row r="31" spans="2:15" x14ac:dyDescent="0.25">
      <c r="B31" s="32" t="str">
        <f ca="1">IF(B30="—","—",IF(Офис="ВСЕ ГОРОДА / ОФИСЫ",IF(AND(COUNTIFS(Данные[Тип],"реабилитация",Данные[Дата],"=" &amp; DATE(IF(Год&gt;0,Год,YEAR(TODAY())),VLOOKUP(Месяц,CHOOSE({1,2},Месяцы[МЕСЯЦ],Месяцы[ID]),2,0),B30))=0),"",CONCATENATE("Реаб [",COUNTIFS(Данные[Тип],"реабилитация",Данные[Дата],"=" &amp; DATE(IF(Год&gt;0,Год,YEAR(TODAY())),VLOOKUP(Месяц,CHOOSE({1,2},Месяцы[МЕСЯЦ],Месяцы[ID]),2,0),B30)),"] ")) &amp; IF(AND(COUNTIFS(Данные[Тип],"замена",Данные[Дата],"=" &amp; DATE(IF(Год&gt;0,Год,YEAR(TODAY())),VLOOKUP(Месяц,CHOOSE({1,2},Месяцы[МЕСЯЦ],Месяцы[ID]),2,0),B30))=0),"",CONCATENATE("Замен [",COUNTIFS(Данные[Тип],"замена",Данные[Дата],"=" &amp; DATE(IF(Год&gt;0,Год,YEAR(TODAY())),VLOOKUP(Месяц,CHOOSE({1,2},Месяцы[МЕСЯЦ],Месяцы[ID]),2,0),B30)),"]")),IF(AND(COUNTIFS(Данные[Тип],"реабилитация",Данные[Офис],Офис,Данные[Дата],"=" &amp; DATE(IF(Год&gt;0,Год,YEAR(TODAY())),VLOOKUP(Месяц,CHOOSE({1,2},Месяцы[МЕСЯЦ],Месяцы[ID]),2,0),B30))=0),"",CONCATENATE("Реаб [",COUNTIFS(Данные[Тип],"реабилитация",Данные[Офис],Офис,Данные[Дата],"=" &amp; DATE(IF(Год&gt;0,Год,YEAR(TODAY())),VLOOKUP(Месяц,CHOOSE({1,2},Месяцы[МЕСЯЦ],Месяцы[ID]),2,0),B30)),"] ")) &amp; IF(AND(COUNTIFS(Данные[Тип],"замена",Данные[Офис],Офис,Данные[Дата],"=" &amp; DATE(IF(Год&gt;0,Год,YEAR(TODAY())),VLOOKUP(Месяц,CHOOSE({1,2},Месяцы[МЕСЯЦ],Месяцы[ID]),2,0),B30))=0),"",CONCATENATE("Замен [",COUNTIFS(Данные[Тип],"замена",Данные[Офис],Офис,Данные[Дата],"=" &amp; DATE(IF(Год&gt;0,Год,YEAR(TODAY())),VLOOKUP(Месяц,CHOOSE({1,2},Месяцы[МЕСЯЦ],Месяцы[ID]),2,0),B30)),"]"))))</f>
        <v/>
      </c>
      <c r="C31" s="32"/>
      <c r="D31" s="33" t="str">
        <f ca="1">IF(D30="—","—",IF(Офис="ВСЕ ГОРОДА / ОФИСЫ",IF(AND(COUNTIFS(Данные[Тип],"реабилитация",Данные[Дата],"=" &amp; DATE(IF(Год&gt;0,Год,YEAR(TODAY())),VLOOKUP(Месяц,CHOOSE({1,2},Месяцы[МЕСЯЦ],Месяцы[ID]),2,0),D30))=0),"",CONCATENATE("Реаб [",COUNTIFS(Данные[Тип],"реабилитация",Данные[Дата],"=" &amp; DATE(IF(Год&gt;0,Год,YEAR(TODAY())),VLOOKUP(Месяц,CHOOSE({1,2},Месяцы[МЕСЯЦ],Месяцы[ID]),2,0),D30)),"] ")) &amp; IF(AND(COUNTIFS(Данные[Тип],"замена",Данные[Дата],"=" &amp; DATE(IF(Год&gt;0,Год,YEAR(TODAY())),VLOOKUP(Месяц,CHOOSE({1,2},Месяцы[МЕСЯЦ],Месяцы[ID]),2,0),D30))=0),"",CONCATENATE("Замен [",COUNTIFS(Данные[Тип],"замена",Данные[Дата],"=" &amp; DATE(IF(Год&gt;0,Год,YEAR(TODAY())),VLOOKUP(Месяц,CHOOSE({1,2},Месяцы[МЕСЯЦ],Месяцы[ID]),2,0),D30)),"]")),IF(AND(COUNTIFS(Данные[Тип],"реабилитация",Данные[Офис],Офис,Данные[Дата],"=" &amp; DATE(IF(Год&gt;0,Год,YEAR(TODAY())),VLOOKUP(Месяц,CHOOSE({1,2},Месяцы[МЕСЯЦ],Месяцы[ID]),2,0),D30))=0),"",CONCATENATE("Реаб [",COUNTIFS(Данные[Тип],"реабилитация",Данные[Офис],Офис,Данные[Дата],"=" &amp; DATE(IF(Год&gt;0,Год,YEAR(TODAY())),VLOOKUP(Месяц,CHOOSE({1,2},Месяцы[МЕСЯЦ],Месяцы[ID]),2,0),D30)),"] ")) &amp; IF(AND(COUNTIFS(Данные[Тип],"замена",Данные[Офис],Офис,Данные[Дата],"=" &amp; DATE(IF(Год&gt;0,Год,YEAR(TODAY())),VLOOKUP(Месяц,CHOOSE({1,2},Месяцы[МЕСЯЦ],Месяцы[ID]),2,0),D30))=0),"",CONCATENATE("Замен [",COUNTIFS(Данные[Тип],"замена",Данные[Офис],Офис,Данные[Дата],"=" &amp; DATE(IF(Год&gt;0,Год,YEAR(TODAY())),VLOOKUP(Месяц,CHOOSE({1,2},Месяцы[МЕСЯЦ],Месяцы[ID]),2,0),D30)),"]"))))</f>
        <v/>
      </c>
      <c r="E31" s="33"/>
      <c r="F31" s="32" t="str">
        <f ca="1">IF(F30="—","—",IF(Офис="ВСЕ ГОРОДА / ОФИСЫ",IF(AND(COUNTIFS(Данные[Тип],"реабилитация",Данные[Дата],"=" &amp; DATE(IF(Год&gt;0,Год,YEAR(TODAY())),VLOOKUP(Месяц,CHOOSE({1,2},Месяцы[МЕСЯЦ],Месяцы[ID]),2,0),F30))=0),"",CONCATENATE("Реаб [",COUNTIFS(Данные[Тип],"реабилитация",Данные[Дата],"=" &amp; DATE(IF(Год&gt;0,Год,YEAR(TODAY())),VLOOKUP(Месяц,CHOOSE({1,2},Месяцы[МЕСЯЦ],Месяцы[ID]),2,0),F30)),"] ")) &amp; IF(AND(COUNTIFS(Данные[Тип],"замена",Данные[Дата],"=" &amp; DATE(IF(Год&gt;0,Год,YEAR(TODAY())),VLOOKUP(Месяц,CHOOSE({1,2},Месяцы[МЕСЯЦ],Месяцы[ID]),2,0),F30))=0),"",CONCATENATE("Замен [",COUNTIFS(Данные[Тип],"замена",Данные[Дата],"=" &amp; DATE(IF(Год&gt;0,Год,YEAR(TODAY())),VLOOKUP(Месяц,CHOOSE({1,2},Месяцы[МЕСЯЦ],Месяцы[ID]),2,0),F30)),"]")),IF(AND(COUNTIFS(Данные[Тип],"реабилитация",Данные[Офис],Офис,Данные[Дата],"=" &amp; DATE(IF(Год&gt;0,Год,YEAR(TODAY())),VLOOKUP(Месяц,CHOOSE({1,2},Месяцы[МЕСЯЦ],Месяцы[ID]),2,0),F30))=0),"",CONCATENATE("Реаб [",COUNTIFS(Данные[Тип],"реабилитация",Данные[Офис],Офис,Данные[Дата],"=" &amp; DATE(IF(Год&gt;0,Год,YEAR(TODAY())),VLOOKUP(Месяц,CHOOSE({1,2},Месяцы[МЕСЯЦ],Месяцы[ID]),2,0),F30)),"] ")) &amp; IF(AND(COUNTIFS(Данные[Тип],"замена",Данные[Офис],Офис,Данные[Дата],"=" &amp; DATE(IF(Год&gt;0,Год,YEAR(TODAY())),VLOOKUP(Месяц,CHOOSE({1,2},Месяцы[МЕСЯЦ],Месяцы[ID]),2,0),F30))=0),"",CONCATENATE("Замен [",COUNTIFS(Данные[Тип],"замена",Данные[Офис],Офис,Данные[Дата],"=" &amp; DATE(IF(Год&gt;0,Год,YEAR(TODAY())),VLOOKUP(Месяц,CHOOSE({1,2},Месяцы[МЕСЯЦ],Месяцы[ID]),2,0),F30)),"]"))))</f>
        <v/>
      </c>
      <c r="G31" s="32"/>
      <c r="H31" s="33" t="str">
        <f ca="1">IF(H30="—","—",IF(Офис="ВСЕ ГОРОДА / ОФИСЫ",IF(AND(COUNTIFS(Данные[Тип],"реабилитация",Данные[Дата],"=" &amp; DATE(IF(Год&gt;0,Год,YEAR(TODAY())),VLOOKUP(Месяц,CHOOSE({1,2},Месяцы[МЕСЯЦ],Месяцы[ID]),2,0),H30))=0),"",CONCATENATE("Реаб [",COUNTIFS(Данные[Тип],"реабилитация",Данные[Дата],"=" &amp; DATE(IF(Год&gt;0,Год,YEAR(TODAY())),VLOOKUP(Месяц,CHOOSE({1,2},Месяцы[МЕСЯЦ],Месяцы[ID]),2,0),H30)),"] ")) &amp; IF(AND(COUNTIFS(Данные[Тип],"замена",Данные[Дата],"=" &amp; DATE(IF(Год&gt;0,Год,YEAR(TODAY())),VLOOKUP(Месяц,CHOOSE({1,2},Месяцы[МЕСЯЦ],Месяцы[ID]),2,0),H30))=0),"",CONCATENATE("Замен [",COUNTIFS(Данные[Тип],"замена",Данные[Дата],"=" &amp; DATE(IF(Год&gt;0,Год,YEAR(TODAY())),VLOOKUP(Месяц,CHOOSE({1,2},Месяцы[МЕСЯЦ],Месяцы[ID]),2,0),H30)),"]")),IF(AND(COUNTIFS(Данные[Тип],"реабилитация",Данные[Офис],Офис,Данные[Дата],"=" &amp; DATE(IF(Год&gt;0,Год,YEAR(TODAY())),VLOOKUP(Месяц,CHOOSE({1,2},Месяцы[МЕСЯЦ],Месяцы[ID]),2,0),H30))=0),"",CONCATENATE("Реаб [",COUNTIFS(Данные[Тип],"реабилитация",Данные[Офис],Офис,Данные[Дата],"=" &amp; DATE(IF(Год&gt;0,Год,YEAR(TODAY())),VLOOKUP(Месяц,CHOOSE({1,2},Месяцы[МЕСЯЦ],Месяцы[ID]),2,0),H30)),"] ")) &amp; IF(AND(COUNTIFS(Данные[Тип],"замена",Данные[Офис],Офис,Данные[Дата],"=" &amp; DATE(IF(Год&gt;0,Год,YEAR(TODAY())),VLOOKUP(Месяц,CHOOSE({1,2},Месяцы[МЕСЯЦ],Месяцы[ID]),2,0),H30))=0),"",CONCATENATE("Замен [",COUNTIFS(Данные[Тип],"замена",Данные[Офис],Офис,Данные[Дата],"=" &amp; DATE(IF(Год&gt;0,Год,YEAR(TODAY())),VLOOKUP(Месяц,CHOOSE({1,2},Месяцы[МЕСЯЦ],Месяцы[ID]),2,0),H30)),"]"))))</f>
        <v/>
      </c>
      <c r="I31" s="33"/>
      <c r="J31" s="32" t="str">
        <f ca="1">IF(J30="—","—",IF(Офис="ВСЕ ГОРОДА / ОФИСЫ",IF(AND(COUNTIFS(Данные[Тип],"реабилитация",Данные[Дата],"=" &amp; DATE(IF(Год&gt;0,Год,YEAR(TODAY())),VLOOKUP(Месяц,CHOOSE({1,2},Месяцы[МЕСЯЦ],Месяцы[ID]),2,0),J30))=0),"",CONCATENATE("Реаб [",COUNTIFS(Данные[Тип],"реабилитация",Данные[Дата],"=" &amp; DATE(IF(Год&gt;0,Год,YEAR(TODAY())),VLOOKUP(Месяц,CHOOSE({1,2},Месяцы[МЕСЯЦ],Месяцы[ID]),2,0),J30)),"] ")) &amp; IF(AND(COUNTIFS(Данные[Тип],"замена",Данные[Дата],"=" &amp; DATE(IF(Год&gt;0,Год,YEAR(TODAY())),VLOOKUP(Месяц,CHOOSE({1,2},Месяцы[МЕСЯЦ],Месяцы[ID]),2,0),J30))=0),"",CONCATENATE("Замен [",COUNTIFS(Данные[Тип],"замена",Данные[Дата],"=" &amp; DATE(IF(Год&gt;0,Год,YEAR(TODAY())),VLOOKUP(Месяц,CHOOSE({1,2},Месяцы[МЕСЯЦ],Месяцы[ID]),2,0),J30)),"]")),IF(AND(COUNTIFS(Данные[Тип],"реабилитация",Данные[Офис],Офис,Данные[Дата],"=" &amp; DATE(IF(Год&gt;0,Год,YEAR(TODAY())),VLOOKUP(Месяц,CHOOSE({1,2},Месяцы[МЕСЯЦ],Месяцы[ID]),2,0),J30))=0),"",CONCATENATE("Реаб [",COUNTIFS(Данные[Тип],"реабилитация",Данные[Офис],Офис,Данные[Дата],"=" &amp; DATE(IF(Год&gt;0,Год,YEAR(TODAY())),VLOOKUP(Месяц,CHOOSE({1,2},Месяцы[МЕСЯЦ],Месяцы[ID]),2,0),J30)),"] ")) &amp; IF(AND(COUNTIFS(Данные[Тип],"замена",Данные[Офис],Офис,Данные[Дата],"=" &amp; DATE(IF(Год&gt;0,Год,YEAR(TODAY())),VLOOKUP(Месяц,CHOOSE({1,2},Месяцы[МЕСЯЦ],Месяцы[ID]),2,0),J30))=0),"",CONCATENATE("Замен [",COUNTIFS(Данные[Тип],"замена",Данные[Офис],Офис,Данные[Дата],"=" &amp; DATE(IF(Год&gt;0,Год,YEAR(TODAY())),VLOOKUP(Месяц,CHOOSE({1,2},Месяцы[МЕСЯЦ],Месяцы[ID]),2,0),J30)),"]"))))</f>
        <v/>
      </c>
      <c r="K31" s="32"/>
      <c r="L31" s="30" t="str">
        <f ca="1">IF(L30="—","—",IF(Офис="ВСЕ ГОРОДА / ОФИСЫ",IF(AND(COUNTIFS(Данные[Тип],"реабилитация",Данные[Дата],"=" &amp; DATE(IF(Год&gt;0,Год,YEAR(TODAY())),VLOOKUP(Месяц,CHOOSE({1,2},Месяцы[МЕСЯЦ],Месяцы[ID]),2,0),L30))=0),"",CONCATENATE("Реаб [",COUNTIFS(Данные[Тип],"реабилитация",Данные[Дата],"=" &amp; DATE(IF(Год&gt;0,Год,YEAR(TODAY())),VLOOKUP(Месяц,CHOOSE({1,2},Месяцы[МЕСЯЦ],Месяцы[ID]),2,0),L30)),"] ")) &amp; IF(AND(COUNTIFS(Данные[Тип],"замена",Данные[Дата],"=" &amp; DATE(IF(Год&gt;0,Год,YEAR(TODAY())),VLOOKUP(Месяц,CHOOSE({1,2},Месяцы[МЕСЯЦ],Месяцы[ID]),2,0),L30))=0),"",CONCATENATE("Замен [",COUNTIFS(Данные[Тип],"замена",Данные[Дата],"=" &amp; DATE(IF(Год&gt;0,Год,YEAR(TODAY())),VLOOKUP(Месяц,CHOOSE({1,2},Месяцы[МЕСЯЦ],Месяцы[ID]),2,0),L30)),"]")),IF(AND(COUNTIFS(Данные[Тип],"реабилитация",Данные[Офис],Офис,Данные[Дата],"=" &amp; DATE(IF(Год&gt;0,Год,YEAR(TODAY())),VLOOKUP(Месяц,CHOOSE({1,2},Месяцы[МЕСЯЦ],Месяцы[ID]),2,0),L30))=0),"",CONCATENATE("Реаб [",COUNTIFS(Данные[Тип],"реабилитация",Данные[Офис],Офис,Данные[Дата],"=" &amp; DATE(IF(Год&gt;0,Год,YEAR(TODAY())),VLOOKUP(Месяц,CHOOSE({1,2},Месяцы[МЕСЯЦ],Месяцы[ID]),2,0),L30)),"] ")) &amp; IF(AND(COUNTIFS(Данные[Тип],"замена",Данные[Офис],Офис,Данные[Дата],"=" &amp; DATE(IF(Год&gt;0,Год,YEAR(TODAY())),VLOOKUP(Месяц,CHOOSE({1,2},Месяцы[МЕСЯЦ],Месяцы[ID]),2,0),L30))=0),"",CONCATENATE("Замен [",COUNTIFS(Данные[Тип],"замена",Данные[Офис],Офис,Данные[Дата],"=" &amp; DATE(IF(Год&gt;0,Год,YEAR(TODAY())),VLOOKUP(Месяц,CHOOSE({1,2},Месяцы[МЕСЯЦ],Месяцы[ID]),2,0),L30)),"]"))))</f>
        <v/>
      </c>
      <c r="M31" s="30"/>
      <c r="N31" s="31" t="str">
        <f ca="1">IF(N30="—","—",IF(Офис="ВСЕ ГОРОДА / ОФИСЫ",IF(AND(COUNTIFS(Данные[Тип],"реабилитация",Данные[Дата],"=" &amp; DATE(IF(Год&gt;0,Год,YEAR(TODAY())),VLOOKUP(Месяц,CHOOSE({1,2},Месяцы[МЕСЯЦ],Месяцы[ID]),2,0),N30))=0),"",CONCATENATE("Реаб [",COUNTIFS(Данные[Тип],"реабилитация",Данные[Дата],"=" &amp; DATE(IF(Год&gt;0,Год,YEAR(TODAY())),VLOOKUP(Месяц,CHOOSE({1,2},Месяцы[МЕСЯЦ],Месяцы[ID]),2,0),N30)),"] ")) &amp; IF(AND(COUNTIFS(Данные[Тип],"замена",Данные[Дата],"=" &amp; DATE(IF(Год&gt;0,Год,YEAR(TODAY())),VLOOKUP(Месяц,CHOOSE({1,2},Месяцы[МЕСЯЦ],Месяцы[ID]),2,0),N30))=0),"",CONCATENATE("Замен [",COUNTIFS(Данные[Тип],"замена",Данные[Дата],"=" &amp; DATE(IF(Год&gt;0,Год,YEAR(TODAY())),VLOOKUP(Месяц,CHOOSE({1,2},Месяцы[МЕСЯЦ],Месяцы[ID]),2,0),N30)),"]")),IF(AND(COUNTIFS(Данные[Тип],"реабилитация",Данные[Офис],Офис,Данные[Дата],"=" &amp; DATE(IF(Год&gt;0,Год,YEAR(TODAY())),VLOOKUP(Месяц,CHOOSE({1,2},Месяцы[МЕСЯЦ],Месяцы[ID]),2,0),N30))=0),"",CONCATENATE("Реаб [",COUNTIFS(Данные[Тип],"реабилитация",Данные[Офис],Офис,Данные[Дата],"=" &amp; DATE(IF(Год&gt;0,Год,YEAR(TODAY())),VLOOKUP(Месяц,CHOOSE({1,2},Месяцы[МЕСЯЦ],Месяцы[ID]),2,0),N30)),"] ")) &amp; IF(AND(COUNTIFS(Данные[Тип],"замена",Данные[Офис],Офис,Данные[Дата],"=" &amp; DATE(IF(Год&gt;0,Год,YEAR(TODAY())),VLOOKUP(Месяц,CHOOSE({1,2},Месяцы[МЕСЯЦ],Месяцы[ID]),2,0),N30))=0),"",CONCATENATE("Замен [",COUNTIFS(Данные[Тип],"замена",Данные[Офис],Офис,Данные[Дата],"=" &amp; DATE(IF(Год&gt;0,Год,YEAR(TODAY())),VLOOKUP(Месяц,CHOOSE({1,2},Месяцы[МЕСЯЦ],Месяцы[ID]),2,0),N30)),"]"))))</f>
        <v/>
      </c>
      <c r="O31" s="31"/>
    </row>
    <row r="32" spans="2:15" hidden="1" outlineLevel="1" x14ac:dyDescent="0.25">
      <c r="B32" s="19"/>
      <c r="C32" s="19"/>
      <c r="D32" s="18"/>
      <c r="E32" s="18"/>
      <c r="F32" s="19"/>
      <c r="G32" s="19"/>
      <c r="H32" s="18"/>
      <c r="I32" s="18"/>
      <c r="J32" s="19"/>
      <c r="K32" s="19"/>
      <c r="L32" s="21"/>
      <c r="M32" s="21"/>
      <c r="N32" s="20"/>
      <c r="O32" s="20"/>
    </row>
    <row r="33" spans="2:15" hidden="1" outlineLevel="1" x14ac:dyDescent="0.25">
      <c r="B33" s="19"/>
      <c r="C33" s="19"/>
      <c r="D33" s="18"/>
      <c r="E33" s="18"/>
      <c r="F33" s="19"/>
      <c r="G33" s="19"/>
      <c r="H33" s="18"/>
      <c r="I33" s="18"/>
      <c r="J33" s="19"/>
      <c r="K33" s="19"/>
      <c r="L33" s="21"/>
      <c r="M33" s="21"/>
      <c r="N33" s="20"/>
      <c r="O33" s="20"/>
    </row>
    <row r="34" spans="2:15" hidden="1" outlineLevel="1" x14ac:dyDescent="0.25">
      <c r="B34" s="19"/>
      <c r="C34" s="19"/>
      <c r="D34" s="18"/>
      <c r="E34" s="18"/>
      <c r="F34" s="19"/>
      <c r="G34" s="19"/>
      <c r="H34" s="18"/>
      <c r="I34" s="18"/>
      <c r="J34" s="19"/>
      <c r="K34" s="19"/>
      <c r="L34" s="21"/>
      <c r="M34" s="21"/>
      <c r="N34" s="20"/>
      <c r="O34" s="20"/>
    </row>
    <row r="35" spans="2:15" collapsed="1" x14ac:dyDescent="0.25"/>
  </sheetData>
  <dataConsolidate/>
  <mergeCells count="95">
    <mergeCell ref="J25:K25"/>
    <mergeCell ref="N10:O10"/>
    <mergeCell ref="B20:C20"/>
    <mergeCell ref="D20:E20"/>
    <mergeCell ref="F20:G20"/>
    <mergeCell ref="H20:I20"/>
    <mergeCell ref="J20:K20"/>
    <mergeCell ref="L20:M20"/>
    <mergeCell ref="N20:O20"/>
    <mergeCell ref="B10:C10"/>
    <mergeCell ref="D10:E10"/>
    <mergeCell ref="F10:G10"/>
    <mergeCell ref="H10:I10"/>
    <mergeCell ref="J10:K10"/>
    <mergeCell ref="L10:M10"/>
    <mergeCell ref="N15:O15"/>
    <mergeCell ref="J30:K30"/>
    <mergeCell ref="B4:C4"/>
    <mergeCell ref="B5:C5"/>
    <mergeCell ref="D5:E5"/>
    <mergeCell ref="F5:G5"/>
    <mergeCell ref="H5:I5"/>
    <mergeCell ref="D4:E4"/>
    <mergeCell ref="F4:G4"/>
    <mergeCell ref="H4:I4"/>
    <mergeCell ref="J4:K4"/>
    <mergeCell ref="J5:K5"/>
    <mergeCell ref="B15:C15"/>
    <mergeCell ref="D15:E15"/>
    <mergeCell ref="F15:G15"/>
    <mergeCell ref="H15:I15"/>
    <mergeCell ref="J15:K15"/>
    <mergeCell ref="B11:C11"/>
    <mergeCell ref="B30:C30"/>
    <mergeCell ref="D30:E30"/>
    <mergeCell ref="F30:G30"/>
    <mergeCell ref="H30:I30"/>
    <mergeCell ref="B16:C16"/>
    <mergeCell ref="B25:C25"/>
    <mergeCell ref="D25:E25"/>
    <mergeCell ref="F25:G25"/>
    <mergeCell ref="H25:I25"/>
    <mergeCell ref="D11:E11"/>
    <mergeCell ref="B6:C6"/>
    <mergeCell ref="H2:K2"/>
    <mergeCell ref="B2:G2"/>
    <mergeCell ref="J6:K6"/>
    <mergeCell ref="H6:I6"/>
    <mergeCell ref="D6:E6"/>
    <mergeCell ref="F6:G6"/>
    <mergeCell ref="N11:O11"/>
    <mergeCell ref="L30:M30"/>
    <mergeCell ref="N30:O30"/>
    <mergeCell ref="L2:M2"/>
    <mergeCell ref="N2:O2"/>
    <mergeCell ref="L6:M6"/>
    <mergeCell ref="N6:O6"/>
    <mergeCell ref="L5:M5"/>
    <mergeCell ref="N5:O5"/>
    <mergeCell ref="L4:M4"/>
    <mergeCell ref="N4:O4"/>
    <mergeCell ref="L25:M25"/>
    <mergeCell ref="N25:O25"/>
    <mergeCell ref="L15:M15"/>
    <mergeCell ref="F16:G16"/>
    <mergeCell ref="H16:I16"/>
    <mergeCell ref="J16:K16"/>
    <mergeCell ref="L16:M16"/>
    <mergeCell ref="F11:G11"/>
    <mergeCell ref="H11:I11"/>
    <mergeCell ref="J11:K11"/>
    <mergeCell ref="L11:M11"/>
    <mergeCell ref="N16:O16"/>
    <mergeCell ref="B26:C26"/>
    <mergeCell ref="D26:E26"/>
    <mergeCell ref="F26:G26"/>
    <mergeCell ref="H26:I26"/>
    <mergeCell ref="J26:K26"/>
    <mergeCell ref="L26:M26"/>
    <mergeCell ref="N26:O26"/>
    <mergeCell ref="B21:C21"/>
    <mergeCell ref="D21:E21"/>
    <mergeCell ref="F21:G21"/>
    <mergeCell ref="H21:I21"/>
    <mergeCell ref="J21:K21"/>
    <mergeCell ref="L21:M21"/>
    <mergeCell ref="N21:O21"/>
    <mergeCell ref="D16:E16"/>
    <mergeCell ref="L31:M31"/>
    <mergeCell ref="N31:O31"/>
    <mergeCell ref="B31:C31"/>
    <mergeCell ref="D31:E31"/>
    <mergeCell ref="F31:G31"/>
    <mergeCell ref="H31:I31"/>
    <mergeCell ref="J31:K31"/>
  </mergeCells>
  <dataValidations count="3">
    <dataValidation type="list" showInputMessage="1" showErrorMessage="1" sqref="N2:O2">
      <formula1>INDIRECT("Годы[ГОД]")</formula1>
    </dataValidation>
    <dataValidation type="list" showInputMessage="1" showErrorMessage="1" sqref="L2:M2">
      <formula1>INDIRECT("Месяцы[МЕСЯЦ]")</formula1>
    </dataValidation>
    <dataValidation type="list" allowBlank="1" showInputMessage="1" showErrorMessage="1" sqref="H2:K2">
      <formula1>INDIRECT("Офисы[ОФИС]")</formula1>
    </dataValidation>
  </dataValidations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3</vt:i4>
      </vt:variant>
      <vt:variant>
        <vt:lpstr>Именованные диапазоны</vt:lpstr>
      </vt:variant>
      <vt:variant>
        <vt:i4>3</vt:i4>
      </vt:variant>
    </vt:vector>
  </HeadingPairs>
  <TitlesOfParts>
    <vt:vector size="6" baseType="lpstr">
      <vt:lpstr>СЛУЖЕБНОЕ</vt:lpstr>
      <vt:lpstr>ДАННЫЕ</vt:lpstr>
      <vt:lpstr>КАЛЕНДАРЬ</vt:lpstr>
      <vt:lpstr>Год</vt:lpstr>
      <vt:lpstr>Месяц</vt:lpstr>
      <vt:lpstr>Офис</vt:lpstr>
    </vt:vector>
  </TitlesOfParts>
  <Company>SPecialiST RePack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2021-05-11T07:46:54Z</dcterms:created>
  <dcterms:modified xsi:type="dcterms:W3CDTF">2021-05-17T07:06:29Z</dcterms:modified>
</cp:coreProperties>
</file>