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F1BDB011-66E5-45F3-9B00-41BF763A3BFD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1" sheetId="1" r:id="rId1"/>
    <sheet name="Лист1" sheetId="2" r:id="rId2"/>
  </sheets>
  <definedNames>
    <definedName name="_xlnm._FilterDatabase" localSheetId="0" hidden="1">'1'!$C$9:$I$63</definedName>
    <definedName name="Апроксимация">OFFSET('1'!$S$10:$S$32,0,0,COUNTIF('1'!$S$10:$S$32,"&gt;"&amp;0),1)</definedName>
    <definedName name="Группа">OFFSET('1'!$L$10:$L$32,0,0,COUNTIF('1'!$L$10:$L$32,"&gt;"&amp;0),1)</definedName>
    <definedName name="Масса">OFFSET('1'!$P$10:$P$32,0,0,COUNTIF('1'!$P$10:$P$32,"&gt;"&amp;0),1)</definedName>
    <definedName name="пп">OFFSET('1'!$K$10:$K$32,0,0,COUNTIF('1'!$K$10:$K$32,"&gt;"&amp;0),1)</definedName>
    <definedName name="Признак1">OFFSET('1'!$M$10:$M$32,0,0,COUNTIF('1'!$M$10:$M$32,"&gt;"&amp;0),1)</definedName>
    <definedName name="Расчет">OFFSET('1'!$R$10:$R$32,0,0,COUNTIF('1'!$R$10:$R$32,"&gt;"&amp;0),1)</definedName>
    <definedName name="Цена">OFFSET('1'!$Q$10:$Q$32,0,0,COUNTIF('1'!$Q$10:$Q$32,"&gt;"&amp;0),1)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10" i="1"/>
  <c r="Q7" i="1"/>
  <c r="S7" i="1" s="1"/>
  <c r="R7" i="1"/>
  <c r="R4" i="1" a="1"/>
  <c r="R4" i="1"/>
  <c r="Q4" i="1" a="1"/>
  <c r="Q4" i="1" s="1"/>
  <c r="M14" i="1" a="1"/>
  <c r="M14" i="1" s="1"/>
  <c r="M30" i="1" a="1"/>
  <c r="M30" i="1" s="1"/>
  <c r="P12" i="1" a="1"/>
  <c r="P12" i="1" s="1"/>
  <c r="Q31" i="1" a="1"/>
  <c r="Q31" i="1" s="1"/>
  <c r="N17" i="1" a="1"/>
  <c r="N17" i="1" s="1"/>
  <c r="M22" i="1" a="1"/>
  <c r="M22" i="1" s="1"/>
  <c r="N10" i="1" a="1"/>
  <c r="N10" i="1" s="1"/>
  <c r="P20" i="1" a="1"/>
  <c r="P20" i="1" s="1"/>
  <c r="P10" i="1" a="1"/>
  <c r="P10" i="1" s="1"/>
  <c r="Q23" i="1" a="1"/>
  <c r="Q23" i="1" s="1"/>
  <c r="Q10" i="1" a="1"/>
  <c r="Q10" i="1" s="1"/>
  <c r="N25" i="1" a="1"/>
  <c r="N25" i="1" s="1"/>
  <c r="N12" i="1" a="1"/>
  <c r="N12" i="1" s="1"/>
  <c r="P28" i="1" a="1"/>
  <c r="P28" i="1" s="1"/>
  <c r="Q15" i="1" a="1"/>
  <c r="Q15" i="1" s="1"/>
  <c r="N30" i="1" a="1"/>
  <c r="N30" i="1" s="1"/>
  <c r="Q28" i="1" a="1"/>
  <c r="Q28" i="1" s="1"/>
  <c r="M27" i="1" a="1"/>
  <c r="M27" i="1" s="1"/>
  <c r="P25" i="1" a="1"/>
  <c r="P25" i="1" s="1"/>
  <c r="N22" i="1" a="1"/>
  <c r="N22" i="1" s="1"/>
  <c r="Q20" i="1" a="1"/>
  <c r="Q20" i="1" s="1"/>
  <c r="M19" i="1" a="1"/>
  <c r="M19" i="1" s="1"/>
  <c r="P17" i="1" a="1"/>
  <c r="P17" i="1" s="1"/>
  <c r="N14" i="1" a="1"/>
  <c r="N14" i="1" s="1"/>
  <c r="Q12" i="1" a="1"/>
  <c r="Q12" i="1" s="1"/>
  <c r="M11" i="1" a="1"/>
  <c r="M11" i="1" s="1"/>
  <c r="M32" i="1" a="1"/>
  <c r="M32" i="1" s="1"/>
  <c r="P30" i="1" a="1"/>
  <c r="P30" i="1" s="1"/>
  <c r="N27" i="1" a="1"/>
  <c r="N27" i="1" s="1"/>
  <c r="Q25" i="1" a="1"/>
  <c r="Q25" i="1" s="1"/>
  <c r="M24" i="1" a="1"/>
  <c r="M24" i="1" s="1"/>
  <c r="P22" i="1" a="1"/>
  <c r="P22" i="1" s="1"/>
  <c r="N19" i="1" a="1"/>
  <c r="N19" i="1" s="1"/>
  <c r="Q17" i="1" a="1"/>
  <c r="Q17" i="1" s="1"/>
  <c r="M16" i="1" a="1"/>
  <c r="M16" i="1" s="1"/>
  <c r="P14" i="1" a="1"/>
  <c r="P14" i="1" s="1"/>
  <c r="N11" i="1" a="1"/>
  <c r="N11" i="1" s="1"/>
  <c r="N32" i="1" a="1"/>
  <c r="N32" i="1" s="1"/>
  <c r="Q30" i="1" a="1"/>
  <c r="Q30" i="1" s="1"/>
  <c r="M29" i="1" a="1"/>
  <c r="M29" i="1" s="1"/>
  <c r="P27" i="1" a="1"/>
  <c r="P27" i="1" s="1"/>
  <c r="N24" i="1" a="1"/>
  <c r="N24" i="1" s="1"/>
  <c r="Q22" i="1" a="1"/>
  <c r="Q22" i="1" s="1"/>
  <c r="M21" i="1" a="1"/>
  <c r="M21" i="1" s="1"/>
  <c r="P19" i="1" a="1"/>
  <c r="P19" i="1" s="1"/>
  <c r="N16" i="1" a="1"/>
  <c r="N16" i="1" s="1"/>
  <c r="Q14" i="1" a="1"/>
  <c r="Q14" i="1" s="1"/>
  <c r="M13" i="1" a="1"/>
  <c r="M13" i="1" s="1"/>
  <c r="P11" i="1" a="1"/>
  <c r="P11" i="1" s="1"/>
  <c r="P32" i="1" a="1"/>
  <c r="P32" i="1" s="1"/>
  <c r="N29" i="1" a="1"/>
  <c r="N29" i="1" s="1"/>
  <c r="Q27" i="1" a="1"/>
  <c r="Q27" i="1" s="1"/>
  <c r="M26" i="1" a="1"/>
  <c r="M26" i="1" s="1"/>
  <c r="P24" i="1" a="1"/>
  <c r="P24" i="1" s="1"/>
  <c r="N21" i="1" a="1"/>
  <c r="N21" i="1" s="1"/>
  <c r="Q19" i="1" a="1"/>
  <c r="Q19" i="1" s="1"/>
  <c r="M18" i="1" a="1"/>
  <c r="M18" i="1" s="1"/>
  <c r="P16" i="1" a="1"/>
  <c r="P16" i="1" s="1"/>
  <c r="N13" i="1" a="1"/>
  <c r="N13" i="1" s="1"/>
  <c r="Q11" i="1" a="1"/>
  <c r="Q11" i="1" s="1"/>
  <c r="Q32" i="1" a="1"/>
  <c r="Q32" i="1" s="1"/>
  <c r="M31" i="1" a="1"/>
  <c r="M31" i="1" s="1"/>
  <c r="P29" i="1" a="1"/>
  <c r="P29" i="1" s="1"/>
  <c r="N26" i="1" a="1"/>
  <c r="N26" i="1" s="1"/>
  <c r="Q24" i="1" a="1"/>
  <c r="Q24" i="1" s="1"/>
  <c r="M23" i="1" a="1"/>
  <c r="M23" i="1" s="1"/>
  <c r="P21" i="1" a="1"/>
  <c r="P21" i="1" s="1"/>
  <c r="N18" i="1" a="1"/>
  <c r="N18" i="1" s="1"/>
  <c r="Q16" i="1" a="1"/>
  <c r="Q16" i="1" s="1"/>
  <c r="M15" i="1" a="1"/>
  <c r="M15" i="1" s="1"/>
  <c r="P13" i="1" a="1"/>
  <c r="P13" i="1" s="1"/>
  <c r="N31" i="1" a="1"/>
  <c r="N31" i="1" s="1"/>
  <c r="Q29" i="1" a="1"/>
  <c r="Q29" i="1" s="1"/>
  <c r="M28" i="1" a="1"/>
  <c r="M28" i="1" s="1"/>
  <c r="P26" i="1" a="1"/>
  <c r="P26" i="1" s="1"/>
  <c r="N23" i="1" a="1"/>
  <c r="N23" i="1" s="1"/>
  <c r="Q21" i="1" a="1"/>
  <c r="Q21" i="1" s="1"/>
  <c r="M20" i="1" a="1"/>
  <c r="M20" i="1" s="1"/>
  <c r="P18" i="1" a="1"/>
  <c r="P18" i="1" s="1"/>
  <c r="N15" i="1" a="1"/>
  <c r="N15" i="1" s="1"/>
  <c r="Q13" i="1" a="1"/>
  <c r="Q13" i="1" s="1"/>
  <c r="M12" i="1" a="1"/>
  <c r="M12" i="1" s="1"/>
  <c r="M10" i="1" a="1"/>
  <c r="M10" i="1" s="1"/>
  <c r="P31" i="1" a="1"/>
  <c r="P31" i="1" s="1"/>
  <c r="N28" i="1" a="1"/>
  <c r="N28" i="1" s="1"/>
  <c r="Q26" i="1" a="1"/>
  <c r="Q26" i="1" s="1"/>
  <c r="M25" i="1" a="1"/>
  <c r="M25" i="1" s="1"/>
  <c r="P23" i="1" a="1"/>
  <c r="P23" i="1" s="1"/>
  <c r="N20" i="1" a="1"/>
  <c r="N20" i="1" s="1"/>
  <c r="Q18" i="1" a="1"/>
  <c r="Q18" i="1" s="1"/>
  <c r="M17" i="1" a="1"/>
  <c r="M17" i="1" s="1"/>
  <c r="P15" i="1" a="1"/>
  <c r="P15" i="1" s="1"/>
  <c r="X10" i="1"/>
  <c r="Z4" i="1" l="1"/>
  <c r="L9" i="1" l="1"/>
  <c r="O9" i="1"/>
  <c r="K10" i="1" l="1"/>
  <c r="L32" i="1" a="1"/>
  <c r="L32" i="1" s="1"/>
  <c r="L27" i="1" a="1"/>
  <c r="L27" i="1" s="1"/>
  <c r="L22" i="1" a="1"/>
  <c r="L22" i="1" s="1"/>
  <c r="L24" i="1" a="1"/>
  <c r="L24" i="1" s="1"/>
  <c r="L19" i="1" a="1"/>
  <c r="L19" i="1" s="1"/>
  <c r="L15" i="1" a="1"/>
  <c r="L15" i="1" s="1"/>
  <c r="L16" i="1" a="1"/>
  <c r="L16" i="1" s="1"/>
  <c r="L31" i="1" a="1"/>
  <c r="L31" i="1" s="1"/>
  <c r="L11" i="1" a="1"/>
  <c r="L11" i="1" s="1"/>
  <c r="L12" i="1" a="1"/>
  <c r="L12" i="1" s="1"/>
  <c r="L26" i="1" a="1"/>
  <c r="L26" i="1" s="1"/>
  <c r="L29" i="1" a="1"/>
  <c r="L29" i="1" s="1"/>
  <c r="L18" i="1" a="1"/>
  <c r="L18" i="1" s="1"/>
  <c r="L21" i="1" a="1"/>
  <c r="L21" i="1" s="1"/>
  <c r="L13" i="1" a="1"/>
  <c r="L13" i="1" s="1"/>
  <c r="L28" i="1" a="1"/>
  <c r="L28" i="1" s="1"/>
  <c r="L23" i="1" a="1"/>
  <c r="L23" i="1" s="1"/>
  <c r="L25" i="1" a="1"/>
  <c r="L25" i="1" s="1"/>
  <c r="L20" i="1" a="1"/>
  <c r="L20" i="1" s="1"/>
  <c r="L10" i="1" a="1"/>
  <c r="L10" i="1" s="1"/>
  <c r="L17" i="1" a="1"/>
  <c r="L17" i="1" s="1"/>
  <c r="L14" i="1" a="1"/>
  <c r="L14" i="1" s="1"/>
  <c r="L30" i="1" a="1"/>
  <c r="L30" i="1" s="1"/>
  <c r="O28" i="1" a="1"/>
  <c r="O28" i="1" s="1"/>
  <c r="O23" i="1" a="1"/>
  <c r="O23" i="1" s="1"/>
  <c r="O10" i="1" a="1"/>
  <c r="O10" i="1" s="1"/>
  <c r="O20" i="1" a="1"/>
  <c r="O20" i="1" s="1"/>
  <c r="O12" i="1" a="1"/>
  <c r="O12" i="1" s="1"/>
  <c r="O25" i="1" a="1"/>
  <c r="O25" i="1" s="1"/>
  <c r="O31" i="1" a="1"/>
  <c r="O31" i="1" s="1"/>
  <c r="O13" i="1" a="1"/>
  <c r="O13" i="1" s="1"/>
  <c r="O30" i="1" a="1"/>
  <c r="O30" i="1" s="1"/>
  <c r="O17" i="1" a="1"/>
  <c r="O17" i="1" s="1"/>
  <c r="O18" i="1" a="1"/>
  <c r="O18" i="1" s="1"/>
  <c r="O27" i="1" a="1"/>
  <c r="O27" i="1" s="1"/>
  <c r="O22" i="1" a="1"/>
  <c r="O22" i="1" s="1"/>
  <c r="O32" i="1" a="1"/>
  <c r="O32" i="1" s="1"/>
  <c r="O26" i="1" a="1"/>
  <c r="O26" i="1" s="1"/>
  <c r="O19" i="1" a="1"/>
  <c r="O19" i="1" s="1"/>
  <c r="O14" i="1" a="1"/>
  <c r="O14" i="1" s="1"/>
  <c r="O24" i="1" a="1"/>
  <c r="O24" i="1" s="1"/>
  <c r="O29" i="1" a="1"/>
  <c r="O29" i="1" s="1"/>
  <c r="O16" i="1" a="1"/>
  <c r="O16" i="1" s="1"/>
  <c r="O21" i="1" a="1"/>
  <c r="O21" i="1" s="1"/>
  <c r="O11" i="1" a="1"/>
  <c r="O11" i="1" s="1"/>
  <c r="O15" i="1" a="1"/>
  <c r="O15" i="1" s="1"/>
  <c r="W10" i="1"/>
  <c r="W16" i="1" s="1"/>
  <c r="Y10" i="1"/>
  <c r="X16" i="1" s="1"/>
  <c r="K15" i="1" l="1"/>
  <c r="K23" i="1"/>
  <c r="K31" i="1"/>
  <c r="K13" i="1"/>
  <c r="K18" i="1"/>
  <c r="K25" i="1"/>
  <c r="K16" i="1"/>
  <c r="K14" i="1"/>
  <c r="K22" i="1"/>
  <c r="K30" i="1"/>
  <c r="K21" i="1"/>
  <c r="K29" i="1"/>
  <c r="K26" i="1"/>
  <c r="K17" i="1"/>
  <c r="K24" i="1"/>
  <c r="K12" i="1"/>
  <c r="K20" i="1"/>
  <c r="K28" i="1"/>
  <c r="K19" i="1"/>
  <c r="K27" i="1"/>
  <c r="K11" i="1"/>
  <c r="K32" i="1"/>
  <c r="Z10" i="1"/>
  <c r="Y11" i="1" l="1"/>
  <c r="X17" i="1" s="1"/>
  <c r="W11" i="1"/>
  <c r="W17" i="1" s="1"/>
  <c r="Y19" i="1" s="1"/>
  <c r="Z11" i="1" l="1"/>
  <c r="Z12" i="1" s="1"/>
  <c r="Z13" i="1" s="1"/>
  <c r="X11" i="1" s="1"/>
  <c r="Z15" i="1"/>
  <c r="Z16" i="1" s="1"/>
  <c r="Z1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<sst xmlns="http://schemas.openxmlformats.org/spreadsheetml/2006/main" count="152" uniqueCount="90">
  <si>
    <t>Таблица 1</t>
  </si>
  <si>
    <t>Таблица 2</t>
  </si>
  <si>
    <t>№ П/П</t>
  </si>
  <si>
    <t>Масса</t>
  </si>
  <si>
    <t>Апроксимация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</si>
  <si>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</si>
  <si>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</si>
  <si>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</si>
  <si>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</si>
  <si>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</si>
  <si>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</si>
  <si>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</si>
  <si>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</si>
  <si>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</si>
  <si>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</si>
  <si>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</si>
  <si>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</si>
  <si>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</si>
  <si>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</si>
  <si>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</si>
  <si>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</si>
  <si>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</si>
  <si>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</si>
  <si>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</si>
  <si>
    <t>1.2.</t>
  </si>
  <si>
    <t>1.1.</t>
  </si>
  <si>
    <t>1.3.</t>
  </si>
  <si>
    <t>1.</t>
  </si>
  <si>
    <t>a</t>
  </si>
  <si>
    <t>b</t>
  </si>
  <si>
    <t>СС кг</t>
  </si>
  <si>
    <t>Расчет</t>
  </si>
  <si>
    <t>График</t>
  </si>
  <si>
    <t>Итого</t>
  </si>
  <si>
    <t>AVG</t>
  </si>
  <si>
    <t>lg</t>
  </si>
  <si>
    <t>Точка</t>
  </si>
  <si>
    <t>К-1</t>
  </si>
  <si>
    <t>К2</t>
  </si>
  <si>
    <t>К-3</t>
  </si>
  <si>
    <t>К-4</t>
  </si>
  <si>
    <t>К-5</t>
  </si>
  <si>
    <t>К-6</t>
  </si>
  <si>
    <t>К-7</t>
  </si>
  <si>
    <t>К-8</t>
  </si>
  <si>
    <t>Л-17</t>
  </si>
  <si>
    <t>Д-35</t>
  </si>
  <si>
    <t>Ж-25</t>
  </si>
  <si>
    <t>Ж-1</t>
  </si>
  <si>
    <t>Ж2</t>
  </si>
  <si>
    <t>Ж-3</t>
  </si>
  <si>
    <t>Ж-4</t>
  </si>
  <si>
    <t>Ж-5</t>
  </si>
  <si>
    <t>Ж-6</t>
  </si>
  <si>
    <t>Ж-7</t>
  </si>
  <si>
    <t>Ж-8</t>
  </si>
  <si>
    <t>Ж-9</t>
  </si>
  <si>
    <t>Ж-10</t>
  </si>
  <si>
    <t>С-5</t>
  </si>
  <si>
    <t>С-6</t>
  </si>
  <si>
    <t>С-7</t>
  </si>
  <si>
    <t>С-8</t>
  </si>
  <si>
    <t>С-9</t>
  </si>
  <si>
    <t>С-10</t>
  </si>
  <si>
    <t>С-11</t>
  </si>
  <si>
    <t>С-12</t>
  </si>
  <si>
    <t>С-13</t>
  </si>
  <si>
    <t>С-14</t>
  </si>
  <si>
    <t>С-15</t>
  </si>
  <si>
    <t>С-16</t>
  </si>
  <si>
    <t>С-17</t>
  </si>
  <si>
    <t>С-18</t>
  </si>
  <si>
    <t>С-19</t>
  </si>
  <si>
    <t>С-20</t>
  </si>
  <si>
    <t>С-21</t>
  </si>
  <si>
    <t>С-22</t>
  </si>
  <si>
    <t>С-23</t>
  </si>
  <si>
    <t>С-24</t>
  </si>
  <si>
    <t>С-25</t>
  </si>
  <si>
    <t>С-26</t>
  </si>
  <si>
    <t>Ч-24</t>
  </si>
  <si>
    <t>Ч-18</t>
  </si>
  <si>
    <t>Ч-19</t>
  </si>
  <si>
    <t>Ч-20</t>
  </si>
  <si>
    <t>Ч-21</t>
  </si>
  <si>
    <t>Ч-22</t>
  </si>
  <si>
    <t>Ч-23</t>
  </si>
  <si>
    <t>Ч-25</t>
  </si>
  <si>
    <t>Ч-26</t>
  </si>
  <si>
    <t>Ч-27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</si>
</sst>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"/>
    <numFmt numFmtId="166" formatCode="0.000000000"/>
    <numFmt numFmtId="167" formatCode="_-* #,##0\ _₽_-;\-* #,##0\ _₽_-;_-* &quot;-&quot;??\ _₽_-;_-@_-"/>
    <numFmt numFmtId="168" formatCode="_-* #,##0.0\ _₽_-;\-* #,##0.0\ _₽_-;_-* &quot;-&quot;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3" xfId="0" applyBorder="1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49" fontId="0" fillId="3" borderId="1" xfId="0" applyNumberFormat="1" applyFill="1" applyBorder="1" applyAlignment="1">
      <alignment horizontal="right" vertical="center"/>
    </xf>
    <xf numFmtId="0" fontId="0" fillId="0" borderId="2" xfId="0" applyNumberFormat="1" applyBorder="1"/>
    <xf numFmtId="0" fontId="0" fillId="4" borderId="1" xfId="0" applyNumberForma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5" borderId="2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165" fontId="0" fillId="0" borderId="0" xfId="0" applyNumberFormat="1" applyBorder="1"/>
    <xf numFmtId="166" fontId="0" fillId="0" borderId="0" xfId="0" applyNumberFormat="1" applyBorder="1"/>
    <xf numFmtId="164" fontId="0" fillId="0" borderId="0" xfId="1" applyFont="1" applyBorder="1"/>
    <xf numFmtId="164" fontId="0" fillId="0" borderId="0" xfId="0" applyNumberFormat="1" applyBorder="1"/>
    <xf numFmtId="167" fontId="0" fillId="0" borderId="3" xfId="1" applyNumberFormat="1" applyFont="1" applyBorder="1" applyAlignment="1">
      <alignment horizontal="right"/>
    </xf>
    <xf numFmtId="168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/>
    <xf numFmtId="165" fontId="0" fillId="0" borderId="3" xfId="0" applyNumberFormat="1" applyFill="1" applyBorder="1"/>
    <xf numFmtId="0" fontId="0" fillId="0" borderId="3" xfId="0" applyNumberFormat="1" applyFill="1" applyBorder="1"/>
    <xf numFmtId="0" fontId="0" fillId="6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164" fontId="0" fillId="2" borderId="8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10" xfId="1" applyFont="1" applyBorder="1"/>
    <xf numFmtId="14" fontId="0" fillId="3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4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Border="1"/>
  </cellXfs>
  <cellStyles count="2">
    <cellStyle name="Обычный" xfId="0" builtinId="0"/>
    <cellStyle name="Финансовый" xfId="1" builtinId="3"/>
  </cellStyles>
  <dxfs count="13"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</patternFill>
      </fill>
      <alignment horizontal="right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2618527161678E-2"/>
          <c:y val="0.12358966091783689"/>
          <c:w val="0.91243860084206929"/>
          <c:h val="0.79425595977154206"/>
        </c:manualLayout>
      </c:layout>
      <c:lineChart>
        <c:grouping val="standard"/>
        <c:varyColors val="0"/>
        <c:ser>
          <c:idx val="0"/>
          <c:order val="0"/>
          <c:tx>
            <c:strRef>
              <c:f>'1'!$S$9</c:f>
              <c:strCache>
                <c:ptCount val="1"/>
                <c:pt idx="0">
                  <c:v> Апроксимация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'1'!$P$10:$P$31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[0]!Апроксимация</c:f>
              <c:numCache>
                <c:formatCode>_-* #\ ##0.00\ _₽_-;\-* #\ ##0.00\ _₽_-;_-* "-"??\ _₽_-;_-@_-</c:formatCode>
                <c:ptCount val="23"/>
                <c:pt idx="0">
                  <c:v>1018.8967670672071</c:v>
                </c:pt>
                <c:pt idx="1">
                  <c:v>816.58153339912576</c:v>
                </c:pt>
                <c:pt idx="2">
                  <c:v>698.23470837865989</c:v>
                </c:pt>
                <c:pt idx="3">
                  <c:v>614.26629973104446</c:v>
                </c:pt>
                <c:pt idx="4">
                  <c:v>549.13534198958757</c:v>
                </c:pt>
                <c:pt idx="5">
                  <c:v>495.9194747105787</c:v>
                </c:pt>
                <c:pt idx="6">
                  <c:v>450.92610002188485</c:v>
                </c:pt>
                <c:pt idx="7">
                  <c:v>411.95106606296326</c:v>
                </c:pt>
                <c:pt idx="8">
                  <c:v>377.57264969011271</c:v>
                </c:pt>
                <c:pt idx="9">
                  <c:v>346.82010832150627</c:v>
                </c:pt>
                <c:pt idx="10">
                  <c:v>319.00105078385366</c:v>
                </c:pt>
                <c:pt idx="11">
                  <c:v>293.60424104249739</c:v>
                </c:pt>
                <c:pt idx="12">
                  <c:v>270.24144081684324</c:v>
                </c:pt>
                <c:pt idx="13">
                  <c:v>248.61086635380354</c:v>
                </c:pt>
                <c:pt idx="14">
                  <c:v>228.4732833010404</c:v>
                </c:pt>
                <c:pt idx="15">
                  <c:v>209.63583239488196</c:v>
                </c:pt>
                <c:pt idx="16">
                  <c:v>191.94076723004525</c:v>
                </c:pt>
                <c:pt idx="17">
                  <c:v>175.25741602203152</c:v>
                </c:pt>
                <c:pt idx="18">
                  <c:v>159.47631957979672</c:v>
                </c:pt>
                <c:pt idx="19">
                  <c:v>144.50487465342508</c:v>
                </c:pt>
                <c:pt idx="20">
                  <c:v>130.26404133333767</c:v>
                </c:pt>
                <c:pt idx="21">
                  <c:v>116.68581711577235</c:v>
                </c:pt>
                <c:pt idx="22">
                  <c:v>103.71127291548976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5-429F-B940-156D7548BF8B}"/>
            </c:ext>
          </c:extLst>
        </c:ser>
        <c:ser>
          <c:idx val="2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20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stdErr"/>
            <c:noEndCap val="0"/>
          </c:errBars>
          <c:cat>
            <c:numRef>
              <c:f>'1'!$P$10:$P$31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'1'!$U$10:$U$20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5-429F-B940-156D7548BF8B}"/>
            </c:ext>
          </c:extLst>
        </c:ser>
        <c:ser>
          <c:idx val="1"/>
          <c:order val="2"/>
          <c:tx>
            <c:strRef>
              <c:f>'1'!$Q$9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og"/>
            <c:dispRSqr val="1"/>
            <c:dispEq val="1"/>
            <c:trendlineLbl>
              <c:layout>
                <c:manualLayout>
                  <c:x val="3.2028482612353325E-2"/>
                  <c:y val="-0.77366072754475845"/>
                </c:manualLayout>
              </c:layout>
              <c:numFmt formatCode="#,##0.00" sourceLinked="0"/>
            </c:trendlineLbl>
          </c:trendline>
          <c:cat>
            <c:numRef>
              <c:f>'1'!$P$10:$P$31</c:f>
              <c:numCache>
                <c:formatCode>General</c:formatCode>
                <c:ptCount val="22"/>
                <c:pt idx="0">
                  <c:v>43</c:v>
                </c:pt>
                <c:pt idx="1">
                  <c:v>89</c:v>
                </c:pt>
                <c:pt idx="2">
                  <c:v>135</c:v>
                </c:pt>
                <c:pt idx="3">
                  <c:v>156</c:v>
                </c:pt>
                <c:pt idx="4">
                  <c:v>273</c:v>
                </c:pt>
                <c:pt idx="5">
                  <c:v>305</c:v>
                </c:pt>
                <c:pt idx="6">
                  <c:v>510</c:v>
                </c:pt>
                <c:pt idx="7">
                  <c:v>585</c:v>
                </c:pt>
                <c:pt idx="8">
                  <c:v>750</c:v>
                </c:pt>
                <c:pt idx="9">
                  <c:v>760</c:v>
                </c:pt>
                <c:pt idx="10">
                  <c:v>780</c:v>
                </c:pt>
                <c:pt idx="11">
                  <c:v>960</c:v>
                </c:pt>
                <c:pt idx="12">
                  <c:v>1600</c:v>
                </c:pt>
                <c:pt idx="13">
                  <c:v>1700</c:v>
                </c:pt>
                <c:pt idx="14">
                  <c:v>2100</c:v>
                </c:pt>
                <c:pt idx="15">
                  <c:v>2300</c:v>
                </c:pt>
                <c:pt idx="16">
                  <c:v>3691</c:v>
                </c:pt>
                <c:pt idx="17">
                  <c:v>3691</c:v>
                </c:pt>
                <c:pt idx="18">
                  <c:v>3900</c:v>
                </c:pt>
                <c:pt idx="19">
                  <c:v>4920</c:v>
                </c:pt>
                <c:pt idx="20">
                  <c:v>4920</c:v>
                </c:pt>
                <c:pt idx="21">
                  <c:v>5020</c:v>
                </c:pt>
              </c:numCache>
            </c:numRef>
          </c:cat>
          <c:val>
            <c:numRef>
              <c:f>'1'!$Q$10:$Q$31</c:f>
              <c:numCache>
                <c:formatCode>General</c:formatCode>
                <c:ptCount val="22"/>
                <c:pt idx="0">
                  <c:v>1257</c:v>
                </c:pt>
                <c:pt idx="1">
                  <c:v>776</c:v>
                </c:pt>
                <c:pt idx="2">
                  <c:v>520</c:v>
                </c:pt>
                <c:pt idx="3">
                  <c:v>766</c:v>
                </c:pt>
                <c:pt idx="4">
                  <c:v>479</c:v>
                </c:pt>
                <c:pt idx="5">
                  <c:v>366</c:v>
                </c:pt>
                <c:pt idx="6">
                  <c:v>299</c:v>
                </c:pt>
                <c:pt idx="7">
                  <c:v>316</c:v>
                </c:pt>
                <c:pt idx="8">
                  <c:v>349</c:v>
                </c:pt>
                <c:pt idx="9">
                  <c:v>285</c:v>
                </c:pt>
                <c:pt idx="10">
                  <c:v>387</c:v>
                </c:pt>
                <c:pt idx="11">
                  <c:v>350</c:v>
                </c:pt>
                <c:pt idx="12">
                  <c:v>278</c:v>
                </c:pt>
                <c:pt idx="13">
                  <c:v>265</c:v>
                </c:pt>
                <c:pt idx="14">
                  <c:v>254</c:v>
                </c:pt>
                <c:pt idx="15">
                  <c:v>0</c:v>
                </c:pt>
                <c:pt idx="16">
                  <c:v>225</c:v>
                </c:pt>
                <c:pt idx="17">
                  <c:v>225</c:v>
                </c:pt>
                <c:pt idx="18">
                  <c:v>242</c:v>
                </c:pt>
                <c:pt idx="19">
                  <c:v>206</c:v>
                </c:pt>
                <c:pt idx="20">
                  <c:v>206</c:v>
                </c:pt>
                <c:pt idx="21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13664"/>
        <c:axId val="146115200"/>
      </c:lineChart>
      <c:catAx>
        <c:axId val="1461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15200"/>
        <c:crosses val="autoZero"/>
        <c:auto val="1"/>
        <c:lblAlgn val="ctr"/>
        <c:lblOffset val="100"/>
        <c:noMultiLvlLbl val="0"/>
      </c:catAx>
      <c:valAx>
        <c:axId val="1461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₽_-;\-* #\ ##0.0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1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269260</xdr:colOff>
      <xdr:row>36</xdr:row>
      <xdr:rowOff>133394</xdr:rowOff>
    </xdr:from>
    <xdr:to>
      <xdr:col>23</xdr:col>
      <xdr:colOff>290673</xdr:colOff>
      <xdr:row>69</xdr:row>
      <xdr:rowOff>120731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I63" totalsRowShown="0" headerRowDxfId="12" dataDxfId="10" headerRowBorderDxfId="11" tableBorderDxfId="9" totalsRowBorderDxfId="8">
  <autoFilter ref="B9:I63" xr:uid="{00000000-0009-0000-0100-000001000000}"/>
  <tableColumns count="8">
    <tableColumn id="1" xr3:uid="{00000000-0010-0000-0000-000001000000}" name="№ П/П" dataDxfId="7"/>
    <tableColumn id="2" xr3:uid="{00000000-0010-0000-0000-000002000000}" name="Признак 1" dataDxfId="6"/>
    <tableColumn id="3" xr3:uid="{00000000-0010-0000-0000-000003000000}" name="Номенклатура" dataDxfId="5"/>
    <tableColumn id="4" xr3:uid="{00000000-0010-0000-0000-000004000000}" name="Дата" dataDxfId="4"/>
    <tableColumn id="5" xr3:uid="{00000000-0010-0000-0000-000005000000}" name="Группа" dataDxfId="3"/>
    <tableColumn id="6" xr3:uid="{00000000-0010-0000-0000-000006000000}" name="Признак 2" dataDxfId="2"/>
    <tableColumn id="7" xr3:uid="{00000000-0010-0000-0000-000007000000}" name="Масса" dataDxfId="1"/>
    <tableColumn id="8" xr3:uid="{00000000-0010-0000-0000-000008000000}" name="Це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30"/>
  <sheetViews>
    <sheetView tabSelected="1" zoomScale="70" zoomScaleNormal="70" workbookViewId="0">
      <selection activeCell="O5" sqref="O5"/>
    </sheetView>
  </sheetViews>
  <sheetFormatPr defaultRowHeight="15" x14ac:dyDescent="0.25"/>
  <cols>
    <col min="2" max="2" width="3.28515625" style="61" bestFit="1" customWidth="1"/>
    <col min="3" max="3" width="10" style="61" bestFit="1" customWidth="1"/>
    <col min="4" max="4" width="19.42578125" style="68" customWidth="1"/>
    <col min="5" max="5" width="12.7109375" style="62" customWidth="1"/>
    <col min="6" max="6" width="4.28515625" style="61" bestFit="1" customWidth="1"/>
    <col min="7" max="7" width="4.140625" style="61" bestFit="1" customWidth="1"/>
    <col min="8" max="8" width="8.7109375" style="61" bestFit="1" customWidth="1"/>
    <col min="9" max="9" width="7.5703125" style="61" customWidth="1"/>
    <col min="11" max="11" width="5.140625" customWidth="1"/>
    <col min="12" max="12" width="10.28515625" customWidth="1"/>
    <col min="13" max="14" width="6.85546875" customWidth="1"/>
    <col min="15" max="15" width="11.42578125" customWidth="1"/>
    <col min="16" max="16" width="10.5703125" bestFit="1" customWidth="1"/>
    <col min="17" max="17" width="10.28515625" bestFit="1" customWidth="1"/>
    <col min="18" max="18" width="50.85546875" customWidth="1"/>
    <col min="19" max="19" width="37.42578125" customWidth="1"/>
    <col min="20" max="20" width="10.28515625" style="12" customWidth="1"/>
    <col min="21" max="21" width="14" customWidth="1"/>
    <col min="22" max="23" width="11.28515625" customWidth="1"/>
    <col min="24" max="24" width="9.5703125" bestFit="1" customWidth="1"/>
    <col min="25" max="25" width="10.28515625" customWidth="1"/>
    <col min="26" max="26" width="18.85546875" customWidth="1"/>
  </cols>
  <sheetData>
    <row r="1" spans="2:32" ht="15.75" thickBot="1" x14ac:dyDescent="0.3">
      <c r="B1" s="45"/>
      <c r="C1" s="46"/>
      <c r="D1" s="63"/>
      <c r="E1" s="47"/>
      <c r="F1" s="46"/>
      <c r="G1" s="46"/>
      <c r="H1" s="46"/>
      <c r="I1" s="46"/>
      <c r="J1" s="6"/>
      <c r="K1" s="6"/>
      <c r="L1" s="6"/>
      <c r="M1" s="6"/>
      <c r="N1" s="6"/>
      <c r="O1" s="6"/>
      <c r="P1" s="6"/>
      <c r="Q1" s="6"/>
      <c r="R1" s="6"/>
      <c r="S1" s="6"/>
      <c r="U1" s="6" t="s">
        <v>18</v>
      </c>
      <c r="V1" s="6"/>
      <c r="W1" s="6"/>
      <c r="X1" s="6"/>
      <c r="Y1" s="6"/>
      <c r="Z1" s="6"/>
      <c r="AA1" s="6"/>
    </row>
    <row r="2" spans="2:32" ht="15.75" thickBot="1" x14ac:dyDescent="0.3">
      <c r="B2" s="48"/>
      <c r="C2" s="49"/>
      <c r="D2" s="64"/>
      <c r="E2" s="50"/>
      <c r="F2" s="49"/>
      <c r="G2" s="49"/>
      <c r="H2" s="49"/>
      <c r="I2" s="49"/>
      <c r="J2" s="5"/>
      <c r="K2" s="5"/>
      <c r="L2" s="5"/>
      <c r="M2" s="5"/>
      <c r="N2" s="5"/>
      <c r="O2" s="5"/>
      <c r="P2" s="5"/>
      <c r="Q2" s="5"/>
      <c r="R2" s="5"/>
      <c r="S2" s="5"/>
      <c r="U2" s="13" t="s">
        <v>27</v>
      </c>
      <c r="V2" s="5" t="s">
        <v>5</v>
      </c>
      <c r="W2" s="5"/>
      <c r="X2" s="12"/>
      <c r="Y2" s="23"/>
      <c r="Z2" s="24"/>
      <c r="AA2" s="5"/>
    </row>
    <row r="3" spans="2:32" ht="15.75" thickBot="1" x14ac:dyDescent="0.3">
      <c r="B3" s="48"/>
      <c r="C3" s="49"/>
      <c r="D3" s="64"/>
      <c r="E3" s="50"/>
      <c r="F3" s="49"/>
      <c r="G3" s="49"/>
      <c r="H3" s="49"/>
      <c r="I3" s="49"/>
      <c r="J3" s="5"/>
      <c r="K3" s="5"/>
      <c r="L3" s="5"/>
      <c r="M3" s="5"/>
      <c r="N3" s="5"/>
      <c r="O3" s="5"/>
      <c r="P3" s="5"/>
      <c r="Q3" s="5"/>
      <c r="R3" s="5"/>
      <c r="S3" s="5"/>
      <c r="U3" s="2"/>
      <c r="V3" s="5" t="s">
        <v>13</v>
      </c>
      <c r="W3" s="5"/>
      <c r="X3" s="5"/>
      <c r="Y3" s="5"/>
      <c r="Z3" s="27"/>
      <c r="AA3" s="5"/>
    </row>
    <row r="4" spans="2:32" ht="15.75" thickBot="1" x14ac:dyDescent="0.3">
      <c r="B4" s="48"/>
      <c r="C4" s="49"/>
      <c r="D4" s="64"/>
      <c r="E4" s="50"/>
      <c r="F4" s="49"/>
      <c r="G4" s="49"/>
      <c r="H4" s="49"/>
      <c r="I4" s="49"/>
      <c r="J4" s="5"/>
      <c r="K4" s="5"/>
      <c r="L4" s="5"/>
      <c r="M4" s="5"/>
      <c r="N4" s="5"/>
      <c r="O4" s="5"/>
      <c r="P4" s="5"/>
      <c r="Q4" s="69" cm="1">
        <f t="array" ref="Q4">INTERCEPT(Q10:Q31,LN(K10:K31))</f>
        <v>1018.8967670672071</v>
      </c>
      <c r="R4" s="69" cm="1">
        <f t="array" ref="R4">SLOPE(Q10:Q31,LN(K10:K31))</f>
        <v>-291.8791843092327</v>
      </c>
      <c r="S4" s="5"/>
      <c r="U4" s="2">
        <v>7</v>
      </c>
      <c r="V4" s="5" t="s">
        <v>12</v>
      </c>
      <c r="W4" s="5"/>
      <c r="X4" s="5"/>
      <c r="Y4" s="5"/>
      <c r="Z4" s="5">
        <f>360-300</f>
        <v>60</v>
      </c>
      <c r="AA4" s="5"/>
    </row>
    <row r="5" spans="2:32" ht="15.75" thickBot="1" x14ac:dyDescent="0.3">
      <c r="B5" s="48"/>
      <c r="C5" s="49"/>
      <c r="D5" s="64"/>
      <c r="E5" s="50"/>
      <c r="F5" s="49"/>
      <c r="G5" s="49"/>
      <c r="H5" s="49"/>
      <c r="I5" s="49"/>
      <c r="J5" s="5"/>
      <c r="K5" s="5"/>
      <c r="L5" s="5"/>
      <c r="M5" s="5"/>
      <c r="N5" s="5"/>
      <c r="O5" s="5"/>
      <c r="P5" s="5"/>
      <c r="Q5" s="5"/>
      <c r="R5" s="5"/>
      <c r="S5" s="5"/>
      <c r="U5" s="15">
        <v>200</v>
      </c>
      <c r="V5" s="5" t="s">
        <v>15</v>
      </c>
      <c r="W5" s="5"/>
      <c r="X5" s="5"/>
      <c r="Y5" s="5"/>
      <c r="Z5" s="5"/>
      <c r="AA5" s="5"/>
    </row>
    <row r="6" spans="2:32" ht="15.75" thickBot="1" x14ac:dyDescent="0.3">
      <c r="B6" s="48"/>
      <c r="C6" s="49"/>
      <c r="D6" s="64"/>
      <c r="E6" s="50"/>
      <c r="F6" s="49"/>
      <c r="G6" s="49"/>
      <c r="H6" s="49"/>
      <c r="I6" s="49"/>
      <c r="J6" s="5"/>
      <c r="K6" s="5"/>
      <c r="L6" s="5"/>
      <c r="M6" s="5"/>
      <c r="N6" s="5"/>
      <c r="O6" s="5"/>
      <c r="P6" s="5"/>
      <c r="Q6" s="34" t="s">
        <v>28</v>
      </c>
      <c r="R6" s="34" t="s">
        <v>29</v>
      </c>
      <c r="S6" s="34" t="s">
        <v>35</v>
      </c>
      <c r="T6" s="35"/>
      <c r="U6" s="3"/>
      <c r="V6" s="5" t="s">
        <v>16</v>
      </c>
      <c r="W6" s="5"/>
      <c r="X6" s="5"/>
      <c r="Y6" s="5"/>
      <c r="Z6" s="5"/>
      <c r="AA6" s="5"/>
    </row>
    <row r="7" spans="2:32" x14ac:dyDescent="0.25">
      <c r="B7" s="48"/>
      <c r="C7" s="49"/>
      <c r="D7" s="64"/>
      <c r="E7" s="50"/>
      <c r="F7" s="49"/>
      <c r="G7" s="49"/>
      <c r="H7" s="49"/>
      <c r="I7" s="49"/>
      <c r="J7" s="5"/>
      <c r="K7" s="5"/>
      <c r="L7" s="5"/>
      <c r="M7" s="5"/>
      <c r="N7" s="5"/>
      <c r="O7" s="5"/>
      <c r="P7" s="5"/>
      <c r="Q7" s="1">
        <f>Q4</f>
        <v>1018.8967670672071</v>
      </c>
      <c r="R7" s="1">
        <f>R4</f>
        <v>-291.8791843092327</v>
      </c>
      <c r="S7" s="1">
        <f>LN(Q7)</f>
        <v>6.9264757200114282</v>
      </c>
      <c r="U7" s="5"/>
      <c r="V7" s="5"/>
      <c r="W7" s="5"/>
      <c r="X7" s="5"/>
      <c r="Y7" s="5"/>
      <c r="Z7" s="5"/>
      <c r="AA7" s="5"/>
    </row>
    <row r="8" spans="2:32" x14ac:dyDescent="0.25">
      <c r="B8" s="48"/>
      <c r="C8" s="51" t="s">
        <v>0</v>
      </c>
      <c r="D8" s="8"/>
      <c r="E8" s="52"/>
      <c r="F8" s="51"/>
      <c r="G8" s="51"/>
      <c r="H8" s="51"/>
      <c r="I8" s="51"/>
      <c r="J8" s="7"/>
      <c r="K8" s="8" t="s">
        <v>1</v>
      </c>
      <c r="L8" s="8"/>
      <c r="M8" s="8"/>
      <c r="N8" s="8"/>
      <c r="O8" s="7"/>
      <c r="P8" s="7"/>
      <c r="Q8" s="7"/>
      <c r="R8" s="7"/>
      <c r="S8" s="7"/>
      <c r="T8" s="36"/>
      <c r="U8" s="7" t="s">
        <v>9</v>
      </c>
      <c r="V8" s="7"/>
      <c r="W8" s="7"/>
      <c r="X8" s="5"/>
      <c r="Y8" s="5"/>
      <c r="Z8" s="5"/>
      <c r="AA8" s="5"/>
    </row>
    <row r="9" spans="2:32" ht="77.45" customHeight="1" x14ac:dyDescent="0.25">
      <c r="B9" s="16" t="s">
        <v>2</v>
      </c>
      <c r="C9" s="17" t="s">
        <v>13</v>
      </c>
      <c r="D9" s="17" t="s">
        <v>10</v>
      </c>
      <c r="E9" s="44" t="s">
        <v>14</v>
      </c>
      <c r="F9" s="17" t="s">
        <v>5</v>
      </c>
      <c r="G9" s="17" t="s">
        <v>12</v>
      </c>
      <c r="H9" s="17" t="s">
        <v>3</v>
      </c>
      <c r="I9" s="18" t="s">
        <v>11</v>
      </c>
      <c r="J9" s="5"/>
      <c r="K9" s="9" t="s">
        <v>2</v>
      </c>
      <c r="L9" s="9" t="str">
        <f>F9</f>
        <v>Группа</v>
      </c>
      <c r="M9" s="9" t="s">
        <v>13</v>
      </c>
      <c r="N9" s="9" t="s">
        <v>12</v>
      </c>
      <c r="O9" s="9" t="str">
        <f>D9</f>
        <v>Номенклатура</v>
      </c>
      <c r="P9" s="9" t="s">
        <v>3</v>
      </c>
      <c r="Q9" s="9" t="s">
        <v>11</v>
      </c>
      <c r="R9" s="40" t="s">
        <v>31</v>
      </c>
      <c r="S9" s="41" t="s">
        <v>4</v>
      </c>
      <c r="T9" s="39" t="s">
        <v>36</v>
      </c>
      <c r="U9" s="5"/>
      <c r="V9" s="10" t="s">
        <v>5</v>
      </c>
      <c r="W9" s="10" t="s">
        <v>6</v>
      </c>
      <c r="X9" s="10" t="s">
        <v>34</v>
      </c>
      <c r="Y9" s="10" t="s">
        <v>7</v>
      </c>
      <c r="Z9" s="11" t="s">
        <v>8</v>
      </c>
      <c r="AA9" s="5"/>
    </row>
    <row r="10" spans="2:32" x14ac:dyDescent="0.25">
      <c r="B10" s="53">
        <v>1</v>
      </c>
      <c r="C10" s="54"/>
      <c r="D10" s="65" t="s">
        <v>37</v>
      </c>
      <c r="E10" s="55">
        <v>44124</v>
      </c>
      <c r="F10" s="54" t="s">
        <v>24</v>
      </c>
      <c r="G10" s="54">
        <v>7</v>
      </c>
      <c r="H10" s="56">
        <v>2300</v>
      </c>
      <c r="I10" s="57">
        <v>0</v>
      </c>
      <c r="J10" s="5"/>
      <c r="K10" s="4">
        <f>SUBTOTAL(103,L9:$L$9)</f>
        <v>1</v>
      </c>
      <c r="L10" s="14" t="str">
        <f t="array" ref="L10">IFERROR(INDEX($C$10:$I$63,MATCH(SMALL(IF(($C$10:$C$63=$U$3)*($G$10:$G$63=$U$4)*(LEFT($F$10:$F$63,2)=$U$2),$H$10:$H$63,""),ROW($B1)),$H$10:$H$63,),MATCH(L$9,$C$9:$I$9,)),"")</f>
        <v>1.1.</v>
      </c>
      <c r="M10" s="14">
        <f t="array" ref="M10">IFERROR(INDEX($C$10:$I$63,MATCH(SMALL(IF(($C$10:$C$63=$U$3)*($G$10:$G$63=$U$4)*(LEFT($F$10:$F$63,2)=$U$2),$H$10:$H$63,""),ROW($B1)),$H$10:$H$63,),MATCH(M$9,$C$9:$I$9,)),"")</f>
        <v>0</v>
      </c>
      <c r="N10" s="14">
        <f t="array" ref="N10">IFERROR(INDEX($C$10:$I$63,MATCH(SMALL(IF(($C$10:$C$63=$U$3)*($G$10:$G$63=$U$4)*(LEFT($F$10:$F$63,2)=$U$2),$H$10:$H$63,""),ROW($B1)),$H$10:$H$63,),MATCH(N$9,$C$9:$I$9,)),"")</f>
        <v>7</v>
      </c>
      <c r="O10" s="22" t="str">
        <f t="array" ref="O10">IFERROR(INDEX($C$10:$I$63,MATCH(SMALL(IF(($C$10:$C$63=$U$3)*($G$10:$G$63=$U$4)*(LEFT($F$10:$F$63,2)=$U$2),$H$10:$H$63,""),ROW($B1)),$H$10:$H$63,),MATCH(O$9,$C$9:$I$9,)),"")</f>
        <v>Ж-1</v>
      </c>
      <c r="P10" s="14">
        <f t="array" ref="P10">IFERROR(INDEX($C$10:$I$63,MATCH(SMALL(IF(($C$10:$C$63=$U$3)*($G$10:$G$63=$U$4)*(LEFT($F$10:$F$63,2)=$U$2),$H$10:$H$63,""),ROW($B1)),$H$10:$H$63,),MATCH(P$9,$C$9:$I$9,)),"")</f>
        <v>43</v>
      </c>
      <c r="Q10" s="14">
        <f t="array" ref="Q10">IFERROR(INDEX($C$10:$I$63,MATCH(SMALL(IF(($C$10:$C$63=$U$3)*($G$10:$G$63=$U$4)*(LEFT($F$10:$F$63,2)=$U$2),$H$10:$H$63,""),ROW($B1)),$H$10:$H$63,),MATCH(Q$9,$C$9:$I$9,)),"")</f>
        <v>1257</v>
      </c>
      <c r="R10" s="42"/>
      <c r="S10" s="43">
        <f>$Q$4+$R$4*LN(K10)</f>
        <v>1018.8967670672071</v>
      </c>
      <c r="T10" s="37"/>
      <c r="U10" s="5"/>
      <c r="V10" s="1" t="s">
        <v>3</v>
      </c>
      <c r="W10" s="30">
        <f>INDEX(P11:P31,MATCH($U$5,P10:P31))</f>
        <v>273</v>
      </c>
      <c r="X10" s="30">
        <f>U5</f>
        <v>200</v>
      </c>
      <c r="Y10" s="30">
        <f>LOOKUP($U$5,$P$10:$P$31)</f>
        <v>156</v>
      </c>
      <c r="Z10" s="30">
        <f>W10-Y10</f>
        <v>117</v>
      </c>
      <c r="AA10" s="5"/>
    </row>
    <row r="11" spans="2:32" x14ac:dyDescent="0.25">
      <c r="B11" s="53">
        <v>2</v>
      </c>
      <c r="C11" s="54"/>
      <c r="D11" s="65" t="s">
        <v>38</v>
      </c>
      <c r="E11" s="55">
        <v>44125</v>
      </c>
      <c r="F11" s="54" t="s">
        <v>25</v>
      </c>
      <c r="G11" s="54">
        <v>2</v>
      </c>
      <c r="H11" s="56">
        <v>287</v>
      </c>
      <c r="I11" s="57">
        <v>733</v>
      </c>
      <c r="J11" s="5"/>
      <c r="K11" s="4">
        <f>SUBTOTAL(103,L$9:$L10)</f>
        <v>2</v>
      </c>
      <c r="L11" s="14" t="str">
        <f t="array" ref="L11">IFERROR(INDEX($C$10:$I$63,MATCH(SMALL(IF(($C$10:$C$63=$U$3)*($G$10:$G$63=$U$4)*(LEFT($F$10:$F$63,2)=$U$2),$H$10:$H$63,""),ROW($B2)),$H$10:$H$63,),MATCH(L$9,$C$9:$I$9,)),"")</f>
        <v>1.1.</v>
      </c>
      <c r="M11" s="14">
        <f t="array" ref="M11">IFERROR(INDEX($C$10:$I$63,MATCH(SMALL(IF(($C$10:$C$63=$U$3)*($G$10:$G$63=$U$4)*(LEFT($F$10:$F$63,2)=$U$2),$H$10:$H$63,""),ROW($B2)),$H$10:$H$63,),MATCH(M$9,$C$9:$I$9,)),"")</f>
        <v>0</v>
      </c>
      <c r="N11" s="14">
        <f t="array" ref="N11">IFERROR(INDEX($C$10:$I$63,MATCH(SMALL(IF(($C$10:$C$63=$U$3)*($G$10:$G$63=$U$4)*(LEFT($F$10:$F$63,2)=$U$2),$H$10:$H$63,""),ROW($B2)),$H$10:$H$63,),MATCH(N$9,$C$9:$I$9,)),"")</f>
        <v>7</v>
      </c>
      <c r="O11" s="22" t="str">
        <f t="array" ref="O11">IFERROR(INDEX($C$10:$I$63,MATCH(SMALL(IF(($C$10:$C$63=$U$3)*($G$10:$G$63=$U$4)*(LEFT($F$10:$F$63,2)=$U$2),$H$10:$H$63,""),ROW($B2)),$H$10:$H$63,),MATCH(O$9,$C$9:$I$9,)),"")</f>
        <v>Ж2</v>
      </c>
      <c r="P11" s="14">
        <f t="array" ref="P11">IFERROR(INDEX($C$10:$I$63,MATCH(SMALL(IF(($C$10:$C$63=$U$3)*($G$10:$G$63=$U$4)*(LEFT($F$10:$F$63,2)=$U$2),$H$10:$H$63,""),ROW($B2)),$H$10:$H$63,),MATCH(P$9,$C$9:$I$9,)),"")</f>
        <v>89</v>
      </c>
      <c r="Q11" s="14">
        <f t="array" ref="Q11">IFERROR(INDEX($C$10:$I$63,MATCH(SMALL(IF(($C$10:$C$63=$U$3)*($G$10:$G$63=$U$4)*(LEFT($F$10:$F$63,2)=$U$2),$H$10:$H$63,""),ROW($B2)),$H$10:$H$63,),MATCH(Q$9,$C$9:$I$9,)),"")</f>
        <v>776</v>
      </c>
      <c r="R11" s="42"/>
      <c r="S11" s="43">
        <f t="shared" ref="S11:S32" si="0">$Q$4+$R$4*LN(K11)</f>
        <v>816.58153339912576</v>
      </c>
      <c r="T11" s="37"/>
      <c r="U11" s="5"/>
      <c r="V11" s="1" t="s">
        <v>30</v>
      </c>
      <c r="W11" s="30">
        <f>VLOOKUP(Y10,$P$10:$S$32,3,0)</f>
        <v>0</v>
      </c>
      <c r="X11" s="30">
        <f>Z13</f>
        <v>0</v>
      </c>
      <c r="Y11" s="30">
        <f>VLOOKUP(W10,$P$10:$S$32,3,0)</f>
        <v>0</v>
      </c>
      <c r="Z11" s="30">
        <f>W11-Y11</f>
        <v>0</v>
      </c>
      <c r="AA11" s="5"/>
    </row>
    <row r="12" spans="2:32" x14ac:dyDescent="0.25">
      <c r="B12" s="53">
        <v>3</v>
      </c>
      <c r="C12" s="54"/>
      <c r="D12" s="65" t="s">
        <v>39</v>
      </c>
      <c r="E12" s="55">
        <v>44126</v>
      </c>
      <c r="F12" s="54" t="s">
        <v>25</v>
      </c>
      <c r="G12" s="54">
        <v>2</v>
      </c>
      <c r="H12" s="56">
        <v>440</v>
      </c>
      <c r="I12" s="57">
        <v>423</v>
      </c>
      <c r="J12" s="5"/>
      <c r="K12" s="4">
        <f>SUBTOTAL(103,L$9:$L11)</f>
        <v>3</v>
      </c>
      <c r="L12" s="14" t="str">
        <f t="array" ref="L12">IFERROR(INDEX($C$10:$I$63,MATCH(SMALL(IF(($C$10:$C$63=$U$3)*($G$10:$G$63=$U$4)*(LEFT($F$10:$F$63,2)=$U$2),$H$10:$H$63,""),ROW($B3)),$H$10:$H$63,),MATCH(L$9,$C$9:$I$9,)),"")</f>
        <v>1.1.</v>
      </c>
      <c r="M12" s="14">
        <f t="array" ref="M12">IFERROR(INDEX($C$10:$I$63,MATCH(SMALL(IF(($C$10:$C$63=$U$3)*($G$10:$G$63=$U$4)*(LEFT($F$10:$F$63,2)=$U$2),$H$10:$H$63,""),ROW($B3)),$H$10:$H$63,),MATCH(M$9,$C$9:$I$9,)),"")</f>
        <v>0</v>
      </c>
      <c r="N12" s="14">
        <f t="array" ref="N12">IFERROR(INDEX($C$10:$I$63,MATCH(SMALL(IF(($C$10:$C$63=$U$3)*($G$10:$G$63=$U$4)*(LEFT($F$10:$F$63,2)=$U$2),$H$10:$H$63,""),ROW($B3)),$H$10:$H$63,),MATCH(N$9,$C$9:$I$9,)),"")</f>
        <v>7</v>
      </c>
      <c r="O12" s="14" t="str">
        <f t="array" ref="O12">IFERROR(INDEX($C$10:$I$63,MATCH(SMALL(IF(($C$10:$C$63=$U$3)*($G$10:$G$63=$U$4)*(LEFT($F$10:$F$63,2)=$U$2),$H$10:$H$63,""),ROW($B3)),$H$10:$H$63,),MATCH(O$9,$C$9:$I$9,)),"")</f>
        <v>Ж-3</v>
      </c>
      <c r="P12" s="14">
        <f t="array" ref="P12">IFERROR(INDEX($C$10:$I$63,MATCH(SMALL(IF(($C$10:$C$63=$U$3)*($G$10:$G$63=$U$4)*(LEFT($F$10:$F$63,2)=$U$2),$H$10:$H$63,""),ROW($B3)),$H$10:$H$63,),MATCH(P$9,$C$9:$I$9,)),"")</f>
        <v>135</v>
      </c>
      <c r="Q12" s="14">
        <f t="array" ref="Q12">IFERROR(INDEX($C$10:$I$63,MATCH(SMALL(IF(($C$10:$C$63=$U$3)*($G$10:$G$63=$U$4)*(LEFT($F$10:$F$63,2)=$U$2),$H$10:$H$63,""),ROW($B3)),$H$10:$H$63,),MATCH(Q$9,$C$9:$I$9,)),"")</f>
        <v>520</v>
      </c>
      <c r="R12" s="42"/>
      <c r="S12" s="43">
        <f t="shared" si="0"/>
        <v>698.23470837865989</v>
      </c>
      <c r="T12" s="37"/>
      <c r="U12" s="5"/>
      <c r="V12" s="1" t="s">
        <v>32</v>
      </c>
      <c r="W12" s="30"/>
      <c r="X12" s="30"/>
      <c r="Y12" s="30"/>
      <c r="Z12" s="30">
        <f>Z11/Z10</f>
        <v>0</v>
      </c>
      <c r="AA12" s="5"/>
    </row>
    <row r="13" spans="2:32" x14ac:dyDescent="0.25">
      <c r="B13" s="53">
        <v>4</v>
      </c>
      <c r="C13" s="54"/>
      <c r="D13" s="65" t="s">
        <v>40</v>
      </c>
      <c r="E13" s="55">
        <v>44127</v>
      </c>
      <c r="F13" s="54" t="s">
        <v>25</v>
      </c>
      <c r="G13" s="54">
        <v>2</v>
      </c>
      <c r="H13" s="56">
        <v>87</v>
      </c>
      <c r="I13" s="57">
        <v>1198</v>
      </c>
      <c r="J13" s="5"/>
      <c r="K13" s="4">
        <f>SUBTOTAL(103,L$9:$L12)</f>
        <v>4</v>
      </c>
      <c r="L13" s="14" t="str">
        <f t="array" ref="L13">IFERROR(INDEX($C$10:$I$63,MATCH(SMALL(IF(($C$10:$C$63=$U$3)*($G$10:$G$63=$U$4)*(LEFT($F$10:$F$63,2)=$U$2),$H$10:$H$63,""),ROW($B4)),$H$10:$H$63,),MATCH(L$9,$C$9:$I$9,)),"")</f>
        <v>1.1.</v>
      </c>
      <c r="M13" s="14">
        <f t="array" ref="M13">IFERROR(INDEX($C$10:$I$63,MATCH(SMALL(IF(($C$10:$C$63=$U$3)*($G$10:$G$63=$U$4)*(LEFT($F$10:$F$63,2)=$U$2),$H$10:$H$63,""),ROW($B4)),$H$10:$H$63,),MATCH(M$9,$C$9:$I$9,)),"")</f>
        <v>0</v>
      </c>
      <c r="N13" s="14">
        <f t="array" ref="N13">IFERROR(INDEX($C$10:$I$63,MATCH(SMALL(IF(($C$10:$C$63=$U$3)*($G$10:$G$63=$U$4)*(LEFT($F$10:$F$63,2)=$U$2),$H$10:$H$63,""),ROW($B4)),$H$10:$H$63,),MATCH(N$9,$C$9:$I$9,)),"")</f>
        <v>7</v>
      </c>
      <c r="O13" s="14" t="str">
        <f t="array" ref="O13">IFERROR(INDEX($C$10:$I$63,MATCH(SMALL(IF(($C$10:$C$63=$U$3)*($G$10:$G$63=$U$4)*(LEFT($F$10:$F$63,2)=$U$2),$H$10:$H$63,""),ROW($B4)),$H$10:$H$63,),MATCH(O$9,$C$9:$I$9,)),"")</f>
        <v>Ж-6</v>
      </c>
      <c r="P13" s="14">
        <f t="array" ref="P13">IFERROR(INDEX($C$10:$I$63,MATCH(SMALL(IF(($C$10:$C$63=$U$3)*($G$10:$G$63=$U$4)*(LEFT($F$10:$F$63,2)=$U$2),$H$10:$H$63,""),ROW($B4)),$H$10:$H$63,),MATCH(P$9,$C$9:$I$9,)),"")</f>
        <v>156</v>
      </c>
      <c r="Q13" s="14">
        <f t="array" ref="Q13">IFERROR(INDEX($C$10:$I$63,MATCH(SMALL(IF(($C$10:$C$63=$U$3)*($G$10:$G$63=$U$4)*(LEFT($F$10:$F$63,2)=$U$2),$H$10:$H$63,""),ROW($B4)),$H$10:$H$63,),MATCH(Q$9,$C$9:$I$9,)),"")</f>
        <v>766</v>
      </c>
      <c r="R13" s="42"/>
      <c r="S13" s="43">
        <f t="shared" si="0"/>
        <v>614.26629973104446</v>
      </c>
      <c r="T13" s="37"/>
      <c r="U13" s="32"/>
      <c r="V13" s="1" t="s">
        <v>33</v>
      </c>
      <c r="W13" s="30"/>
      <c r="X13" s="30"/>
      <c r="Y13" s="30"/>
      <c r="Z13" s="30">
        <f>W11-(U5-Y10)*Z12</f>
        <v>0</v>
      </c>
      <c r="AA13" s="5"/>
    </row>
    <row r="14" spans="2:32" x14ac:dyDescent="0.25">
      <c r="B14" s="53">
        <v>5</v>
      </c>
      <c r="C14" s="54"/>
      <c r="D14" s="65" t="s">
        <v>41</v>
      </c>
      <c r="E14" s="55">
        <v>43762</v>
      </c>
      <c r="F14" s="54" t="s">
        <v>25</v>
      </c>
      <c r="G14" s="54">
        <v>7</v>
      </c>
      <c r="H14" s="56">
        <v>305</v>
      </c>
      <c r="I14" s="57">
        <v>366</v>
      </c>
      <c r="J14" s="5"/>
      <c r="K14" s="4">
        <f>SUBTOTAL(103,L$9:$L13)</f>
        <v>5</v>
      </c>
      <c r="L14" s="14" t="str">
        <f t="array" ref="L14">IFERROR(INDEX($C$10:$I$63,MATCH(SMALL(IF(($C$10:$C$63=$U$3)*($G$10:$G$63=$U$4)*(LEFT($F$10:$F$63,2)=$U$2),$H$10:$H$63,""),ROW($B5)),$H$10:$H$63,),MATCH(L$9,$C$9:$I$9,)),"")</f>
        <v>1.1.</v>
      </c>
      <c r="M14" s="14">
        <f t="array" ref="M14">IFERROR(INDEX($C$10:$I$63,MATCH(SMALL(IF(($C$10:$C$63=$U$3)*($G$10:$G$63=$U$4)*(LEFT($F$10:$F$63,2)=$U$2),$H$10:$H$63,""),ROW($B5)),$H$10:$H$63,),MATCH(M$9,$C$9:$I$9,)),"")</f>
        <v>0</v>
      </c>
      <c r="N14" s="14">
        <f t="array" ref="N14">IFERROR(INDEX($C$10:$I$63,MATCH(SMALL(IF(($C$10:$C$63=$U$3)*($G$10:$G$63=$U$4)*(LEFT($F$10:$F$63,2)=$U$2),$H$10:$H$63,""),ROW($B5)),$H$10:$H$63,),MATCH(N$9,$C$9:$I$9,)),"")</f>
        <v>7</v>
      </c>
      <c r="O14" s="14" t="str">
        <f t="array" ref="O14">IFERROR(INDEX($C$10:$I$63,MATCH(SMALL(IF(($C$10:$C$63=$U$3)*($G$10:$G$63=$U$4)*(LEFT($F$10:$F$63,2)=$U$2),$H$10:$H$63,""),ROW($B5)),$H$10:$H$63,),MATCH(O$9,$C$9:$I$9,)),"")</f>
        <v>Ж-7</v>
      </c>
      <c r="P14" s="14">
        <f t="array" ref="P14">IFERROR(INDEX($C$10:$I$63,MATCH(SMALL(IF(($C$10:$C$63=$U$3)*($G$10:$G$63=$U$4)*(LEFT($F$10:$F$63,2)=$U$2),$H$10:$H$63,""),ROW($B5)),$H$10:$H$63,),MATCH(P$9,$C$9:$I$9,)),"")</f>
        <v>273</v>
      </c>
      <c r="Q14" s="14">
        <f t="array" ref="Q14">IFERROR(INDEX($C$10:$I$63,MATCH(SMALL(IF(($C$10:$C$63=$U$3)*($G$10:$G$63=$U$4)*(LEFT($F$10:$F$63,2)=$U$2),$H$10:$H$63,""),ROW($B5)),$H$10:$H$63,),MATCH(Q$9,$C$9:$I$9,)),"")</f>
        <v>479</v>
      </c>
      <c r="R14" s="42"/>
      <c r="S14" s="43">
        <f t="shared" si="0"/>
        <v>549.13534198958757</v>
      </c>
      <c r="T14" s="37"/>
      <c r="U14" s="32"/>
      <c r="V14" s="5"/>
      <c r="W14" s="5"/>
      <c r="X14" s="5"/>
      <c r="Y14" s="5"/>
      <c r="Z14" s="5"/>
      <c r="AA14" s="5"/>
    </row>
    <row r="15" spans="2:32" x14ac:dyDescent="0.25">
      <c r="B15" s="53">
        <v>6</v>
      </c>
      <c r="C15" s="54"/>
      <c r="D15" s="65" t="s">
        <v>42</v>
      </c>
      <c r="E15" s="55">
        <v>43763</v>
      </c>
      <c r="F15" s="54" t="s">
        <v>24</v>
      </c>
      <c r="G15" s="54">
        <v>7</v>
      </c>
      <c r="H15" s="56">
        <v>1600</v>
      </c>
      <c r="I15" s="57">
        <v>278</v>
      </c>
      <c r="J15" s="5"/>
      <c r="K15" s="4">
        <f>SUBTOTAL(103,L$9:$L14)</f>
        <v>6</v>
      </c>
      <c r="L15" s="14" t="str">
        <f t="array" ref="L15">IFERROR(INDEX($C$10:$I$63,MATCH(SMALL(IF(($C$10:$C$63=$U$3)*($G$10:$G$63=$U$4)*(LEFT($F$10:$F$63,2)=$U$2),$H$10:$H$63,""),ROW($B6)),$H$10:$H$63,),MATCH(L$9,$C$9:$I$9,)),"")</f>
        <v>1.1.</v>
      </c>
      <c r="M15" s="14">
        <f t="array" ref="M15">IFERROR(INDEX($C$10:$I$63,MATCH(SMALL(IF(($C$10:$C$63=$U$3)*($G$10:$G$63=$U$4)*(LEFT($F$10:$F$63,2)=$U$2),$H$10:$H$63,""),ROW($B6)),$H$10:$H$63,),MATCH(M$9,$C$9:$I$9,)),"")</f>
        <v>0</v>
      </c>
      <c r="N15" s="14">
        <f t="array" ref="N15">IFERROR(INDEX($C$10:$I$63,MATCH(SMALL(IF(($C$10:$C$63=$U$3)*($G$10:$G$63=$U$4)*(LEFT($F$10:$F$63,2)=$U$2),$H$10:$H$63,""),ROW($B6)),$H$10:$H$63,),MATCH(N$9,$C$9:$I$9,)),"")</f>
        <v>7</v>
      </c>
      <c r="O15" s="14" t="str">
        <f t="array" ref="O15">IFERROR(INDEX($C$10:$I$63,MATCH(SMALL(IF(($C$10:$C$63=$U$3)*($G$10:$G$63=$U$4)*(LEFT($F$10:$F$63,2)=$U$2),$H$10:$H$63,""),ROW($B6)),$H$10:$H$63,),MATCH(O$9,$C$9:$I$9,)),"")</f>
        <v>К-5</v>
      </c>
      <c r="P15" s="14">
        <f t="array" ref="P15">IFERROR(INDEX($C$10:$I$63,MATCH(SMALL(IF(($C$10:$C$63=$U$3)*($G$10:$G$63=$U$4)*(LEFT($F$10:$F$63,2)=$U$2),$H$10:$H$63,""),ROW($B6)),$H$10:$H$63,),MATCH(P$9,$C$9:$I$9,)),"")</f>
        <v>305</v>
      </c>
      <c r="Q15" s="14">
        <f t="array" ref="Q15">IFERROR(INDEX($C$10:$I$63,MATCH(SMALL(IF(($C$10:$C$63=$U$3)*($G$10:$G$63=$U$4)*(LEFT($F$10:$F$63,2)=$U$2),$H$10:$H$63,""),ROW($B6)),$H$10:$H$63,),MATCH(Q$9,$C$9:$I$9,)),"")</f>
        <v>366</v>
      </c>
      <c r="R15" s="42"/>
      <c r="S15" s="43">
        <f t="shared" si="0"/>
        <v>495.9194747105787</v>
      </c>
      <c r="T15" s="37"/>
      <c r="U15" s="5"/>
      <c r="V15" s="5"/>
      <c r="W15" s="5"/>
      <c r="X15" s="5"/>
      <c r="Y15" s="5"/>
      <c r="Z15" s="26">
        <f>S13-S14</f>
        <v>65.130957741456882</v>
      </c>
      <c r="AA15" s="5"/>
      <c r="AF15" s="33"/>
    </row>
    <row r="16" spans="2:32" x14ac:dyDescent="0.25">
      <c r="B16" s="53">
        <v>7</v>
      </c>
      <c r="C16" s="54"/>
      <c r="D16" s="65" t="s">
        <v>43</v>
      </c>
      <c r="E16" s="55">
        <v>43764</v>
      </c>
      <c r="F16" s="54" t="s">
        <v>24</v>
      </c>
      <c r="G16" s="54">
        <v>7</v>
      </c>
      <c r="H16" s="56">
        <v>2100</v>
      </c>
      <c r="I16" s="57">
        <v>254</v>
      </c>
      <c r="J16" s="5"/>
      <c r="K16" s="4">
        <f>SUBTOTAL(103,L$9:$L15)</f>
        <v>7</v>
      </c>
      <c r="L16" s="14" t="str">
        <f t="array" ref="L16">IFERROR(INDEX($C$10:$I$63,MATCH(SMALL(IF(($C$10:$C$63=$U$3)*($G$10:$G$63=$U$4)*(LEFT($F$10:$F$63,2)=$U$2),$H$10:$H$63,""),ROW($B7)),$H$10:$H$63,),MATCH(L$9,$C$9:$I$9,)),"")</f>
        <v>1.1.</v>
      </c>
      <c r="M16" s="14">
        <f t="array" ref="M16">IFERROR(INDEX($C$10:$I$63,MATCH(SMALL(IF(($C$10:$C$63=$U$3)*($G$10:$G$63=$U$4)*(LEFT($F$10:$F$63,2)=$U$2),$H$10:$H$63,""),ROW($B7)),$H$10:$H$63,),MATCH(M$9,$C$9:$I$9,)),"")</f>
        <v>0</v>
      </c>
      <c r="N16" s="14">
        <f t="array" ref="N16">IFERROR(INDEX($C$10:$I$63,MATCH(SMALL(IF(($C$10:$C$63=$U$3)*($G$10:$G$63=$U$4)*(LEFT($F$10:$F$63,2)=$U$2),$H$10:$H$63,""),ROW($B7)),$H$10:$H$63,),MATCH(N$9,$C$9:$I$9,)),"")</f>
        <v>7</v>
      </c>
      <c r="O16" s="14" t="str">
        <f t="array" ref="O16">IFERROR(INDEX($C$10:$I$63,MATCH(SMALL(IF(($C$10:$C$63=$U$3)*($G$10:$G$63=$U$4)*(LEFT($F$10:$F$63,2)=$U$2),$H$10:$H$63,""),ROW($B7)),$H$10:$H$63,),MATCH(O$9,$C$9:$I$9,)),"")</f>
        <v>Ч-21</v>
      </c>
      <c r="P16" s="14">
        <f t="array" ref="P16">IFERROR(INDEX($C$10:$I$63,MATCH(SMALL(IF(($C$10:$C$63=$U$3)*($G$10:$G$63=$U$4)*(LEFT($F$10:$F$63,2)=$U$2),$H$10:$H$63,""),ROW($B7)),$H$10:$H$63,),MATCH(P$9,$C$9:$I$9,)),"")</f>
        <v>510</v>
      </c>
      <c r="Q16" s="14">
        <f t="array" ref="Q16">IFERROR(INDEX($C$10:$I$63,MATCH(SMALL(IF(($C$10:$C$63=$U$3)*($G$10:$G$63=$U$4)*(LEFT($F$10:$F$63,2)=$U$2),$H$10:$H$63,""),ROW($B7)),$H$10:$H$63,),MATCH(Q$9,$C$9:$I$9,)),"")</f>
        <v>299</v>
      </c>
      <c r="R16" s="42"/>
      <c r="S16" s="43">
        <f t="shared" si="0"/>
        <v>450.92610002188485</v>
      </c>
      <c r="T16" s="37"/>
      <c r="U16" s="5"/>
      <c r="V16" s="5"/>
      <c r="W16" s="32">
        <f>W10</f>
        <v>273</v>
      </c>
      <c r="X16" s="32">
        <f>Y10</f>
        <v>156</v>
      </c>
      <c r="Y16" s="5"/>
      <c r="Z16" s="31">
        <f>Z15/Z10</f>
        <v>0.5566748524910845</v>
      </c>
      <c r="AA16" s="28"/>
    </row>
    <row r="17" spans="2:33" x14ac:dyDescent="0.25">
      <c r="B17" s="53">
        <v>8</v>
      </c>
      <c r="C17" s="54"/>
      <c r="D17" s="65" t="s">
        <v>44</v>
      </c>
      <c r="E17" s="55">
        <v>43765</v>
      </c>
      <c r="F17" s="54" t="s">
        <v>24</v>
      </c>
      <c r="G17" s="54">
        <v>4</v>
      </c>
      <c r="H17" s="56">
        <v>2520</v>
      </c>
      <c r="I17" s="57">
        <v>286</v>
      </c>
      <c r="J17" s="5"/>
      <c r="K17" s="4">
        <f>SUBTOTAL(103,L$9:$L16)</f>
        <v>8</v>
      </c>
      <c r="L17" s="14" t="str">
        <f t="array" ref="L17">IFERROR(INDEX($C$10:$I$63,MATCH(SMALL(IF(($C$10:$C$63=$U$3)*($G$10:$G$63=$U$4)*(LEFT($F$10:$F$63,2)=$U$2),$H$10:$H$63,""),ROW($B8)),$H$10:$H$63,),MATCH(L$9,$C$9:$I$9,)),"")</f>
        <v>1.1.</v>
      </c>
      <c r="M17" s="14">
        <f t="array" ref="M17">IFERROR(INDEX($C$10:$I$63,MATCH(SMALL(IF(($C$10:$C$63=$U$3)*($G$10:$G$63=$U$4)*(LEFT($F$10:$F$63,2)=$U$2),$H$10:$H$63,""),ROW($B8)),$H$10:$H$63,),MATCH(M$9,$C$9:$I$9,)),"")</f>
        <v>0</v>
      </c>
      <c r="N17" s="14">
        <f t="array" ref="N17">IFERROR(INDEX($C$10:$I$63,MATCH(SMALL(IF(($C$10:$C$63=$U$3)*($G$10:$G$63=$U$4)*(LEFT($F$10:$F$63,2)=$U$2),$H$10:$H$63,""),ROW($B8)),$H$10:$H$63,),MATCH(N$9,$C$9:$I$9,)),"")</f>
        <v>7</v>
      </c>
      <c r="O17" s="14" t="str">
        <f t="array" ref="O17">IFERROR(INDEX($C$10:$I$63,MATCH(SMALL(IF(($C$10:$C$63=$U$3)*($G$10:$G$63=$U$4)*(LEFT($F$10:$F$63,2)=$U$2),$H$10:$H$63,""),ROW($B8)),$H$10:$H$63,),MATCH(O$9,$C$9:$I$9,)),"")</f>
        <v>Ж-4</v>
      </c>
      <c r="P17" s="14">
        <f t="array" ref="P17">IFERROR(INDEX($C$10:$I$63,MATCH(SMALL(IF(($C$10:$C$63=$U$3)*($G$10:$G$63=$U$4)*(LEFT($F$10:$F$63,2)=$U$2),$H$10:$H$63,""),ROW($B8)),$H$10:$H$63,),MATCH(P$9,$C$9:$I$9,)),"")</f>
        <v>585</v>
      </c>
      <c r="Q17" s="14">
        <f t="array" ref="Q17">IFERROR(INDEX($C$10:$I$63,MATCH(SMALL(IF(($C$10:$C$63=$U$3)*($G$10:$G$63=$U$4)*(LEFT($F$10:$F$63,2)=$U$2),$H$10:$H$63,""),ROW($B8)),$H$10:$H$63,),MATCH(Q$9,$C$9:$I$9,)),"")</f>
        <v>316</v>
      </c>
      <c r="R17" s="42"/>
      <c r="S17" s="43">
        <f t="shared" si="0"/>
        <v>411.95106606296326</v>
      </c>
      <c r="T17" s="37"/>
      <c r="U17" s="5"/>
      <c r="V17" s="5"/>
      <c r="W17" s="32">
        <f>W11</f>
        <v>0</v>
      </c>
      <c r="X17" s="32">
        <f>Y11</f>
        <v>0</v>
      </c>
      <c r="Y17" s="5"/>
      <c r="Z17" s="32">
        <f>W11-(U5-Y10)*Z12</f>
        <v>0</v>
      </c>
      <c r="AA17" s="28"/>
      <c r="AG17" s="33"/>
    </row>
    <row r="18" spans="2:33" x14ac:dyDescent="0.25">
      <c r="B18" s="53">
        <v>9</v>
      </c>
      <c r="C18" s="54"/>
      <c r="D18" s="65" t="s">
        <v>45</v>
      </c>
      <c r="E18" s="55">
        <v>43766</v>
      </c>
      <c r="F18" s="54" t="s">
        <v>25</v>
      </c>
      <c r="G18" s="54">
        <v>1</v>
      </c>
      <c r="H18" s="56">
        <v>700</v>
      </c>
      <c r="I18" s="57">
        <v>301</v>
      </c>
      <c r="J18" s="5"/>
      <c r="K18" s="4">
        <f>SUBTOTAL(103,L$9:$L17)</f>
        <v>9</v>
      </c>
      <c r="L18" s="14" t="str">
        <f t="array" ref="L18">IFERROR(INDEX($C$10:$I$63,MATCH(SMALL(IF(($C$10:$C$63=$U$3)*($G$10:$G$63=$U$4)*(LEFT($F$10:$F$63,2)=$U$2),$H$10:$H$63,""),ROW($B9)),$H$10:$H$63,),MATCH(L$9,$C$9:$I$9,)),"")</f>
        <v>1.1.</v>
      </c>
      <c r="M18" s="14">
        <f t="array" ref="M18">IFERROR(INDEX($C$10:$I$63,MATCH(SMALL(IF(($C$10:$C$63=$U$3)*($G$10:$G$63=$U$4)*(LEFT($F$10:$F$63,2)=$U$2),$H$10:$H$63,""),ROW($B9)),$H$10:$H$63,),MATCH(M$9,$C$9:$I$9,)),"")</f>
        <v>0</v>
      </c>
      <c r="N18" s="14">
        <f t="array" ref="N18">IFERROR(INDEX($C$10:$I$63,MATCH(SMALL(IF(($C$10:$C$63=$U$3)*($G$10:$G$63=$U$4)*(LEFT($F$10:$F$63,2)=$U$2),$H$10:$H$63,""),ROW($B9)),$H$10:$H$63,),MATCH(N$9,$C$9:$I$9,)),"")</f>
        <v>7</v>
      </c>
      <c r="O18" s="14" t="str">
        <f t="array" ref="O18">IFERROR(INDEX($C$10:$I$63,MATCH(SMALL(IF(($C$10:$C$63=$U$3)*($G$10:$G$63=$U$4)*(LEFT($F$10:$F$63,2)=$U$2),$H$10:$H$63,""),ROW($B9)),$H$10:$H$63,),MATCH(O$9,$C$9:$I$9,)),"")</f>
        <v>Ж-25</v>
      </c>
      <c r="P18" s="14">
        <f t="array" ref="P18">IFERROR(INDEX($C$10:$I$63,MATCH(SMALL(IF(($C$10:$C$63=$U$3)*($G$10:$G$63=$U$4)*(LEFT($F$10:$F$63,2)=$U$2),$H$10:$H$63,""),ROW($B9)),$H$10:$H$63,),MATCH(P$9,$C$9:$I$9,)),"")</f>
        <v>750</v>
      </c>
      <c r="Q18" s="14">
        <f t="array" ref="Q18">IFERROR(INDEX($C$10:$I$63,MATCH(SMALL(IF(($C$10:$C$63=$U$3)*($G$10:$G$63=$U$4)*(LEFT($F$10:$F$63,2)=$U$2),$H$10:$H$63,""),ROW($B9)),$H$10:$H$63,),MATCH(Q$9,$C$9:$I$9,)),"")</f>
        <v>349</v>
      </c>
      <c r="R18" s="42"/>
      <c r="S18" s="43">
        <f t="shared" si="0"/>
        <v>377.57264969011271</v>
      </c>
      <c r="T18" s="37"/>
      <c r="U18" s="5"/>
      <c r="V18" s="5"/>
      <c r="W18" s="5"/>
      <c r="X18" s="5"/>
      <c r="Y18" s="5"/>
      <c r="Z18" s="5"/>
      <c r="AA18" s="28"/>
    </row>
    <row r="19" spans="2:33" x14ac:dyDescent="0.25">
      <c r="B19" s="53">
        <v>10</v>
      </c>
      <c r="C19" s="54"/>
      <c r="D19" s="65" t="s">
        <v>46</v>
      </c>
      <c r="E19" s="55">
        <v>43767</v>
      </c>
      <c r="F19" s="54" t="s">
        <v>24</v>
      </c>
      <c r="G19" s="54">
        <v>7</v>
      </c>
      <c r="H19" s="56">
        <v>1700</v>
      </c>
      <c r="I19" s="57">
        <v>265</v>
      </c>
      <c r="J19" s="5"/>
      <c r="K19" s="4">
        <f>SUBTOTAL(103,L$9:$L18)</f>
        <v>10</v>
      </c>
      <c r="L19" s="14" t="str">
        <f t="array" ref="L19">IFERROR(INDEX($C$10:$I$63,MATCH(SMALL(IF(($C$10:$C$63=$U$3)*($G$10:$G$63=$U$4)*(LEFT($F$10:$F$63,2)=$U$2),$H$10:$H$63,""),ROW($B10)),$H$10:$H$63,),MATCH(L$9,$C$9:$I$9,)),"")</f>
        <v>1.1.</v>
      </c>
      <c r="M19" s="14">
        <f t="array" ref="M19">IFERROR(INDEX($C$10:$I$63,MATCH(SMALL(IF(($C$10:$C$63=$U$3)*($G$10:$G$63=$U$4)*(LEFT($F$10:$F$63,2)=$U$2),$H$10:$H$63,""),ROW($B10)),$H$10:$H$63,),MATCH(M$9,$C$9:$I$9,)),"")</f>
        <v>0</v>
      </c>
      <c r="N19" s="14">
        <f t="array" ref="N19">IFERROR(INDEX($C$10:$I$63,MATCH(SMALL(IF(($C$10:$C$63=$U$3)*($G$10:$G$63=$U$4)*(LEFT($F$10:$F$63,2)=$U$2),$H$10:$H$63,""),ROW($B10)),$H$10:$H$63,),MATCH(N$9,$C$9:$I$9,)),"")</f>
        <v>7</v>
      </c>
      <c r="O19" s="14" t="str">
        <f t="array" ref="O19">IFERROR(INDEX($C$10:$I$63,MATCH(SMALL(IF(($C$10:$C$63=$U$3)*($G$10:$G$63=$U$4)*(LEFT($F$10:$F$63,2)=$U$2),$H$10:$H$63,""),ROW($B10)),$H$10:$H$63,),MATCH(O$9,$C$9:$I$9,)),"")</f>
        <v>Ж-5</v>
      </c>
      <c r="P19" s="14">
        <f t="array" ref="P19">IFERROR(INDEX($C$10:$I$63,MATCH(SMALL(IF(($C$10:$C$63=$U$3)*($G$10:$G$63=$U$4)*(LEFT($F$10:$F$63,2)=$U$2),$H$10:$H$63,""),ROW($B10)),$H$10:$H$63,),MATCH(P$9,$C$9:$I$9,)),"")</f>
        <v>760</v>
      </c>
      <c r="Q19" s="14">
        <f t="array" ref="Q19">IFERROR(INDEX($C$10:$I$63,MATCH(SMALL(IF(($C$10:$C$63=$U$3)*($G$10:$G$63=$U$4)*(LEFT($F$10:$F$63,2)=$U$2),$H$10:$H$63,""),ROW($B10)),$H$10:$H$63,),MATCH(Q$9,$C$9:$I$9,)),"")</f>
        <v>285</v>
      </c>
      <c r="R19" s="42"/>
      <c r="S19" s="43">
        <f t="shared" si="0"/>
        <v>346.82010832150627</v>
      </c>
      <c r="T19" s="37"/>
      <c r="U19" s="5"/>
      <c r="V19" s="5"/>
      <c r="W19" s="5"/>
      <c r="X19" s="5"/>
      <c r="Y19" s="5">
        <f>FORECAST(U5,W17:X17,W16:X16)</f>
        <v>0</v>
      </c>
      <c r="Z19" s="5"/>
      <c r="AA19" s="29"/>
    </row>
    <row r="20" spans="2:33" x14ac:dyDescent="0.25">
      <c r="B20" s="53">
        <v>11</v>
      </c>
      <c r="C20" s="54"/>
      <c r="D20" s="65" t="s">
        <v>47</v>
      </c>
      <c r="E20" s="55">
        <v>43768</v>
      </c>
      <c r="F20" s="54" t="s">
        <v>25</v>
      </c>
      <c r="G20" s="54">
        <v>7</v>
      </c>
      <c r="H20" s="56">
        <v>750</v>
      </c>
      <c r="I20" s="57">
        <v>349</v>
      </c>
      <c r="J20" s="5"/>
      <c r="K20" s="4">
        <f>SUBTOTAL(103,L$9:$L19)</f>
        <v>11</v>
      </c>
      <c r="L20" s="14" t="str">
        <f t="array" ref="L20">IFERROR(INDEX($C$10:$I$63,MATCH(SMALL(IF(($C$10:$C$63=$U$3)*($G$10:$G$63=$U$4)*(LEFT($F$10:$F$63,2)=$U$2),$H$10:$H$63,""),ROW($B11)),$H$10:$H$63,),MATCH(L$9,$C$9:$I$9,)),"")</f>
        <v>1.1.</v>
      </c>
      <c r="M20" s="14">
        <f t="array" ref="M20">IFERROR(INDEX($C$10:$I$63,MATCH(SMALL(IF(($C$10:$C$63=$U$3)*($G$10:$G$63=$U$4)*(LEFT($F$10:$F$63,2)=$U$2),$H$10:$H$63,""),ROW($B11)),$H$10:$H$63,),MATCH(M$9,$C$9:$I$9,)),"")</f>
        <v>0</v>
      </c>
      <c r="N20" s="14">
        <f t="array" ref="N20">IFERROR(INDEX($C$10:$I$63,MATCH(SMALL(IF(($C$10:$C$63=$U$3)*($G$10:$G$63=$U$4)*(LEFT($F$10:$F$63,2)=$U$2),$H$10:$H$63,""),ROW($B11)),$H$10:$H$63,),MATCH(N$9,$C$9:$I$9,)),"")</f>
        <v>7</v>
      </c>
      <c r="O20" s="14" t="str">
        <f t="array" ref="O20">IFERROR(INDEX($C$10:$I$63,MATCH(SMALL(IF(($C$10:$C$63=$U$3)*($G$10:$G$63=$U$4)*(LEFT($F$10:$F$63,2)=$U$2),$H$10:$H$63,""),ROW($B11)),$H$10:$H$63,),MATCH(O$9,$C$9:$I$9,)),"")</f>
        <v>Ж-8</v>
      </c>
      <c r="P20" s="14">
        <f t="array" ref="P20">IFERROR(INDEX($C$10:$I$63,MATCH(SMALL(IF(($C$10:$C$63=$U$3)*($G$10:$G$63=$U$4)*(LEFT($F$10:$F$63,2)=$U$2),$H$10:$H$63,""),ROW($B11)),$H$10:$H$63,),MATCH(P$9,$C$9:$I$9,)),"")</f>
        <v>780</v>
      </c>
      <c r="Q20" s="14">
        <f t="array" ref="Q20">IFERROR(INDEX($C$10:$I$63,MATCH(SMALL(IF(($C$10:$C$63=$U$3)*($G$10:$G$63=$U$4)*(LEFT($F$10:$F$63,2)=$U$2),$H$10:$H$63,""),ROW($B11)),$H$10:$H$63,),MATCH(Q$9,$C$9:$I$9,)),"")</f>
        <v>387</v>
      </c>
      <c r="R20" s="42"/>
      <c r="S20" s="43">
        <f t="shared" si="0"/>
        <v>319.00105078385366</v>
      </c>
      <c r="T20" s="37"/>
      <c r="U20" s="5"/>
      <c r="V20" s="5"/>
      <c r="W20" s="5"/>
      <c r="X20" s="5"/>
      <c r="Y20" s="5"/>
      <c r="Z20" s="5"/>
      <c r="AA20" s="5"/>
    </row>
    <row r="21" spans="2:33" x14ac:dyDescent="0.25">
      <c r="B21" s="53">
        <v>12</v>
      </c>
      <c r="C21" s="54"/>
      <c r="D21" s="65" t="s">
        <v>48</v>
      </c>
      <c r="E21" s="55">
        <v>43769</v>
      </c>
      <c r="F21" s="54" t="s">
        <v>25</v>
      </c>
      <c r="G21" s="54">
        <v>7</v>
      </c>
      <c r="H21" s="56">
        <v>43</v>
      </c>
      <c r="I21" s="57">
        <v>1257</v>
      </c>
      <c r="J21" s="5"/>
      <c r="K21" s="4">
        <f>SUBTOTAL(103,L$9:$L20)</f>
        <v>12</v>
      </c>
      <c r="L21" s="14" t="str">
        <f t="array" ref="L21">IFERROR(INDEX($C$10:$I$63,MATCH(SMALL(IF(($C$10:$C$63=$U$3)*($G$10:$G$63=$U$4)*(LEFT($F$10:$F$63,2)=$U$2),$H$10:$H$63,""),ROW($B12)),$H$10:$H$63,),MATCH(L$9,$C$9:$I$9,)),"")</f>
        <v>1.1.</v>
      </c>
      <c r="M21" s="14">
        <f t="array" ref="M21">IFERROR(INDEX($C$10:$I$63,MATCH(SMALL(IF(($C$10:$C$63=$U$3)*($G$10:$G$63=$U$4)*(LEFT($F$10:$F$63,2)=$U$2),$H$10:$H$63,""),ROW($B12)),$H$10:$H$63,),MATCH(M$9,$C$9:$I$9,)),"")</f>
        <v>0</v>
      </c>
      <c r="N21" s="14">
        <f t="array" ref="N21">IFERROR(INDEX($C$10:$I$63,MATCH(SMALL(IF(($C$10:$C$63=$U$3)*($G$10:$G$63=$U$4)*(LEFT($F$10:$F$63,2)=$U$2),$H$10:$H$63,""),ROW($B12)),$H$10:$H$63,),MATCH(N$9,$C$9:$I$9,)),"")</f>
        <v>7</v>
      </c>
      <c r="O21" s="14" t="str">
        <f t="array" ref="O21">IFERROR(INDEX($C$10:$I$63,MATCH(SMALL(IF(($C$10:$C$63=$U$3)*($G$10:$G$63=$U$4)*(LEFT($F$10:$F$63,2)=$U$2),$H$10:$H$63,""),ROW($B12)),$H$10:$H$63,),MATCH(O$9,$C$9:$I$9,)),"")</f>
        <v>Ч-25</v>
      </c>
      <c r="P21" s="14">
        <f t="array" ref="P21">IFERROR(INDEX($C$10:$I$63,MATCH(SMALL(IF(($C$10:$C$63=$U$3)*($G$10:$G$63=$U$4)*(LEFT($F$10:$F$63,2)=$U$2),$H$10:$H$63,""),ROW($B12)),$H$10:$H$63,),MATCH(P$9,$C$9:$I$9,)),"")</f>
        <v>960</v>
      </c>
      <c r="Q21" s="14">
        <f t="array" ref="Q21">IFERROR(INDEX($C$10:$I$63,MATCH(SMALL(IF(($C$10:$C$63=$U$3)*($G$10:$G$63=$U$4)*(LEFT($F$10:$F$63,2)=$U$2),$H$10:$H$63,""),ROW($B12)),$H$10:$H$63,),MATCH(Q$9,$C$9:$I$9,)),"")</f>
        <v>350</v>
      </c>
      <c r="R21" s="42"/>
      <c r="S21" s="43">
        <f t="shared" si="0"/>
        <v>293.60424104249739</v>
      </c>
      <c r="T21" s="37"/>
      <c r="U21" s="5"/>
      <c r="V21" s="5"/>
      <c r="W21" s="5"/>
      <c r="X21" s="5"/>
      <c r="Y21" s="5"/>
      <c r="Z21" s="5"/>
      <c r="AA21" s="5"/>
    </row>
    <row r="22" spans="2:33" x14ac:dyDescent="0.25">
      <c r="B22" s="53">
        <v>13</v>
      </c>
      <c r="C22" s="54"/>
      <c r="D22" s="65" t="s">
        <v>49</v>
      </c>
      <c r="E22" s="55">
        <v>43770</v>
      </c>
      <c r="F22" s="54" t="s">
        <v>25</v>
      </c>
      <c r="G22" s="54">
        <v>7</v>
      </c>
      <c r="H22" s="56">
        <v>89</v>
      </c>
      <c r="I22" s="57">
        <v>776</v>
      </c>
      <c r="J22" s="5"/>
      <c r="K22" s="4">
        <f>SUBTOTAL(103,L$9:$L21)</f>
        <v>13</v>
      </c>
      <c r="L22" s="14" t="str">
        <f t="array" ref="L22">IFERROR(INDEX($C$10:$I$63,MATCH(SMALL(IF(($C$10:$C$63=$U$3)*($G$10:$G$63=$U$4)*(LEFT($F$10:$F$63,2)=$U$2),$H$10:$H$63,""),ROW($B13)),$H$10:$H$63,),MATCH(L$9,$C$9:$I$9,)),"")</f>
        <v>1.2.</v>
      </c>
      <c r="M22" s="14">
        <f t="array" ref="M22">IFERROR(INDEX($C$10:$I$63,MATCH(SMALL(IF(($C$10:$C$63=$U$3)*($G$10:$G$63=$U$4)*(LEFT($F$10:$F$63,2)=$U$2),$H$10:$H$63,""),ROW($B13)),$H$10:$H$63,),MATCH(M$9,$C$9:$I$9,)),"")</f>
        <v>0</v>
      </c>
      <c r="N22" s="14">
        <f t="array" ref="N22">IFERROR(INDEX($C$10:$I$63,MATCH(SMALL(IF(($C$10:$C$63=$U$3)*($G$10:$G$63=$U$4)*(LEFT($F$10:$F$63,2)=$U$2),$H$10:$H$63,""),ROW($B13)),$H$10:$H$63,),MATCH(N$9,$C$9:$I$9,)),"")</f>
        <v>7</v>
      </c>
      <c r="O22" s="14" t="str">
        <f t="array" ref="O22">IFERROR(INDEX($C$10:$I$63,MATCH(SMALL(IF(($C$10:$C$63=$U$3)*($G$10:$G$63=$U$4)*(LEFT($F$10:$F$63,2)=$U$2),$H$10:$H$63,""),ROW($B13)),$H$10:$H$63,),MATCH(O$9,$C$9:$I$9,)),"")</f>
        <v>К-6</v>
      </c>
      <c r="P22" s="14">
        <f t="array" ref="P22">IFERROR(INDEX($C$10:$I$63,MATCH(SMALL(IF(($C$10:$C$63=$U$3)*($G$10:$G$63=$U$4)*(LEFT($F$10:$F$63,2)=$U$2),$H$10:$H$63,""),ROW($B13)),$H$10:$H$63,),MATCH(P$9,$C$9:$I$9,)),"")</f>
        <v>1600</v>
      </c>
      <c r="Q22" s="14">
        <f t="array" ref="Q22">IFERROR(INDEX($C$10:$I$63,MATCH(SMALL(IF(($C$10:$C$63=$U$3)*($G$10:$G$63=$U$4)*(LEFT($F$10:$F$63,2)=$U$2),$H$10:$H$63,""),ROW($B13)),$H$10:$H$63,),MATCH(Q$9,$C$9:$I$9,)),"")</f>
        <v>278</v>
      </c>
      <c r="R22" s="42"/>
      <c r="S22" s="43">
        <f t="shared" si="0"/>
        <v>270.24144081684324</v>
      </c>
      <c r="T22" s="37"/>
      <c r="U22" s="5"/>
      <c r="V22" s="5"/>
      <c r="W22" s="5"/>
      <c r="X22" s="5"/>
      <c r="Y22" s="5"/>
      <c r="Z22" s="5"/>
      <c r="AA22" s="5"/>
    </row>
    <row r="23" spans="2:33" x14ac:dyDescent="0.25">
      <c r="B23" s="53">
        <v>14</v>
      </c>
      <c r="C23" s="54"/>
      <c r="D23" s="65" t="s">
        <v>50</v>
      </c>
      <c r="E23" s="55">
        <v>43771</v>
      </c>
      <c r="F23" s="54" t="s">
        <v>25</v>
      </c>
      <c r="G23" s="54">
        <v>7</v>
      </c>
      <c r="H23" s="56">
        <v>135</v>
      </c>
      <c r="I23" s="57">
        <v>520</v>
      </c>
      <c r="J23" s="5"/>
      <c r="K23" s="4">
        <f>SUBTOTAL(103,L$9:$L22)</f>
        <v>14</v>
      </c>
      <c r="L23" s="14" t="str">
        <f t="array" ref="L23">IFERROR(INDEX($C$10:$I$63,MATCH(SMALL(IF(($C$10:$C$63=$U$3)*($G$10:$G$63=$U$4)*(LEFT($F$10:$F$63,2)=$U$2),$H$10:$H$63,""),ROW($B14)),$H$10:$H$63,),MATCH(L$9,$C$9:$I$9,)),"")</f>
        <v>1.2.</v>
      </c>
      <c r="M23" s="14">
        <f t="array" ref="M23">IFERROR(INDEX($C$10:$I$63,MATCH(SMALL(IF(($C$10:$C$63=$U$3)*($G$10:$G$63=$U$4)*(LEFT($F$10:$F$63,2)=$U$2),$H$10:$H$63,""),ROW($B14)),$H$10:$H$63,),MATCH(M$9,$C$9:$I$9,)),"")</f>
        <v>0</v>
      </c>
      <c r="N23" s="14">
        <f t="array" ref="N23">IFERROR(INDEX($C$10:$I$63,MATCH(SMALL(IF(($C$10:$C$63=$U$3)*($G$10:$G$63=$U$4)*(LEFT($F$10:$F$63,2)=$U$2),$H$10:$H$63,""),ROW($B14)),$H$10:$H$63,),MATCH(N$9,$C$9:$I$9,)),"")</f>
        <v>7</v>
      </c>
      <c r="O23" s="14" t="str">
        <f t="array" ref="O23">IFERROR(INDEX($C$10:$I$63,MATCH(SMALL(IF(($C$10:$C$63=$U$3)*($G$10:$G$63=$U$4)*(LEFT($F$10:$F$63,2)=$U$2),$H$10:$H$63,""),ROW($B14)),$H$10:$H$63,),MATCH(O$9,$C$9:$I$9,)),"")</f>
        <v>Д-35</v>
      </c>
      <c r="P23" s="14">
        <f t="array" ref="P23">IFERROR(INDEX($C$10:$I$63,MATCH(SMALL(IF(($C$10:$C$63=$U$3)*($G$10:$G$63=$U$4)*(LEFT($F$10:$F$63,2)=$U$2),$H$10:$H$63,""),ROW($B14)),$H$10:$H$63,),MATCH(P$9,$C$9:$I$9,)),"")</f>
        <v>1700</v>
      </c>
      <c r="Q23" s="14">
        <f t="array" ref="Q23">IFERROR(INDEX($C$10:$I$63,MATCH(SMALL(IF(($C$10:$C$63=$U$3)*($G$10:$G$63=$U$4)*(LEFT($F$10:$F$63,2)=$U$2),$H$10:$H$63,""),ROW($B14)),$H$10:$H$63,),MATCH(Q$9,$C$9:$I$9,)),"")</f>
        <v>265</v>
      </c>
      <c r="R23" s="42"/>
      <c r="S23" s="43">
        <f t="shared" si="0"/>
        <v>248.61086635380354</v>
      </c>
      <c r="T23" s="37"/>
      <c r="U23" s="5"/>
      <c r="V23" s="5"/>
      <c r="W23" s="5"/>
      <c r="X23" s="5"/>
      <c r="Y23" s="5"/>
      <c r="Z23" s="5"/>
      <c r="AA23" s="5"/>
    </row>
    <row r="24" spans="2:33" x14ac:dyDescent="0.25">
      <c r="B24" s="53">
        <v>15</v>
      </c>
      <c r="C24" s="54"/>
      <c r="D24" s="65" t="s">
        <v>51</v>
      </c>
      <c r="E24" s="55">
        <v>43406</v>
      </c>
      <c r="F24" s="54" t="s">
        <v>25</v>
      </c>
      <c r="G24" s="54">
        <v>7</v>
      </c>
      <c r="H24" s="56">
        <v>585</v>
      </c>
      <c r="I24" s="57">
        <v>316</v>
      </c>
      <c r="J24" s="5"/>
      <c r="K24" s="4">
        <f>SUBTOTAL(103,L$9:$L23)</f>
        <v>15</v>
      </c>
      <c r="L24" s="14" t="str">
        <f t="array" ref="L24">IFERROR(INDEX($C$10:$I$63,MATCH(SMALL(IF(($C$10:$C$63=$U$3)*($G$10:$G$63=$U$4)*(LEFT($F$10:$F$63,2)=$U$2),$H$10:$H$63,""),ROW($B15)),$H$10:$H$63,),MATCH(L$9,$C$9:$I$9,)),"")</f>
        <v>1.2.</v>
      </c>
      <c r="M24" s="14">
        <f t="array" ref="M24">IFERROR(INDEX($C$10:$I$63,MATCH(SMALL(IF(($C$10:$C$63=$U$3)*($G$10:$G$63=$U$4)*(LEFT($F$10:$F$63,2)=$U$2),$H$10:$H$63,""),ROW($B15)),$H$10:$H$63,),MATCH(M$9,$C$9:$I$9,)),"")</f>
        <v>0</v>
      </c>
      <c r="N24" s="14">
        <f t="array" ref="N24">IFERROR(INDEX($C$10:$I$63,MATCH(SMALL(IF(($C$10:$C$63=$U$3)*($G$10:$G$63=$U$4)*(LEFT($F$10:$F$63,2)=$U$2),$H$10:$H$63,""),ROW($B15)),$H$10:$H$63,),MATCH(N$9,$C$9:$I$9,)),"")</f>
        <v>7</v>
      </c>
      <c r="O24" s="14" t="str">
        <f t="array" ref="O24">IFERROR(INDEX($C$10:$I$63,MATCH(SMALL(IF(($C$10:$C$63=$U$3)*($G$10:$G$63=$U$4)*(LEFT($F$10:$F$63,2)=$U$2),$H$10:$H$63,""),ROW($B15)),$H$10:$H$63,),MATCH(O$9,$C$9:$I$9,)),"")</f>
        <v>К-7</v>
      </c>
      <c r="P24" s="14">
        <f t="array" ref="P24">IFERROR(INDEX($C$10:$I$63,MATCH(SMALL(IF(($C$10:$C$63=$U$3)*($G$10:$G$63=$U$4)*(LEFT($F$10:$F$63,2)=$U$2),$H$10:$H$63,""),ROW($B15)),$H$10:$H$63,),MATCH(P$9,$C$9:$I$9,)),"")</f>
        <v>2100</v>
      </c>
      <c r="Q24" s="14">
        <f t="array" ref="Q24">IFERROR(INDEX($C$10:$I$63,MATCH(SMALL(IF(($C$10:$C$63=$U$3)*($G$10:$G$63=$U$4)*(LEFT($F$10:$F$63,2)=$U$2),$H$10:$H$63,""),ROW($B15)),$H$10:$H$63,),MATCH(Q$9,$C$9:$I$9,)),"")</f>
        <v>254</v>
      </c>
      <c r="R24" s="42"/>
      <c r="S24" s="43">
        <f t="shared" si="0"/>
        <v>228.4732833010404</v>
      </c>
      <c r="T24" s="37"/>
      <c r="U24" s="5"/>
      <c r="V24" s="5"/>
      <c r="W24" s="5"/>
      <c r="X24" s="5"/>
      <c r="Y24" s="5"/>
      <c r="Z24" s="5"/>
      <c r="AA24" s="5"/>
    </row>
    <row r="25" spans="2:33" x14ac:dyDescent="0.25">
      <c r="B25" s="53">
        <v>16</v>
      </c>
      <c r="C25" s="54"/>
      <c r="D25" s="65" t="s">
        <v>52</v>
      </c>
      <c r="E25" s="55">
        <v>43407</v>
      </c>
      <c r="F25" s="54" t="s">
        <v>25</v>
      </c>
      <c r="G25" s="54">
        <v>7</v>
      </c>
      <c r="H25" s="56">
        <v>760</v>
      </c>
      <c r="I25" s="57">
        <v>285</v>
      </c>
      <c r="J25" s="5"/>
      <c r="K25" s="4">
        <f>SUBTOTAL(103,L$9:$L24)</f>
        <v>16</v>
      </c>
      <c r="L25" s="14" t="str">
        <f t="array" ref="L25">IFERROR(INDEX($C$10:$I$63,MATCH(SMALL(IF(($C$10:$C$63=$U$3)*($G$10:$G$63=$U$4)*(LEFT($F$10:$F$63,2)=$U$2),$H$10:$H$63,""),ROW($B16)),$H$10:$H$63,),MATCH(L$9,$C$9:$I$9,)),"")</f>
        <v>1.2.</v>
      </c>
      <c r="M25" s="14">
        <f t="array" ref="M25">IFERROR(INDEX($C$10:$I$63,MATCH(SMALL(IF(($C$10:$C$63=$U$3)*($G$10:$G$63=$U$4)*(LEFT($F$10:$F$63,2)=$U$2),$H$10:$H$63,""),ROW($B16)),$H$10:$H$63,),MATCH(M$9,$C$9:$I$9,)),"")</f>
        <v>0</v>
      </c>
      <c r="N25" s="14">
        <f t="array" ref="N25">IFERROR(INDEX($C$10:$I$63,MATCH(SMALL(IF(($C$10:$C$63=$U$3)*($G$10:$G$63=$U$4)*(LEFT($F$10:$F$63,2)=$U$2),$H$10:$H$63,""),ROW($B16)),$H$10:$H$63,),MATCH(N$9,$C$9:$I$9,)),"")</f>
        <v>7</v>
      </c>
      <c r="O25" s="14" t="str">
        <f t="array" ref="O25">IFERROR(INDEX($C$10:$I$63,MATCH(SMALL(IF(($C$10:$C$63=$U$3)*($G$10:$G$63=$U$4)*(LEFT($F$10:$F$63,2)=$U$2),$H$10:$H$63,""),ROW($B16)),$H$10:$H$63,),MATCH(O$9,$C$9:$I$9,)),"")</f>
        <v>К-1</v>
      </c>
      <c r="P25" s="14">
        <f t="array" ref="P25">IFERROR(INDEX($C$10:$I$63,MATCH(SMALL(IF(($C$10:$C$63=$U$3)*($G$10:$G$63=$U$4)*(LEFT($F$10:$F$63,2)=$U$2),$H$10:$H$63,""),ROW($B16)),$H$10:$H$63,),MATCH(P$9,$C$9:$I$9,)),"")</f>
        <v>2300</v>
      </c>
      <c r="Q25" s="14">
        <f t="array" ref="Q25">IFERROR(INDEX($C$10:$I$63,MATCH(SMALL(IF(($C$10:$C$63=$U$3)*($G$10:$G$63=$U$4)*(LEFT($F$10:$F$63,2)=$U$2),$H$10:$H$63,""),ROW($B16)),$H$10:$H$63,),MATCH(Q$9,$C$9:$I$9,)),"")</f>
        <v>0</v>
      </c>
      <c r="R25" s="42"/>
      <c r="S25" s="43">
        <f t="shared" si="0"/>
        <v>209.63583239488196</v>
      </c>
      <c r="T25" s="37"/>
      <c r="U25" s="5"/>
      <c r="V25" s="5"/>
      <c r="W25" s="5"/>
      <c r="X25" s="5"/>
      <c r="Y25" s="5"/>
      <c r="Z25" s="5"/>
      <c r="AA25" s="5"/>
    </row>
    <row r="26" spans="2:33" x14ac:dyDescent="0.25">
      <c r="B26" s="53">
        <v>17</v>
      </c>
      <c r="C26" s="54"/>
      <c r="D26" s="65" t="s">
        <v>53</v>
      </c>
      <c r="E26" s="55">
        <v>43408</v>
      </c>
      <c r="F26" s="54" t="s">
        <v>25</v>
      </c>
      <c r="G26" s="54">
        <v>7</v>
      </c>
      <c r="H26" s="56">
        <v>156</v>
      </c>
      <c r="I26" s="57">
        <v>766</v>
      </c>
      <c r="J26" s="5"/>
      <c r="K26" s="4">
        <f>SUBTOTAL(103,L$9:$L25)</f>
        <v>17</v>
      </c>
      <c r="L26" s="14" t="str">
        <f t="array" ref="L26">IFERROR(INDEX($C$10:$I$63,MATCH(SMALL(IF(($C$10:$C$63=$U$3)*($G$10:$G$63=$U$4)*(LEFT($F$10:$F$63,2)=$U$2),$H$10:$H$63,""),ROW($B17)),$H$10:$H$63,),MATCH(L$9,$C$9:$I$9,)),"")</f>
        <v>1.2.</v>
      </c>
      <c r="M26" s="14">
        <f t="array" ref="M26">IFERROR(INDEX($C$10:$I$63,MATCH(SMALL(IF(($C$10:$C$63=$U$3)*($G$10:$G$63=$U$4)*(LEFT($F$10:$F$63,2)=$U$2),$H$10:$H$63,""),ROW($B17)),$H$10:$H$63,),MATCH(M$9,$C$9:$I$9,)),"")</f>
        <v>0</v>
      </c>
      <c r="N26" s="14">
        <f t="array" ref="N26">IFERROR(INDEX($C$10:$I$63,MATCH(SMALL(IF(($C$10:$C$63=$U$3)*($G$10:$G$63=$U$4)*(LEFT($F$10:$F$63,2)=$U$2),$H$10:$H$63,""),ROW($B17)),$H$10:$H$63,),MATCH(N$9,$C$9:$I$9,)),"")</f>
        <v>7</v>
      </c>
      <c r="O26" s="14" t="str">
        <f t="array" ref="O26">IFERROR(INDEX($C$10:$I$63,MATCH(SMALL(IF(($C$10:$C$63=$U$3)*($G$10:$G$63=$U$4)*(LEFT($F$10:$F$63,2)=$U$2),$H$10:$H$63,""),ROW($B17)),$H$10:$H$63,),MATCH(O$9,$C$9:$I$9,)),"")</f>
        <v>С-26</v>
      </c>
      <c r="P26" s="14">
        <f t="array" ref="P26">IFERROR(INDEX($C$10:$I$63,MATCH(SMALL(IF(($C$10:$C$63=$U$3)*($G$10:$G$63=$U$4)*(LEFT($F$10:$F$63,2)=$U$2),$H$10:$H$63,""),ROW($B17)),$H$10:$H$63,),MATCH(P$9,$C$9:$I$9,)),"")</f>
        <v>3691</v>
      </c>
      <c r="Q26" s="14">
        <f t="array" ref="Q26">IFERROR(INDEX($C$10:$I$63,MATCH(SMALL(IF(($C$10:$C$63=$U$3)*($G$10:$G$63=$U$4)*(LEFT($F$10:$F$63,2)=$U$2),$H$10:$H$63,""),ROW($B17)),$H$10:$H$63,),MATCH(Q$9,$C$9:$I$9,)),"")</f>
        <v>225</v>
      </c>
      <c r="R26" s="42"/>
      <c r="S26" s="43">
        <f t="shared" si="0"/>
        <v>191.94076723004525</v>
      </c>
      <c r="T26" s="37"/>
      <c r="U26" s="5"/>
      <c r="V26" s="5"/>
      <c r="W26" s="5"/>
      <c r="X26" s="5"/>
      <c r="Y26" s="5"/>
      <c r="Z26" s="5"/>
      <c r="AA26" s="5"/>
    </row>
    <row r="27" spans="2:33" x14ac:dyDescent="0.25">
      <c r="B27" s="53">
        <v>18</v>
      </c>
      <c r="C27" s="54"/>
      <c r="D27" s="65" t="s">
        <v>54</v>
      </c>
      <c r="E27" s="55">
        <v>43409</v>
      </c>
      <c r="F27" s="54" t="s">
        <v>25</v>
      </c>
      <c r="G27" s="54">
        <v>7</v>
      </c>
      <c r="H27" s="56">
        <v>273</v>
      </c>
      <c r="I27" s="57">
        <v>479</v>
      </c>
      <c r="J27" s="5"/>
      <c r="K27" s="4">
        <f>SUBTOTAL(103,L$9:$L26)</f>
        <v>18</v>
      </c>
      <c r="L27" s="14" t="str">
        <f t="array" ref="L27">IFERROR(INDEX($C$10:$I$63,MATCH(SMALL(IF(($C$10:$C$63=$U$3)*($G$10:$G$63=$U$4)*(LEFT($F$10:$F$63,2)=$U$2),$H$10:$H$63,""),ROW($B18)),$H$10:$H$63,),MATCH(L$9,$C$9:$I$9,)),"")</f>
        <v>1.2.</v>
      </c>
      <c r="M27" s="14">
        <f t="array" ref="M27">IFERROR(INDEX($C$10:$I$63,MATCH(SMALL(IF(($C$10:$C$63=$U$3)*($G$10:$G$63=$U$4)*(LEFT($F$10:$F$63,2)=$U$2),$H$10:$H$63,""),ROW($B18)),$H$10:$H$63,),MATCH(M$9,$C$9:$I$9,)),"")</f>
        <v>0</v>
      </c>
      <c r="N27" s="14">
        <f t="array" ref="N27">IFERROR(INDEX($C$10:$I$63,MATCH(SMALL(IF(($C$10:$C$63=$U$3)*($G$10:$G$63=$U$4)*(LEFT($F$10:$F$63,2)=$U$2),$H$10:$H$63,""),ROW($B18)),$H$10:$H$63,),MATCH(N$9,$C$9:$I$9,)),"")</f>
        <v>7</v>
      </c>
      <c r="O27" s="14" t="str">
        <f t="array" ref="O27">IFERROR(INDEX($C$10:$I$63,MATCH(SMALL(IF(($C$10:$C$63=$U$3)*($G$10:$G$63=$U$4)*(LEFT($F$10:$F$63,2)=$U$2),$H$10:$H$63,""),ROW($B18)),$H$10:$H$63,),MATCH(O$9,$C$9:$I$9,)),"")</f>
        <v>С-26</v>
      </c>
      <c r="P27" s="14">
        <f t="array" ref="P27">IFERROR(INDEX($C$10:$I$63,MATCH(SMALL(IF(($C$10:$C$63=$U$3)*($G$10:$G$63=$U$4)*(LEFT($F$10:$F$63,2)=$U$2),$H$10:$H$63,""),ROW($B18)),$H$10:$H$63,),MATCH(P$9,$C$9:$I$9,)),"")</f>
        <v>3691</v>
      </c>
      <c r="Q27" s="14">
        <f t="array" ref="Q27">IFERROR(INDEX($C$10:$I$63,MATCH(SMALL(IF(($C$10:$C$63=$U$3)*($G$10:$G$63=$U$4)*(LEFT($F$10:$F$63,2)=$U$2),$H$10:$H$63,""),ROW($B18)),$H$10:$H$63,),MATCH(Q$9,$C$9:$I$9,)),"")</f>
        <v>225</v>
      </c>
      <c r="R27" s="42"/>
      <c r="S27" s="43">
        <f t="shared" si="0"/>
        <v>175.25741602203152</v>
      </c>
      <c r="T27" s="37"/>
      <c r="U27" s="5"/>
      <c r="V27" s="5"/>
      <c r="W27" s="5"/>
      <c r="X27" s="5"/>
      <c r="Y27" s="5"/>
      <c r="Z27" s="5"/>
      <c r="AA27" s="5"/>
    </row>
    <row r="28" spans="2:33" x14ac:dyDescent="0.25">
      <c r="B28" s="53">
        <v>19</v>
      </c>
      <c r="C28" s="54"/>
      <c r="D28" s="65" t="s">
        <v>55</v>
      </c>
      <c r="E28" s="55">
        <v>43410</v>
      </c>
      <c r="F28" s="54" t="s">
        <v>25</v>
      </c>
      <c r="G28" s="54">
        <v>7</v>
      </c>
      <c r="H28" s="56">
        <v>780</v>
      </c>
      <c r="I28" s="57">
        <v>387</v>
      </c>
      <c r="J28" s="5"/>
      <c r="K28" s="4">
        <f>SUBTOTAL(103,L$9:$L27)</f>
        <v>19</v>
      </c>
      <c r="L28" s="14" t="str">
        <f t="array" ref="L28">IFERROR(INDEX($C$10:$I$63,MATCH(SMALL(IF(($C$10:$C$63=$U$3)*($G$10:$G$63=$U$4)*(LEFT($F$10:$F$63,2)=$U$2),$H$10:$H$63,""),ROW($B19)),$H$10:$H$63,),MATCH(L$9,$C$9:$I$9,)),"")</f>
        <v>1.2.</v>
      </c>
      <c r="M28" s="14">
        <f t="array" ref="M28">IFERROR(INDEX($C$10:$I$63,MATCH(SMALL(IF(($C$10:$C$63=$U$3)*($G$10:$G$63=$U$4)*(LEFT($F$10:$F$63,2)=$U$2),$H$10:$H$63,""),ROW($B19)),$H$10:$H$63,),MATCH(M$9,$C$9:$I$9,)),"")</f>
        <v>0</v>
      </c>
      <c r="N28" s="14">
        <f t="array" ref="N28">IFERROR(INDEX($C$10:$I$63,MATCH(SMALL(IF(($C$10:$C$63=$U$3)*($G$10:$G$63=$U$4)*(LEFT($F$10:$F$63,2)=$U$2),$H$10:$H$63,""),ROW($B19)),$H$10:$H$63,),MATCH(N$9,$C$9:$I$9,)),"")</f>
        <v>7</v>
      </c>
      <c r="O28" s="14" t="str">
        <f t="array" ref="O28">IFERROR(INDEX($C$10:$I$63,MATCH(SMALL(IF(($C$10:$C$63=$U$3)*($G$10:$G$63=$U$4)*(LEFT($F$10:$F$63,2)=$U$2),$H$10:$H$63,""),ROW($B19)),$H$10:$H$63,),MATCH(O$9,$C$9:$I$9,)),"")</f>
        <v>Ч-23</v>
      </c>
      <c r="P28" s="14">
        <f t="array" ref="P28">IFERROR(INDEX($C$10:$I$63,MATCH(SMALL(IF(($C$10:$C$63=$U$3)*($G$10:$G$63=$U$4)*(LEFT($F$10:$F$63,2)=$U$2),$H$10:$H$63,""),ROW($B19)),$H$10:$H$63,),MATCH(P$9,$C$9:$I$9,)),"")</f>
        <v>3900</v>
      </c>
      <c r="Q28" s="14">
        <f t="array" ref="Q28">IFERROR(INDEX($C$10:$I$63,MATCH(SMALL(IF(($C$10:$C$63=$U$3)*($G$10:$G$63=$U$4)*(LEFT($F$10:$F$63,2)=$U$2),$H$10:$H$63,""),ROW($B19)),$H$10:$H$63,),MATCH(Q$9,$C$9:$I$9,)),"")</f>
        <v>242</v>
      </c>
      <c r="R28" s="42"/>
      <c r="S28" s="43">
        <f t="shared" si="0"/>
        <v>159.47631957979672</v>
      </c>
      <c r="T28" s="37"/>
      <c r="U28" s="5"/>
      <c r="V28" s="5"/>
      <c r="W28" s="5"/>
      <c r="X28" s="5"/>
      <c r="Y28" s="5"/>
      <c r="Z28" s="5"/>
      <c r="AA28" s="5"/>
    </row>
    <row r="29" spans="2:33" x14ac:dyDescent="0.25">
      <c r="B29" s="53">
        <v>20</v>
      </c>
      <c r="C29" s="54"/>
      <c r="D29" s="65" t="s">
        <v>56</v>
      </c>
      <c r="E29" s="55">
        <v>43411</v>
      </c>
      <c r="F29" s="54" t="s">
        <v>25</v>
      </c>
      <c r="G29" s="54">
        <v>17</v>
      </c>
      <c r="H29" s="56">
        <v>92</v>
      </c>
      <c r="I29" s="57">
        <v>883</v>
      </c>
      <c r="J29" s="5"/>
      <c r="K29" s="4">
        <f>SUBTOTAL(103,L$9:$L28)</f>
        <v>20</v>
      </c>
      <c r="L29" s="14" t="str">
        <f t="array" ref="L29">IFERROR(INDEX($C$10:$I$63,MATCH(SMALL(IF(($C$10:$C$63=$U$3)*($G$10:$G$63=$U$4)*(LEFT($F$10:$F$63,2)=$U$2),$H$10:$H$63,""),ROW($B20)),$H$10:$H$63,),MATCH(L$9,$C$9:$I$9,)),"")</f>
        <v>1.2.</v>
      </c>
      <c r="M29" s="14">
        <f t="array" ref="M29">IFERROR(INDEX($C$10:$I$63,MATCH(SMALL(IF(($C$10:$C$63=$U$3)*($G$10:$G$63=$U$4)*(LEFT($F$10:$F$63,2)=$U$2),$H$10:$H$63,""),ROW($B20)),$H$10:$H$63,),MATCH(M$9,$C$9:$I$9,)),"")</f>
        <v>0</v>
      </c>
      <c r="N29" s="14">
        <f t="array" ref="N29">IFERROR(INDEX($C$10:$I$63,MATCH(SMALL(IF(($C$10:$C$63=$U$3)*($G$10:$G$63=$U$4)*(LEFT($F$10:$F$63,2)=$U$2),$H$10:$H$63,""),ROW($B20)),$H$10:$H$63,),MATCH(N$9,$C$9:$I$9,)),"")</f>
        <v>7</v>
      </c>
      <c r="O29" s="14" t="str">
        <f t="array" ref="O29">IFERROR(INDEX($C$10:$I$63,MATCH(SMALL(IF(($C$10:$C$63=$U$3)*($G$10:$G$63=$U$4)*(LEFT($F$10:$F$63,2)=$U$2),$H$10:$H$63,""),ROW($B20)),$H$10:$H$63,),MATCH(O$9,$C$9:$I$9,)),"")</f>
        <v>Ч-24</v>
      </c>
      <c r="P29" s="14">
        <f t="array" ref="P29">IFERROR(INDEX($C$10:$I$63,MATCH(SMALL(IF(($C$10:$C$63=$U$3)*($G$10:$G$63=$U$4)*(LEFT($F$10:$F$63,2)=$U$2),$H$10:$H$63,""),ROW($B20)),$H$10:$H$63,),MATCH(P$9,$C$9:$I$9,)),"")</f>
        <v>4920</v>
      </c>
      <c r="Q29" s="14">
        <f t="array" ref="Q29">IFERROR(INDEX($C$10:$I$63,MATCH(SMALL(IF(($C$10:$C$63=$U$3)*($G$10:$G$63=$U$4)*(LEFT($F$10:$F$63,2)=$U$2),$H$10:$H$63,""),ROW($B20)),$H$10:$H$63,),MATCH(Q$9,$C$9:$I$9,)),"")</f>
        <v>206</v>
      </c>
      <c r="R29" s="42"/>
      <c r="S29" s="43">
        <f t="shared" si="0"/>
        <v>144.50487465342508</v>
      </c>
      <c r="T29" s="37"/>
      <c r="U29" s="5"/>
      <c r="V29" s="5"/>
      <c r="W29" s="5"/>
      <c r="X29" s="5"/>
      <c r="Y29" s="5"/>
      <c r="Z29" s="5"/>
      <c r="AA29" s="5"/>
    </row>
    <row r="30" spans="2:33" x14ac:dyDescent="0.25">
      <c r="B30" s="53">
        <v>21</v>
      </c>
      <c r="C30" s="54"/>
      <c r="D30" s="65" t="s">
        <v>57</v>
      </c>
      <c r="E30" s="55">
        <v>43412</v>
      </c>
      <c r="F30" s="54" t="s">
        <v>25</v>
      </c>
      <c r="G30" s="54">
        <v>17</v>
      </c>
      <c r="H30" s="56">
        <v>148</v>
      </c>
      <c r="I30" s="57">
        <v>639</v>
      </c>
      <c r="J30" s="5"/>
      <c r="K30" s="4">
        <f>SUBTOTAL(103,L$9:$L29)</f>
        <v>21</v>
      </c>
      <c r="L30" s="14" t="str">
        <f t="array" ref="L30">IFERROR(INDEX($C$10:$I$63,MATCH(SMALL(IF(($C$10:$C$63=$U$3)*($G$10:$G$63=$U$4)*(LEFT($F$10:$F$63,2)=$U$2),$H$10:$H$63,""),ROW($B21)),$H$10:$H$63,),MATCH(L$9,$C$9:$I$9,)),"")</f>
        <v>1.2.</v>
      </c>
      <c r="M30" s="14">
        <f t="array" ref="M30">IFERROR(INDEX($C$10:$I$63,MATCH(SMALL(IF(($C$10:$C$63=$U$3)*($G$10:$G$63=$U$4)*(LEFT($F$10:$F$63,2)=$U$2),$H$10:$H$63,""),ROW($B21)),$H$10:$H$63,),MATCH(M$9,$C$9:$I$9,)),"")</f>
        <v>0</v>
      </c>
      <c r="N30" s="14">
        <f t="array" ref="N30">IFERROR(INDEX($C$10:$I$63,MATCH(SMALL(IF(($C$10:$C$63=$U$3)*($G$10:$G$63=$U$4)*(LEFT($F$10:$F$63,2)=$U$2),$H$10:$H$63,""),ROW($B21)),$H$10:$H$63,),MATCH(N$9,$C$9:$I$9,)),"")</f>
        <v>7</v>
      </c>
      <c r="O30" s="14" t="str">
        <f t="array" ref="O30">IFERROR(INDEX($C$10:$I$63,MATCH(SMALL(IF(($C$10:$C$63=$U$3)*($G$10:$G$63=$U$4)*(LEFT($F$10:$F$63,2)=$U$2),$H$10:$H$63,""),ROW($B21)),$H$10:$H$63,),MATCH(O$9,$C$9:$I$9,)),"")</f>
        <v>Ч-24</v>
      </c>
      <c r="P30" s="14">
        <f t="array" ref="P30">IFERROR(INDEX($C$10:$I$63,MATCH(SMALL(IF(($C$10:$C$63=$U$3)*($G$10:$G$63=$U$4)*(LEFT($F$10:$F$63,2)=$U$2),$H$10:$H$63,""),ROW($B21)),$H$10:$H$63,),MATCH(P$9,$C$9:$I$9,)),"")</f>
        <v>4920</v>
      </c>
      <c r="Q30" s="14">
        <f t="array" ref="Q30">IFERROR(INDEX($C$10:$I$63,MATCH(SMALL(IF(($C$10:$C$63=$U$3)*($G$10:$G$63=$U$4)*(LEFT($F$10:$F$63,2)=$U$2),$H$10:$H$63,""),ROW($B21)),$H$10:$H$63,),MATCH(Q$9,$C$9:$I$9,)),"")</f>
        <v>206</v>
      </c>
      <c r="R30" s="42"/>
      <c r="S30" s="43">
        <f t="shared" si="0"/>
        <v>130.26404133333767</v>
      </c>
      <c r="T30" s="37"/>
      <c r="U30" s="5"/>
      <c r="V30" s="5"/>
      <c r="W30" s="5"/>
      <c r="X30" s="5"/>
      <c r="Y30" s="5"/>
      <c r="Z30" s="5"/>
      <c r="AA30" s="5"/>
    </row>
    <row r="31" spans="2:33" x14ac:dyDescent="0.25">
      <c r="B31" s="53">
        <v>22</v>
      </c>
      <c r="C31" s="54"/>
      <c r="D31" s="65" t="s">
        <v>58</v>
      </c>
      <c r="E31" s="55">
        <v>43413</v>
      </c>
      <c r="F31" s="54" t="s">
        <v>25</v>
      </c>
      <c r="G31" s="54">
        <v>17</v>
      </c>
      <c r="H31" s="56">
        <v>301</v>
      </c>
      <c r="I31" s="57">
        <v>517</v>
      </c>
      <c r="J31" s="5"/>
      <c r="K31" s="4">
        <f>SUBTOTAL(103,L$9:$L30)</f>
        <v>22</v>
      </c>
      <c r="L31" s="14" t="str">
        <f t="array" ref="L31">IFERROR(INDEX($C$10:$I$63,MATCH(SMALL(IF(($C$10:$C$63=$U$3)*($G$10:$G$63=$U$4)*(LEFT($F$10:$F$63,2)=$U$2),$H$10:$H$63,""),ROW($B22)),$H$10:$H$63,),MATCH(L$9,$C$9:$I$9,)),"")</f>
        <v>1.3.</v>
      </c>
      <c r="M31" s="14">
        <f t="array" ref="M31">IFERROR(INDEX($C$10:$I$63,MATCH(SMALL(IF(($C$10:$C$63=$U$3)*($G$10:$G$63=$U$4)*(LEFT($F$10:$F$63,2)=$U$2),$H$10:$H$63,""),ROW($B22)),$H$10:$H$63,),MATCH(M$9,$C$9:$I$9,)),"")</f>
        <v>0</v>
      </c>
      <c r="N31" s="14">
        <f t="array" ref="N31">IFERROR(INDEX($C$10:$I$63,MATCH(SMALL(IF(($C$10:$C$63=$U$3)*($G$10:$G$63=$U$4)*(LEFT($F$10:$F$63,2)=$U$2),$H$10:$H$63,""),ROW($B22)),$H$10:$H$63,),MATCH(N$9,$C$9:$I$9,)),"")</f>
        <v>7</v>
      </c>
      <c r="O31" s="14" t="str">
        <f t="array" ref="O31">IFERROR(INDEX($C$10:$I$63,MATCH(SMALL(IF(($C$10:$C$63=$U$3)*($G$10:$G$63=$U$4)*(LEFT($F$10:$F$63,2)=$U$2),$H$10:$H$63,""),ROW($B22)),$H$10:$H$63,),MATCH(O$9,$C$9:$I$9,)),"")</f>
        <v>Ч-24</v>
      </c>
      <c r="P31" s="14">
        <f t="array" ref="P31">IFERROR(INDEX($C$10:$I$63,MATCH(SMALL(IF(($C$10:$C$63=$U$3)*($G$10:$G$63=$U$4)*(LEFT($F$10:$F$63,2)=$U$2),$H$10:$H$63,""),ROW($B22)),$H$10:$H$63,),MATCH(P$9,$C$9:$I$9,)),"")</f>
        <v>5020</v>
      </c>
      <c r="Q31" s="14">
        <f t="array" ref="Q31">IFERROR(INDEX($C$10:$I$63,MATCH(SMALL(IF(($C$10:$C$63=$U$3)*($G$10:$G$63=$U$4)*(LEFT($F$10:$F$63,2)=$U$2),$H$10:$H$63,""),ROW($B22)),$H$10:$H$63,),MATCH(Q$9,$C$9:$I$9,)),"")</f>
        <v>217</v>
      </c>
      <c r="R31" s="42"/>
      <c r="S31" s="43">
        <f t="shared" si="0"/>
        <v>116.68581711577235</v>
      </c>
      <c r="T31" s="37"/>
      <c r="U31" s="5"/>
      <c r="V31" s="5"/>
      <c r="W31" s="5"/>
      <c r="X31" s="5"/>
      <c r="Y31" s="5"/>
      <c r="Z31" s="5"/>
      <c r="AA31" s="5"/>
    </row>
    <row r="32" spans="2:33" x14ac:dyDescent="0.25">
      <c r="B32" s="58">
        <v>23</v>
      </c>
      <c r="C32" s="59"/>
      <c r="D32" s="65" t="s">
        <v>59</v>
      </c>
      <c r="E32" s="60">
        <v>43414</v>
      </c>
      <c r="F32" s="54" t="s">
        <v>25</v>
      </c>
      <c r="G32" s="54">
        <v>17</v>
      </c>
      <c r="H32" s="56">
        <v>560</v>
      </c>
      <c r="I32" s="57">
        <v>421</v>
      </c>
      <c r="J32" s="5"/>
      <c r="K32" s="4">
        <f>SUBTOTAL(103,L$9:$L31)</f>
        <v>23</v>
      </c>
      <c r="L32" s="14" t="str">
        <f t="array" ref="L32">IFERROR(INDEX($C$10:$I$63,MATCH(SMALL(IF(($C$10:$C$63=$U$3)*($G$10:$G$63=$U$4)*(LEFT($F$10:$F$63,2)=$U$2),$H$10:$H$63,""),ROW($B23)),$H$10:$H$63,),MATCH(L$9,$C$9:$I$9,)),"")</f>
        <v/>
      </c>
      <c r="M32" s="14" t="str">
        <f t="array" ref="M32">IFERROR(INDEX($C$10:$I$63,MATCH(SMALL(IF(($C$10:$C$63=$U$3)*($G$10:$G$63=$U$4)*(LEFT($F$10:$F$63,2)=$U$2),$H$10:$H$63,""),ROW($B23)),$H$10:$H$63,),MATCH(M$9,$C$9:$I$9,)),"")</f>
        <v/>
      </c>
      <c r="N32" s="14" t="str">
        <f t="array" ref="N32">IFERROR(INDEX($C$10:$I$63,MATCH(SMALL(IF(($C$10:$C$63=$U$3)*($G$10:$G$63=$U$4)*(LEFT($F$10:$F$63,2)=$U$2),$H$10:$H$63,""),ROW($B23)),$H$10:$H$63,),MATCH(N$9,$C$9:$I$9,)),"")</f>
        <v/>
      </c>
      <c r="O32" s="14" t="str">
        <f t="array" ref="O32">IFERROR(INDEX($C$10:$I$63,MATCH(SMALL(IF(($C$10:$C$63=$U$3)*($G$10:$G$63=$U$4)*(LEFT($F$10:$F$63,2)=$U$2),$H$10:$H$63,""),ROW($B23)),$H$10:$H$63,),MATCH(O$9,$C$9:$I$9,)),"")</f>
        <v/>
      </c>
      <c r="P32" s="14" t="str">
        <f t="array" ref="P32">IFERROR(INDEX($C$10:$I$63,MATCH(SMALL(IF(($C$10:$C$63=$U$3)*($G$10:$G$63=$U$4)*(LEFT($F$10:$F$63,2)=$U$2),$H$10:$H$63,""),ROW($B23)),$H$10:$H$63,),MATCH(P$9,$C$9:$I$9,)),"")</f>
        <v/>
      </c>
      <c r="Q32" s="14" t="str">
        <f t="array" ref="Q32">IFERROR(INDEX($C$10:$I$63,MATCH(SMALL(IF(($C$10:$C$63=$U$3)*($G$10:$G$63=$U$4)*(LEFT($F$10:$F$63,2)=$U$2),$H$10:$H$63,""),ROW($B23)),$H$10:$H$63,),MATCH(Q$9,$C$9:$I$9,)),"")</f>
        <v/>
      </c>
      <c r="R32" s="42"/>
      <c r="S32" s="43">
        <f t="shared" si="0"/>
        <v>103.71127291548976</v>
      </c>
      <c r="T32" s="38"/>
      <c r="U32" s="5"/>
      <c r="V32" s="5"/>
      <c r="W32" s="5"/>
      <c r="X32" s="5"/>
      <c r="Y32" s="5"/>
      <c r="Z32" s="5"/>
      <c r="AA32" s="5"/>
    </row>
    <row r="33" spans="2:27" x14ac:dyDescent="0.25">
      <c r="B33" s="53">
        <v>24</v>
      </c>
      <c r="C33" s="54"/>
      <c r="D33" s="65" t="s">
        <v>60</v>
      </c>
      <c r="E33" s="55">
        <v>43768</v>
      </c>
      <c r="F33" s="54" t="s">
        <v>24</v>
      </c>
      <c r="G33" s="54">
        <v>2</v>
      </c>
      <c r="H33" s="56">
        <v>2500</v>
      </c>
      <c r="I33" s="57">
        <v>261</v>
      </c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X33" s="5"/>
      <c r="Y33" s="5"/>
      <c r="Z33" s="5"/>
      <c r="AA33" s="5"/>
    </row>
    <row r="34" spans="2:27" x14ac:dyDescent="0.25">
      <c r="B34" s="58">
        <v>25</v>
      </c>
      <c r="C34" s="54"/>
      <c r="D34" s="65" t="s">
        <v>61</v>
      </c>
      <c r="E34" s="55">
        <v>43769</v>
      </c>
      <c r="F34" s="54" t="s">
        <v>24</v>
      </c>
      <c r="G34" s="54">
        <v>2</v>
      </c>
      <c r="H34" s="56">
        <v>2122</v>
      </c>
      <c r="I34" s="57">
        <v>307</v>
      </c>
      <c r="J34" s="5"/>
      <c r="K34" s="5"/>
      <c r="L34" s="5"/>
      <c r="M34" s="5"/>
      <c r="N34" s="5"/>
      <c r="O34" s="5"/>
      <c r="P34" s="5"/>
      <c r="Q34" s="12"/>
      <c r="R34" s="5"/>
      <c r="S34" s="5"/>
      <c r="U34" s="5"/>
      <c r="V34" s="5"/>
      <c r="W34" s="5"/>
      <c r="X34" s="5"/>
      <c r="Y34" s="5"/>
      <c r="Z34" s="5"/>
      <c r="AA34" s="5"/>
    </row>
    <row r="35" spans="2:27" x14ac:dyDescent="0.25">
      <c r="B35" s="53">
        <v>26</v>
      </c>
      <c r="C35" s="54"/>
      <c r="D35" s="65" t="s">
        <v>62</v>
      </c>
      <c r="E35" s="55">
        <v>43770</v>
      </c>
      <c r="F35" s="54" t="s">
        <v>25</v>
      </c>
      <c r="G35" s="54">
        <v>0</v>
      </c>
      <c r="H35" s="56">
        <v>85</v>
      </c>
      <c r="I35" s="57">
        <v>1023</v>
      </c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X35" s="5"/>
      <c r="Y35" s="5"/>
      <c r="Z35" s="5"/>
      <c r="AA35" s="5"/>
    </row>
    <row r="36" spans="2:27" x14ac:dyDescent="0.25">
      <c r="B36" s="58">
        <v>27</v>
      </c>
      <c r="C36" s="54"/>
      <c r="D36" s="65" t="s">
        <v>63</v>
      </c>
      <c r="E36" s="55">
        <v>43771</v>
      </c>
      <c r="F36" s="54" t="s">
        <v>25</v>
      </c>
      <c r="G36" s="54">
        <v>2</v>
      </c>
      <c r="H36" s="56">
        <v>145</v>
      </c>
      <c r="I36" s="57">
        <v>764</v>
      </c>
      <c r="J36" s="5"/>
      <c r="K36" s="5"/>
      <c r="L36" s="5"/>
      <c r="M36" s="5"/>
      <c r="N36" s="5"/>
      <c r="O36" s="5"/>
      <c r="P36" s="5"/>
      <c r="Q36" s="5"/>
      <c r="R36" s="5"/>
      <c r="S36" s="5"/>
      <c r="U36" s="5"/>
      <c r="V36" s="5"/>
      <c r="W36" s="5"/>
      <c r="X36" s="5"/>
      <c r="Y36" s="5"/>
      <c r="Z36" s="5"/>
      <c r="AA36" s="5"/>
    </row>
    <row r="37" spans="2:27" x14ac:dyDescent="0.25">
      <c r="B37" s="53">
        <v>28</v>
      </c>
      <c r="C37" s="59"/>
      <c r="D37" s="65" t="s">
        <v>64</v>
      </c>
      <c r="E37" s="55">
        <v>43406</v>
      </c>
      <c r="F37" s="54" t="s">
        <v>25</v>
      </c>
      <c r="G37" s="54">
        <v>2</v>
      </c>
      <c r="H37" s="56">
        <v>210</v>
      </c>
      <c r="I37" s="57">
        <v>652</v>
      </c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X37" s="5"/>
      <c r="Y37" s="5"/>
      <c r="Z37" s="5"/>
      <c r="AA37" s="5"/>
    </row>
    <row r="38" spans="2:27" x14ac:dyDescent="0.25">
      <c r="B38" s="58">
        <v>29</v>
      </c>
      <c r="C38" s="54"/>
      <c r="D38" s="65" t="s">
        <v>65</v>
      </c>
      <c r="E38" s="55">
        <v>43407</v>
      </c>
      <c r="F38" s="54" t="s">
        <v>25</v>
      </c>
      <c r="G38" s="54">
        <v>0</v>
      </c>
      <c r="H38" s="56">
        <v>830</v>
      </c>
      <c r="I38" s="57">
        <v>292</v>
      </c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X38" s="5"/>
      <c r="Y38" s="5"/>
      <c r="Z38" s="5"/>
      <c r="AA38" s="5"/>
    </row>
    <row r="39" spans="2:27" x14ac:dyDescent="0.25">
      <c r="B39" s="53">
        <v>30</v>
      </c>
      <c r="C39" s="54"/>
      <c r="D39" s="65" t="s">
        <v>66</v>
      </c>
      <c r="E39" s="55">
        <v>43768</v>
      </c>
      <c r="F39" s="54" t="s">
        <v>24</v>
      </c>
      <c r="G39" s="54">
        <v>2</v>
      </c>
      <c r="H39" s="56">
        <v>1030</v>
      </c>
      <c r="I39" s="57">
        <v>359</v>
      </c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X39" s="5"/>
      <c r="Y39" s="5"/>
      <c r="Z39" s="5"/>
      <c r="AA39" s="5"/>
    </row>
    <row r="40" spans="2:27" x14ac:dyDescent="0.25">
      <c r="B40" s="58">
        <v>31</v>
      </c>
      <c r="C40" s="54"/>
      <c r="D40" s="65" t="s">
        <v>67</v>
      </c>
      <c r="E40" s="55">
        <v>43769</v>
      </c>
      <c r="F40" s="54" t="s">
        <v>24</v>
      </c>
      <c r="G40" s="54">
        <v>2</v>
      </c>
      <c r="H40" s="56">
        <v>1450</v>
      </c>
      <c r="I40" s="57">
        <v>273</v>
      </c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X40" s="5"/>
      <c r="Y40" s="5"/>
      <c r="Z40" s="5"/>
      <c r="AA40" s="5"/>
    </row>
    <row r="41" spans="2:27" x14ac:dyDescent="0.25">
      <c r="B41" s="53">
        <v>32</v>
      </c>
      <c r="C41" s="54"/>
      <c r="D41" s="65" t="s">
        <v>68</v>
      </c>
      <c r="E41" s="55">
        <v>43770</v>
      </c>
      <c r="F41" s="54" t="s">
        <v>24</v>
      </c>
      <c r="G41" s="54">
        <v>0</v>
      </c>
      <c r="H41" s="56">
        <v>3700</v>
      </c>
      <c r="I41" s="57">
        <v>315</v>
      </c>
      <c r="J41" s="5"/>
      <c r="K41" s="5"/>
      <c r="L41" s="5"/>
      <c r="M41" s="5"/>
      <c r="N41" s="5"/>
      <c r="O41" s="5"/>
      <c r="P41" s="5"/>
      <c r="Q41" s="5"/>
      <c r="R41" s="5"/>
      <c r="S41" s="5"/>
      <c r="U41" s="5"/>
      <c r="V41" s="5"/>
      <c r="W41" s="5"/>
      <c r="X41" s="5"/>
      <c r="Y41" s="5"/>
      <c r="Z41" s="5"/>
      <c r="AA41" s="5"/>
    </row>
    <row r="42" spans="2:27" x14ac:dyDescent="0.25">
      <c r="B42" s="58">
        <v>33</v>
      </c>
      <c r="C42" s="54"/>
      <c r="D42" s="65" t="s">
        <v>69</v>
      </c>
      <c r="E42" s="55">
        <v>43771</v>
      </c>
      <c r="F42" s="54" t="s">
        <v>25</v>
      </c>
      <c r="G42" s="54">
        <v>0</v>
      </c>
      <c r="H42" s="56">
        <v>128</v>
      </c>
      <c r="I42" s="57">
        <v>617</v>
      </c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X42" s="5"/>
      <c r="Y42" s="5"/>
      <c r="Z42" s="5"/>
      <c r="AA42" s="5"/>
    </row>
    <row r="43" spans="2:27" x14ac:dyDescent="0.25">
      <c r="B43" s="53">
        <v>34</v>
      </c>
      <c r="C43" s="54"/>
      <c r="D43" s="65" t="s">
        <v>70</v>
      </c>
      <c r="E43" s="55">
        <v>43406</v>
      </c>
      <c r="F43" s="54" t="s">
        <v>25</v>
      </c>
      <c r="G43" s="54">
        <v>0</v>
      </c>
      <c r="H43" s="56">
        <v>183</v>
      </c>
      <c r="I43" s="57">
        <v>555</v>
      </c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X43" s="5"/>
      <c r="Y43" s="5"/>
      <c r="Z43" s="5"/>
      <c r="AA43" s="5"/>
    </row>
    <row r="44" spans="2:27" x14ac:dyDescent="0.25">
      <c r="B44" s="58">
        <v>35</v>
      </c>
      <c r="C44" s="54"/>
      <c r="D44" s="65" t="s">
        <v>71</v>
      </c>
      <c r="E44" s="55">
        <v>43407</v>
      </c>
      <c r="F44" s="54" t="s">
        <v>25</v>
      </c>
      <c r="G44" s="54">
        <v>0</v>
      </c>
      <c r="H44" s="56">
        <v>275</v>
      </c>
      <c r="I44" s="57">
        <v>438</v>
      </c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X44" s="5"/>
      <c r="Y44" s="5"/>
      <c r="Z44" s="5"/>
      <c r="AA44" s="5"/>
    </row>
    <row r="45" spans="2:27" x14ac:dyDescent="0.25">
      <c r="B45" s="53">
        <v>36</v>
      </c>
      <c r="C45" s="54"/>
      <c r="D45" s="65" t="s">
        <v>72</v>
      </c>
      <c r="E45" s="55">
        <v>43770</v>
      </c>
      <c r="F45" s="54" t="s">
        <v>25</v>
      </c>
      <c r="G45" s="54">
        <v>0</v>
      </c>
      <c r="H45" s="56">
        <v>385</v>
      </c>
      <c r="I45" s="57">
        <v>409</v>
      </c>
      <c r="J45" s="5"/>
      <c r="K45" s="5"/>
      <c r="L45" s="5"/>
      <c r="M45" s="5"/>
      <c r="N45" s="5"/>
      <c r="O45" s="5"/>
      <c r="P45" s="5"/>
      <c r="Q45" s="5"/>
      <c r="R45" s="5"/>
      <c r="S45" s="5"/>
      <c r="U45" s="5"/>
      <c r="V45" s="5"/>
      <c r="W45" s="5"/>
      <c r="X45" s="5"/>
      <c r="Y45" s="5"/>
      <c r="Z45" s="5"/>
      <c r="AA45" s="5"/>
    </row>
    <row r="46" spans="2:27" x14ac:dyDescent="0.25">
      <c r="B46" s="58">
        <v>37</v>
      </c>
      <c r="C46" s="54"/>
      <c r="D46" s="65" t="s">
        <v>73</v>
      </c>
      <c r="E46" s="55">
        <v>43771</v>
      </c>
      <c r="F46" s="54" t="s">
        <v>25</v>
      </c>
      <c r="G46" s="54">
        <v>0</v>
      </c>
      <c r="H46" s="56">
        <v>360</v>
      </c>
      <c r="I46" s="57">
        <v>492</v>
      </c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X46" s="5"/>
      <c r="Y46" s="5"/>
      <c r="Z46" s="5"/>
      <c r="AA46" s="5"/>
    </row>
    <row r="47" spans="2:27" x14ac:dyDescent="0.25">
      <c r="B47" s="53">
        <v>38</v>
      </c>
      <c r="C47" s="54"/>
      <c r="D47" s="65" t="s">
        <v>74</v>
      </c>
      <c r="E47" s="55">
        <v>43406</v>
      </c>
      <c r="F47" s="54" t="s">
        <v>25</v>
      </c>
      <c r="G47" s="54">
        <v>2</v>
      </c>
      <c r="H47" s="56">
        <v>360</v>
      </c>
      <c r="I47" s="57">
        <v>580</v>
      </c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X47" s="5"/>
      <c r="Y47" s="5"/>
      <c r="Z47" s="5"/>
      <c r="AA47" s="5"/>
    </row>
    <row r="48" spans="2:27" x14ac:dyDescent="0.25">
      <c r="B48" s="58">
        <v>39</v>
      </c>
      <c r="C48" s="54"/>
      <c r="D48" s="65" t="s">
        <v>75</v>
      </c>
      <c r="E48" s="55">
        <v>43407</v>
      </c>
      <c r="F48" s="54" t="s">
        <v>25</v>
      </c>
      <c r="G48" s="54">
        <v>0</v>
      </c>
      <c r="H48" s="56">
        <v>615</v>
      </c>
      <c r="I48" s="57">
        <v>430</v>
      </c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X48" s="5"/>
      <c r="Y48" s="5"/>
      <c r="Z48" s="5"/>
      <c r="AA48" s="5"/>
    </row>
    <row r="49" spans="2:27" x14ac:dyDescent="0.25">
      <c r="B49" s="53">
        <v>40</v>
      </c>
      <c r="C49" s="54"/>
      <c r="D49" s="65" t="s">
        <v>76</v>
      </c>
      <c r="E49" s="55">
        <v>43408</v>
      </c>
      <c r="F49" s="54" t="s">
        <v>24</v>
      </c>
      <c r="G49" s="54">
        <v>2</v>
      </c>
      <c r="H49" s="56">
        <v>3540</v>
      </c>
      <c r="I49" s="57">
        <v>195</v>
      </c>
      <c r="J49" s="5"/>
      <c r="K49" s="5"/>
      <c r="L49" s="5"/>
      <c r="M49" s="5"/>
      <c r="N49" s="5"/>
      <c r="O49" s="5"/>
      <c r="P49" s="5"/>
      <c r="Q49" s="5"/>
      <c r="R49" s="5"/>
      <c r="S49" s="5"/>
      <c r="U49" s="5"/>
      <c r="V49" s="5"/>
      <c r="W49" s="5"/>
      <c r="X49" s="5"/>
      <c r="Y49" s="5"/>
      <c r="Z49" s="5"/>
      <c r="AA49" s="5"/>
    </row>
    <row r="50" spans="2:27" x14ac:dyDescent="0.25">
      <c r="B50" s="58">
        <v>41</v>
      </c>
      <c r="C50" s="54"/>
      <c r="D50" s="65" t="s">
        <v>77</v>
      </c>
      <c r="E50" s="55">
        <v>43409</v>
      </c>
      <c r="F50" s="54" t="s">
        <v>24</v>
      </c>
      <c r="G50" s="54">
        <v>0</v>
      </c>
      <c r="H50" s="56">
        <v>1170</v>
      </c>
      <c r="I50" s="57">
        <v>329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X50" s="5"/>
      <c r="Y50" s="5"/>
      <c r="Z50" s="5"/>
      <c r="AA50" s="5"/>
    </row>
    <row r="51" spans="2:27" x14ac:dyDescent="0.25">
      <c r="B51" s="53">
        <v>42</v>
      </c>
      <c r="C51" s="54"/>
      <c r="D51" s="65" t="s">
        <v>78</v>
      </c>
      <c r="E51" s="55">
        <v>43410</v>
      </c>
      <c r="F51" s="54" t="s">
        <v>24</v>
      </c>
      <c r="G51" s="54">
        <v>0</v>
      </c>
      <c r="H51" s="56">
        <v>1650</v>
      </c>
      <c r="I51" s="57">
        <v>404</v>
      </c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X51" s="5"/>
      <c r="Y51" s="5"/>
      <c r="Z51" s="5"/>
      <c r="AA51" s="5"/>
    </row>
    <row r="52" spans="2:27" x14ac:dyDescent="0.25">
      <c r="B52" s="58">
        <v>43</v>
      </c>
      <c r="C52" s="54"/>
      <c r="D52" s="65" t="s">
        <v>79</v>
      </c>
      <c r="E52" s="55">
        <v>43411</v>
      </c>
      <c r="F52" s="54" t="s">
        <v>24</v>
      </c>
      <c r="G52" s="54">
        <v>7</v>
      </c>
      <c r="H52" s="56">
        <v>3691</v>
      </c>
      <c r="I52" s="57">
        <v>225</v>
      </c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X52" s="5"/>
      <c r="Y52" s="5"/>
      <c r="Z52" s="5"/>
      <c r="AA52" s="5"/>
    </row>
    <row r="53" spans="2:27" x14ac:dyDescent="0.25">
      <c r="B53" s="53">
        <v>44</v>
      </c>
      <c r="C53" s="54"/>
      <c r="D53" s="66" t="s">
        <v>80</v>
      </c>
      <c r="E53" s="55">
        <v>43412</v>
      </c>
      <c r="F53" s="54" t="s">
        <v>24</v>
      </c>
      <c r="G53" s="54">
        <v>7</v>
      </c>
      <c r="H53" s="56">
        <v>4920</v>
      </c>
      <c r="I53" s="57">
        <v>206</v>
      </c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X53" s="5"/>
      <c r="Y53" s="5"/>
      <c r="Z53" s="5"/>
      <c r="AA53" s="5"/>
    </row>
    <row r="54" spans="2:27" x14ac:dyDescent="0.25">
      <c r="B54" s="58">
        <v>45</v>
      </c>
      <c r="C54" s="54"/>
      <c r="D54" s="66" t="s">
        <v>81</v>
      </c>
      <c r="E54" s="55">
        <v>43413</v>
      </c>
      <c r="F54" s="54" t="s">
        <v>25</v>
      </c>
      <c r="G54" s="54">
        <v>0</v>
      </c>
      <c r="H54" s="56">
        <v>310</v>
      </c>
      <c r="I54" s="57">
        <v>411</v>
      </c>
      <c r="J54" s="5"/>
      <c r="K54" s="5"/>
      <c r="L54" s="5"/>
      <c r="M54" s="5"/>
      <c r="N54" s="5"/>
      <c r="O54" s="5"/>
      <c r="P54" s="5"/>
      <c r="Q54" s="5"/>
      <c r="R54" s="5"/>
      <c r="S54" s="5"/>
      <c r="U54" s="5"/>
      <c r="V54" s="5"/>
      <c r="W54" s="5"/>
      <c r="X54" s="5"/>
      <c r="Y54" s="5"/>
      <c r="Z54" s="5"/>
      <c r="AA54" s="5"/>
    </row>
    <row r="55" spans="2:27" x14ac:dyDescent="0.25">
      <c r="B55" s="53">
        <v>46</v>
      </c>
      <c r="C55" s="54"/>
      <c r="D55" s="66" t="s">
        <v>82</v>
      </c>
      <c r="E55" s="60">
        <v>43414</v>
      </c>
      <c r="F55" s="54" t="s">
        <v>25</v>
      </c>
      <c r="G55" s="54">
        <v>4</v>
      </c>
      <c r="H55" s="56">
        <v>460</v>
      </c>
      <c r="I55" s="57">
        <v>359</v>
      </c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X55" s="5"/>
      <c r="Y55" s="5"/>
      <c r="Z55" s="5"/>
      <c r="AA55" s="5"/>
    </row>
    <row r="56" spans="2:27" x14ac:dyDescent="0.25">
      <c r="B56" s="58">
        <v>47</v>
      </c>
      <c r="C56" s="54"/>
      <c r="D56" s="66" t="s">
        <v>83</v>
      </c>
      <c r="E56" s="55">
        <v>43768</v>
      </c>
      <c r="F56" s="54" t="s">
        <v>25</v>
      </c>
      <c r="G56" s="54">
        <v>4</v>
      </c>
      <c r="H56" s="56">
        <v>460</v>
      </c>
      <c r="I56" s="57">
        <v>348</v>
      </c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X56" s="5"/>
      <c r="Y56" s="5"/>
      <c r="Z56" s="5"/>
      <c r="AA56" s="5"/>
    </row>
    <row r="57" spans="2:27" x14ac:dyDescent="0.25">
      <c r="B57" s="53">
        <v>48</v>
      </c>
      <c r="C57" s="54"/>
      <c r="D57" s="66" t="s">
        <v>84</v>
      </c>
      <c r="E57" s="55">
        <v>43769</v>
      </c>
      <c r="F57" s="54" t="s">
        <v>25</v>
      </c>
      <c r="G57" s="54">
        <v>7</v>
      </c>
      <c r="H57" s="56">
        <v>510</v>
      </c>
      <c r="I57" s="57">
        <v>299</v>
      </c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X57" s="5"/>
      <c r="Y57" s="5"/>
      <c r="Z57" s="5"/>
      <c r="AA57" s="5"/>
    </row>
    <row r="58" spans="2:27" x14ac:dyDescent="0.25">
      <c r="B58" s="58">
        <v>49</v>
      </c>
      <c r="C58" s="54"/>
      <c r="D58" s="66" t="s">
        <v>85</v>
      </c>
      <c r="E58" s="55">
        <v>43770</v>
      </c>
      <c r="F58" s="54" t="s">
        <v>25</v>
      </c>
      <c r="G58" s="54">
        <v>4</v>
      </c>
      <c r="H58" s="56">
        <v>870</v>
      </c>
      <c r="I58" s="57">
        <v>342</v>
      </c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X58" s="5"/>
      <c r="Y58" s="5"/>
      <c r="Z58" s="5"/>
      <c r="AA58" s="5"/>
    </row>
    <row r="59" spans="2:27" x14ac:dyDescent="0.25">
      <c r="B59" s="53">
        <v>50</v>
      </c>
      <c r="C59" s="59"/>
      <c r="D59" s="66" t="s">
        <v>86</v>
      </c>
      <c r="E59" s="55">
        <v>43771</v>
      </c>
      <c r="F59" s="54" t="s">
        <v>24</v>
      </c>
      <c r="G59" s="54">
        <v>7</v>
      </c>
      <c r="H59" s="56">
        <v>3900</v>
      </c>
      <c r="I59" s="57">
        <v>242</v>
      </c>
      <c r="J59" s="5"/>
      <c r="K59" s="5"/>
      <c r="L59" s="5"/>
      <c r="M59" s="5"/>
      <c r="N59" s="5"/>
      <c r="O59" s="5"/>
      <c r="P59" s="5"/>
      <c r="Q59" s="5"/>
      <c r="R59" s="5"/>
      <c r="S59" s="5"/>
      <c r="U59" s="5"/>
      <c r="V59" s="5"/>
      <c r="W59" s="5"/>
      <c r="X59" s="5"/>
      <c r="Y59" s="5"/>
      <c r="Z59" s="5"/>
      <c r="AA59" s="5"/>
    </row>
    <row r="60" spans="2:27" x14ac:dyDescent="0.25">
      <c r="B60" s="58">
        <v>51</v>
      </c>
      <c r="C60" s="54"/>
      <c r="D60" s="66" t="s">
        <v>80</v>
      </c>
      <c r="E60" s="55">
        <v>43406</v>
      </c>
      <c r="F60" s="54" t="s">
        <v>26</v>
      </c>
      <c r="G60" s="54">
        <v>7</v>
      </c>
      <c r="H60" s="56">
        <v>5020</v>
      </c>
      <c r="I60" s="57">
        <v>217</v>
      </c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X60" s="5"/>
      <c r="Y60" s="5"/>
      <c r="Z60" s="5"/>
      <c r="AA60" s="5"/>
    </row>
    <row r="61" spans="2:27" x14ac:dyDescent="0.25">
      <c r="B61" s="53">
        <v>52</v>
      </c>
      <c r="C61" s="54"/>
      <c r="D61" s="66" t="s">
        <v>87</v>
      </c>
      <c r="E61" s="55">
        <v>43407</v>
      </c>
      <c r="F61" s="54" t="s">
        <v>25</v>
      </c>
      <c r="G61" s="54">
        <v>7</v>
      </c>
      <c r="H61" s="56">
        <v>960</v>
      </c>
      <c r="I61" s="57">
        <v>350</v>
      </c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X61" s="5"/>
      <c r="Y61" s="5"/>
      <c r="Z61" s="5"/>
      <c r="AA61" s="5"/>
    </row>
    <row r="62" spans="2:27" x14ac:dyDescent="0.25">
      <c r="B62" s="58">
        <v>53</v>
      </c>
      <c r="C62" s="54"/>
      <c r="D62" s="66" t="s">
        <v>88</v>
      </c>
      <c r="E62" s="55">
        <v>43768</v>
      </c>
      <c r="F62" s="54" t="s">
        <v>24</v>
      </c>
      <c r="G62" s="54">
        <v>7</v>
      </c>
      <c r="H62" s="56">
        <v>3691</v>
      </c>
      <c r="I62" s="57">
        <v>225</v>
      </c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X62" s="5"/>
      <c r="Y62" s="5"/>
      <c r="Z62" s="5"/>
      <c r="AA62" s="5"/>
    </row>
    <row r="63" spans="2:27" x14ac:dyDescent="0.25">
      <c r="B63" s="53">
        <v>54</v>
      </c>
      <c r="C63" s="54"/>
      <c r="D63" s="66" t="s">
        <v>89</v>
      </c>
      <c r="E63" s="55">
        <v>43769</v>
      </c>
      <c r="F63" s="54" t="s">
        <v>24</v>
      </c>
      <c r="G63" s="54">
        <v>7</v>
      </c>
      <c r="H63" s="56">
        <v>4920</v>
      </c>
      <c r="I63" s="57">
        <v>228</v>
      </c>
      <c r="J63" s="5"/>
      <c r="K63" s="5"/>
      <c r="L63" s="5"/>
      <c r="M63" s="5"/>
      <c r="N63" s="5"/>
      <c r="O63" s="5"/>
      <c r="P63" s="5"/>
      <c r="Q63" s="5"/>
      <c r="R63" s="5"/>
      <c r="S63" s="5"/>
      <c r="U63" s="5"/>
      <c r="V63" s="5"/>
      <c r="W63" s="5"/>
      <c r="X63" s="5"/>
      <c r="Y63" s="5"/>
      <c r="Z63" s="5"/>
      <c r="AA63" s="5"/>
    </row>
    <row r="64" spans="2:27" x14ac:dyDescent="0.25">
      <c r="B64" s="49"/>
      <c r="C64" s="49"/>
      <c r="D64" s="64"/>
      <c r="E64" s="50"/>
      <c r="F64" s="49"/>
      <c r="G64" s="49"/>
      <c r="H64" s="49"/>
      <c r="I64" s="49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X64" s="5"/>
      <c r="Y64" s="5"/>
      <c r="Z64" s="5"/>
      <c r="AA64" s="5"/>
    </row>
    <row r="65" spans="2:27" x14ac:dyDescent="0.25">
      <c r="B65" s="49"/>
      <c r="C65" s="49"/>
      <c r="D65" s="64"/>
      <c r="E65" s="50"/>
      <c r="F65" s="49"/>
      <c r="G65" s="49"/>
      <c r="H65" s="49"/>
      <c r="I65" s="49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X65" s="5"/>
      <c r="Y65" s="5"/>
      <c r="Z65" s="5"/>
      <c r="AA65" s="5"/>
    </row>
    <row r="66" spans="2:27" x14ac:dyDescent="0.25">
      <c r="B66" s="49"/>
      <c r="C66" s="49"/>
      <c r="D66" s="64"/>
      <c r="E66" s="50"/>
      <c r="F66" s="49"/>
      <c r="G66" s="49"/>
      <c r="H66" s="49"/>
      <c r="I66" s="49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X66" s="5"/>
      <c r="Y66" s="5"/>
      <c r="Z66" s="5"/>
      <c r="AA66" s="5"/>
    </row>
    <row r="67" spans="2:27" x14ac:dyDescent="0.25">
      <c r="B67" s="49"/>
      <c r="C67" s="49"/>
      <c r="D67" s="64"/>
      <c r="E67" s="50"/>
      <c r="F67" s="49"/>
      <c r="G67" s="49"/>
      <c r="H67" s="49"/>
      <c r="I67" s="49"/>
      <c r="J67" s="5"/>
      <c r="K67" s="5"/>
      <c r="L67" s="5"/>
      <c r="M67" s="5"/>
      <c r="N67" s="5"/>
      <c r="O67" s="5"/>
      <c r="P67" s="5"/>
      <c r="Q67" s="5"/>
      <c r="R67" s="5"/>
      <c r="S67" s="5"/>
      <c r="U67" s="5"/>
      <c r="V67" s="5"/>
      <c r="W67" s="5"/>
      <c r="X67" s="5"/>
      <c r="Y67" s="5"/>
      <c r="Z67" s="5"/>
      <c r="AA67" s="5"/>
    </row>
    <row r="68" spans="2:27" x14ac:dyDescent="0.25">
      <c r="B68" s="49"/>
      <c r="C68" s="49"/>
      <c r="D68" s="64"/>
      <c r="E68" s="50"/>
      <c r="F68" s="49"/>
      <c r="G68" s="49"/>
      <c r="H68" s="49"/>
      <c r="I68" s="49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X68" s="5"/>
      <c r="Y68" s="5"/>
      <c r="Z68" s="5"/>
      <c r="AA68" s="5"/>
    </row>
    <row r="69" spans="2:27" x14ac:dyDescent="0.25">
      <c r="B69" s="49"/>
      <c r="C69" s="49"/>
      <c r="D69" s="64"/>
      <c r="E69" s="50"/>
      <c r="F69" s="49"/>
      <c r="G69" s="49"/>
      <c r="H69" s="49"/>
      <c r="I69" s="49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X69" s="5"/>
      <c r="Y69" s="5"/>
      <c r="Z69" s="5"/>
      <c r="AA69" s="5"/>
    </row>
    <row r="70" spans="2:27" x14ac:dyDescent="0.25">
      <c r="B70" s="49"/>
      <c r="C70" s="49"/>
      <c r="D70" s="64"/>
      <c r="E70" s="50"/>
      <c r="F70" s="49"/>
      <c r="G70" s="49"/>
      <c r="H70" s="49"/>
      <c r="I70" s="49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X70" s="5"/>
      <c r="Y70" s="5"/>
      <c r="Z70" s="5"/>
      <c r="AA70" s="5"/>
    </row>
    <row r="71" spans="2:27" x14ac:dyDescent="0.25">
      <c r="B71" s="49"/>
      <c r="C71" s="49"/>
      <c r="D71" s="64"/>
      <c r="E71" s="50"/>
      <c r="F71" s="49"/>
      <c r="G71" s="49"/>
      <c r="H71" s="49"/>
      <c r="I71" s="49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X71" s="5"/>
      <c r="Y71" s="5"/>
      <c r="Z71" s="5"/>
      <c r="AA71" s="5"/>
    </row>
    <row r="72" spans="2:27" x14ac:dyDescent="0.25">
      <c r="B72" s="49"/>
      <c r="C72" s="49"/>
      <c r="D72" s="64"/>
      <c r="E72" s="50"/>
      <c r="F72" s="49"/>
      <c r="G72" s="49"/>
      <c r="H72" s="49"/>
      <c r="I72" s="49"/>
      <c r="J72" s="5"/>
      <c r="K72" s="5"/>
      <c r="L72" s="5"/>
      <c r="M72" s="5"/>
      <c r="N72" s="5"/>
      <c r="O72" s="5"/>
      <c r="P72" s="5"/>
      <c r="Q72" s="5"/>
      <c r="R72" s="5"/>
      <c r="S72" s="5"/>
      <c r="U72" s="5"/>
      <c r="V72" s="5"/>
      <c r="W72" s="5"/>
      <c r="X72" s="5"/>
      <c r="Y72" s="5"/>
      <c r="Z72" s="5"/>
      <c r="AA72" s="5"/>
    </row>
    <row r="73" spans="2:27" x14ac:dyDescent="0.25">
      <c r="B73" s="49"/>
      <c r="C73" s="49"/>
      <c r="D73" s="64"/>
      <c r="E73" s="50"/>
      <c r="F73" s="49"/>
      <c r="G73" s="49"/>
      <c r="H73" s="49"/>
      <c r="I73" s="49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X73" s="5"/>
      <c r="Y73" s="5"/>
      <c r="Z73" s="5"/>
      <c r="AA73" s="5"/>
    </row>
    <row r="74" spans="2:27" x14ac:dyDescent="0.25">
      <c r="B74" s="49"/>
      <c r="C74" s="49"/>
      <c r="D74" s="64"/>
      <c r="E74" s="50"/>
      <c r="F74" s="49"/>
      <c r="G74" s="49"/>
      <c r="H74" s="49"/>
      <c r="I74" s="49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X74" s="5"/>
      <c r="Y74" s="5"/>
      <c r="Z74" s="5"/>
      <c r="AA74" s="5"/>
    </row>
    <row r="75" spans="2:27" x14ac:dyDescent="0.25">
      <c r="B75" s="49"/>
      <c r="C75" s="49"/>
      <c r="D75" s="64"/>
      <c r="E75" s="50"/>
      <c r="F75" s="49"/>
      <c r="G75" s="49"/>
      <c r="H75" s="49"/>
      <c r="I75" s="49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X75" s="5"/>
      <c r="Y75" s="5"/>
      <c r="Z75" s="5"/>
      <c r="AA75" s="5"/>
    </row>
    <row r="76" spans="2:27" x14ac:dyDescent="0.25">
      <c r="B76" s="49"/>
      <c r="C76" s="49"/>
      <c r="D76" s="64"/>
      <c r="E76" s="50"/>
      <c r="F76" s="49"/>
      <c r="G76" s="49"/>
      <c r="H76" s="49"/>
      <c r="I76" s="49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X76" s="5"/>
      <c r="Y76" s="5"/>
      <c r="Z76" s="5"/>
      <c r="AA76" s="5"/>
    </row>
    <row r="77" spans="2:27" x14ac:dyDescent="0.25">
      <c r="B77" s="49"/>
      <c r="C77" s="49"/>
      <c r="D77" s="64"/>
      <c r="E77" s="50"/>
      <c r="F77" s="49"/>
      <c r="G77" s="49"/>
      <c r="H77" s="49"/>
      <c r="I77" s="49"/>
      <c r="J77" s="5"/>
      <c r="K77" s="5"/>
      <c r="L77" s="5"/>
      <c r="M77" s="5"/>
      <c r="N77" s="5"/>
      <c r="O77" s="5"/>
      <c r="P77" s="5"/>
      <c r="Q77" s="5"/>
      <c r="R77" s="5"/>
      <c r="S77" s="5"/>
      <c r="U77" s="5"/>
      <c r="V77" s="5"/>
      <c r="W77" s="5"/>
      <c r="X77" s="5"/>
      <c r="Y77" s="5"/>
      <c r="Z77" s="5"/>
      <c r="AA77" s="5"/>
    </row>
    <row r="78" spans="2:27" x14ac:dyDescent="0.25">
      <c r="B78" s="49"/>
      <c r="C78" s="49"/>
      <c r="D78" s="64"/>
      <c r="E78" s="50"/>
      <c r="F78" s="49"/>
      <c r="G78" s="49"/>
      <c r="H78" s="49"/>
      <c r="I78" s="49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X78" s="5"/>
      <c r="Y78" s="5"/>
      <c r="Z78" s="5"/>
      <c r="AA78" s="5"/>
    </row>
    <row r="79" spans="2:27" x14ac:dyDescent="0.25">
      <c r="B79" s="49"/>
      <c r="C79" s="49"/>
      <c r="D79" s="64"/>
      <c r="E79" s="50"/>
      <c r="F79" s="49"/>
      <c r="G79" s="49"/>
      <c r="H79" s="49"/>
      <c r="I79" s="49"/>
      <c r="J79" s="5"/>
      <c r="K79" s="5"/>
      <c r="L79" s="5"/>
      <c r="M79" s="5"/>
      <c r="N79" s="5"/>
      <c r="O79" s="5"/>
      <c r="P79" s="5"/>
      <c r="Q79" s="5"/>
      <c r="R79" s="5"/>
      <c r="S79" s="5"/>
      <c r="U79" s="5"/>
      <c r="V79" s="5"/>
      <c r="W79" s="5"/>
      <c r="X79" s="5"/>
      <c r="Y79" s="5"/>
      <c r="Z79" s="5"/>
      <c r="AA79" s="5"/>
    </row>
    <row r="80" spans="2:27" x14ac:dyDescent="0.25">
      <c r="B80" s="49"/>
      <c r="C80" s="49"/>
      <c r="D80" s="64"/>
      <c r="E80" s="50"/>
      <c r="F80" s="49"/>
      <c r="G80" s="49"/>
      <c r="H80" s="49"/>
      <c r="I80" s="49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X80" s="5"/>
      <c r="Y80" s="5"/>
      <c r="Z80" s="5"/>
      <c r="AA80" s="5"/>
    </row>
    <row r="81" spans="2:27" x14ac:dyDescent="0.25">
      <c r="B81" s="49"/>
      <c r="C81" s="49"/>
      <c r="D81" s="64"/>
      <c r="E81" s="50"/>
      <c r="F81" s="49"/>
      <c r="G81" s="49"/>
      <c r="H81" s="49"/>
      <c r="I81" s="49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X81" s="5"/>
      <c r="Y81" s="5"/>
      <c r="Z81" s="5"/>
      <c r="AA81" s="5"/>
    </row>
    <row r="82" spans="2:27" x14ac:dyDescent="0.25">
      <c r="B82" s="49"/>
      <c r="C82" s="49"/>
      <c r="D82" s="64"/>
      <c r="E82" s="50"/>
      <c r="F82" s="49"/>
      <c r="G82" s="49"/>
      <c r="H82" s="49"/>
      <c r="I82" s="49"/>
      <c r="J82" s="5"/>
      <c r="K82" s="5"/>
      <c r="L82" s="5"/>
      <c r="M82" s="5"/>
      <c r="N82" s="5"/>
      <c r="O82" s="5"/>
      <c r="P82" s="5"/>
      <c r="Q82" s="5"/>
      <c r="R82" s="5"/>
      <c r="S82" s="5"/>
      <c r="U82" s="5"/>
      <c r="V82" s="5"/>
      <c r="W82" s="5"/>
      <c r="X82" s="5"/>
      <c r="Y82" s="5"/>
      <c r="Z82" s="5"/>
      <c r="AA82" s="5"/>
    </row>
    <row r="83" spans="2:27" x14ac:dyDescent="0.25">
      <c r="B83" s="49"/>
      <c r="C83" s="49"/>
      <c r="D83" s="64"/>
      <c r="E83" s="50"/>
      <c r="F83" s="49"/>
      <c r="G83" s="49"/>
      <c r="H83" s="49"/>
      <c r="I83" s="49"/>
      <c r="J83" s="5"/>
      <c r="K83" s="5"/>
      <c r="L83" s="5"/>
      <c r="M83" s="5"/>
      <c r="N83" s="5"/>
      <c r="O83" s="5"/>
      <c r="P83" s="5"/>
      <c r="Q83" s="5"/>
      <c r="R83" s="5"/>
      <c r="S83" s="5"/>
      <c r="U83" s="5"/>
      <c r="V83" s="5"/>
      <c r="W83" s="5"/>
      <c r="X83" s="5"/>
      <c r="Y83" s="5"/>
      <c r="Z83" s="5"/>
      <c r="AA83" s="5"/>
    </row>
    <row r="84" spans="2:27" x14ac:dyDescent="0.25">
      <c r="B84" s="49"/>
      <c r="C84" s="49"/>
      <c r="D84" s="64"/>
      <c r="E84" s="50"/>
      <c r="F84" s="49"/>
      <c r="G84" s="49"/>
      <c r="H84" s="49"/>
      <c r="I84" s="49"/>
      <c r="J84" s="5"/>
      <c r="K84" s="5"/>
      <c r="L84" s="5"/>
      <c r="M84" s="5"/>
      <c r="N84" s="5"/>
      <c r="O84" s="5"/>
      <c r="P84" s="5"/>
      <c r="Q84" s="5"/>
      <c r="R84" s="5"/>
      <c r="S84" s="5"/>
      <c r="U84" s="5"/>
      <c r="V84" s="5"/>
      <c r="W84" s="5"/>
      <c r="X84" s="5"/>
      <c r="Y84" s="5"/>
      <c r="Z84" s="5"/>
      <c r="AA84" s="5"/>
    </row>
    <row r="85" spans="2:27" x14ac:dyDescent="0.25">
      <c r="B85" s="49"/>
      <c r="C85" s="49"/>
      <c r="D85" s="64"/>
      <c r="E85" s="50"/>
      <c r="F85" s="49"/>
      <c r="G85" s="49"/>
      <c r="H85" s="49"/>
      <c r="I85" s="49"/>
      <c r="J85" s="5"/>
      <c r="K85" s="5"/>
      <c r="L85" s="5"/>
      <c r="M85" s="5"/>
      <c r="N85" s="5"/>
      <c r="O85" s="5"/>
      <c r="P85" s="5"/>
      <c r="Q85" s="5"/>
      <c r="R85" s="5"/>
      <c r="S85" s="5"/>
      <c r="U85" s="5"/>
      <c r="V85" s="5"/>
      <c r="W85" s="5"/>
      <c r="X85" s="5"/>
      <c r="Y85" s="5"/>
      <c r="Z85" s="5"/>
      <c r="AA85" s="5"/>
    </row>
    <row r="86" spans="2:27" x14ac:dyDescent="0.25">
      <c r="B86" s="49"/>
      <c r="C86" s="49"/>
      <c r="D86" s="64"/>
      <c r="E86" s="50"/>
      <c r="F86" s="49"/>
      <c r="G86" s="49"/>
      <c r="H86" s="49"/>
      <c r="I86" s="49"/>
      <c r="J86" s="5"/>
      <c r="K86" s="5"/>
      <c r="L86" s="5"/>
      <c r="M86" s="5"/>
      <c r="N86" s="5"/>
      <c r="O86" s="5"/>
      <c r="P86" s="5"/>
      <c r="Q86" s="5"/>
      <c r="R86" s="5"/>
      <c r="S86" s="5"/>
      <c r="U86" s="5"/>
      <c r="V86" s="5"/>
      <c r="W86" s="5"/>
      <c r="X86" s="5"/>
      <c r="Y86" s="5"/>
      <c r="Z86" s="5"/>
      <c r="AA86" s="5"/>
    </row>
    <row r="87" spans="2:27" x14ac:dyDescent="0.25">
      <c r="B87" s="49"/>
      <c r="C87" s="49"/>
      <c r="D87" s="64"/>
      <c r="E87" s="50"/>
      <c r="F87" s="49"/>
      <c r="G87" s="49"/>
      <c r="H87" s="49"/>
      <c r="I87" s="49"/>
      <c r="J87" s="5"/>
      <c r="K87" s="5"/>
      <c r="L87" s="5"/>
      <c r="M87" s="5"/>
      <c r="N87" s="5"/>
      <c r="O87" s="5"/>
      <c r="P87" s="5"/>
      <c r="Q87" s="5"/>
      <c r="R87" s="5"/>
      <c r="S87" s="5"/>
      <c r="U87" s="5"/>
      <c r="V87" s="5"/>
      <c r="W87" s="5"/>
      <c r="X87" s="5"/>
      <c r="Y87" s="5"/>
      <c r="Z87" s="5"/>
      <c r="AA87" s="5"/>
    </row>
    <row r="88" spans="2:27" x14ac:dyDescent="0.25">
      <c r="B88" s="49"/>
      <c r="C88" s="49"/>
      <c r="D88" s="64"/>
      <c r="E88" s="50"/>
      <c r="F88" s="49"/>
      <c r="G88" s="49"/>
      <c r="H88" s="49"/>
      <c r="I88" s="49"/>
      <c r="J88" s="5"/>
      <c r="K88" s="5"/>
      <c r="L88" s="5"/>
      <c r="M88" s="5"/>
      <c r="N88" s="5"/>
      <c r="O88" s="5"/>
      <c r="P88" s="5"/>
      <c r="Q88" s="5"/>
      <c r="R88" s="5"/>
      <c r="S88" s="5"/>
      <c r="U88" s="5"/>
      <c r="V88" s="5"/>
      <c r="W88" s="5"/>
      <c r="X88" s="5"/>
      <c r="Y88" s="5"/>
      <c r="Z88" s="5"/>
      <c r="AA88" s="5"/>
    </row>
    <row r="89" spans="2:27" x14ac:dyDescent="0.25">
      <c r="B89" s="49"/>
      <c r="C89" s="49"/>
      <c r="D89" s="64"/>
      <c r="E89" s="50"/>
      <c r="F89" s="49"/>
      <c r="G89" s="49"/>
      <c r="H89" s="49"/>
      <c r="I89" s="49"/>
      <c r="J89" s="5"/>
      <c r="K89" s="5"/>
      <c r="L89" s="5"/>
      <c r="M89" s="5"/>
      <c r="N89" s="5"/>
      <c r="O89" s="5"/>
      <c r="P89" s="5"/>
      <c r="Q89" s="5"/>
      <c r="R89" s="5"/>
      <c r="S89" s="5"/>
      <c r="U89" s="5"/>
      <c r="V89" s="5"/>
      <c r="W89" s="5"/>
      <c r="X89" s="5"/>
      <c r="Y89" s="5"/>
      <c r="Z89" s="5"/>
      <c r="AA89" s="5"/>
    </row>
    <row r="90" spans="2:27" x14ac:dyDescent="0.25">
      <c r="B90" s="49"/>
      <c r="C90" s="49"/>
      <c r="D90" s="64"/>
      <c r="E90" s="50"/>
      <c r="F90" s="49"/>
      <c r="G90" s="49"/>
      <c r="H90" s="49"/>
      <c r="I90" s="49"/>
      <c r="J90" s="5"/>
      <c r="K90" s="5"/>
      <c r="L90" s="5"/>
      <c r="M90" s="5"/>
      <c r="N90" s="5"/>
      <c r="O90" s="5"/>
      <c r="P90" s="5"/>
      <c r="Q90" s="5"/>
      <c r="R90" s="5"/>
      <c r="S90" s="5"/>
      <c r="U90" s="5"/>
      <c r="V90" s="5"/>
      <c r="W90" s="5"/>
      <c r="X90" s="5"/>
      <c r="Y90" s="5"/>
      <c r="Z90" s="5"/>
      <c r="AA90" s="5"/>
    </row>
    <row r="91" spans="2:27" x14ac:dyDescent="0.25">
      <c r="B91" s="49"/>
      <c r="C91" s="49"/>
      <c r="D91" s="64"/>
      <c r="E91" s="50"/>
      <c r="F91" s="49"/>
      <c r="G91" s="49"/>
      <c r="H91" s="49"/>
      <c r="I91" s="49"/>
      <c r="J91" s="5"/>
      <c r="K91" s="5"/>
      <c r="L91" s="5"/>
      <c r="M91" s="5"/>
      <c r="N91" s="5"/>
      <c r="O91" s="5"/>
      <c r="P91" s="5"/>
      <c r="Q91" s="5"/>
      <c r="R91" s="5"/>
      <c r="S91" s="5"/>
      <c r="U91" s="5"/>
      <c r="V91" s="5"/>
      <c r="W91" s="5"/>
      <c r="X91" s="5"/>
      <c r="Y91" s="5"/>
      <c r="Z91" s="5"/>
      <c r="AA91" s="5"/>
    </row>
    <row r="92" spans="2:27" x14ac:dyDescent="0.25">
      <c r="B92" s="49"/>
      <c r="C92" s="49"/>
      <c r="D92" s="64"/>
      <c r="E92" s="50"/>
      <c r="F92" s="49"/>
      <c r="G92" s="49"/>
      <c r="H92" s="49"/>
      <c r="I92" s="49"/>
      <c r="J92" s="5"/>
      <c r="K92" s="5"/>
      <c r="L92" s="5"/>
      <c r="M92" s="5"/>
      <c r="N92" s="5"/>
      <c r="O92" s="5"/>
      <c r="P92" s="5"/>
      <c r="Q92" s="5"/>
      <c r="R92" s="5"/>
      <c r="S92" s="5"/>
      <c r="U92" s="5"/>
      <c r="V92" s="5"/>
      <c r="W92" s="5"/>
      <c r="X92" s="5"/>
      <c r="Y92" s="5"/>
      <c r="Z92" s="5"/>
      <c r="AA92" s="5"/>
    </row>
    <row r="93" spans="2:27" x14ac:dyDescent="0.25">
      <c r="B93" s="49"/>
      <c r="C93" s="49"/>
      <c r="D93" s="64"/>
      <c r="E93" s="50"/>
      <c r="F93" s="49"/>
      <c r="G93" s="49"/>
      <c r="H93" s="49"/>
      <c r="I93" s="49"/>
      <c r="J93" s="5"/>
      <c r="K93" s="5"/>
      <c r="L93" s="5"/>
      <c r="M93" s="5"/>
      <c r="N93" s="5"/>
      <c r="O93" s="5"/>
      <c r="P93" s="5"/>
      <c r="Q93" s="5"/>
      <c r="R93" s="5"/>
      <c r="S93" s="5"/>
      <c r="U93" s="5"/>
      <c r="V93" s="5"/>
      <c r="W93" s="5"/>
      <c r="X93" s="5"/>
      <c r="Y93" s="5"/>
      <c r="Z93" s="5"/>
      <c r="AA93" s="5"/>
    </row>
    <row r="94" spans="2:27" x14ac:dyDescent="0.25">
      <c r="B94" s="49"/>
      <c r="C94" s="49"/>
      <c r="D94" s="64"/>
      <c r="E94" s="50"/>
      <c r="F94" s="49"/>
      <c r="G94" s="49"/>
      <c r="H94" s="49"/>
      <c r="I94" s="49"/>
      <c r="J94" s="5"/>
      <c r="K94" s="5"/>
      <c r="L94" s="5"/>
      <c r="M94" s="5"/>
      <c r="N94" s="5"/>
      <c r="O94" s="5"/>
      <c r="P94" s="5"/>
      <c r="Q94" s="5"/>
      <c r="R94" s="5"/>
      <c r="S94" s="5"/>
      <c r="U94" s="5"/>
      <c r="V94" s="5"/>
      <c r="W94" s="5"/>
      <c r="X94" s="5"/>
      <c r="Y94" s="5"/>
      <c r="Z94" s="5"/>
      <c r="AA94" s="5"/>
    </row>
    <row r="95" spans="2:27" x14ac:dyDescent="0.25">
      <c r="B95" s="49"/>
      <c r="C95" s="49"/>
      <c r="D95" s="64"/>
      <c r="E95" s="50"/>
      <c r="F95" s="49"/>
      <c r="G95" s="49"/>
      <c r="H95" s="49"/>
      <c r="I95" s="49"/>
      <c r="J95" s="5"/>
      <c r="K95" s="5"/>
      <c r="L95" s="5"/>
      <c r="M95" s="5"/>
      <c r="N95" s="5"/>
      <c r="O95" s="5"/>
      <c r="P95" s="5"/>
      <c r="Q95" s="5"/>
      <c r="R95" s="5"/>
      <c r="S95" s="5"/>
      <c r="U95" s="5"/>
      <c r="V95" s="5"/>
      <c r="W95" s="5"/>
      <c r="X95" s="5"/>
      <c r="Y95" s="5"/>
      <c r="Z95" s="5"/>
      <c r="AA95" s="5"/>
    </row>
    <row r="96" spans="2:27" x14ac:dyDescent="0.25">
      <c r="B96" s="49"/>
      <c r="C96" s="49"/>
      <c r="D96" s="64"/>
      <c r="E96" s="50"/>
      <c r="F96" s="49"/>
      <c r="G96" s="49"/>
      <c r="H96" s="49"/>
      <c r="I96" s="49"/>
      <c r="J96" s="5"/>
      <c r="K96" s="5"/>
      <c r="L96" s="5"/>
      <c r="M96" s="5"/>
      <c r="N96" s="5"/>
      <c r="O96" s="5"/>
      <c r="P96" s="5"/>
      <c r="Q96" s="5"/>
      <c r="R96" s="5"/>
      <c r="S96" s="5"/>
      <c r="U96" s="5"/>
      <c r="V96" s="5"/>
      <c r="W96" s="5"/>
      <c r="X96" s="5"/>
      <c r="Y96" s="5"/>
      <c r="Z96" s="5"/>
      <c r="AA96" s="5"/>
    </row>
    <row r="97" spans="2:27" x14ac:dyDescent="0.25">
      <c r="B97" s="49"/>
      <c r="C97" s="49"/>
      <c r="D97" s="64"/>
      <c r="E97" s="50"/>
      <c r="F97" s="49"/>
      <c r="G97" s="49"/>
      <c r="H97" s="49"/>
      <c r="I97" s="49"/>
      <c r="J97" s="5"/>
      <c r="K97" s="5"/>
      <c r="L97" s="5"/>
      <c r="M97" s="5"/>
      <c r="N97" s="5"/>
      <c r="O97" s="5"/>
      <c r="P97" s="5"/>
      <c r="Q97" s="5"/>
      <c r="R97" s="5"/>
      <c r="S97" s="5"/>
      <c r="U97" s="5"/>
      <c r="V97" s="5"/>
      <c r="W97" s="5"/>
      <c r="X97" s="5"/>
      <c r="Y97" s="5"/>
      <c r="Z97" s="5"/>
      <c r="AA97" s="5"/>
    </row>
    <row r="98" spans="2:27" x14ac:dyDescent="0.25">
      <c r="B98" s="49"/>
      <c r="C98" s="49"/>
      <c r="D98" s="64"/>
      <c r="E98" s="50"/>
      <c r="F98" s="49"/>
      <c r="G98" s="49"/>
      <c r="H98" s="49"/>
      <c r="I98" s="49"/>
      <c r="J98" s="5"/>
      <c r="K98" s="5"/>
      <c r="L98" s="5"/>
      <c r="M98" s="5"/>
      <c r="N98" s="5"/>
      <c r="O98" s="5"/>
      <c r="P98" s="5"/>
      <c r="Q98" s="5"/>
      <c r="R98" s="5"/>
      <c r="S98" s="5"/>
      <c r="U98" s="5"/>
      <c r="V98" s="5"/>
      <c r="W98" s="5"/>
      <c r="X98" s="5"/>
      <c r="Y98" s="5"/>
      <c r="Z98" s="5"/>
      <c r="AA98" s="5"/>
    </row>
    <row r="99" spans="2:27" x14ac:dyDescent="0.25">
      <c r="B99" s="49"/>
      <c r="C99" s="49"/>
      <c r="D99" s="64"/>
      <c r="E99" s="50"/>
      <c r="F99" s="49"/>
      <c r="G99" s="49"/>
      <c r="H99" s="49"/>
      <c r="I99" s="49"/>
      <c r="J99" s="5"/>
      <c r="K99" s="5"/>
      <c r="L99" s="5"/>
      <c r="M99" s="5"/>
      <c r="N99" s="5"/>
      <c r="O99" s="5"/>
      <c r="P99" s="5"/>
      <c r="Q99" s="5"/>
      <c r="R99" s="5"/>
      <c r="S99" s="5"/>
      <c r="U99" s="5"/>
      <c r="V99" s="5"/>
      <c r="W99" s="5"/>
      <c r="X99" s="5"/>
      <c r="Y99" s="5"/>
      <c r="Z99" s="5"/>
      <c r="AA99" s="5"/>
    </row>
    <row r="100" spans="2:27" x14ac:dyDescent="0.25">
      <c r="B100" s="49"/>
      <c r="C100" s="49"/>
      <c r="D100" s="64"/>
      <c r="E100" s="50"/>
      <c r="F100" s="49"/>
      <c r="G100" s="49"/>
      <c r="H100" s="49"/>
      <c r="I100" s="49"/>
      <c r="J100" s="5"/>
      <c r="K100" s="5"/>
      <c r="L100" s="5"/>
      <c r="M100" s="5"/>
      <c r="N100" s="5"/>
      <c r="O100" s="5"/>
      <c r="P100" s="5"/>
      <c r="Q100" s="5"/>
      <c r="R100" s="5"/>
      <c r="S100" s="5"/>
      <c r="U100" s="5"/>
      <c r="V100" s="5"/>
      <c r="W100" s="5"/>
      <c r="X100" s="5"/>
      <c r="Y100" s="5"/>
      <c r="Z100" s="5"/>
      <c r="AA100" s="5"/>
    </row>
    <row r="101" spans="2:27" x14ac:dyDescent="0.25">
      <c r="B101" s="49"/>
      <c r="C101" s="49"/>
      <c r="D101" s="64"/>
      <c r="E101" s="50"/>
      <c r="F101" s="49"/>
      <c r="G101" s="49"/>
      <c r="H101" s="49"/>
      <c r="I101" s="49"/>
      <c r="J101" s="5"/>
      <c r="K101" s="5"/>
      <c r="L101" s="5"/>
      <c r="M101" s="5"/>
      <c r="N101" s="5"/>
      <c r="O101" s="5"/>
      <c r="P101" s="5"/>
      <c r="Q101" s="5"/>
      <c r="R101" s="5"/>
      <c r="S101" s="5"/>
      <c r="U101" s="5"/>
      <c r="V101" s="5"/>
      <c r="W101" s="5"/>
      <c r="X101" s="5"/>
      <c r="Y101" s="5"/>
      <c r="Z101" s="5"/>
      <c r="AA101" s="5"/>
    </row>
    <row r="102" spans="2:27" x14ac:dyDescent="0.25">
      <c r="B102" s="49"/>
      <c r="C102" s="49"/>
      <c r="D102" s="64"/>
      <c r="E102" s="50"/>
      <c r="F102" s="49"/>
      <c r="G102" s="49"/>
      <c r="H102" s="49"/>
      <c r="I102" s="49"/>
      <c r="J102" s="5"/>
      <c r="K102" s="5"/>
      <c r="L102" s="5"/>
      <c r="M102" s="5"/>
      <c r="N102" s="5"/>
      <c r="O102" s="5"/>
      <c r="P102" s="5"/>
      <c r="Q102" s="5"/>
      <c r="R102" s="5"/>
      <c r="S102" s="5"/>
      <c r="U102" s="5"/>
      <c r="V102" s="5"/>
      <c r="W102" s="5"/>
      <c r="X102" s="5"/>
      <c r="Y102" s="5"/>
      <c r="Z102" s="5"/>
      <c r="AA102" s="5"/>
    </row>
    <row r="103" spans="2:27" x14ac:dyDescent="0.25">
      <c r="B103" s="49"/>
      <c r="C103" s="49"/>
      <c r="D103" s="64"/>
      <c r="E103" s="50"/>
      <c r="F103" s="49"/>
      <c r="G103" s="49"/>
      <c r="H103" s="49"/>
      <c r="I103" s="49"/>
      <c r="J103" s="5"/>
      <c r="K103" s="5"/>
      <c r="L103" s="5"/>
      <c r="M103" s="5"/>
      <c r="N103" s="5"/>
      <c r="O103" s="5"/>
      <c r="P103" s="5"/>
      <c r="Q103" s="5"/>
      <c r="R103" s="5"/>
      <c r="S103" s="5"/>
      <c r="U103" s="5"/>
      <c r="V103" s="5"/>
      <c r="W103" s="5"/>
      <c r="X103" s="5"/>
      <c r="Y103" s="5"/>
      <c r="Z103" s="5"/>
      <c r="AA103" s="5"/>
    </row>
    <row r="104" spans="2:27" x14ac:dyDescent="0.25">
      <c r="B104" s="49"/>
      <c r="C104" s="49"/>
      <c r="D104" s="64"/>
      <c r="E104" s="50"/>
      <c r="F104" s="49"/>
      <c r="G104" s="49"/>
      <c r="H104" s="49"/>
      <c r="I104" s="49"/>
      <c r="J104" s="5"/>
      <c r="K104" s="5"/>
      <c r="L104" s="5"/>
      <c r="M104" s="5"/>
      <c r="N104" s="5"/>
      <c r="O104" s="5"/>
      <c r="P104" s="5"/>
      <c r="Q104" s="5"/>
      <c r="R104" s="5"/>
      <c r="S104" s="5"/>
      <c r="U104" s="5"/>
      <c r="V104" s="5"/>
      <c r="W104" s="5"/>
      <c r="X104" s="5"/>
      <c r="Y104" s="5"/>
      <c r="Z104" s="5"/>
      <c r="AA104" s="5"/>
    </row>
    <row r="105" spans="2:27" x14ac:dyDescent="0.25">
      <c r="B105" s="49"/>
      <c r="C105" s="49"/>
      <c r="D105" s="64"/>
      <c r="E105" s="50"/>
      <c r="F105" s="49"/>
      <c r="G105" s="49"/>
      <c r="H105" s="49"/>
      <c r="I105" s="49"/>
      <c r="J105" s="5"/>
      <c r="K105" s="5"/>
      <c r="L105" s="5"/>
      <c r="M105" s="5"/>
      <c r="N105" s="5"/>
      <c r="O105" s="5"/>
      <c r="P105" s="5"/>
      <c r="Q105" s="5"/>
      <c r="R105" s="5"/>
      <c r="S105" s="5"/>
      <c r="U105" s="5"/>
      <c r="V105" s="5"/>
      <c r="W105" s="5"/>
      <c r="X105" s="5"/>
      <c r="Y105" s="5"/>
      <c r="Z105" s="5"/>
      <c r="AA105" s="5"/>
    </row>
    <row r="106" spans="2:27" x14ac:dyDescent="0.25">
      <c r="B106" s="49"/>
      <c r="C106" s="49"/>
      <c r="D106" s="64"/>
      <c r="E106" s="50"/>
      <c r="F106" s="49"/>
      <c r="G106" s="49"/>
      <c r="H106" s="49"/>
      <c r="I106" s="49"/>
      <c r="J106" s="5"/>
      <c r="K106" s="5"/>
      <c r="L106" s="5"/>
      <c r="M106" s="5"/>
      <c r="N106" s="5"/>
      <c r="O106" s="5"/>
      <c r="P106" s="5"/>
      <c r="Q106" s="5"/>
      <c r="R106" s="5"/>
      <c r="S106" s="5"/>
      <c r="U106" s="5"/>
      <c r="V106" s="5"/>
      <c r="W106" s="5"/>
      <c r="X106" s="5"/>
      <c r="Y106" s="5"/>
      <c r="Z106" s="5"/>
      <c r="AA106" s="5"/>
    </row>
    <row r="107" spans="2:27" x14ac:dyDescent="0.25">
      <c r="B107" s="49"/>
      <c r="C107" s="49"/>
      <c r="D107" s="64"/>
      <c r="E107" s="50"/>
      <c r="F107" s="49"/>
      <c r="G107" s="49"/>
      <c r="H107" s="49"/>
      <c r="I107" s="49"/>
      <c r="J107" s="5"/>
      <c r="K107" s="5"/>
      <c r="L107" s="5"/>
      <c r="M107" s="5"/>
      <c r="N107" s="5"/>
      <c r="O107" s="5"/>
      <c r="P107" s="5"/>
      <c r="Q107" s="5"/>
      <c r="R107" s="5"/>
      <c r="S107" s="5"/>
      <c r="U107" s="5"/>
      <c r="V107" s="5"/>
      <c r="W107" s="5"/>
      <c r="X107" s="5"/>
      <c r="Y107" s="5"/>
      <c r="Z107" s="5"/>
      <c r="AA107" s="5"/>
    </row>
    <row r="108" spans="2:27" x14ac:dyDescent="0.25">
      <c r="B108" s="49"/>
      <c r="C108" s="49"/>
      <c r="D108" s="64"/>
      <c r="E108" s="50"/>
      <c r="F108" s="49"/>
      <c r="G108" s="49"/>
      <c r="H108" s="49"/>
      <c r="I108" s="49"/>
      <c r="J108" s="5"/>
      <c r="K108" s="5"/>
      <c r="L108" s="5"/>
      <c r="M108" s="5"/>
      <c r="N108" s="5"/>
      <c r="O108" s="5"/>
      <c r="P108" s="5"/>
      <c r="Q108" s="5"/>
      <c r="R108" s="5"/>
      <c r="S108" s="5"/>
      <c r="U108" s="5"/>
      <c r="V108" s="5"/>
      <c r="W108" s="5"/>
      <c r="X108" s="5"/>
      <c r="Y108" s="5"/>
      <c r="Z108" s="5"/>
      <c r="AA108" s="5"/>
    </row>
    <row r="109" spans="2:27" x14ac:dyDescent="0.25">
      <c r="B109" s="49"/>
      <c r="C109" s="49"/>
      <c r="D109" s="64"/>
      <c r="E109" s="50"/>
      <c r="F109" s="49"/>
      <c r="G109" s="49"/>
      <c r="H109" s="49"/>
      <c r="I109" s="49"/>
      <c r="J109" s="5"/>
      <c r="K109" s="5"/>
      <c r="L109" s="5"/>
      <c r="M109" s="5"/>
      <c r="N109" s="5"/>
      <c r="O109" s="5"/>
      <c r="P109" s="5"/>
      <c r="Q109" s="5"/>
      <c r="R109" s="5"/>
      <c r="S109" s="5"/>
      <c r="U109" s="5"/>
      <c r="V109" s="5"/>
      <c r="W109" s="5"/>
      <c r="X109" s="5"/>
      <c r="Y109" s="5"/>
      <c r="Z109" s="5"/>
      <c r="AA109" s="5"/>
    </row>
    <row r="110" spans="2:27" x14ac:dyDescent="0.25">
      <c r="B110" s="49"/>
      <c r="C110" s="49"/>
      <c r="D110" s="64"/>
      <c r="E110" s="50"/>
      <c r="F110" s="49"/>
      <c r="G110" s="49"/>
      <c r="H110" s="49"/>
      <c r="I110" s="49"/>
      <c r="J110" s="5"/>
      <c r="K110" s="5"/>
      <c r="L110" s="5"/>
      <c r="M110" s="5"/>
      <c r="N110" s="5"/>
      <c r="O110" s="5"/>
      <c r="P110" s="5"/>
      <c r="Q110" s="5"/>
      <c r="R110" s="5"/>
      <c r="S110" s="5"/>
      <c r="U110" s="5"/>
      <c r="V110" s="5"/>
      <c r="W110" s="5"/>
      <c r="X110" s="5"/>
      <c r="Y110" s="5"/>
      <c r="Z110" s="5"/>
      <c r="AA110" s="5"/>
    </row>
    <row r="111" spans="2:27" x14ac:dyDescent="0.25">
      <c r="B111" s="48"/>
      <c r="C111" s="49"/>
      <c r="D111" s="64" t="s">
        <v>17</v>
      </c>
      <c r="E111" s="50"/>
      <c r="F111" s="49"/>
      <c r="G111" s="49"/>
      <c r="H111" s="49"/>
      <c r="I111" s="49"/>
      <c r="J111" s="5"/>
      <c r="K111" s="5"/>
      <c r="L111" s="5"/>
      <c r="M111" s="5"/>
      <c r="N111" s="5"/>
      <c r="O111" s="5"/>
      <c r="P111" s="5"/>
      <c r="Q111" s="5"/>
      <c r="R111" s="5"/>
      <c r="S111" s="5"/>
      <c r="U111" s="5"/>
      <c r="V111" s="5"/>
      <c r="W111" s="5"/>
      <c r="X111" s="5"/>
      <c r="Y111" s="5"/>
      <c r="Z111" s="5"/>
      <c r="AA111" s="5"/>
    </row>
    <row r="112" spans="2:27" x14ac:dyDescent="0.25">
      <c r="B112" s="48"/>
      <c r="C112" s="49"/>
      <c r="D112" s="64"/>
      <c r="E112" s="50"/>
      <c r="F112" s="49"/>
      <c r="G112" s="49"/>
      <c r="H112" s="49"/>
      <c r="I112" s="49"/>
      <c r="J112" s="5"/>
      <c r="K112" s="5"/>
      <c r="L112" s="5"/>
      <c r="M112" s="5"/>
      <c r="N112" s="5"/>
      <c r="O112" s="5"/>
      <c r="P112" s="5"/>
      <c r="Q112" s="5"/>
      <c r="R112" s="5"/>
      <c r="S112" s="5"/>
      <c r="U112" s="5"/>
      <c r="V112" s="5"/>
      <c r="W112" s="5"/>
      <c r="X112" s="5"/>
      <c r="Y112" s="5"/>
      <c r="Z112" s="5"/>
      <c r="AA112" s="5"/>
    </row>
    <row r="113" spans="2:27" x14ac:dyDescent="0.25">
      <c r="B113" s="48"/>
      <c r="C113" s="49"/>
      <c r="D113" s="64" t="s">
        <v>19</v>
      </c>
      <c r="E113" s="50"/>
      <c r="F113" s="49"/>
      <c r="G113" s="49"/>
      <c r="H113" s="49"/>
      <c r="I113" s="49"/>
      <c r="J113" s="5"/>
      <c r="K113" s="5"/>
      <c r="L113" s="5"/>
      <c r="M113" s="5"/>
      <c r="N113" s="5"/>
      <c r="O113" s="5"/>
      <c r="P113" s="5"/>
      <c r="Q113" s="5"/>
      <c r="R113" s="5"/>
      <c r="S113" s="5"/>
      <c r="U113" s="5"/>
      <c r="V113" s="5"/>
      <c r="W113" s="5"/>
      <c r="X113" s="5"/>
      <c r="Y113" s="5"/>
      <c r="Z113" s="5"/>
      <c r="AA113" s="5"/>
    </row>
    <row r="114" spans="2:27" ht="195" x14ac:dyDescent="0.25">
      <c r="B114" s="48"/>
      <c r="C114" s="49"/>
      <c r="D114" s="25" t="s">
        <v>22</v>
      </c>
      <c r="E114" s="25"/>
      <c r="F114" s="25"/>
      <c r="G114" s="25"/>
      <c r="H114" s="25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U114" s="5"/>
      <c r="V114" s="5"/>
      <c r="W114" s="5"/>
      <c r="X114" s="5"/>
      <c r="Y114" s="5"/>
      <c r="Z114" s="5"/>
      <c r="AA114" s="5"/>
    </row>
    <row r="115" spans="2:27" x14ac:dyDescent="0.25">
      <c r="B115" s="48"/>
      <c r="C115" s="49"/>
      <c r="D115" s="64" t="s">
        <v>20</v>
      </c>
      <c r="E115" s="50"/>
      <c r="F115" s="49"/>
      <c r="G115" s="49"/>
      <c r="H115" s="49"/>
      <c r="I115" s="49"/>
      <c r="J115" s="5"/>
      <c r="K115" s="5"/>
      <c r="L115" s="5"/>
      <c r="M115" s="5"/>
      <c r="N115" s="5"/>
      <c r="O115" s="5"/>
      <c r="P115" s="5"/>
      <c r="Q115" s="5"/>
      <c r="R115" s="5"/>
      <c r="S115" s="5"/>
      <c r="U115" s="5"/>
      <c r="V115" s="5"/>
      <c r="W115" s="5"/>
      <c r="X115" s="5"/>
      <c r="Y115" s="5"/>
      <c r="Z115" s="5"/>
      <c r="AA115" s="5"/>
    </row>
    <row r="116" spans="2:27" ht="45" customHeight="1" x14ac:dyDescent="0.25">
      <c r="B116" s="49"/>
      <c r="C116" s="49"/>
      <c r="D116" s="67" t="s">
        <v>23</v>
      </c>
      <c r="E116" s="50"/>
      <c r="F116" s="49"/>
      <c r="G116" s="49"/>
      <c r="H116" s="49"/>
      <c r="I116" s="49"/>
      <c r="J116" s="25"/>
      <c r="K116" s="25"/>
      <c r="L116" s="25"/>
      <c r="M116" s="25"/>
      <c r="N116" s="5"/>
      <c r="O116" s="5"/>
      <c r="P116" s="5"/>
      <c r="Q116" s="5"/>
      <c r="R116" s="5"/>
      <c r="S116" s="5"/>
      <c r="U116" s="5"/>
      <c r="V116" s="5"/>
      <c r="W116" s="5"/>
      <c r="X116" s="5"/>
      <c r="Y116" s="5"/>
      <c r="Z116" s="5"/>
      <c r="AA116" s="5"/>
    </row>
    <row r="117" spans="2:27" x14ac:dyDescent="0.25">
      <c r="B117" s="49"/>
      <c r="C117" s="49"/>
      <c r="D117" s="67" t="s">
        <v>21</v>
      </c>
      <c r="E117" s="50"/>
      <c r="F117" s="49"/>
      <c r="G117" s="49"/>
      <c r="H117" s="49"/>
      <c r="I117" s="49"/>
      <c r="J117" s="5"/>
      <c r="K117" s="5"/>
      <c r="L117" s="5"/>
      <c r="M117" s="5"/>
      <c r="N117" s="5"/>
      <c r="O117" s="5"/>
      <c r="P117" s="5"/>
      <c r="Q117" s="5"/>
      <c r="R117" s="5"/>
      <c r="S117" s="5"/>
      <c r="U117" s="5"/>
      <c r="V117" s="5"/>
      <c r="W117" s="5"/>
      <c r="X117" s="5"/>
      <c r="Y117" s="5"/>
      <c r="Z117" s="5"/>
      <c r="AA117" s="5"/>
    </row>
    <row r="118" spans="2:27" x14ac:dyDescent="0.25">
      <c r="B118" s="49"/>
      <c r="C118" s="49"/>
      <c r="D118" s="64"/>
      <c r="E118" s="50"/>
      <c r="F118" s="49"/>
      <c r="G118" s="49"/>
      <c r="H118" s="49"/>
      <c r="I118" s="49"/>
      <c r="J118" s="5"/>
      <c r="K118" s="5"/>
      <c r="L118" s="5"/>
      <c r="M118" s="5"/>
      <c r="N118" s="5"/>
      <c r="O118" s="5"/>
      <c r="P118" s="5"/>
      <c r="Q118" s="5"/>
      <c r="R118" s="5"/>
      <c r="S118" s="5"/>
      <c r="U118" s="5"/>
      <c r="V118" s="5"/>
      <c r="W118" s="5"/>
      <c r="X118" s="5"/>
      <c r="Y118" s="5"/>
      <c r="Z118" s="5"/>
      <c r="AA118" s="5"/>
    </row>
    <row r="119" spans="2:27" x14ac:dyDescent="0.25">
      <c r="B119" s="49"/>
      <c r="C119" s="49"/>
      <c r="D119" s="64"/>
      <c r="E119" s="50"/>
      <c r="F119" s="49"/>
      <c r="G119" s="49"/>
      <c r="H119" s="49"/>
      <c r="I119" s="49"/>
      <c r="J119" s="5"/>
      <c r="K119" s="5"/>
      <c r="L119" s="5"/>
      <c r="M119" s="5"/>
      <c r="N119" s="5"/>
      <c r="O119" s="5"/>
      <c r="P119" s="5"/>
      <c r="Q119" s="5"/>
      <c r="R119" s="5"/>
      <c r="S119" s="5"/>
      <c r="U119" s="5"/>
      <c r="V119" s="5"/>
      <c r="W119" s="5"/>
      <c r="X119" s="5"/>
      <c r="Y119" s="5"/>
      <c r="Z119" s="5"/>
      <c r="AA119" s="5"/>
    </row>
    <row r="120" spans="2:27" x14ac:dyDescent="0.25">
      <c r="B120" s="49"/>
      <c r="C120" s="49"/>
      <c r="D120" s="64"/>
      <c r="E120" s="50"/>
      <c r="F120" s="49"/>
      <c r="G120" s="49"/>
      <c r="H120" s="49"/>
      <c r="I120" s="49"/>
      <c r="J120" s="5"/>
      <c r="K120" s="5"/>
      <c r="L120" s="5"/>
      <c r="M120" s="5"/>
      <c r="N120" s="5"/>
      <c r="O120" s="5"/>
      <c r="P120" s="5"/>
      <c r="Q120" s="5"/>
      <c r="R120" s="5"/>
      <c r="S120" s="5"/>
      <c r="U120" s="5"/>
      <c r="V120" s="5"/>
      <c r="W120" s="5"/>
      <c r="X120" s="5"/>
      <c r="Y120" s="5"/>
      <c r="Z120" s="5"/>
      <c r="AA120" s="5"/>
    </row>
    <row r="121" spans="2:27" x14ac:dyDescent="0.25">
      <c r="B121" s="49"/>
      <c r="C121" s="49"/>
      <c r="D121" s="64"/>
      <c r="E121" s="50"/>
      <c r="F121" s="49"/>
      <c r="G121" s="49"/>
      <c r="H121" s="49"/>
      <c r="I121" s="49"/>
      <c r="J121" s="5"/>
      <c r="K121" s="5"/>
      <c r="L121" s="5"/>
      <c r="M121" s="5"/>
      <c r="N121" s="5"/>
      <c r="O121" s="5"/>
      <c r="P121" s="5"/>
      <c r="Q121" s="5"/>
      <c r="R121" s="5"/>
      <c r="S121" s="5"/>
      <c r="U121" s="5"/>
      <c r="V121" s="5"/>
      <c r="W121" s="5"/>
      <c r="X121" s="5"/>
      <c r="Y121" s="5"/>
      <c r="Z121" s="5"/>
      <c r="AA121" s="5"/>
    </row>
    <row r="122" spans="2:27" x14ac:dyDescent="0.25">
      <c r="J122" s="5"/>
      <c r="K122" s="5"/>
      <c r="L122" s="5"/>
      <c r="M122" s="5"/>
      <c r="N122" s="5"/>
      <c r="O122" s="5"/>
      <c r="P122" s="5"/>
      <c r="Q122" s="5"/>
      <c r="R122" s="5"/>
      <c r="S122" s="5"/>
      <c r="U122" s="5"/>
      <c r="V122" s="5"/>
      <c r="W122" s="5"/>
      <c r="X122" s="5"/>
      <c r="Y122" s="5"/>
      <c r="Z122" s="5"/>
      <c r="AA122" s="5"/>
    </row>
    <row r="123" spans="2:27" x14ac:dyDescent="0.25">
      <c r="G123" s="49"/>
      <c r="H123" s="49"/>
      <c r="I123" s="49"/>
      <c r="J123" s="5"/>
      <c r="K123" s="5"/>
      <c r="L123" s="5"/>
      <c r="M123" s="5"/>
      <c r="N123" s="5"/>
      <c r="O123" s="5"/>
      <c r="P123" s="5"/>
      <c r="Q123" s="5"/>
      <c r="R123" s="5"/>
      <c r="S123" s="5"/>
      <c r="U123" s="5"/>
      <c r="V123" s="5"/>
      <c r="W123" s="5"/>
      <c r="X123" s="5"/>
      <c r="Y123" s="5"/>
      <c r="Z123" s="5"/>
      <c r="AA123" s="5"/>
    </row>
    <row r="124" spans="2:27" x14ac:dyDescent="0.25">
      <c r="G124" s="49"/>
      <c r="H124" s="49"/>
      <c r="I124" s="49"/>
    </row>
    <row r="125" spans="2:27" x14ac:dyDescent="0.25">
      <c r="G125" s="49"/>
      <c r="H125" s="49"/>
      <c r="I125" s="49"/>
      <c r="J125" s="5"/>
      <c r="K125" s="5"/>
    </row>
    <row r="126" spans="2:27" x14ac:dyDescent="0.25">
      <c r="G126" s="49"/>
      <c r="H126" s="49"/>
      <c r="I126" s="49"/>
      <c r="J126" s="5"/>
      <c r="K126" s="5"/>
    </row>
    <row r="127" spans="2:27" x14ac:dyDescent="0.25">
      <c r="G127" s="49"/>
      <c r="H127" s="49"/>
      <c r="I127" s="49"/>
      <c r="J127" s="5"/>
      <c r="K127" s="5"/>
    </row>
    <row r="128" spans="2:27" x14ac:dyDescent="0.25">
      <c r="G128" s="49"/>
      <c r="H128" s="49"/>
      <c r="I128" s="49"/>
      <c r="J128" s="5"/>
      <c r="K128" s="5"/>
    </row>
    <row r="129" spans="10:11" x14ac:dyDescent="0.25">
      <c r="J129" s="5"/>
      <c r="K129" s="5"/>
    </row>
    <row r="130" spans="10:11" x14ac:dyDescent="0.25">
      <c r="J130" s="5"/>
      <c r="K130" s="5"/>
    </row>
  </sheetData>
  <sortState xmlns:xlrd2="http://schemas.microsoft.com/office/spreadsheetml/2017/richdata2" ref="G50:K55">
    <sortCondition ref="J50:J55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H59"/>
  <sheetViews>
    <sheetView workbookViewId="0">
      <selection activeCell="C17" sqref="C17"/>
    </sheetView>
  </sheetViews>
  <sheetFormatPr defaultRowHeight="15" x14ac:dyDescent="0.25"/>
  <cols>
    <col min="4" max="4" width="14" customWidth="1"/>
  </cols>
  <sheetData>
    <row r="6" spans="4:8" x14ac:dyDescent="0.25">
      <c r="D6" s="19"/>
      <c r="G6" s="20"/>
    </row>
    <row r="7" spans="4:8" x14ac:dyDescent="0.25">
      <c r="D7" s="19"/>
    </row>
    <row r="8" spans="4:8" x14ac:dyDescent="0.25">
      <c r="D8" s="19"/>
    </row>
    <row r="9" spans="4:8" x14ac:dyDescent="0.25">
      <c r="D9" s="19"/>
      <c r="H9" s="21"/>
    </row>
    <row r="10" spans="4:8" x14ac:dyDescent="0.25">
      <c r="D10" s="19"/>
    </row>
    <row r="11" spans="4:8" x14ac:dyDescent="0.25">
      <c r="D11" s="19"/>
      <c r="G11" s="20"/>
    </row>
    <row r="12" spans="4:8" x14ac:dyDescent="0.25">
      <c r="D12" s="19"/>
      <c r="G12" s="20"/>
    </row>
    <row r="13" spans="4:8" x14ac:dyDescent="0.25">
      <c r="D13" s="19"/>
      <c r="G13" s="20"/>
    </row>
    <row r="14" spans="4:8" x14ac:dyDescent="0.25">
      <c r="D14" s="19"/>
    </row>
    <row r="15" spans="4:8" x14ac:dyDescent="0.25">
      <c r="D15" s="19"/>
      <c r="G15" s="20"/>
    </row>
    <row r="16" spans="4:8" x14ac:dyDescent="0.25">
      <c r="D16" s="19"/>
    </row>
    <row r="17" spans="4:8" x14ac:dyDescent="0.25">
      <c r="D17" s="19"/>
      <c r="H17" s="21"/>
    </row>
    <row r="18" spans="4:8" x14ac:dyDescent="0.25">
      <c r="D18" s="19"/>
    </row>
    <row r="19" spans="4:8" x14ac:dyDescent="0.25">
      <c r="D19" s="19"/>
    </row>
    <row r="20" spans="4:8" x14ac:dyDescent="0.25">
      <c r="D20" s="19"/>
    </row>
    <row r="21" spans="4:8" x14ac:dyDescent="0.25">
      <c r="D21" s="19"/>
    </row>
    <row r="22" spans="4:8" x14ac:dyDescent="0.25">
      <c r="D22" s="19"/>
    </row>
    <row r="23" spans="4:8" x14ac:dyDescent="0.25">
      <c r="D23" s="19"/>
    </row>
    <row r="24" spans="4:8" x14ac:dyDescent="0.25">
      <c r="D24" s="19"/>
    </row>
    <row r="25" spans="4:8" x14ac:dyDescent="0.25">
      <c r="D25" s="19"/>
    </row>
    <row r="26" spans="4:8" x14ac:dyDescent="0.25">
      <c r="D26" s="19"/>
    </row>
    <row r="27" spans="4:8" x14ac:dyDescent="0.25">
      <c r="D27" s="19"/>
    </row>
    <row r="28" spans="4:8" x14ac:dyDescent="0.25">
      <c r="D28" s="19"/>
    </row>
    <row r="29" spans="4:8" x14ac:dyDescent="0.25">
      <c r="D29" s="19"/>
      <c r="G29" s="20"/>
    </row>
    <row r="30" spans="4:8" x14ac:dyDescent="0.25">
      <c r="D30" s="19"/>
      <c r="G30" s="20"/>
    </row>
    <row r="31" spans="4:8" x14ac:dyDescent="0.25">
      <c r="D31" s="19"/>
      <c r="H31" s="21"/>
    </row>
    <row r="32" spans="4:8" x14ac:dyDescent="0.25">
      <c r="D32" s="19"/>
    </row>
    <row r="33" spans="4:7" x14ac:dyDescent="0.25">
      <c r="D33" s="19"/>
    </row>
    <row r="34" spans="4:7" x14ac:dyDescent="0.25">
      <c r="D34" s="19"/>
    </row>
    <row r="35" spans="4:7" x14ac:dyDescent="0.25">
      <c r="D35" s="19"/>
      <c r="G35" s="20"/>
    </row>
    <row r="36" spans="4:7" x14ac:dyDescent="0.25">
      <c r="D36" s="19"/>
      <c r="G36" s="20"/>
    </row>
    <row r="37" spans="4:7" x14ac:dyDescent="0.25">
      <c r="D37" s="19"/>
      <c r="G37" s="20"/>
    </row>
    <row r="38" spans="4:7" x14ac:dyDescent="0.25">
      <c r="D38" s="19"/>
    </row>
    <row r="39" spans="4:7" x14ac:dyDescent="0.25">
      <c r="D39" s="19"/>
    </row>
    <row r="40" spans="4:7" x14ac:dyDescent="0.25">
      <c r="D40" s="19"/>
    </row>
    <row r="41" spans="4:7" x14ac:dyDescent="0.25">
      <c r="D41" s="19"/>
    </row>
    <row r="42" spans="4:7" x14ac:dyDescent="0.25">
      <c r="D42" s="19"/>
    </row>
    <row r="43" spans="4:7" x14ac:dyDescent="0.25">
      <c r="D43" s="19"/>
    </row>
    <row r="44" spans="4:7" x14ac:dyDescent="0.25">
      <c r="D44" s="19"/>
    </row>
    <row r="45" spans="4:7" x14ac:dyDescent="0.25">
      <c r="D45" s="19"/>
      <c r="G45" s="20"/>
    </row>
    <row r="46" spans="4:7" x14ac:dyDescent="0.25">
      <c r="D46" s="19"/>
      <c r="G46" s="20"/>
    </row>
    <row r="47" spans="4:7" x14ac:dyDescent="0.25">
      <c r="D47" s="19"/>
      <c r="G47" s="20"/>
    </row>
    <row r="48" spans="4:7" x14ac:dyDescent="0.25">
      <c r="D48" s="19"/>
      <c r="G48" s="20"/>
    </row>
    <row r="49" spans="4:7" x14ac:dyDescent="0.25">
      <c r="D49" s="19"/>
      <c r="G49" s="20"/>
    </row>
    <row r="50" spans="4:7" x14ac:dyDescent="0.25">
      <c r="D50" s="19"/>
    </row>
    <row r="51" spans="4:7" x14ac:dyDescent="0.25">
      <c r="D51" s="19"/>
    </row>
    <row r="52" spans="4:7" x14ac:dyDescent="0.25">
      <c r="D52" s="19"/>
    </row>
    <row r="55" spans="4:7" x14ac:dyDescent="0.25">
      <c r="G55" s="20"/>
    </row>
    <row r="56" spans="4:7" x14ac:dyDescent="0.25">
      <c r="G56" s="20"/>
    </row>
    <row r="58" spans="4:7" x14ac:dyDescent="0.25">
      <c r="G58" s="20"/>
    </row>
    <row r="59" spans="4:7" x14ac:dyDescent="0.25">
      <c r="G5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Пользователь Windows</cp:lastModifiedBy>
  <dcterms:created xsi:type="dcterms:W3CDTF">2021-06-09T16:58:47Z</dcterms:created>
  <dcterms:modified xsi:type="dcterms:W3CDTF">2021-06-13T08:41:55Z</dcterms:modified>
</cp:coreProperties>
</file>