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IHS11QH\share it\"/>
    </mc:Choice>
  </mc:AlternateContent>
  <xr:revisionPtr revIDLastSave="0" documentId="13_ncr:1_{3E95DFE5-84A2-4A0C-8BC4-A8E0A14C61B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  <sheet name="Лист1" sheetId="2" r:id="rId2"/>
  </sheets>
  <definedNames>
    <definedName name="_xlnm._FilterDatabase" localSheetId="0" hidden="1">'1'!$B$9:$I$197</definedName>
    <definedName name="Апроксимация">OFFSET('1'!$R$10:$R$32,0,0,COUNTIF('1'!$R$10:$R$32,"&gt;"&amp;0),1)</definedName>
    <definedName name="гисх">OFFSET('1'!$F:$F,0,0,COUNTIF('1'!$F:$F,"&gt;"&amp;0),1)</definedName>
    <definedName name="грасч">OFFSET('1'!$L$10:$L$32,0,0,COUNTIF('1'!$L$10:$L$32,"&gt;"&amp;0),1)</definedName>
    <definedName name="мисх">OFFSET('1'!$H:$H,0,0,COUNTIF('1'!$H:$H,"&gt;"&amp;0),1)</definedName>
    <definedName name="мрасч">OFFSET('1'!$P$10:$P$32,0,0,COUNTIF('1'!$P$10:$P$32,"&gt;"&amp;0),1)</definedName>
    <definedName name="ном">OFFSET('1'!$D:$D,0,0,COUNTIF('1'!$D:$D,"&gt;"&amp;0),1)</definedName>
    <definedName name="п1исх">OFFSET('1'!$C:$C,0,0,COUNTIF('1'!$C:$C,"&gt;"&amp;0),1)</definedName>
    <definedName name="п1расч">OFFSET('1'!$M$10:$M$32,0,0,COUNTIF('1'!$M$10:$M$32,"&gt;"&amp;0),1)</definedName>
    <definedName name="п2исх">OFFSET('1'!$G:$G,0,0,COUNTIF('1'!$G:$G,"&gt;"&amp;0),1)</definedName>
    <definedName name="пп">OFFSET('1'!$K$10:$K$32,0,0,COUNTIF('1'!$K$10:$K$32,"&gt;"&amp;0),1)</definedName>
    <definedName name="цисх">OFFSET('1'!$I:$I,0,0,COUNTIF('1'!$I:$I,"&gt;"&amp;0),1)</definedName>
    <definedName name="црасч">OFFSET('1'!$Q$10:$Q$32,0,0,COUNTIF('1'!$Q$10:$Q$32,"&gt;"&amp;0),1)</definedName>
  </definedNames>
  <calcPr calcId="191029"/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0" i="1"/>
  <c r="M10" i="1" a="1"/>
  <c r="M10" i="1" s="1"/>
  <c r="N10" i="1" a="1"/>
  <c r="N10" i="1" s="1"/>
  <c r="O10" i="1" a="1"/>
  <c r="O10" i="1" s="1"/>
  <c r="P10" i="1" a="1"/>
  <c r="P10" i="1" s="1"/>
  <c r="Q10" i="1" a="1"/>
  <c r="Q10" i="1" s="1"/>
  <c r="M11" i="1" a="1"/>
  <c r="M11" i="1" s="1"/>
  <c r="N11" i="1" a="1"/>
  <c r="N11" i="1" s="1"/>
  <c r="O11" i="1" a="1"/>
  <c r="O11" i="1" s="1"/>
  <c r="P11" i="1" a="1"/>
  <c r="P11" i="1" s="1"/>
  <c r="Q11" i="1" a="1"/>
  <c r="Q11" i="1" s="1"/>
  <c r="M12" i="1" a="1"/>
  <c r="M12" i="1" s="1"/>
  <c r="N12" i="1" a="1"/>
  <c r="N12" i="1" s="1"/>
  <c r="O12" i="1" a="1"/>
  <c r="O12" i="1" s="1"/>
  <c r="P12" i="1" a="1"/>
  <c r="P12" i="1" s="1"/>
  <c r="Q12" i="1" a="1"/>
  <c r="Q12" i="1" s="1"/>
  <c r="M13" i="1" a="1"/>
  <c r="M13" i="1" s="1"/>
  <c r="N13" i="1" a="1"/>
  <c r="N13" i="1" s="1"/>
  <c r="O13" i="1" a="1"/>
  <c r="O13" i="1" s="1"/>
  <c r="P13" i="1" a="1"/>
  <c r="P13" i="1" s="1"/>
  <c r="Q13" i="1" a="1"/>
  <c r="Q13" i="1" s="1"/>
  <c r="M14" i="1" a="1"/>
  <c r="M14" i="1" s="1"/>
  <c r="N14" i="1" a="1"/>
  <c r="N14" i="1" s="1"/>
  <c r="O14" i="1" a="1"/>
  <c r="O14" i="1" s="1"/>
  <c r="P14" i="1" a="1"/>
  <c r="P14" i="1" s="1"/>
  <c r="Q14" i="1" a="1"/>
  <c r="Q14" i="1" s="1"/>
  <c r="M15" i="1" a="1"/>
  <c r="M15" i="1" s="1"/>
  <c r="N15" i="1" a="1"/>
  <c r="N15" i="1" s="1"/>
  <c r="O15" i="1" a="1"/>
  <c r="O15" i="1" s="1"/>
  <c r="P15" i="1" a="1"/>
  <c r="P15" i="1" s="1"/>
  <c r="Q15" i="1" a="1"/>
  <c r="Q15" i="1" s="1"/>
  <c r="M16" i="1" a="1"/>
  <c r="M16" i="1" s="1"/>
  <c r="N16" i="1" a="1"/>
  <c r="N16" i="1" s="1"/>
  <c r="O16" i="1" a="1"/>
  <c r="O16" i="1" s="1"/>
  <c r="P16" i="1" a="1"/>
  <c r="P16" i="1" s="1"/>
  <c r="Q16" i="1" a="1"/>
  <c r="Q16" i="1" s="1"/>
  <c r="M17" i="1" a="1"/>
  <c r="M17" i="1" s="1"/>
  <c r="N17" i="1" a="1"/>
  <c r="N17" i="1" s="1"/>
  <c r="O17" i="1" a="1"/>
  <c r="O17" i="1" s="1"/>
  <c r="P17" i="1" a="1"/>
  <c r="P17" i="1" s="1"/>
  <c r="Q17" i="1" a="1"/>
  <c r="Q17" i="1" s="1"/>
  <c r="M18" i="1" a="1"/>
  <c r="M18" i="1" s="1"/>
  <c r="N18" i="1" a="1"/>
  <c r="N18" i="1" s="1"/>
  <c r="O18" i="1" a="1"/>
  <c r="O18" i="1" s="1"/>
  <c r="P18" i="1" a="1"/>
  <c r="P18" i="1" s="1"/>
  <c r="Q18" i="1" a="1"/>
  <c r="Q18" i="1" s="1"/>
  <c r="M19" i="1" a="1"/>
  <c r="M19" i="1" s="1"/>
  <c r="N19" i="1" a="1"/>
  <c r="N19" i="1" s="1"/>
  <c r="O19" i="1" a="1"/>
  <c r="O19" i="1" s="1"/>
  <c r="P19" i="1" a="1"/>
  <c r="P19" i="1" s="1"/>
  <c r="Q19" i="1" a="1"/>
  <c r="Q19" i="1" s="1"/>
  <c r="M20" i="1" a="1"/>
  <c r="M20" i="1" s="1"/>
  <c r="N20" i="1" a="1"/>
  <c r="N20" i="1" s="1"/>
  <c r="O20" i="1" a="1"/>
  <c r="O20" i="1" s="1"/>
  <c r="P20" i="1" a="1"/>
  <c r="P20" i="1" s="1"/>
  <c r="Q20" i="1" a="1"/>
  <c r="Q20" i="1" s="1"/>
  <c r="M21" i="1" a="1"/>
  <c r="M21" i="1" s="1"/>
  <c r="N21" i="1" a="1"/>
  <c r="N21" i="1" s="1"/>
  <c r="O21" i="1" a="1"/>
  <c r="O21" i="1" s="1"/>
  <c r="P21" i="1" a="1"/>
  <c r="P21" i="1" s="1"/>
  <c r="Q21" i="1" a="1"/>
  <c r="Q21" i="1" s="1"/>
  <c r="M22" i="1" a="1"/>
  <c r="M22" i="1" s="1"/>
  <c r="N22" i="1" a="1"/>
  <c r="N22" i="1" s="1"/>
  <c r="O22" i="1" a="1"/>
  <c r="O22" i="1" s="1"/>
  <c r="P22" i="1" a="1"/>
  <c r="P22" i="1" s="1"/>
  <c r="Q22" i="1" a="1"/>
  <c r="Q22" i="1" s="1"/>
  <c r="M23" i="1" a="1"/>
  <c r="M23" i="1" s="1"/>
  <c r="N23" i="1" a="1"/>
  <c r="N23" i="1" s="1"/>
  <c r="O23" i="1" a="1"/>
  <c r="O23" i="1" s="1"/>
  <c r="P23" i="1" a="1"/>
  <c r="P23" i="1" s="1"/>
  <c r="Q23" i="1" a="1"/>
  <c r="Q23" i="1" s="1"/>
  <c r="M24" i="1" a="1"/>
  <c r="M24" i="1" s="1"/>
  <c r="N24" i="1" a="1"/>
  <c r="N24" i="1" s="1"/>
  <c r="O24" i="1" a="1"/>
  <c r="O24" i="1" s="1"/>
  <c r="P24" i="1" a="1"/>
  <c r="P24" i="1" s="1"/>
  <c r="Q24" i="1" a="1"/>
  <c r="Q24" i="1" s="1"/>
  <c r="M25" i="1" a="1"/>
  <c r="M25" i="1" s="1"/>
  <c r="N25" i="1" a="1"/>
  <c r="N25" i="1" s="1"/>
  <c r="O25" i="1" a="1"/>
  <c r="O25" i="1" s="1"/>
  <c r="P25" i="1" a="1"/>
  <c r="P25" i="1" s="1"/>
  <c r="Q25" i="1" a="1"/>
  <c r="Q25" i="1" s="1"/>
  <c r="M26" i="1" a="1"/>
  <c r="M26" i="1" s="1"/>
  <c r="N26" i="1" a="1"/>
  <c r="N26" i="1" s="1"/>
  <c r="O26" i="1" a="1"/>
  <c r="O26" i="1" s="1"/>
  <c r="P26" i="1" a="1"/>
  <c r="P26" i="1" s="1"/>
  <c r="Q26" i="1" a="1"/>
  <c r="Q26" i="1" s="1"/>
  <c r="M27" i="1" a="1"/>
  <c r="M27" i="1" s="1"/>
  <c r="N27" i="1" a="1"/>
  <c r="N27" i="1" s="1"/>
  <c r="O27" i="1" a="1"/>
  <c r="O27" i="1" s="1"/>
  <c r="P27" i="1" a="1"/>
  <c r="P27" i="1" s="1"/>
  <c r="Q27" i="1" a="1"/>
  <c r="Q27" i="1" s="1"/>
  <c r="M28" i="1" a="1"/>
  <c r="M28" i="1" s="1"/>
  <c r="N28" i="1" a="1"/>
  <c r="N28" i="1" s="1"/>
  <c r="O28" i="1" a="1"/>
  <c r="O28" i="1" s="1"/>
  <c r="P28" i="1" a="1"/>
  <c r="P28" i="1" s="1"/>
  <c r="Q28" i="1" a="1"/>
  <c r="Q28" i="1" s="1"/>
  <c r="M29" i="1" a="1"/>
  <c r="M29" i="1" s="1"/>
  <c r="N29" i="1" a="1"/>
  <c r="N29" i="1" s="1"/>
  <c r="O29" i="1" a="1"/>
  <c r="O29" i="1" s="1"/>
  <c r="P29" i="1" a="1"/>
  <c r="P29" i="1" s="1"/>
  <c r="Q29" i="1" a="1"/>
  <c r="Q29" i="1" s="1"/>
  <c r="M30" i="1" a="1"/>
  <c r="M30" i="1" s="1"/>
  <c r="N30" i="1" a="1"/>
  <c r="N30" i="1" s="1"/>
  <c r="O30" i="1" a="1"/>
  <c r="O30" i="1" s="1"/>
  <c r="P30" i="1" a="1"/>
  <c r="P30" i="1" s="1"/>
  <c r="Q30" i="1" a="1"/>
  <c r="Q30" i="1" s="1"/>
  <c r="M31" i="1" a="1"/>
  <c r="M31" i="1" s="1"/>
  <c r="N31" i="1" a="1"/>
  <c r="N31" i="1" s="1"/>
  <c r="O31" i="1" a="1"/>
  <c r="O31" i="1" s="1"/>
  <c r="P31" i="1" a="1"/>
  <c r="P31" i="1" s="1"/>
  <c r="Q31" i="1" a="1"/>
  <c r="Q31" i="1" s="1"/>
  <c r="M32" i="1" a="1"/>
  <c r="M32" i="1" s="1"/>
  <c r="N32" i="1" a="1"/>
  <c r="N32" i="1" s="1"/>
  <c r="O32" i="1" a="1"/>
  <c r="O32" i="1" s="1"/>
  <c r="P32" i="1" a="1"/>
  <c r="P32" i="1" s="1"/>
  <c r="Q32" i="1" a="1"/>
  <c r="Q32" i="1" s="1"/>
  <c r="L11" i="1" a="1"/>
  <c r="L11" i="1" s="1"/>
  <c r="L12" i="1" a="1"/>
  <c r="L12" i="1" s="1"/>
  <c r="L13" i="1" a="1"/>
  <c r="L13" i="1" s="1"/>
  <c r="L14" i="1" a="1"/>
  <c r="L14" i="1" s="1"/>
  <c r="L15" i="1" a="1"/>
  <c r="L15" i="1" s="1"/>
  <c r="L16" i="1" a="1"/>
  <c r="L16" i="1" s="1"/>
  <c r="L17" i="1" a="1"/>
  <c r="L17" i="1" s="1"/>
  <c r="L18" i="1" a="1"/>
  <c r="L18" i="1" s="1"/>
  <c r="L19" i="1" a="1"/>
  <c r="L19" i="1" s="1"/>
  <c r="L20" i="1" a="1"/>
  <c r="L20" i="1" s="1"/>
  <c r="L21" i="1" a="1"/>
  <c r="L21" i="1" s="1"/>
  <c r="L22" i="1" a="1"/>
  <c r="L22" i="1" s="1"/>
  <c r="L23" i="1" a="1"/>
  <c r="L23" i="1" s="1"/>
  <c r="L24" i="1" a="1"/>
  <c r="L24" i="1" s="1"/>
  <c r="L25" i="1" a="1"/>
  <c r="L25" i="1" s="1"/>
  <c r="L26" i="1" a="1"/>
  <c r="L26" i="1" s="1"/>
  <c r="L27" i="1" a="1"/>
  <c r="L27" i="1" s="1"/>
  <c r="L28" i="1" a="1"/>
  <c r="L28" i="1" s="1"/>
  <c r="L29" i="1" a="1"/>
  <c r="L29" i="1" s="1"/>
  <c r="L30" i="1" a="1"/>
  <c r="L30" i="1" s="1"/>
  <c r="L31" i="1" a="1"/>
  <c r="L31" i="1" s="1"/>
  <c r="L32" i="1" a="1"/>
  <c r="L32" i="1" s="1"/>
  <c r="L10" i="1" a="1"/>
  <c r="L10" i="1" s="1"/>
  <c r="X10" i="1" l="1"/>
  <c r="W16" i="1" s="1"/>
  <c r="U15" i="1" l="1"/>
  <c r="U16" i="1" s="1"/>
  <c r="R32" i="1"/>
  <c r="L9" i="1" l="1"/>
  <c r="O9" i="1"/>
  <c r="K10" i="1" l="1"/>
  <c r="K11" i="1"/>
  <c r="V10" i="1"/>
  <c r="W10" i="1"/>
  <c r="K22" i="1" l="1"/>
  <c r="K31" i="1"/>
  <c r="K12" i="1"/>
  <c r="R4" i="1" s="1" a="1"/>
  <c r="K14" i="1"/>
  <c r="K16" i="1"/>
  <c r="K17" i="1"/>
  <c r="K20" i="1"/>
  <c r="K25" i="1"/>
  <c r="K24" i="1"/>
  <c r="K30" i="1"/>
  <c r="K15" i="1"/>
  <c r="K13" i="1"/>
  <c r="K28" i="1"/>
  <c r="K26" i="1"/>
  <c r="K27" i="1"/>
  <c r="K18" i="1"/>
  <c r="K32" i="1"/>
  <c r="K21" i="1"/>
  <c r="K23" i="1"/>
  <c r="K29" i="1"/>
  <c r="K19" i="1"/>
  <c r="R4" i="1" l="1"/>
  <c r="R7" i="1" s="1"/>
  <c r="Q4" i="1"/>
  <c r="Q7" i="1" s="1"/>
  <c r="S7" i="1" s="1"/>
  <c r="R13" i="1" l="1"/>
  <c r="R12" i="1"/>
  <c r="R25" i="1"/>
  <c r="R14" i="1"/>
  <c r="R28" i="1"/>
  <c r="R16" i="1"/>
  <c r="R27" i="1"/>
  <c r="R24" i="1"/>
  <c r="R17" i="1"/>
  <c r="R21" i="1"/>
  <c r="R20" i="1"/>
  <c r="R30" i="1"/>
  <c r="R19" i="1"/>
  <c r="R23" i="1"/>
  <c r="R22" i="1"/>
  <c r="R26" i="1"/>
  <c r="R15" i="1"/>
  <c r="R11" i="1"/>
  <c r="R31" i="1"/>
  <c r="R18" i="1"/>
  <c r="R29" i="1"/>
  <c r="R10" i="1"/>
  <c r="W11" i="1" l="1"/>
  <c r="V11" i="1"/>
  <c r="S4" i="1"/>
  <c r="Z11" i="1" l="1"/>
  <c r="X11" i="1"/>
  <c r="Y11" i="1"/>
  <c r="X15" i="1" s="1"/>
  <c r="X16" i="1" l="1"/>
  <c r="V16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<sst xmlns="http://schemas.openxmlformats.org/spreadsheetml/2006/main" count="421" uniqueCount="94">
  <si>
    <t>Таблица 1</t>
  </si>
  <si>
    <t>Таблица 2</t>
  </si>
  <si>
    <t>№ П/П</t>
  </si>
  <si>
    <t>Масса</t>
  </si>
  <si>
    <t>Группа</t>
  </si>
  <si>
    <t>Таблица 3</t>
  </si>
  <si>
    <t>Номенклатура</t>
  </si>
  <si>
    <t>Цена</t>
  </si>
  <si>
    <t>Признак 2</t>
  </si>
  <si>
    <t>Признак 1</t>
  </si>
  <si>
    <t>Дата</t>
  </si>
  <si>
    <t>Расчетная масса</t>
  </si>
  <si>
    <t xml:space="preserve">Апроксимация </t>
  </si>
  <si>
    <t>Выборка</t>
  </si>
  <si>
    <t>1.2.</t>
  </si>
  <si>
    <t>1.1.</t>
  </si>
  <si>
    <t>1.3.</t>
  </si>
  <si>
    <t>a</t>
  </si>
  <si>
    <t>b</t>
  </si>
  <si>
    <t>СС кг</t>
  </si>
  <si>
    <t>lg</t>
  </si>
  <si>
    <t>К-1</t>
  </si>
  <si>
    <t>К2</t>
  </si>
  <si>
    <t>К-3</t>
  </si>
  <si>
    <t>К-4</t>
  </si>
  <si>
    <t>К-5</t>
  </si>
  <si>
    <t>К-6</t>
  </si>
  <si>
    <t>К-7</t>
  </si>
  <si>
    <t>К-8</t>
  </si>
  <si>
    <t>Л-17</t>
  </si>
  <si>
    <t>Д-35</t>
  </si>
  <si>
    <t>Ж-25</t>
  </si>
  <si>
    <t>Ж-1</t>
  </si>
  <si>
    <t>Ж2</t>
  </si>
  <si>
    <t>Ж-3</t>
  </si>
  <si>
    <t>Ж-4</t>
  </si>
  <si>
    <t>Ж-5</t>
  </si>
  <si>
    <t>Ж-6</t>
  </si>
  <si>
    <t>Ж-7</t>
  </si>
  <si>
    <t>Ж-8</t>
  </si>
  <si>
    <t>Ж-9</t>
  </si>
  <si>
    <t>Ж-10</t>
  </si>
  <si>
    <t>С-5</t>
  </si>
  <si>
    <t>С-6</t>
  </si>
  <si>
    <t>С-7</t>
  </si>
  <si>
    <t>С-8</t>
  </si>
  <si>
    <t>С-9</t>
  </si>
  <si>
    <t>С-10</t>
  </si>
  <si>
    <t>С-11</t>
  </si>
  <si>
    <t>С-12</t>
  </si>
  <si>
    <t>С-13</t>
  </si>
  <si>
    <t>С-14</t>
  </si>
  <si>
    <t>С-15</t>
  </si>
  <si>
    <t>С-16</t>
  </si>
  <si>
    <t>С-17</t>
  </si>
  <si>
    <t>С-18</t>
  </si>
  <si>
    <t>С-19</t>
  </si>
  <si>
    <t>С-20</t>
  </si>
  <si>
    <t>С-21</t>
  </si>
  <si>
    <t>С-22</t>
  </si>
  <si>
    <t>С-23</t>
  </si>
  <si>
    <t>С-24</t>
  </si>
  <si>
    <t>С-25</t>
  </si>
  <si>
    <t>С-26</t>
  </si>
  <si>
    <t>Ч-24</t>
  </si>
  <si>
    <t>Ч-18</t>
  </si>
  <si>
    <t>Ч-19</t>
  </si>
  <si>
    <t>Ч-20</t>
  </si>
  <si>
    <t>Ч-21</t>
  </si>
  <si>
    <t>Ч-22</t>
  </si>
  <si>
    <t>Ч-23</t>
  </si>
  <si>
    <t>Ч-25</t>
  </si>
  <si>
    <t>Ч-26</t>
  </si>
  <si>
    <t>Ч-27</t>
  </si>
  <si>
    <t>Аппроксимация</t>
  </si>
  <si>
    <t>R^2</t>
  </si>
  <si>
    <t>2.3.</t>
  </si>
  <si>
    <t>2.2.</t>
  </si>
  <si>
    <t>2.1.</t>
  </si>
  <si>
    <t>2.4.</t>
  </si>
  <si>
    <t>4.2.</t>
  </si>
  <si>
    <t>4.1.</t>
  </si>
  <si>
    <t>4.3.</t>
  </si>
  <si>
    <t>4.4.</t>
  </si>
  <si>
    <t>Вертикальная</t>
  </si>
  <si>
    <t>Горизонтальная</t>
  </si>
  <si>
    <t>X</t>
  </si>
  <si>
    <t>Y</t>
  </si>
  <si>
    <t>ТСмин</t>
  </si>
  <si>
    <t>СС кг 
МАХ</t>
  </si>
  <si>
    <t>СС кг 
MIN</t>
  </si>
  <si>
    <t>Параметр</t>
  </si>
  <si>
    <t>Тсмин лог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</si>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</sst>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0.0"/>
    <numFmt numFmtId="166" formatCode="0.000000000"/>
    <numFmt numFmtId="167" formatCode="_-* #,##0\ _₽_-;\-* #,##0\ _₽_-;_-* &quot;-&quot;??\ _₽_-;_-@_-"/>
    <numFmt numFmtId="168" formatCode="0.0000000"/>
    <numFmt numFmtId="169" formatCode="_-* #,##0.000\ _₽_-;\-* #,##0.0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8">
    <xf numFmtId="0" fontId="0" fillId="0" borderId="0" xfId="0"/>
    <xf numFmtId="0" fontId="0" fillId="3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0" xfId="0" applyBorder="1"/>
    <xf numFmtId="0" fontId="0" fillId="0" borderId="3" xfId="0" applyBorder="1"/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0" xfId="0" applyFill="1" applyBorder="1"/>
    <xf numFmtId="49" fontId="0" fillId="3" borderId="1" xfId="0" applyNumberFormat="1" applyFill="1" applyBorder="1" applyAlignment="1">
      <alignment horizontal="right" vertical="center"/>
    </xf>
    <xf numFmtId="0" fontId="0" fillId="4" borderId="1" xfId="0" applyNumberFormat="1" applyFill="1" applyBorder="1" applyAlignment="1">
      <alignment horizontal="right" vertical="center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166" fontId="0" fillId="0" borderId="0" xfId="0" applyNumberFormat="1" applyBorder="1"/>
    <xf numFmtId="164" fontId="0" fillId="0" borderId="0" xfId="1" applyFont="1" applyBorder="1"/>
    <xf numFmtId="164" fontId="0" fillId="0" borderId="0" xfId="0" applyNumberFormat="1" applyBorder="1"/>
    <xf numFmtId="167" fontId="0" fillId="0" borderId="2" xfId="1" applyNumberFormat="1" applyFont="1" applyBorder="1" applyAlignment="1">
      <alignment horizontal="right"/>
    </xf>
    <xf numFmtId="167" fontId="0" fillId="0" borderId="0" xfId="0" applyNumberFormat="1" applyBorder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3" xfId="0" applyBorder="1" applyAlignment="1">
      <alignment horizontal="right" vertical="center"/>
    </xf>
    <xf numFmtId="14" fontId="0" fillId="0" borderId="3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/>
    </xf>
    <xf numFmtId="165" fontId="0" fillId="0" borderId="0" xfId="0" applyNumberFormat="1" applyFill="1" applyBorder="1"/>
    <xf numFmtId="0" fontId="0" fillId="0" borderId="0" xfId="0" applyNumberForma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NumberFormat="1" applyBorder="1"/>
    <xf numFmtId="164" fontId="0" fillId="0" borderId="2" xfId="1" applyFont="1" applyBorder="1"/>
    <xf numFmtId="0" fontId="0" fillId="0" borderId="2" xfId="0" applyBorder="1" applyAlignment="1">
      <alignment horizontal="center"/>
    </xf>
    <xf numFmtId="0" fontId="1" fillId="0" borderId="2" xfId="0" applyFont="1" applyBorder="1"/>
    <xf numFmtId="0" fontId="1" fillId="2" borderId="2" xfId="0" applyFont="1" applyFill="1" applyBorder="1" applyAlignment="1">
      <alignment horizontal="center" vertical="center" wrapText="1"/>
    </xf>
    <xf numFmtId="164" fontId="1" fillId="2" borderId="2" xfId="1" applyFont="1" applyFill="1" applyBorder="1" applyAlignment="1">
      <alignment horizontal="center" vertical="center" wrapText="1"/>
    </xf>
    <xf numFmtId="167" fontId="0" fillId="0" borderId="2" xfId="0" applyNumberFormat="1" applyBorder="1"/>
    <xf numFmtId="0" fontId="1" fillId="0" borderId="2" xfId="0" applyFont="1" applyBorder="1" applyAlignment="1">
      <alignment horizontal="center" vertical="center"/>
    </xf>
    <xf numFmtId="0" fontId="0" fillId="5" borderId="2" xfId="0" applyFill="1" applyBorder="1"/>
    <xf numFmtId="168" fontId="0" fillId="5" borderId="2" xfId="0" applyNumberFormat="1" applyFill="1" applyBorder="1"/>
    <xf numFmtId="168" fontId="0" fillId="6" borderId="2" xfId="0" applyNumberFormat="1" applyFill="1" applyBorder="1"/>
    <xf numFmtId="2" fontId="1" fillId="6" borderId="2" xfId="0" applyNumberFormat="1" applyFont="1" applyFill="1" applyBorder="1" applyAlignment="1">
      <alignment horizontal="center"/>
    </xf>
    <xf numFmtId="169" fontId="0" fillId="0" borderId="0" xfId="0" applyNumberFormat="1"/>
    <xf numFmtId="169" fontId="0" fillId="0" borderId="0" xfId="1" applyNumberFormat="1" applyFont="1"/>
    <xf numFmtId="0" fontId="0" fillId="4" borderId="7" xfId="0" applyFill="1" applyBorder="1" applyAlignment="1">
      <alignment horizontal="center" vertical="center" wrapText="1"/>
    </xf>
    <xf numFmtId="167" fontId="4" fillId="0" borderId="5" xfId="1" applyNumberFormat="1" applyFont="1" applyBorder="1" applyAlignment="1">
      <alignment horizontal="right"/>
    </xf>
    <xf numFmtId="167" fontId="3" fillId="0" borderId="1" xfId="0" applyNumberFormat="1" applyFont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right" vertical="center"/>
    </xf>
    <xf numFmtId="0" fontId="0" fillId="7" borderId="2" xfId="0" applyFont="1" applyFill="1" applyBorder="1" applyAlignment="1">
      <alignment horizontal="right" vertical="center"/>
    </xf>
    <xf numFmtId="0" fontId="0" fillId="7" borderId="2" xfId="0" applyFont="1" applyFill="1" applyBorder="1" applyAlignment="1">
      <alignment horizontal="left" vertical="center"/>
    </xf>
    <xf numFmtId="14" fontId="0" fillId="7" borderId="2" xfId="0" applyNumberFormat="1" applyFont="1" applyFill="1" applyBorder="1" applyAlignment="1">
      <alignment horizontal="right" vertical="center"/>
    </xf>
    <xf numFmtId="4" fontId="0" fillId="7" borderId="2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14" fontId="0" fillId="0" borderId="2" xfId="0" applyNumberFormat="1" applyFont="1" applyBorder="1" applyAlignment="1">
      <alignment horizontal="right" vertical="center"/>
    </xf>
    <xf numFmtId="4" fontId="0" fillId="0" borderId="2" xfId="0" applyNumberFormat="1" applyFont="1" applyBorder="1" applyAlignment="1">
      <alignment horizontal="right" vertical="center"/>
    </xf>
    <xf numFmtId="0" fontId="0" fillId="7" borderId="6" xfId="0" applyFont="1" applyFill="1" applyBorder="1" applyAlignment="1">
      <alignment horizontal="right" vertical="center"/>
    </xf>
    <xf numFmtId="14" fontId="0" fillId="7" borderId="6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/>
    </xf>
    <xf numFmtId="0" fontId="0" fillId="7" borderId="6" xfId="0" applyFont="1" applyFill="1" applyBorder="1" applyAlignment="1">
      <alignment horizontal="left" vertical="center"/>
    </xf>
    <xf numFmtId="14" fontId="0" fillId="0" borderId="6" xfId="0" applyNumberFormat="1" applyFont="1" applyBorder="1" applyAlignment="1">
      <alignment horizontal="right" vertical="center"/>
    </xf>
    <xf numFmtId="3" fontId="0" fillId="7" borderId="2" xfId="0" applyNumberFormat="1" applyFont="1" applyFill="1" applyBorder="1" applyAlignment="1">
      <alignment horizontal="right" vertical="center"/>
    </xf>
    <xf numFmtId="3" fontId="0" fillId="0" borderId="2" xfId="0" applyNumberFormat="1" applyFont="1" applyBorder="1" applyAlignment="1">
      <alignment horizontal="right" vertical="center"/>
    </xf>
    <xf numFmtId="0" fontId="0" fillId="7" borderId="2" xfId="0" applyFont="1" applyFill="1" applyBorder="1" applyAlignment="1">
      <alignment horizontal="right" vertical="center" wrapText="1"/>
    </xf>
    <xf numFmtId="4" fontId="0" fillId="7" borderId="2" xfId="0" applyNumberFormat="1" applyFont="1" applyFill="1" applyBorder="1" applyAlignment="1">
      <alignment horizontal="right" vertical="center" wrapText="1"/>
    </xf>
    <xf numFmtId="4" fontId="0" fillId="7" borderId="6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026185271616814E-2"/>
          <c:y val="0.12358966091783689"/>
          <c:w val="0.91243860084206829"/>
          <c:h val="0.794255959771542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'1'!$R$9</c:f>
              <c:strCache>
                <c:ptCount val="1"/>
                <c:pt idx="0">
                  <c:v> Аппроксимация </c:v>
                </c:pt>
              </c:strCache>
            </c:strRef>
          </c:tx>
          <c:spPr>
            <a:ln w="41275"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noFill/>
              </a:ln>
            </c:spPr>
          </c:marker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[0]!мрасч</c:f>
              <c:numCache>
                <c:formatCode>General</c:formatCode>
                <c:ptCount val="4"/>
                <c:pt idx="0">
                  <c:v>605</c:v>
                </c:pt>
                <c:pt idx="1">
                  <c:v>1200</c:v>
                </c:pt>
                <c:pt idx="2">
                  <c:v>2075</c:v>
                </c:pt>
                <c:pt idx="3">
                  <c:v>3510</c:v>
                </c:pt>
              </c:numCache>
            </c:numRef>
          </c:xVal>
          <c:yVal>
            <c:numRef>
              <c:f>[0]!Апроксимация</c:f>
              <c:numCache>
                <c:formatCode>_-* #\ ##0.00\ _₽_-;\-* #\ ##0.00\ _₽_-;_-* "-"??\ _₽_-;_-@_-</c:formatCode>
                <c:ptCount val="4"/>
                <c:pt idx="0">
                  <c:v>581.01113685144639</c:v>
                </c:pt>
                <c:pt idx="1">
                  <c:v>489.3976182371245</c:v>
                </c:pt>
                <c:pt idx="2">
                  <c:v>435.80714528862654</c:v>
                </c:pt>
                <c:pt idx="3">
                  <c:v>397.78409962280261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C5-429F-B940-156D7548BF8B}"/>
            </c:ext>
          </c:extLst>
        </c:ser>
        <c:ser>
          <c:idx val="1"/>
          <c:order val="1"/>
          <c:tx>
            <c:strRef>
              <c:f>'1'!$Q$9</c:f>
              <c:strCache>
                <c:ptCount val="1"/>
                <c:pt idx="0">
                  <c:v>Цена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pPr>
              <a:solidFill>
                <a:schemeClr val="accent6"/>
              </a:solidFill>
            </c:spPr>
          </c:marker>
          <c:xVal>
            <c:numRef>
              <c:f>[0]!мрасч</c:f>
              <c:numCache>
                <c:formatCode>General</c:formatCode>
                <c:ptCount val="4"/>
                <c:pt idx="0">
                  <c:v>605</c:v>
                </c:pt>
                <c:pt idx="1">
                  <c:v>1200</c:v>
                </c:pt>
                <c:pt idx="2">
                  <c:v>2075</c:v>
                </c:pt>
                <c:pt idx="3">
                  <c:v>3510</c:v>
                </c:pt>
              </c:numCache>
            </c:numRef>
          </c:xVal>
          <c:yVal>
            <c:numRef>
              <c:f>[0]!црасч</c:f>
              <c:numCache>
                <c:formatCode>General</c:formatCode>
                <c:ptCount val="4"/>
                <c:pt idx="0">
                  <c:v>563</c:v>
                </c:pt>
                <c:pt idx="1">
                  <c:v>527</c:v>
                </c:pt>
                <c:pt idx="2">
                  <c:v>432</c:v>
                </c:pt>
                <c:pt idx="3">
                  <c:v>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16-4932-BD0A-CAEB86B509DC}"/>
            </c:ext>
          </c:extLst>
        </c:ser>
        <c:ser>
          <c:idx val="3"/>
          <c:order val="2"/>
          <c:tx>
            <c:strRef>
              <c:f>'1'!$W$13:$X$13</c:f>
              <c:strCache>
                <c:ptCount val="1"/>
                <c:pt idx="0">
                  <c:v>Горизонтальная</c:v>
                </c:pt>
              </c:strCache>
            </c:strRef>
          </c:tx>
          <c:spPr>
            <a:ln w="9525">
              <a:solidFill>
                <a:schemeClr val="tx1"/>
              </a:solidFill>
              <a:prstDash val="dash"/>
            </a:ln>
          </c:spPr>
          <c:xVal>
            <c:numRef>
              <c:f>'1'!$W$15:$W$16</c:f>
              <c:numCache>
                <c:formatCode>_-* #\ ##0\ _₽_-;\-* #\ ##0\ _₽_-;_-* "-"??\ _₽_-;_-@_-</c:formatCode>
                <c:ptCount val="2"/>
                <c:pt idx="0" formatCode="General">
                  <c:v>0</c:v>
                </c:pt>
                <c:pt idx="1">
                  <c:v>2100</c:v>
                </c:pt>
              </c:numCache>
            </c:numRef>
          </c:xVal>
          <c:yVal>
            <c:numRef>
              <c:f>'1'!$X$15:$X$16</c:f>
              <c:numCache>
                <c:formatCode>_-* #\ ##0\ _₽_-;\-* #\ ##0\ _₽_-;_-* "-"??\ _₽_-;_-@_-</c:formatCode>
                <c:ptCount val="2"/>
                <c:pt idx="0">
                  <c:v>415.43299305683581</c:v>
                </c:pt>
                <c:pt idx="1">
                  <c:v>415.43299305683581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2A-4757-BBB3-85AABF46AD5E}"/>
            </c:ext>
          </c:extLst>
        </c:ser>
        <c:ser>
          <c:idx val="4"/>
          <c:order val="3"/>
          <c:tx>
            <c:strRef>
              <c:f>'1'!$U$13:$V$13</c:f>
              <c:strCache>
                <c:ptCount val="1"/>
                <c:pt idx="0">
                  <c:v>Вертикальная</c:v>
                </c:pt>
              </c:strCache>
            </c:strRef>
          </c:tx>
          <c:spPr>
            <a:ln w="9525">
              <a:solidFill>
                <a:schemeClr val="tx1"/>
              </a:solidFill>
              <a:prstDash val="dash"/>
            </a:ln>
          </c:spPr>
          <c:xVal>
            <c:numRef>
              <c:f>'1'!$U$15:$U$16</c:f>
              <c:numCache>
                <c:formatCode>_-* #\ ##0\ _₽_-;\-* #\ ##0\ _₽_-;_-* "-"??\ _₽_-;_-@_-</c:formatCode>
                <c:ptCount val="2"/>
                <c:pt idx="0">
                  <c:v>2100</c:v>
                </c:pt>
                <c:pt idx="1">
                  <c:v>2100</c:v>
                </c:pt>
              </c:numCache>
            </c:numRef>
          </c:xVal>
          <c:yVal>
            <c:numRef>
              <c:f>'1'!$V$15:$V$16</c:f>
              <c:numCache>
                <c:formatCode>_-* #\ ##0\ _₽_-;\-* #\ ##0\ _₽_-;_-* "-"??\ _₽_-;_-@_-</c:formatCode>
                <c:ptCount val="2"/>
                <c:pt idx="0" formatCode="General">
                  <c:v>0</c:v>
                </c:pt>
                <c:pt idx="1">
                  <c:v>415.43299305683581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2A-4757-BBB3-85AABF46AD5E}"/>
            </c:ext>
          </c:extLst>
        </c:ser>
        <c:ser>
          <c:idx val="2"/>
          <c:order val="4"/>
          <c:tx>
            <c:strRef>
              <c:f>'1'!$X$9</c:f>
              <c:strCache>
                <c:ptCount val="1"/>
                <c:pt idx="0">
                  <c:v>ТСмин</c:v>
                </c:pt>
              </c:strCache>
            </c:strRef>
          </c:tx>
          <c:marker>
            <c:symbol val="circle"/>
            <c:size val="15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0596195449297497E-2"/>
                  <c:y val="-3.2001624897584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28890681608484E-2"/>
                      <c:h val="3.91875206643754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32A-4757-BBB3-85AABF46AD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'1'!$X$10</c:f>
              <c:numCache>
                <c:formatCode>_-* #\ ##0\ _₽_-;\-* #\ ##0\ _₽_-;_-* "-"??\ _₽_-;_-@_-</c:formatCode>
                <c:ptCount val="1"/>
                <c:pt idx="0">
                  <c:v>2100</c:v>
                </c:pt>
              </c:numCache>
            </c:numRef>
          </c:xVal>
          <c:yVal>
            <c:numRef>
              <c:f>'1'!$Z$11</c:f>
              <c:numCache>
                <c:formatCode>_-* #\ ##0.000\ _₽_-;\-* #\ ##0.000\ _₽_-;_-* "-"??\ _₽_-;_-@_-</c:formatCode>
                <c:ptCount val="1"/>
                <c:pt idx="0">
                  <c:v>416.79562245571458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2A-4757-BBB3-85AABF46A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70144"/>
        <c:axId val="142071680"/>
      </c:scatterChart>
      <c:valAx>
        <c:axId val="142070144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2071680"/>
        <c:crosses val="autoZero"/>
        <c:crossBetween val="midCat"/>
        <c:majorUnit val="200"/>
      </c:valAx>
      <c:valAx>
        <c:axId val="14207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2070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80160223311994"/>
          <c:y val="0.13715510158657376"/>
          <c:w val="0.63163051069484932"/>
          <c:h val="8.6646727817066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40821</xdr:colOff>
      <xdr:row>33</xdr:row>
      <xdr:rowOff>27213</xdr:rowOff>
    </xdr:from>
    <xdr:to>
      <xdr:col>22</xdr:col>
      <xdr:colOff>598714</xdr:colOff>
      <xdr:row>87</xdr:row>
      <xdr:rowOff>174170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AFE586D-68D0-4761-B06E-654663569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8"/>
  <sheetViews>
    <sheetView tabSelected="1" topLeftCell="A28" zoomScale="70" zoomScaleNormal="70" workbookViewId="0">
      <selection activeCell="U6" sqref="U6"/>
    </sheetView>
  </sheetViews>
  <sheetFormatPr defaultRowHeight="14.4" x14ac:dyDescent="0.3"/>
  <cols>
    <col min="1" max="1" width="8.88671875" style="3"/>
    <col min="2" max="2" width="6.33203125" style="33" customWidth="1"/>
    <col min="3" max="3" width="10" style="33" bestFit="1" customWidth="1"/>
    <col min="4" max="4" width="9.5546875" style="37" customWidth="1"/>
    <col min="5" max="5" width="12.6640625" style="34" customWidth="1"/>
    <col min="6" max="6" width="4.33203125" style="33" bestFit="1" customWidth="1"/>
    <col min="7" max="7" width="4.109375" style="33" bestFit="1" customWidth="1"/>
    <col min="8" max="8" width="9.6640625" style="33" bestFit="1" customWidth="1"/>
    <col min="9" max="9" width="7.5546875" style="33" customWidth="1"/>
    <col min="11" max="11" width="5.109375" customWidth="1"/>
    <col min="12" max="12" width="10.33203125" customWidth="1"/>
    <col min="13" max="14" width="6.88671875" customWidth="1"/>
    <col min="15" max="15" width="11.44140625" customWidth="1"/>
    <col min="16" max="16" width="10.5546875" bestFit="1" customWidth="1"/>
    <col min="17" max="17" width="13.6640625" bestFit="1" customWidth="1"/>
    <col min="18" max="19" width="15.88671875" customWidth="1"/>
    <col min="20" max="20" width="10.33203125" style="9" customWidth="1"/>
    <col min="21" max="24" width="9.33203125" customWidth="1"/>
    <col min="25" max="25" width="18.88671875" customWidth="1"/>
    <col min="26" max="26" width="12.5546875" customWidth="1"/>
    <col min="30" max="30" width="10" bestFit="1" customWidth="1"/>
  </cols>
  <sheetData>
    <row r="1" spans="2:30" ht="15" thickBot="1" x14ac:dyDescent="0.35">
      <c r="B1" s="27"/>
      <c r="C1" s="27"/>
      <c r="D1" s="35"/>
      <c r="E1" s="28"/>
      <c r="F1" s="27"/>
      <c r="G1" s="27"/>
      <c r="H1" s="27"/>
      <c r="I1" s="27"/>
      <c r="J1" s="4"/>
      <c r="K1" s="4"/>
      <c r="L1" s="4"/>
      <c r="M1" s="4"/>
      <c r="N1" s="4"/>
      <c r="O1" s="4"/>
      <c r="P1" s="4"/>
      <c r="Q1" s="4"/>
      <c r="R1" s="4"/>
      <c r="S1" s="4"/>
      <c r="U1" s="4" t="s">
        <v>13</v>
      </c>
      <c r="V1" s="4"/>
      <c r="W1" s="4"/>
      <c r="X1" s="4"/>
      <c r="Y1" s="4"/>
      <c r="Z1" s="4"/>
    </row>
    <row r="2" spans="2:30" ht="15" thickBot="1" x14ac:dyDescent="0.35">
      <c r="B2" s="29"/>
      <c r="C2" s="29"/>
      <c r="D2" s="36"/>
      <c r="E2" s="30"/>
      <c r="F2" s="29"/>
      <c r="G2" s="29"/>
      <c r="H2" s="29"/>
      <c r="I2" s="29"/>
      <c r="J2" s="3"/>
      <c r="K2" s="3"/>
      <c r="L2" s="3"/>
      <c r="M2" s="3"/>
      <c r="N2" s="3"/>
      <c r="O2" s="3"/>
      <c r="P2" s="3"/>
      <c r="Q2" s="3"/>
      <c r="R2" s="3"/>
      <c r="U2" s="10" t="s">
        <v>93</v>
      </c>
      <c r="V2" s="3" t="s">
        <v>4</v>
      </c>
      <c r="W2" s="3"/>
      <c r="X2" s="15"/>
      <c r="Y2" s="16"/>
      <c r="Z2" s="3"/>
    </row>
    <row r="3" spans="2:30" ht="15" thickBot="1" x14ac:dyDescent="0.35">
      <c r="B3" s="29"/>
      <c r="C3" s="29"/>
      <c r="D3" s="36"/>
      <c r="E3" s="30"/>
      <c r="F3" s="29"/>
      <c r="G3" s="29"/>
      <c r="H3" s="29"/>
      <c r="I3" s="29"/>
      <c r="J3" s="3"/>
      <c r="K3" s="3"/>
      <c r="L3" s="3"/>
      <c r="M3" s="3"/>
      <c r="N3" s="3"/>
      <c r="O3" s="3"/>
      <c r="P3" s="3"/>
      <c r="Q3" s="38" t="s">
        <v>17</v>
      </c>
      <c r="R3" s="38" t="s">
        <v>18</v>
      </c>
      <c r="S3" s="38" t="s">
        <v>75</v>
      </c>
      <c r="U3" s="1"/>
      <c r="V3" s="3" t="s">
        <v>9</v>
      </c>
      <c r="W3" s="3"/>
      <c r="X3" s="3"/>
      <c r="Y3" s="18"/>
      <c r="Z3" s="3"/>
    </row>
    <row r="4" spans="2:30" ht="15" thickBot="1" x14ac:dyDescent="0.35">
      <c r="B4" s="29"/>
      <c r="C4" s="29"/>
      <c r="D4" s="36"/>
      <c r="E4" s="30"/>
      <c r="F4" s="29"/>
      <c r="G4" s="29"/>
      <c r="H4" s="29"/>
      <c r="I4" s="29"/>
      <c r="J4" s="3"/>
      <c r="K4" s="3"/>
      <c r="L4" s="3"/>
      <c r="M4" s="3"/>
      <c r="N4" s="3"/>
      <c r="O4" s="3"/>
      <c r="P4" s="3"/>
      <c r="Q4" s="51">
        <f>INTERCEPT(Q10:Q31,LN(K10:K31))</f>
        <v>581.01113685144639</v>
      </c>
      <c r="R4" s="51" cm="1">
        <f t="array" ref="R4">SLOPE(Q10:Q31,LN(K10:K31))</f>
        <v>-132.17036898327092</v>
      </c>
      <c r="S4" s="54">
        <f>1-SUMXMY2(Q10:Q31,R10:R31)/DEVSQ(Q10:Q31)</f>
        <v>0.90440395754589675</v>
      </c>
      <c r="U4" s="1">
        <v>9</v>
      </c>
      <c r="V4" s="3" t="s">
        <v>8</v>
      </c>
      <c r="W4" s="3"/>
      <c r="X4" s="3"/>
      <c r="Y4" s="3"/>
      <c r="Z4" s="3"/>
    </row>
    <row r="5" spans="2:30" ht="15" thickBot="1" x14ac:dyDescent="0.35">
      <c r="B5" s="29"/>
      <c r="C5" s="29"/>
      <c r="D5" s="36"/>
      <c r="E5" s="30"/>
      <c r="F5" s="29"/>
      <c r="G5" s="29"/>
      <c r="H5" s="29"/>
      <c r="I5" s="29"/>
      <c r="J5" s="3"/>
      <c r="K5" s="3"/>
      <c r="L5" s="3"/>
      <c r="M5" s="3"/>
      <c r="N5" s="3"/>
      <c r="O5" s="3"/>
      <c r="P5" s="3"/>
      <c r="Q5" s="3"/>
      <c r="R5" s="3"/>
      <c r="S5" s="3"/>
      <c r="U5" s="11">
        <v>2100</v>
      </c>
      <c r="V5" s="3" t="s">
        <v>11</v>
      </c>
      <c r="W5" s="3"/>
      <c r="X5" s="3"/>
      <c r="Y5" s="3"/>
      <c r="Z5" s="3"/>
    </row>
    <row r="6" spans="2:30" ht="15" thickBot="1" x14ac:dyDescent="0.35">
      <c r="B6" s="29"/>
      <c r="C6" s="29"/>
      <c r="D6" s="36"/>
      <c r="E6" s="30"/>
      <c r="F6" s="29"/>
      <c r="G6" s="29"/>
      <c r="H6" s="29"/>
      <c r="I6" s="29"/>
      <c r="J6" s="3"/>
      <c r="K6" s="3"/>
      <c r="L6" s="3"/>
      <c r="M6" s="3"/>
      <c r="N6" s="3"/>
      <c r="O6" s="3"/>
      <c r="P6" s="3"/>
      <c r="Q6" s="50" t="s">
        <v>17</v>
      </c>
      <c r="R6" s="50" t="s">
        <v>18</v>
      </c>
      <c r="S6" s="50" t="s">
        <v>20</v>
      </c>
      <c r="T6" s="25"/>
      <c r="U6" s="2"/>
      <c r="V6" s="3" t="s">
        <v>12</v>
      </c>
      <c r="W6" s="3"/>
      <c r="X6" s="3"/>
      <c r="Y6" s="3"/>
      <c r="Z6" s="3"/>
    </row>
    <row r="7" spans="2:30" x14ac:dyDescent="0.3">
      <c r="B7" s="29"/>
      <c r="C7" s="29"/>
      <c r="D7" s="36"/>
      <c r="E7" s="30"/>
      <c r="F7" s="29"/>
      <c r="G7" s="29"/>
      <c r="H7" s="29"/>
      <c r="I7" s="29"/>
      <c r="J7" s="3"/>
      <c r="K7" s="3"/>
      <c r="L7" s="3"/>
      <c r="M7" s="3"/>
      <c r="N7" s="3"/>
      <c r="O7" s="3"/>
      <c r="P7" s="3"/>
      <c r="Q7" s="52">
        <f>Q4</f>
        <v>581.01113685144639</v>
      </c>
      <c r="R7" s="52">
        <f>R4</f>
        <v>-132.17036898327092</v>
      </c>
      <c r="S7" s="53">
        <f>LN(Q7)</f>
        <v>6.3647699250872121</v>
      </c>
      <c r="U7" s="3"/>
      <c r="V7" s="3"/>
      <c r="W7" s="3"/>
      <c r="X7" s="3"/>
      <c r="Y7" s="3"/>
      <c r="Z7" s="3"/>
    </row>
    <row r="8" spans="2:30" x14ac:dyDescent="0.3">
      <c r="B8" s="29"/>
      <c r="C8" s="31" t="s">
        <v>0</v>
      </c>
      <c r="D8" s="6"/>
      <c r="E8" s="32"/>
      <c r="F8" s="31"/>
      <c r="G8" s="31"/>
      <c r="H8" s="31"/>
      <c r="I8" s="31"/>
      <c r="J8" s="5"/>
      <c r="K8" s="6" t="s">
        <v>1</v>
      </c>
      <c r="L8" s="6"/>
      <c r="M8" s="6"/>
      <c r="N8" s="6"/>
      <c r="O8" s="5"/>
      <c r="P8" s="5"/>
      <c r="Q8" s="5"/>
      <c r="R8" s="5"/>
      <c r="S8" s="5"/>
      <c r="T8" s="26"/>
      <c r="U8" s="5" t="s">
        <v>5</v>
      </c>
      <c r="V8" s="5"/>
      <c r="W8" s="5"/>
      <c r="X8" s="3"/>
      <c r="Y8" s="3"/>
      <c r="Z8" s="3"/>
    </row>
    <row r="9" spans="2:30" ht="77.400000000000006" customHeight="1" x14ac:dyDescent="0.3">
      <c r="B9" s="60" t="s">
        <v>2</v>
      </c>
      <c r="C9" s="61" t="s">
        <v>9</v>
      </c>
      <c r="D9" s="61" t="s">
        <v>6</v>
      </c>
      <c r="E9" s="62" t="s">
        <v>10</v>
      </c>
      <c r="F9" s="61" t="s">
        <v>4</v>
      </c>
      <c r="G9" s="61" t="s">
        <v>8</v>
      </c>
      <c r="H9" s="61" t="s">
        <v>3</v>
      </c>
      <c r="I9" s="61" t="s">
        <v>7</v>
      </c>
      <c r="J9" s="3"/>
      <c r="K9" s="47" t="s">
        <v>2</v>
      </c>
      <c r="L9" s="47" t="str">
        <f>F9</f>
        <v>Группа</v>
      </c>
      <c r="M9" s="47" t="s">
        <v>9</v>
      </c>
      <c r="N9" s="47" t="s">
        <v>8</v>
      </c>
      <c r="O9" s="47" t="str">
        <f>D9</f>
        <v>Номенклатура</v>
      </c>
      <c r="P9" s="47" t="s">
        <v>3</v>
      </c>
      <c r="Q9" s="47" t="s">
        <v>7</v>
      </c>
      <c r="R9" s="48" t="s">
        <v>74</v>
      </c>
      <c r="S9" s="41"/>
      <c r="T9" s="3"/>
      <c r="U9" s="7" t="s">
        <v>91</v>
      </c>
      <c r="V9" s="8" t="s">
        <v>89</v>
      </c>
      <c r="W9" s="8" t="s">
        <v>90</v>
      </c>
      <c r="X9" s="8" t="s">
        <v>88</v>
      </c>
      <c r="Y9" s="57" t="s">
        <v>92</v>
      </c>
    </row>
    <row r="10" spans="2:30" ht="15" thickBot="1" x14ac:dyDescent="0.35">
      <c r="B10" s="63">
        <f>SUBTOTAL(103,D9:$D$9)</f>
        <v>1</v>
      </c>
      <c r="C10" s="64"/>
      <c r="D10" s="65" t="s">
        <v>21</v>
      </c>
      <c r="E10" s="66">
        <v>44124</v>
      </c>
      <c r="F10" s="64" t="s">
        <v>14</v>
      </c>
      <c r="G10" s="64">
        <v>7</v>
      </c>
      <c r="H10" s="67">
        <v>2300</v>
      </c>
      <c r="I10" s="64">
        <v>0</v>
      </c>
      <c r="J10" s="3"/>
      <c r="K10" s="42">
        <f>SUBTOTAL(103,L$9:$L9)</f>
        <v>1</v>
      </c>
      <c r="L10" s="43" t="str">
        <f t="array" ref="L10">IFERROR(INDEX($C$10:$I$198,MATCH(SMALL(IF(($C$10:$C$198=$U$3)*($G$10:$G$198=$U$4)*(LEFT($F$10:$F$198,2)=$U$2),$H$10:$H$198,""),ROW($B1)),$H$10:$H$198,),MATCH(L$9,$C$9:$I$9,)),"")</f>
        <v>2.1.</v>
      </c>
      <c r="M10" s="43">
        <f t="array" ref="M10">IFERROR(INDEX($C$10:$I$198,MATCH(SMALL(IF(($C$10:$C$198=$U$3)*($G$10:$G$198=$U$4)*(LEFT($F$10:$F$198,2)=$U$2),$H$10:$H$198,""),ROW($B1)),$H$10:$H$198,),MATCH(M$9,$C$9:$I$9,)),"")</f>
        <v>0</v>
      </c>
      <c r="N10" s="43">
        <f t="array" ref="N10">IFERROR(INDEX($C$10:$I$198,MATCH(SMALL(IF(($C$10:$C$198=$U$3)*($G$10:$G$198=$U$4)*(LEFT($F$10:$F$198,2)=$U$2),$H$10:$H$198,""),ROW($B1)),$H$10:$H$198,),MATCH(N$9,$C$9:$I$9,)),"")</f>
        <v>9</v>
      </c>
      <c r="O10" s="43" t="str">
        <f t="array" ref="O10">IFERROR(INDEX($C$10:$I$198,MATCH(SMALL(IF(($C$10:$C$198=$U$3)*($G$10:$G$198=$U$4)*(LEFT($F$10:$F$198,2)=$U$2),$H$10:$H$198,""),ROW($B1)),$H$10:$H$198,),MATCH(O$9,$C$9:$I$9,)),"")</f>
        <v>Ч-20</v>
      </c>
      <c r="P10" s="43">
        <f t="array" ref="P10">IFERROR(INDEX($C$10:$I$198,MATCH(SMALL(IF(($C$10:$C$198=$U$3)*($G$10:$G$198=$U$4)*(LEFT($F$10:$F$198,2)=$U$2),$H$10:$H$198,""),ROW($B1)),$H$10:$H$198,),MATCH(P$9,$C$9:$I$9,)),"")</f>
        <v>605</v>
      </c>
      <c r="Q10" s="43">
        <f t="array" ref="Q10">IFERROR(INDEX($C$10:$I$198,MATCH(SMALL(IF(($C$10:$C$198=$U$3)*($G$10:$G$198=$U$4)*(LEFT($F$10:$F$198,2)=$U$2),$H$10:$H$198,""),ROW($B1)),$H$10:$H$198,),MATCH(Q$9,$C$9:$I$9,)),"")</f>
        <v>563</v>
      </c>
      <c r="R10" s="44">
        <f>IF(ISNUMBER(Q10),$Q$4+$R$4*LN(K10),"")</f>
        <v>581.01113685144639</v>
      </c>
      <c r="S10" s="39"/>
      <c r="T10" s="3"/>
      <c r="U10" s="46" t="s">
        <v>3</v>
      </c>
      <c r="V10" s="21">
        <f>INDEX(P11:P31,MATCH($U$5,P10:P31))</f>
        <v>3510</v>
      </c>
      <c r="W10" s="21">
        <f>LOOKUP($U$5,$P$10:$P$31)</f>
        <v>2075</v>
      </c>
      <c r="X10" s="21">
        <f>U5</f>
        <v>2100</v>
      </c>
      <c r="Y10" s="3"/>
      <c r="Z10" s="55"/>
    </row>
    <row r="11" spans="2:30" ht="15" thickBot="1" x14ac:dyDescent="0.35">
      <c r="B11" s="63">
        <f>SUBTOTAL(103,D$9:$D10)</f>
        <v>2</v>
      </c>
      <c r="C11" s="68"/>
      <c r="D11" s="69" t="s">
        <v>22</v>
      </c>
      <c r="E11" s="70">
        <v>44125</v>
      </c>
      <c r="F11" s="68" t="s">
        <v>15</v>
      </c>
      <c r="G11" s="68">
        <v>2</v>
      </c>
      <c r="H11" s="71">
        <v>287</v>
      </c>
      <c r="I11" s="68">
        <v>733</v>
      </c>
      <c r="J11" s="3"/>
      <c r="K11" s="42">
        <f>SUBTOTAL(103,L$9:$L10)</f>
        <v>2</v>
      </c>
      <c r="L11" s="43" t="str">
        <f t="array" ref="L11">IFERROR(INDEX($C$10:$I$198,MATCH(SMALL(IF(($C$10:$C$198=$U$3)*($G$10:$G$198=$U$4)*(LEFT($F$10:$F$198,2)=$U$2),$H$10:$H$198,""),ROW($B2)),$H$10:$H$198,),MATCH(L$9,$C$9:$I$9,)),"")</f>
        <v>2.2.</v>
      </c>
      <c r="M11" s="43">
        <f t="array" ref="M11">IFERROR(INDEX($C$10:$I$198,MATCH(SMALL(IF(($C$10:$C$198=$U$3)*($G$10:$G$198=$U$4)*(LEFT($F$10:$F$198,2)=$U$2),$H$10:$H$198,""),ROW($B2)),$H$10:$H$198,),MATCH(M$9,$C$9:$I$9,)),"")</f>
        <v>0</v>
      </c>
      <c r="N11" s="43">
        <f t="array" ref="N11">IFERROR(INDEX($C$10:$I$198,MATCH(SMALL(IF(($C$10:$C$198=$U$3)*($G$10:$G$198=$U$4)*(LEFT($F$10:$F$198,2)=$U$2),$H$10:$H$198,""),ROW($B2)),$H$10:$H$198,),MATCH(N$9,$C$9:$I$9,)),"")</f>
        <v>9</v>
      </c>
      <c r="O11" s="43" t="str">
        <f t="array" ref="O11">IFERROR(INDEX($C$10:$I$198,MATCH(SMALL(IF(($C$10:$C$198=$U$3)*($G$10:$G$198=$U$4)*(LEFT($F$10:$F$198,2)=$U$2),$H$10:$H$198,""),ROW($B2)),$H$10:$H$198,),MATCH(O$9,$C$9:$I$9,)),"")</f>
        <v>Ч-21</v>
      </c>
      <c r="P11" s="43">
        <f t="array" ref="P11">IFERROR(INDEX($C$10:$I$198,MATCH(SMALL(IF(($C$10:$C$198=$U$3)*($G$10:$G$198=$U$4)*(LEFT($F$10:$F$198,2)=$U$2),$H$10:$H$198,""),ROW($B2)),$H$10:$H$198,),MATCH(P$9,$C$9:$I$9,)),"")</f>
        <v>1200</v>
      </c>
      <c r="Q11" s="43">
        <f t="array" ref="Q11">IFERROR(INDEX($C$10:$I$198,MATCH(SMALL(IF(($C$10:$C$198=$U$3)*($G$10:$G$198=$U$4)*(LEFT($F$10:$F$198,2)=$U$2),$H$10:$H$198,""),ROW($B2)),$H$10:$H$198,),MATCH(Q$9,$C$9:$I$9,)),"")</f>
        <v>527</v>
      </c>
      <c r="R11" s="44">
        <f t="shared" ref="R11:R32" si="0">IF(ISNUMBER(Q11),$Q$4+$R$4*LN(K11),"")</f>
        <v>489.3976182371245</v>
      </c>
      <c r="S11" s="39"/>
      <c r="T11" s="3"/>
      <c r="U11" s="46" t="s">
        <v>19</v>
      </c>
      <c r="V11" s="21">
        <f>VLOOKUP(W10,$P$10:$R$32,3,0)</f>
        <v>435.80714528862654</v>
      </c>
      <c r="W11" s="21">
        <f>VLOOKUP(V10,$P$10:$R$32,3,0)</f>
        <v>397.78409962280261</v>
      </c>
      <c r="X11" s="58">
        <f>FORECAST(X10,V11:W11,V10:W10)</f>
        <v>398.44652202116191</v>
      </c>
      <c r="Y11" s="59">
        <f>Q4+R4*LN((MATCH(V11,R10:R20,0)+MATCH(W11,R10:R20,0))/2)</f>
        <v>415.43299305683581</v>
      </c>
      <c r="Z11" s="56">
        <f>AVERAGE(V11:W11)</f>
        <v>416.79562245571458</v>
      </c>
    </row>
    <row r="12" spans="2:30" x14ac:dyDescent="0.3">
      <c r="B12" s="63">
        <f>SUBTOTAL(103,D$9:$D11)</f>
        <v>3</v>
      </c>
      <c r="C12" s="64"/>
      <c r="D12" s="65" t="s">
        <v>23</v>
      </c>
      <c r="E12" s="66">
        <v>44126</v>
      </c>
      <c r="F12" s="64" t="s">
        <v>15</v>
      </c>
      <c r="G12" s="64">
        <v>2</v>
      </c>
      <c r="H12" s="67">
        <v>440</v>
      </c>
      <c r="I12" s="64">
        <v>423</v>
      </c>
      <c r="J12" s="3"/>
      <c r="K12" s="42">
        <f>SUBTOTAL(103,L$9:$L11)</f>
        <v>3</v>
      </c>
      <c r="L12" s="43" t="str">
        <f t="array" ref="L12">IFERROR(INDEX($C$10:$I$198,MATCH(SMALL(IF(($C$10:$C$198=$U$3)*($G$10:$G$198=$U$4)*(LEFT($F$10:$F$198,2)=$U$2),$H$10:$H$198,""),ROW($B3)),$H$10:$H$198,),MATCH(L$9,$C$9:$I$9,)),"")</f>
        <v>2.2.</v>
      </c>
      <c r="M12" s="43">
        <f t="array" ref="M12">IFERROR(INDEX($C$10:$I$198,MATCH(SMALL(IF(($C$10:$C$198=$U$3)*($G$10:$G$198=$U$4)*(LEFT($F$10:$F$198,2)=$U$2),$H$10:$H$198,""),ROW($B3)),$H$10:$H$198,),MATCH(M$9,$C$9:$I$9,)),"")</f>
        <v>0</v>
      </c>
      <c r="N12" s="43">
        <f t="array" ref="N12">IFERROR(INDEX($C$10:$I$198,MATCH(SMALL(IF(($C$10:$C$198=$U$3)*($G$10:$G$198=$U$4)*(LEFT($F$10:$F$198,2)=$U$2),$H$10:$H$198,""),ROW($B3)),$H$10:$H$198,),MATCH(N$9,$C$9:$I$9,)),"")</f>
        <v>9</v>
      </c>
      <c r="O12" s="43" t="str">
        <f t="array" ref="O12">IFERROR(INDEX($C$10:$I$198,MATCH(SMALL(IF(($C$10:$C$198=$U$3)*($G$10:$G$198=$U$4)*(LEFT($F$10:$F$198,2)=$U$2),$H$10:$H$198,""),ROW($B3)),$H$10:$H$198,),MATCH(O$9,$C$9:$I$9,)),"")</f>
        <v>Ч-22</v>
      </c>
      <c r="P12" s="43">
        <f t="array" ref="P12">IFERROR(INDEX($C$10:$I$198,MATCH(SMALL(IF(($C$10:$C$198=$U$3)*($G$10:$G$198=$U$4)*(LEFT($F$10:$F$198,2)=$U$2),$H$10:$H$198,""),ROW($B3)),$H$10:$H$198,),MATCH(P$9,$C$9:$I$9,)),"")</f>
        <v>2075</v>
      </c>
      <c r="Q12" s="43">
        <f t="array" ref="Q12">IFERROR(INDEX($C$10:$I$198,MATCH(SMALL(IF(($C$10:$C$198=$U$3)*($G$10:$G$198=$U$4)*(LEFT($F$10:$F$198,2)=$U$2),$H$10:$H$198,""),ROW($B3)),$H$10:$H$198,),MATCH(Q$9,$C$9:$I$9,)),"")</f>
        <v>432</v>
      </c>
      <c r="R12" s="44">
        <f>IF(ISNUMBER(Q12),$Q$4+$R$4*LN(K12),"")</f>
        <v>435.80714528862654</v>
      </c>
      <c r="S12" s="39"/>
      <c r="T12" s="3"/>
      <c r="U12" s="3"/>
      <c r="V12" s="3"/>
      <c r="W12" s="3"/>
      <c r="X12" s="3"/>
      <c r="Y12" s="3"/>
    </row>
    <row r="13" spans="2:30" x14ac:dyDescent="0.3">
      <c r="B13" s="63">
        <f>SUBTOTAL(103,D$9:$D12)</f>
        <v>4</v>
      </c>
      <c r="C13" s="68"/>
      <c r="D13" s="69" t="s">
        <v>24</v>
      </c>
      <c r="E13" s="70">
        <v>44127</v>
      </c>
      <c r="F13" s="68" t="s">
        <v>15</v>
      </c>
      <c r="G13" s="68">
        <v>2</v>
      </c>
      <c r="H13" s="71">
        <v>87</v>
      </c>
      <c r="I13" s="68">
        <v>1198</v>
      </c>
      <c r="J13" s="3"/>
      <c r="K13" s="42">
        <f>SUBTOTAL(103,L$9:$L12)</f>
        <v>4</v>
      </c>
      <c r="L13" s="43" t="str">
        <f t="array" ref="L13">IFERROR(INDEX($C$10:$I$198,MATCH(SMALL(IF(($C$10:$C$198=$U$3)*($G$10:$G$198=$U$4)*(LEFT($F$10:$F$198,2)=$U$2),$H$10:$H$198,""),ROW($B4)),$H$10:$H$198,),MATCH(L$9,$C$9:$I$9,)),"")</f>
        <v>2.2.</v>
      </c>
      <c r="M13" s="43">
        <f t="array" ref="M13">IFERROR(INDEX($C$10:$I$198,MATCH(SMALL(IF(($C$10:$C$198=$U$3)*($G$10:$G$198=$U$4)*(LEFT($F$10:$F$198,2)=$U$2),$H$10:$H$198,""),ROW($B4)),$H$10:$H$198,),MATCH(M$9,$C$9:$I$9,)),"")</f>
        <v>0</v>
      </c>
      <c r="N13" s="43">
        <f t="array" ref="N13">IFERROR(INDEX($C$10:$I$198,MATCH(SMALL(IF(($C$10:$C$198=$U$3)*($G$10:$G$198=$U$4)*(LEFT($F$10:$F$198,2)=$U$2),$H$10:$H$198,""),ROW($B4)),$H$10:$H$198,),MATCH(N$9,$C$9:$I$9,)),"")</f>
        <v>9</v>
      </c>
      <c r="O13" s="43" t="str">
        <f t="array" ref="O13">IFERROR(INDEX($C$10:$I$198,MATCH(SMALL(IF(($C$10:$C$198=$U$3)*($G$10:$G$198=$U$4)*(LEFT($F$10:$F$198,2)=$U$2),$H$10:$H$198,""),ROW($B4)),$H$10:$H$198,),MATCH(O$9,$C$9:$I$9,)),"")</f>
        <v>Ч-23</v>
      </c>
      <c r="P13" s="43">
        <f t="array" ref="P13">IFERROR(INDEX($C$10:$I$198,MATCH(SMALL(IF(($C$10:$C$198=$U$3)*($G$10:$G$198=$U$4)*(LEFT($F$10:$F$198,2)=$U$2),$H$10:$H$198,""),ROW($B4)),$H$10:$H$198,),MATCH(P$9,$C$9:$I$9,)),"")</f>
        <v>3510</v>
      </c>
      <c r="Q13" s="43">
        <f t="array" ref="Q13">IFERROR(INDEX($C$10:$I$198,MATCH(SMALL(IF(($C$10:$C$198=$U$3)*($G$10:$G$198=$U$4)*(LEFT($F$10:$F$198,2)=$U$2),$H$10:$H$198,""),ROW($B4)),$H$10:$H$198,),MATCH(Q$9,$C$9:$I$9,)),"")</f>
        <v>382</v>
      </c>
      <c r="R13" s="44">
        <f t="shared" si="0"/>
        <v>397.78409962280261</v>
      </c>
      <c r="S13" s="39"/>
      <c r="T13" s="22"/>
      <c r="U13" s="83" t="s">
        <v>84</v>
      </c>
      <c r="V13" s="84"/>
      <c r="W13" s="83" t="s">
        <v>85</v>
      </c>
      <c r="X13" s="84"/>
      <c r="Y13" s="3"/>
    </row>
    <row r="14" spans="2:30" x14ac:dyDescent="0.3">
      <c r="B14" s="63">
        <f>SUBTOTAL(103,D$9:$D13)</f>
        <v>5</v>
      </c>
      <c r="C14" s="64"/>
      <c r="D14" s="65" t="s">
        <v>25</v>
      </c>
      <c r="E14" s="66">
        <v>43762</v>
      </c>
      <c r="F14" s="64" t="s">
        <v>15</v>
      </c>
      <c r="G14" s="64">
        <v>7</v>
      </c>
      <c r="H14" s="67">
        <v>305</v>
      </c>
      <c r="I14" s="64">
        <v>366</v>
      </c>
      <c r="J14" s="3"/>
      <c r="K14" s="42">
        <f>SUBTOTAL(103,L$9:$L13)</f>
        <v>5</v>
      </c>
      <c r="L14" s="43" t="str">
        <f t="array" ref="L14">IFERROR(INDEX($C$10:$I$198,MATCH(SMALL(IF(($C$10:$C$198=$U$3)*($G$10:$G$198=$U$4)*(LEFT($F$10:$F$198,2)=$U$2),$H$10:$H$198,""),ROW($B5)),$H$10:$H$198,),MATCH(L$9,$C$9:$I$9,)),"")</f>
        <v/>
      </c>
      <c r="M14" s="43" t="str">
        <f t="array" ref="M14">IFERROR(INDEX($C$10:$I$198,MATCH(SMALL(IF(($C$10:$C$198=$U$3)*($G$10:$G$198=$U$4)*(LEFT($F$10:$F$198,2)=$U$2),$H$10:$H$198,""),ROW($B5)),$H$10:$H$198,),MATCH(M$9,$C$9:$I$9,)),"")</f>
        <v/>
      </c>
      <c r="N14" s="43" t="str">
        <f t="array" ref="N14">IFERROR(INDEX($C$10:$I$198,MATCH(SMALL(IF(($C$10:$C$198=$U$3)*($G$10:$G$198=$U$4)*(LEFT($F$10:$F$198,2)=$U$2),$H$10:$H$198,""),ROW($B5)),$H$10:$H$198,),MATCH(N$9,$C$9:$I$9,)),"")</f>
        <v/>
      </c>
      <c r="O14" s="43" t="str">
        <f t="array" ref="O14">IFERROR(INDEX($C$10:$I$198,MATCH(SMALL(IF(($C$10:$C$198=$U$3)*($G$10:$G$198=$U$4)*(LEFT($F$10:$F$198,2)=$U$2),$H$10:$H$198,""),ROW($B5)),$H$10:$H$198,),MATCH(O$9,$C$9:$I$9,)),"")</f>
        <v/>
      </c>
      <c r="P14" s="43" t="str">
        <f t="array" ref="P14">IFERROR(INDEX($C$10:$I$198,MATCH(SMALL(IF(($C$10:$C$198=$U$3)*($G$10:$G$198=$U$4)*(LEFT($F$10:$F$198,2)=$U$2),$H$10:$H$198,""),ROW($B5)),$H$10:$H$198,),MATCH(P$9,$C$9:$I$9,)),"")</f>
        <v/>
      </c>
      <c r="Q14" s="43" t="str">
        <f t="array" ref="Q14">IFERROR(INDEX($C$10:$I$198,MATCH(SMALL(IF(($C$10:$C$198=$U$3)*($G$10:$G$198=$U$4)*(LEFT($F$10:$F$198,2)=$U$2),$H$10:$H$198,""),ROW($B5)),$H$10:$H$198,),MATCH(Q$9,$C$9:$I$9,)),"")</f>
        <v/>
      </c>
      <c r="R14" s="44" t="str">
        <f t="shared" si="0"/>
        <v/>
      </c>
      <c r="S14" s="39"/>
      <c r="T14" s="22"/>
      <c r="U14" s="24" t="s">
        <v>86</v>
      </c>
      <c r="V14" s="24" t="s">
        <v>87</v>
      </c>
      <c r="W14" s="24" t="s">
        <v>86</v>
      </c>
      <c r="X14" s="24" t="s">
        <v>87</v>
      </c>
      <c r="Y14" s="3"/>
    </row>
    <row r="15" spans="2:30" x14ac:dyDescent="0.3">
      <c r="B15" s="63">
        <f>SUBTOTAL(103,D$9:$D14)</f>
        <v>6</v>
      </c>
      <c r="C15" s="68"/>
      <c r="D15" s="69" t="s">
        <v>26</v>
      </c>
      <c r="E15" s="70">
        <v>43763</v>
      </c>
      <c r="F15" s="68" t="s">
        <v>14</v>
      </c>
      <c r="G15" s="68">
        <v>7</v>
      </c>
      <c r="H15" s="71">
        <v>1600</v>
      </c>
      <c r="I15" s="68">
        <v>278</v>
      </c>
      <c r="J15" s="3"/>
      <c r="K15" s="42">
        <f>SUBTOTAL(103,L$9:$L14)</f>
        <v>6</v>
      </c>
      <c r="L15" s="43" t="str">
        <f t="array" ref="L15">IFERROR(INDEX($C$10:$I$198,MATCH(SMALL(IF(($C$10:$C$198=$U$3)*($G$10:$G$198=$U$4)*(LEFT($F$10:$F$198,2)=$U$2),$H$10:$H$198,""),ROW($B6)),$H$10:$H$198,),MATCH(L$9,$C$9:$I$9,)),"")</f>
        <v/>
      </c>
      <c r="M15" s="43" t="str">
        <f t="array" ref="M15">IFERROR(INDEX($C$10:$I$198,MATCH(SMALL(IF(($C$10:$C$198=$U$3)*($G$10:$G$198=$U$4)*(LEFT($F$10:$F$198,2)=$U$2),$H$10:$H$198,""),ROW($B6)),$H$10:$H$198,),MATCH(M$9,$C$9:$I$9,)),"")</f>
        <v/>
      </c>
      <c r="N15" s="43" t="str">
        <f t="array" ref="N15">IFERROR(INDEX($C$10:$I$198,MATCH(SMALL(IF(($C$10:$C$198=$U$3)*($G$10:$G$198=$U$4)*(LEFT($F$10:$F$198,2)=$U$2),$H$10:$H$198,""),ROW($B6)),$H$10:$H$198,),MATCH(N$9,$C$9:$I$9,)),"")</f>
        <v/>
      </c>
      <c r="O15" s="43" t="str">
        <f t="array" ref="O15">IFERROR(INDEX($C$10:$I$198,MATCH(SMALL(IF(($C$10:$C$198=$U$3)*($G$10:$G$198=$U$4)*(LEFT($F$10:$F$198,2)=$U$2),$H$10:$H$198,""),ROW($B6)),$H$10:$H$198,),MATCH(O$9,$C$9:$I$9,)),"")</f>
        <v/>
      </c>
      <c r="P15" s="43" t="str">
        <f t="array" ref="P15">IFERROR(INDEX($C$10:$I$198,MATCH(SMALL(IF(($C$10:$C$198=$U$3)*($G$10:$G$198=$U$4)*(LEFT($F$10:$F$198,2)=$U$2),$H$10:$H$198,""),ROW($B6)),$H$10:$H$198,),MATCH(P$9,$C$9:$I$9,)),"")</f>
        <v/>
      </c>
      <c r="Q15" s="43" t="str">
        <f t="array" ref="Q15">IFERROR(INDEX($C$10:$I$198,MATCH(SMALL(IF(($C$10:$C$198=$U$3)*($G$10:$G$198=$U$4)*(LEFT($F$10:$F$198,2)=$U$2),$H$10:$H$198,""),ROW($B6)),$H$10:$H$198,),MATCH(Q$9,$C$9:$I$9,)),"")</f>
        <v/>
      </c>
      <c r="R15" s="44" t="str">
        <f t="shared" si="0"/>
        <v/>
      </c>
      <c r="S15" s="39"/>
      <c r="T15" s="3"/>
      <c r="U15" s="49">
        <f>X10</f>
        <v>2100</v>
      </c>
      <c r="V15" s="45">
        <v>0</v>
      </c>
      <c r="W15" s="45">
        <v>0</v>
      </c>
      <c r="X15" s="49">
        <f>Y11</f>
        <v>415.43299305683581</v>
      </c>
      <c r="Y15" s="3"/>
      <c r="Z15" s="87"/>
      <c r="AA15" s="87"/>
      <c r="AD15" s="23"/>
    </row>
    <row r="16" spans="2:30" x14ac:dyDescent="0.3">
      <c r="B16" s="63">
        <f>SUBTOTAL(103,D$9:$D15)</f>
        <v>7</v>
      </c>
      <c r="C16" s="64"/>
      <c r="D16" s="65" t="s">
        <v>27</v>
      </c>
      <c r="E16" s="66">
        <v>43764</v>
      </c>
      <c r="F16" s="64" t="s">
        <v>14</v>
      </c>
      <c r="G16" s="64">
        <v>7</v>
      </c>
      <c r="H16" s="67">
        <v>2100</v>
      </c>
      <c r="I16" s="64">
        <v>254</v>
      </c>
      <c r="J16" s="3"/>
      <c r="K16" s="42">
        <f>SUBTOTAL(103,L$9:$L15)</f>
        <v>7</v>
      </c>
      <c r="L16" s="43" t="str">
        <f t="array" ref="L16">IFERROR(INDEX($C$10:$I$198,MATCH(SMALL(IF(($C$10:$C$198=$U$3)*($G$10:$G$198=$U$4)*(LEFT($F$10:$F$198,2)=$U$2),$H$10:$H$198,""),ROW($B7)),$H$10:$H$198,),MATCH(L$9,$C$9:$I$9,)),"")</f>
        <v/>
      </c>
      <c r="M16" s="43" t="str">
        <f t="array" ref="M16">IFERROR(INDEX($C$10:$I$198,MATCH(SMALL(IF(($C$10:$C$198=$U$3)*($G$10:$G$198=$U$4)*(LEFT($F$10:$F$198,2)=$U$2),$H$10:$H$198,""),ROW($B7)),$H$10:$H$198,),MATCH(M$9,$C$9:$I$9,)),"")</f>
        <v/>
      </c>
      <c r="N16" s="43" t="str">
        <f t="array" ref="N16">IFERROR(INDEX($C$10:$I$198,MATCH(SMALL(IF(($C$10:$C$198=$U$3)*($G$10:$G$198=$U$4)*(LEFT($F$10:$F$198,2)=$U$2),$H$10:$H$198,""),ROW($B7)),$H$10:$H$198,),MATCH(N$9,$C$9:$I$9,)),"")</f>
        <v/>
      </c>
      <c r="O16" s="43" t="str">
        <f t="array" ref="O16">IFERROR(INDEX($C$10:$I$198,MATCH(SMALL(IF(($C$10:$C$198=$U$3)*($G$10:$G$198=$U$4)*(LEFT($F$10:$F$198,2)=$U$2),$H$10:$H$198,""),ROW($B7)),$H$10:$H$198,),MATCH(O$9,$C$9:$I$9,)),"")</f>
        <v/>
      </c>
      <c r="P16" s="43" t="str">
        <f t="array" ref="P16">IFERROR(INDEX($C$10:$I$198,MATCH(SMALL(IF(($C$10:$C$198=$U$3)*($G$10:$G$198=$U$4)*(LEFT($F$10:$F$198,2)=$U$2),$H$10:$H$198,""),ROW($B7)),$H$10:$H$198,),MATCH(P$9,$C$9:$I$9,)),"")</f>
        <v/>
      </c>
      <c r="Q16" s="43" t="str">
        <f t="array" ref="Q16">IFERROR(INDEX($C$10:$I$198,MATCH(SMALL(IF(($C$10:$C$198=$U$3)*($G$10:$G$198=$U$4)*(LEFT($F$10:$F$198,2)=$U$2),$H$10:$H$198,""),ROW($B7)),$H$10:$H$198,),MATCH(Q$9,$C$9:$I$9,)),"")</f>
        <v/>
      </c>
      <c r="R16" s="44" t="str">
        <f t="shared" si="0"/>
        <v/>
      </c>
      <c r="S16" s="39"/>
      <c r="T16" s="3"/>
      <c r="U16" s="49">
        <f>U15</f>
        <v>2100</v>
      </c>
      <c r="V16" s="49">
        <f>X16</f>
        <v>415.43299305683581</v>
      </c>
      <c r="W16" s="49">
        <f>X10</f>
        <v>2100</v>
      </c>
      <c r="X16" s="49">
        <f>X15</f>
        <v>415.43299305683581</v>
      </c>
      <c r="Y16" s="19"/>
      <c r="Z16" s="85"/>
      <c r="AA16" s="85"/>
      <c r="AD16" s="23"/>
    </row>
    <row r="17" spans="2:31" x14ac:dyDescent="0.3">
      <c r="B17" s="63">
        <f>SUBTOTAL(103,D$9:$D16)</f>
        <v>8</v>
      </c>
      <c r="C17" s="68"/>
      <c r="D17" s="69" t="s">
        <v>28</v>
      </c>
      <c r="E17" s="70">
        <v>43765</v>
      </c>
      <c r="F17" s="68" t="s">
        <v>14</v>
      </c>
      <c r="G17" s="68">
        <v>4</v>
      </c>
      <c r="H17" s="71">
        <v>2520</v>
      </c>
      <c r="I17" s="68">
        <v>286</v>
      </c>
      <c r="J17" s="3"/>
      <c r="K17" s="42">
        <f>SUBTOTAL(103,L$9:$L16)</f>
        <v>8</v>
      </c>
      <c r="L17" s="43" t="str">
        <f t="array" ref="L17">IFERROR(INDEX($C$10:$I$198,MATCH(SMALL(IF(($C$10:$C$198=$U$3)*($G$10:$G$198=$U$4)*(LEFT($F$10:$F$198,2)=$U$2),$H$10:$H$198,""),ROW($B8)),$H$10:$H$198,),MATCH(L$9,$C$9:$I$9,)),"")</f>
        <v/>
      </c>
      <c r="M17" s="43" t="str">
        <f t="array" ref="M17">IFERROR(INDEX($C$10:$I$198,MATCH(SMALL(IF(($C$10:$C$198=$U$3)*($G$10:$G$198=$U$4)*(LEFT($F$10:$F$198,2)=$U$2),$H$10:$H$198,""),ROW($B8)),$H$10:$H$198,),MATCH(M$9,$C$9:$I$9,)),"")</f>
        <v/>
      </c>
      <c r="N17" s="43" t="str">
        <f t="array" ref="N17">IFERROR(INDEX($C$10:$I$198,MATCH(SMALL(IF(($C$10:$C$198=$U$3)*($G$10:$G$198=$U$4)*(LEFT($F$10:$F$198,2)=$U$2),$H$10:$H$198,""),ROW($B8)),$H$10:$H$198,),MATCH(N$9,$C$9:$I$9,)),"")</f>
        <v/>
      </c>
      <c r="O17" s="43" t="str">
        <f t="array" ref="O17">IFERROR(INDEX($C$10:$I$198,MATCH(SMALL(IF(($C$10:$C$198=$U$3)*($G$10:$G$198=$U$4)*(LEFT($F$10:$F$198,2)=$U$2),$H$10:$H$198,""),ROW($B8)),$H$10:$H$198,),MATCH(O$9,$C$9:$I$9,)),"")</f>
        <v/>
      </c>
      <c r="P17" s="43" t="str">
        <f t="array" ref="P17">IFERROR(INDEX($C$10:$I$198,MATCH(SMALL(IF(($C$10:$C$198=$U$3)*($G$10:$G$198=$U$4)*(LEFT($F$10:$F$198,2)=$U$2),$H$10:$H$198,""),ROW($B8)),$H$10:$H$198,),MATCH(P$9,$C$9:$I$9,)),"")</f>
        <v/>
      </c>
      <c r="Q17" s="43" t="str">
        <f t="array" ref="Q17">IFERROR(INDEX($C$10:$I$198,MATCH(SMALL(IF(($C$10:$C$198=$U$3)*($G$10:$G$198=$U$4)*(LEFT($F$10:$F$198,2)=$U$2),$H$10:$H$198,""),ROW($B8)),$H$10:$H$198,),MATCH(Q$9,$C$9:$I$9,)),"")</f>
        <v/>
      </c>
      <c r="R17" s="44" t="str">
        <f t="shared" si="0"/>
        <v/>
      </c>
      <c r="S17" s="39"/>
      <c r="T17" s="3"/>
      <c r="U17" s="3"/>
      <c r="V17" s="3"/>
      <c r="W17" s="3"/>
      <c r="X17" s="3"/>
      <c r="Y17" s="19"/>
      <c r="AE17" s="23"/>
    </row>
    <row r="18" spans="2:31" x14ac:dyDescent="0.3">
      <c r="B18" s="63">
        <f>SUBTOTAL(103,D$9:$D17)</f>
        <v>9</v>
      </c>
      <c r="C18" s="64"/>
      <c r="D18" s="65" t="s">
        <v>29</v>
      </c>
      <c r="E18" s="66">
        <v>43766</v>
      </c>
      <c r="F18" s="64" t="s">
        <v>15</v>
      </c>
      <c r="G18" s="64">
        <v>1</v>
      </c>
      <c r="H18" s="67">
        <v>700</v>
      </c>
      <c r="I18" s="64">
        <v>301</v>
      </c>
      <c r="J18" s="3"/>
      <c r="K18" s="42">
        <f>SUBTOTAL(103,L$9:$L17)</f>
        <v>9</v>
      </c>
      <c r="L18" s="43" t="str">
        <f t="array" ref="L18">IFERROR(INDEX($C$10:$I$198,MATCH(SMALL(IF(($C$10:$C$198=$U$3)*($G$10:$G$198=$U$4)*(LEFT($F$10:$F$198,2)=$U$2),$H$10:$H$198,""),ROW($B9)),$H$10:$H$198,),MATCH(L$9,$C$9:$I$9,)),"")</f>
        <v/>
      </c>
      <c r="M18" s="43" t="str">
        <f t="array" ref="M18">IFERROR(INDEX($C$10:$I$198,MATCH(SMALL(IF(($C$10:$C$198=$U$3)*($G$10:$G$198=$U$4)*(LEFT($F$10:$F$198,2)=$U$2),$H$10:$H$198,""),ROW($B9)),$H$10:$H$198,),MATCH(M$9,$C$9:$I$9,)),"")</f>
        <v/>
      </c>
      <c r="N18" s="43" t="str">
        <f t="array" ref="N18">IFERROR(INDEX($C$10:$I$198,MATCH(SMALL(IF(($C$10:$C$198=$U$3)*($G$10:$G$198=$U$4)*(LEFT($F$10:$F$198,2)=$U$2),$H$10:$H$198,""),ROW($B9)),$H$10:$H$198,),MATCH(N$9,$C$9:$I$9,)),"")</f>
        <v/>
      </c>
      <c r="O18" s="43" t="str">
        <f t="array" ref="O18">IFERROR(INDEX($C$10:$I$198,MATCH(SMALL(IF(($C$10:$C$198=$U$3)*($G$10:$G$198=$U$4)*(LEFT($F$10:$F$198,2)=$U$2),$H$10:$H$198,""),ROW($B9)),$H$10:$H$198,),MATCH(O$9,$C$9:$I$9,)),"")</f>
        <v/>
      </c>
      <c r="P18" s="43" t="str">
        <f t="array" ref="P18">IFERROR(INDEX($C$10:$I$198,MATCH(SMALL(IF(($C$10:$C$198=$U$3)*($G$10:$G$198=$U$4)*(LEFT($F$10:$F$198,2)=$U$2),$H$10:$H$198,""),ROW($B9)),$H$10:$H$198,),MATCH(P$9,$C$9:$I$9,)),"")</f>
        <v/>
      </c>
      <c r="Q18" s="43" t="str">
        <f t="array" ref="Q18">IFERROR(INDEX($C$10:$I$198,MATCH(SMALL(IF(($C$10:$C$198=$U$3)*($G$10:$G$198=$U$4)*(LEFT($F$10:$F$198,2)=$U$2),$H$10:$H$198,""),ROW($B9)),$H$10:$H$198,),MATCH(Q$9,$C$9:$I$9,)),"")</f>
        <v/>
      </c>
      <c r="R18" s="44" t="str">
        <f t="shared" si="0"/>
        <v/>
      </c>
      <c r="S18" s="39"/>
      <c r="T18" s="3"/>
      <c r="U18" s="3"/>
      <c r="V18" s="3"/>
      <c r="W18" s="3"/>
      <c r="X18" s="3"/>
      <c r="Y18" s="19"/>
    </row>
    <row r="19" spans="2:31" x14ac:dyDescent="0.3">
      <c r="B19" s="63">
        <f>SUBTOTAL(103,D$9:$D18)</f>
        <v>10</v>
      </c>
      <c r="C19" s="68"/>
      <c r="D19" s="69" t="s">
        <v>30</v>
      </c>
      <c r="E19" s="70">
        <v>43767</v>
      </c>
      <c r="F19" s="68" t="s">
        <v>14</v>
      </c>
      <c r="G19" s="68">
        <v>7</v>
      </c>
      <c r="H19" s="71">
        <v>1700</v>
      </c>
      <c r="I19" s="68">
        <v>265</v>
      </c>
      <c r="J19" s="3"/>
      <c r="K19" s="42">
        <f>SUBTOTAL(103,L$9:$L18)</f>
        <v>10</v>
      </c>
      <c r="L19" s="43" t="str">
        <f t="array" ref="L19">IFERROR(INDEX($C$10:$I$198,MATCH(SMALL(IF(($C$10:$C$198=$U$3)*($G$10:$G$198=$U$4)*(LEFT($F$10:$F$198,2)=$U$2),$H$10:$H$198,""),ROW($B10)),$H$10:$H$198,),MATCH(L$9,$C$9:$I$9,)),"")</f>
        <v/>
      </c>
      <c r="M19" s="43" t="str">
        <f t="array" ref="M19">IFERROR(INDEX($C$10:$I$198,MATCH(SMALL(IF(($C$10:$C$198=$U$3)*($G$10:$G$198=$U$4)*(LEFT($F$10:$F$198,2)=$U$2),$H$10:$H$198,""),ROW($B10)),$H$10:$H$198,),MATCH(M$9,$C$9:$I$9,)),"")</f>
        <v/>
      </c>
      <c r="N19" s="43" t="str">
        <f t="array" ref="N19">IFERROR(INDEX($C$10:$I$198,MATCH(SMALL(IF(($C$10:$C$198=$U$3)*($G$10:$G$198=$U$4)*(LEFT($F$10:$F$198,2)=$U$2),$H$10:$H$198,""),ROW($B10)),$H$10:$H$198,),MATCH(N$9,$C$9:$I$9,)),"")</f>
        <v/>
      </c>
      <c r="O19" s="43" t="str">
        <f t="array" ref="O19">IFERROR(INDEX($C$10:$I$198,MATCH(SMALL(IF(($C$10:$C$198=$U$3)*($G$10:$G$198=$U$4)*(LEFT($F$10:$F$198,2)=$U$2),$H$10:$H$198,""),ROW($B10)),$H$10:$H$198,),MATCH(O$9,$C$9:$I$9,)),"")</f>
        <v/>
      </c>
      <c r="P19" s="43" t="str">
        <f t="array" ref="P19">IFERROR(INDEX($C$10:$I$198,MATCH(SMALL(IF(($C$10:$C$198=$U$3)*($G$10:$G$198=$U$4)*(LEFT($F$10:$F$198,2)=$U$2),$H$10:$H$198,""),ROW($B10)),$H$10:$H$198,),MATCH(P$9,$C$9:$I$9,)),"")</f>
        <v/>
      </c>
      <c r="Q19" s="43" t="str">
        <f t="array" ref="Q19">IFERROR(INDEX($C$10:$I$198,MATCH(SMALL(IF(($C$10:$C$198=$U$3)*($G$10:$G$198=$U$4)*(LEFT($F$10:$F$198,2)=$U$2),$H$10:$H$198,""),ROW($B10)),$H$10:$H$198,),MATCH(Q$9,$C$9:$I$9,)),"")</f>
        <v/>
      </c>
      <c r="R19" s="44" t="str">
        <f t="shared" si="0"/>
        <v/>
      </c>
      <c r="S19" s="39"/>
      <c r="T19" s="3"/>
      <c r="U19" s="3"/>
      <c r="V19" s="3"/>
      <c r="W19" s="3"/>
      <c r="X19" s="3"/>
      <c r="Y19" s="20"/>
      <c r="Z19" s="86"/>
      <c r="AA19" s="86"/>
    </row>
    <row r="20" spans="2:31" x14ac:dyDescent="0.3">
      <c r="B20" s="63">
        <f>SUBTOTAL(103,D$9:$D19)</f>
        <v>11</v>
      </c>
      <c r="C20" s="64"/>
      <c r="D20" s="65" t="s">
        <v>31</v>
      </c>
      <c r="E20" s="66">
        <v>43768</v>
      </c>
      <c r="F20" s="64" t="s">
        <v>15</v>
      </c>
      <c r="G20" s="64">
        <v>7</v>
      </c>
      <c r="H20" s="67">
        <v>750</v>
      </c>
      <c r="I20" s="64">
        <v>349</v>
      </c>
      <c r="J20" s="3"/>
      <c r="K20" s="42">
        <f>SUBTOTAL(103,L$9:$L19)</f>
        <v>11</v>
      </c>
      <c r="L20" s="43" t="str">
        <f t="array" ref="L20">IFERROR(INDEX($C$10:$I$198,MATCH(SMALL(IF(($C$10:$C$198=$U$3)*($G$10:$G$198=$U$4)*(LEFT($F$10:$F$198,2)=$U$2),$H$10:$H$198,""),ROW($B11)),$H$10:$H$198,),MATCH(L$9,$C$9:$I$9,)),"")</f>
        <v/>
      </c>
      <c r="M20" s="43" t="str">
        <f t="array" ref="M20">IFERROR(INDEX($C$10:$I$198,MATCH(SMALL(IF(($C$10:$C$198=$U$3)*($G$10:$G$198=$U$4)*(LEFT($F$10:$F$198,2)=$U$2),$H$10:$H$198,""),ROW($B11)),$H$10:$H$198,),MATCH(M$9,$C$9:$I$9,)),"")</f>
        <v/>
      </c>
      <c r="N20" s="43" t="str">
        <f t="array" ref="N20">IFERROR(INDEX($C$10:$I$198,MATCH(SMALL(IF(($C$10:$C$198=$U$3)*($G$10:$G$198=$U$4)*(LEFT($F$10:$F$198,2)=$U$2),$H$10:$H$198,""),ROW($B11)),$H$10:$H$198,),MATCH(N$9,$C$9:$I$9,)),"")</f>
        <v/>
      </c>
      <c r="O20" s="43" t="str">
        <f t="array" ref="O20">IFERROR(INDEX($C$10:$I$198,MATCH(SMALL(IF(($C$10:$C$198=$U$3)*($G$10:$G$198=$U$4)*(LEFT($F$10:$F$198,2)=$U$2),$H$10:$H$198,""),ROW($B11)),$H$10:$H$198,),MATCH(O$9,$C$9:$I$9,)),"")</f>
        <v/>
      </c>
      <c r="P20" s="43" t="str">
        <f t="array" ref="P20">IFERROR(INDEX($C$10:$I$198,MATCH(SMALL(IF(($C$10:$C$198=$U$3)*($G$10:$G$198=$U$4)*(LEFT($F$10:$F$198,2)=$U$2),$H$10:$H$198,""),ROW($B11)),$H$10:$H$198,),MATCH(P$9,$C$9:$I$9,)),"")</f>
        <v/>
      </c>
      <c r="Q20" s="43" t="str">
        <f t="array" ref="Q20">IFERROR(INDEX($C$10:$I$198,MATCH(SMALL(IF(($C$10:$C$198=$U$3)*($G$10:$G$198=$U$4)*(LEFT($F$10:$F$198,2)=$U$2),$H$10:$H$198,""),ROW($B11)),$H$10:$H$198,),MATCH(Q$9,$C$9:$I$9,)),"")</f>
        <v/>
      </c>
      <c r="R20" s="44" t="str">
        <f t="shared" si="0"/>
        <v/>
      </c>
      <c r="S20" s="39"/>
      <c r="T20" s="3"/>
      <c r="U20" s="3"/>
      <c r="V20" s="3"/>
      <c r="W20" s="3"/>
      <c r="X20" s="3"/>
      <c r="Y20" s="3"/>
    </row>
    <row r="21" spans="2:31" x14ac:dyDescent="0.3">
      <c r="B21" s="63">
        <f>SUBTOTAL(103,D$9:$D20)</f>
        <v>12</v>
      </c>
      <c r="C21" s="68"/>
      <c r="D21" s="69" t="s">
        <v>32</v>
      </c>
      <c r="E21" s="70">
        <v>43769</v>
      </c>
      <c r="F21" s="68" t="s">
        <v>15</v>
      </c>
      <c r="G21" s="68">
        <v>7</v>
      </c>
      <c r="H21" s="71">
        <v>43</v>
      </c>
      <c r="I21" s="68">
        <v>1257</v>
      </c>
      <c r="J21" s="3"/>
      <c r="K21" s="42">
        <f>SUBTOTAL(103,L$9:$L20)</f>
        <v>12</v>
      </c>
      <c r="L21" s="43" t="str">
        <f t="array" ref="L21">IFERROR(INDEX($C$10:$I$198,MATCH(SMALL(IF(($C$10:$C$198=$U$3)*($G$10:$G$198=$U$4)*(LEFT($F$10:$F$198,2)=$U$2),$H$10:$H$198,""),ROW($B12)),$H$10:$H$198,),MATCH(L$9,$C$9:$I$9,)),"")</f>
        <v/>
      </c>
      <c r="M21" s="43" t="str">
        <f t="array" ref="M21">IFERROR(INDEX($C$10:$I$198,MATCH(SMALL(IF(($C$10:$C$198=$U$3)*($G$10:$G$198=$U$4)*(LEFT($F$10:$F$198,2)=$U$2),$H$10:$H$198,""),ROW($B12)),$H$10:$H$198,),MATCH(M$9,$C$9:$I$9,)),"")</f>
        <v/>
      </c>
      <c r="N21" s="43" t="str">
        <f t="array" ref="N21">IFERROR(INDEX($C$10:$I$198,MATCH(SMALL(IF(($C$10:$C$198=$U$3)*($G$10:$G$198=$U$4)*(LEFT($F$10:$F$198,2)=$U$2),$H$10:$H$198,""),ROW($B12)),$H$10:$H$198,),MATCH(N$9,$C$9:$I$9,)),"")</f>
        <v/>
      </c>
      <c r="O21" s="43" t="str">
        <f t="array" ref="O21">IFERROR(INDEX($C$10:$I$198,MATCH(SMALL(IF(($C$10:$C$198=$U$3)*($G$10:$G$198=$U$4)*(LEFT($F$10:$F$198,2)=$U$2),$H$10:$H$198,""),ROW($B12)),$H$10:$H$198,),MATCH(O$9,$C$9:$I$9,)),"")</f>
        <v/>
      </c>
      <c r="P21" s="43" t="str">
        <f t="array" ref="P21">IFERROR(INDEX($C$10:$I$198,MATCH(SMALL(IF(($C$10:$C$198=$U$3)*($G$10:$G$198=$U$4)*(LEFT($F$10:$F$198,2)=$U$2),$H$10:$H$198,""),ROW($B12)),$H$10:$H$198,),MATCH(P$9,$C$9:$I$9,)),"")</f>
        <v/>
      </c>
      <c r="Q21" s="43" t="str">
        <f t="array" ref="Q21">IFERROR(INDEX($C$10:$I$198,MATCH(SMALL(IF(($C$10:$C$198=$U$3)*($G$10:$G$198=$U$4)*(LEFT($F$10:$F$198,2)=$U$2),$H$10:$H$198,""),ROW($B12)),$H$10:$H$198,),MATCH(Q$9,$C$9:$I$9,)),"")</f>
        <v/>
      </c>
      <c r="R21" s="44" t="str">
        <f t="shared" si="0"/>
        <v/>
      </c>
      <c r="S21" s="39"/>
      <c r="T21" s="3"/>
      <c r="U21" s="3"/>
      <c r="V21" s="3"/>
      <c r="W21" s="3"/>
      <c r="X21" s="3"/>
      <c r="Y21" s="3"/>
    </row>
    <row r="22" spans="2:31" x14ac:dyDescent="0.3">
      <c r="B22" s="63">
        <f>SUBTOTAL(103,D$9:$D21)</f>
        <v>13</v>
      </c>
      <c r="C22" s="64"/>
      <c r="D22" s="65" t="s">
        <v>33</v>
      </c>
      <c r="E22" s="66">
        <v>43770</v>
      </c>
      <c r="F22" s="64" t="s">
        <v>15</v>
      </c>
      <c r="G22" s="64">
        <v>7</v>
      </c>
      <c r="H22" s="67">
        <v>89</v>
      </c>
      <c r="I22" s="64">
        <v>776</v>
      </c>
      <c r="J22" s="3"/>
      <c r="K22" s="42">
        <f>SUBTOTAL(103,L$9:$L21)</f>
        <v>13</v>
      </c>
      <c r="L22" s="43" t="str">
        <f t="array" ref="L22">IFERROR(INDEX($C$10:$I$198,MATCH(SMALL(IF(($C$10:$C$198=$U$3)*($G$10:$G$198=$U$4)*(LEFT($F$10:$F$198,2)=$U$2),$H$10:$H$198,""),ROW($B13)),$H$10:$H$198,),MATCH(L$9,$C$9:$I$9,)),"")</f>
        <v/>
      </c>
      <c r="M22" s="43" t="str">
        <f t="array" ref="M22">IFERROR(INDEX($C$10:$I$198,MATCH(SMALL(IF(($C$10:$C$198=$U$3)*($G$10:$G$198=$U$4)*(LEFT($F$10:$F$198,2)=$U$2),$H$10:$H$198,""),ROW($B13)),$H$10:$H$198,),MATCH(M$9,$C$9:$I$9,)),"")</f>
        <v/>
      </c>
      <c r="N22" s="43" t="str">
        <f t="array" ref="N22">IFERROR(INDEX($C$10:$I$198,MATCH(SMALL(IF(($C$10:$C$198=$U$3)*($G$10:$G$198=$U$4)*(LEFT($F$10:$F$198,2)=$U$2),$H$10:$H$198,""),ROW($B13)),$H$10:$H$198,),MATCH(N$9,$C$9:$I$9,)),"")</f>
        <v/>
      </c>
      <c r="O22" s="43" t="str">
        <f t="array" ref="O22">IFERROR(INDEX($C$10:$I$198,MATCH(SMALL(IF(($C$10:$C$198=$U$3)*($G$10:$G$198=$U$4)*(LEFT($F$10:$F$198,2)=$U$2),$H$10:$H$198,""),ROW($B13)),$H$10:$H$198,),MATCH(O$9,$C$9:$I$9,)),"")</f>
        <v/>
      </c>
      <c r="P22" s="43" t="str">
        <f t="array" ref="P22">IFERROR(INDEX($C$10:$I$198,MATCH(SMALL(IF(($C$10:$C$198=$U$3)*($G$10:$G$198=$U$4)*(LEFT($F$10:$F$198,2)=$U$2),$H$10:$H$198,""),ROW($B13)),$H$10:$H$198,),MATCH(P$9,$C$9:$I$9,)),"")</f>
        <v/>
      </c>
      <c r="Q22" s="43" t="str">
        <f t="array" ref="Q22">IFERROR(INDEX($C$10:$I$198,MATCH(SMALL(IF(($C$10:$C$198=$U$3)*($G$10:$G$198=$U$4)*(LEFT($F$10:$F$198,2)=$U$2),$H$10:$H$198,""),ROW($B13)),$H$10:$H$198,),MATCH(Q$9,$C$9:$I$9,)),"")</f>
        <v/>
      </c>
      <c r="R22" s="44" t="str">
        <f t="shared" si="0"/>
        <v/>
      </c>
      <c r="S22" s="39"/>
      <c r="T22" s="3"/>
      <c r="U22" s="3"/>
      <c r="V22" s="3"/>
      <c r="W22" s="3"/>
      <c r="X22" s="3"/>
      <c r="Y22" s="3"/>
    </row>
    <row r="23" spans="2:31" x14ac:dyDescent="0.3">
      <c r="B23" s="63">
        <f>SUBTOTAL(103,D$9:$D22)</f>
        <v>14</v>
      </c>
      <c r="C23" s="68"/>
      <c r="D23" s="69" t="s">
        <v>34</v>
      </c>
      <c r="E23" s="70">
        <v>43771</v>
      </c>
      <c r="F23" s="68" t="s">
        <v>15</v>
      </c>
      <c r="G23" s="68">
        <v>7</v>
      </c>
      <c r="H23" s="71">
        <v>135</v>
      </c>
      <c r="I23" s="68">
        <v>520</v>
      </c>
      <c r="J23" s="3"/>
      <c r="K23" s="42">
        <f>SUBTOTAL(103,L$9:$L22)</f>
        <v>14</v>
      </c>
      <c r="L23" s="43" t="str">
        <f t="array" ref="L23">IFERROR(INDEX($C$10:$I$198,MATCH(SMALL(IF(($C$10:$C$198=$U$3)*($G$10:$G$198=$U$4)*(LEFT($F$10:$F$198,2)=$U$2),$H$10:$H$198,""),ROW($B14)),$H$10:$H$198,),MATCH(L$9,$C$9:$I$9,)),"")</f>
        <v/>
      </c>
      <c r="M23" s="43" t="str">
        <f t="array" ref="M23">IFERROR(INDEX($C$10:$I$198,MATCH(SMALL(IF(($C$10:$C$198=$U$3)*($G$10:$G$198=$U$4)*(LEFT($F$10:$F$198,2)=$U$2),$H$10:$H$198,""),ROW($B14)),$H$10:$H$198,),MATCH(M$9,$C$9:$I$9,)),"")</f>
        <v/>
      </c>
      <c r="N23" s="43" t="str">
        <f t="array" ref="N23">IFERROR(INDEX($C$10:$I$198,MATCH(SMALL(IF(($C$10:$C$198=$U$3)*($G$10:$G$198=$U$4)*(LEFT($F$10:$F$198,2)=$U$2),$H$10:$H$198,""),ROW($B14)),$H$10:$H$198,),MATCH(N$9,$C$9:$I$9,)),"")</f>
        <v/>
      </c>
      <c r="O23" s="43" t="str">
        <f t="array" ref="O23">IFERROR(INDEX($C$10:$I$198,MATCH(SMALL(IF(($C$10:$C$198=$U$3)*($G$10:$G$198=$U$4)*(LEFT($F$10:$F$198,2)=$U$2),$H$10:$H$198,""),ROW($B14)),$H$10:$H$198,),MATCH(O$9,$C$9:$I$9,)),"")</f>
        <v/>
      </c>
      <c r="P23" s="43" t="str">
        <f t="array" ref="P23">IFERROR(INDEX($C$10:$I$198,MATCH(SMALL(IF(($C$10:$C$198=$U$3)*($G$10:$G$198=$U$4)*(LEFT($F$10:$F$198,2)=$U$2),$H$10:$H$198,""),ROW($B14)),$H$10:$H$198,),MATCH(P$9,$C$9:$I$9,)),"")</f>
        <v/>
      </c>
      <c r="Q23" s="43" t="str">
        <f t="array" ref="Q23">IFERROR(INDEX($C$10:$I$198,MATCH(SMALL(IF(($C$10:$C$198=$U$3)*($G$10:$G$198=$U$4)*(LEFT($F$10:$F$198,2)=$U$2),$H$10:$H$198,""),ROW($B14)),$H$10:$H$198,),MATCH(Q$9,$C$9:$I$9,)),"")</f>
        <v/>
      </c>
      <c r="R23" s="44" t="str">
        <f t="shared" si="0"/>
        <v/>
      </c>
      <c r="S23" s="39"/>
      <c r="T23" s="3"/>
      <c r="U23" s="3"/>
      <c r="V23" s="3"/>
      <c r="W23" s="3"/>
      <c r="X23" s="3"/>
      <c r="Y23" s="3"/>
    </row>
    <row r="24" spans="2:31" x14ac:dyDescent="0.3">
      <c r="B24" s="63">
        <f>SUBTOTAL(103,D$9:$D23)</f>
        <v>15</v>
      </c>
      <c r="C24" s="64"/>
      <c r="D24" s="65" t="s">
        <v>35</v>
      </c>
      <c r="E24" s="66">
        <v>43406</v>
      </c>
      <c r="F24" s="64" t="s">
        <v>15</v>
      </c>
      <c r="G24" s="64">
        <v>7</v>
      </c>
      <c r="H24" s="67">
        <v>585</v>
      </c>
      <c r="I24" s="64">
        <v>316</v>
      </c>
      <c r="J24" s="3"/>
      <c r="K24" s="42">
        <f>SUBTOTAL(103,L$9:$L23)</f>
        <v>15</v>
      </c>
      <c r="L24" s="43" t="str">
        <f t="array" ref="L24">IFERROR(INDEX($C$10:$I$198,MATCH(SMALL(IF(($C$10:$C$198=$U$3)*($G$10:$G$198=$U$4)*(LEFT($F$10:$F$198,2)=$U$2),$H$10:$H$198,""),ROW($B15)),$H$10:$H$198,),MATCH(L$9,$C$9:$I$9,)),"")</f>
        <v/>
      </c>
      <c r="M24" s="43" t="str">
        <f t="array" ref="M24">IFERROR(INDEX($C$10:$I$198,MATCH(SMALL(IF(($C$10:$C$198=$U$3)*($G$10:$G$198=$U$4)*(LEFT($F$10:$F$198,2)=$U$2),$H$10:$H$198,""),ROW($B15)),$H$10:$H$198,),MATCH(M$9,$C$9:$I$9,)),"")</f>
        <v/>
      </c>
      <c r="N24" s="43" t="str">
        <f t="array" ref="N24">IFERROR(INDEX($C$10:$I$198,MATCH(SMALL(IF(($C$10:$C$198=$U$3)*($G$10:$G$198=$U$4)*(LEFT($F$10:$F$198,2)=$U$2),$H$10:$H$198,""),ROW($B15)),$H$10:$H$198,),MATCH(N$9,$C$9:$I$9,)),"")</f>
        <v/>
      </c>
      <c r="O24" s="43" t="str">
        <f t="array" ref="O24">IFERROR(INDEX($C$10:$I$198,MATCH(SMALL(IF(($C$10:$C$198=$U$3)*($G$10:$G$198=$U$4)*(LEFT($F$10:$F$198,2)=$U$2),$H$10:$H$198,""),ROW($B15)),$H$10:$H$198,),MATCH(O$9,$C$9:$I$9,)),"")</f>
        <v/>
      </c>
      <c r="P24" s="43" t="str">
        <f t="array" ref="P24">IFERROR(INDEX($C$10:$I$198,MATCH(SMALL(IF(($C$10:$C$198=$U$3)*($G$10:$G$198=$U$4)*(LEFT($F$10:$F$198,2)=$U$2),$H$10:$H$198,""),ROW($B15)),$H$10:$H$198,),MATCH(P$9,$C$9:$I$9,)),"")</f>
        <v/>
      </c>
      <c r="Q24" s="43" t="str">
        <f t="array" ref="Q24">IFERROR(INDEX($C$10:$I$198,MATCH(SMALL(IF(($C$10:$C$198=$U$3)*($G$10:$G$198=$U$4)*(LEFT($F$10:$F$198,2)=$U$2),$H$10:$H$198,""),ROW($B15)),$H$10:$H$198,),MATCH(Q$9,$C$9:$I$9,)),"")</f>
        <v/>
      </c>
      <c r="R24" s="44" t="str">
        <f t="shared" si="0"/>
        <v/>
      </c>
      <c r="S24" s="39"/>
      <c r="T24" s="3"/>
      <c r="U24" s="3"/>
      <c r="V24" s="3"/>
      <c r="W24" s="3"/>
      <c r="X24" s="3"/>
      <c r="Y24" s="3"/>
    </row>
    <row r="25" spans="2:31" x14ac:dyDescent="0.3">
      <c r="B25" s="63">
        <f>SUBTOTAL(103,D$9:$D24)</f>
        <v>16</v>
      </c>
      <c r="C25" s="68"/>
      <c r="D25" s="69" t="s">
        <v>36</v>
      </c>
      <c r="E25" s="70">
        <v>43407</v>
      </c>
      <c r="F25" s="68" t="s">
        <v>15</v>
      </c>
      <c r="G25" s="68">
        <v>7</v>
      </c>
      <c r="H25" s="71">
        <v>760</v>
      </c>
      <c r="I25" s="68">
        <v>285</v>
      </c>
      <c r="J25" s="3"/>
      <c r="K25" s="42">
        <f>SUBTOTAL(103,L$9:$L24)</f>
        <v>16</v>
      </c>
      <c r="L25" s="43" t="str">
        <f t="array" ref="L25">IFERROR(INDEX($C$10:$I$198,MATCH(SMALL(IF(($C$10:$C$198=$U$3)*($G$10:$G$198=$U$4)*(LEFT($F$10:$F$198,2)=$U$2),$H$10:$H$198,""),ROW($B16)),$H$10:$H$198,),MATCH(L$9,$C$9:$I$9,)),"")</f>
        <v/>
      </c>
      <c r="M25" s="43" t="str">
        <f t="array" ref="M25">IFERROR(INDEX($C$10:$I$198,MATCH(SMALL(IF(($C$10:$C$198=$U$3)*($G$10:$G$198=$U$4)*(LEFT($F$10:$F$198,2)=$U$2),$H$10:$H$198,""),ROW($B16)),$H$10:$H$198,),MATCH(M$9,$C$9:$I$9,)),"")</f>
        <v/>
      </c>
      <c r="N25" s="43" t="str">
        <f t="array" ref="N25">IFERROR(INDEX($C$10:$I$198,MATCH(SMALL(IF(($C$10:$C$198=$U$3)*($G$10:$G$198=$U$4)*(LEFT($F$10:$F$198,2)=$U$2),$H$10:$H$198,""),ROW($B16)),$H$10:$H$198,),MATCH(N$9,$C$9:$I$9,)),"")</f>
        <v/>
      </c>
      <c r="O25" s="43" t="str">
        <f t="array" ref="O25">IFERROR(INDEX($C$10:$I$198,MATCH(SMALL(IF(($C$10:$C$198=$U$3)*($G$10:$G$198=$U$4)*(LEFT($F$10:$F$198,2)=$U$2),$H$10:$H$198,""),ROW($B16)),$H$10:$H$198,),MATCH(O$9,$C$9:$I$9,)),"")</f>
        <v/>
      </c>
      <c r="P25" s="43" t="str">
        <f t="array" ref="P25">IFERROR(INDEX($C$10:$I$198,MATCH(SMALL(IF(($C$10:$C$198=$U$3)*($G$10:$G$198=$U$4)*(LEFT($F$10:$F$198,2)=$U$2),$H$10:$H$198,""),ROW($B16)),$H$10:$H$198,),MATCH(P$9,$C$9:$I$9,)),"")</f>
        <v/>
      </c>
      <c r="Q25" s="43" t="str">
        <f t="array" ref="Q25">IFERROR(INDEX($C$10:$I$198,MATCH(SMALL(IF(($C$10:$C$198=$U$3)*($G$10:$G$198=$U$4)*(LEFT($F$10:$F$198,2)=$U$2),$H$10:$H$198,""),ROW($B16)),$H$10:$H$198,),MATCH(Q$9,$C$9:$I$9,)),"")</f>
        <v/>
      </c>
      <c r="R25" s="44" t="str">
        <f t="shared" si="0"/>
        <v/>
      </c>
      <c r="S25" s="39"/>
      <c r="T25" s="3"/>
      <c r="U25" s="3"/>
      <c r="V25" s="3"/>
      <c r="W25" s="3"/>
      <c r="X25" s="3"/>
      <c r="Y25" s="3"/>
    </row>
    <row r="26" spans="2:31" x14ac:dyDescent="0.3">
      <c r="B26" s="63">
        <f>SUBTOTAL(103,D$9:$D25)</f>
        <v>17</v>
      </c>
      <c r="C26" s="64"/>
      <c r="D26" s="65" t="s">
        <v>37</v>
      </c>
      <c r="E26" s="66">
        <v>43408</v>
      </c>
      <c r="F26" s="64" t="s">
        <v>15</v>
      </c>
      <c r="G26" s="64">
        <v>7</v>
      </c>
      <c r="H26" s="67">
        <v>156</v>
      </c>
      <c r="I26" s="64">
        <v>766</v>
      </c>
      <c r="J26" s="3"/>
      <c r="K26" s="42">
        <f>SUBTOTAL(103,L$9:$L25)</f>
        <v>17</v>
      </c>
      <c r="L26" s="43" t="str">
        <f t="array" ref="L26">IFERROR(INDEX($C$10:$I$198,MATCH(SMALL(IF(($C$10:$C$198=$U$3)*($G$10:$G$198=$U$4)*(LEFT($F$10:$F$198,2)=$U$2),$H$10:$H$198,""),ROW($B17)),$H$10:$H$198,),MATCH(L$9,$C$9:$I$9,)),"")</f>
        <v/>
      </c>
      <c r="M26" s="43" t="str">
        <f t="array" ref="M26">IFERROR(INDEX($C$10:$I$198,MATCH(SMALL(IF(($C$10:$C$198=$U$3)*($G$10:$G$198=$U$4)*(LEFT($F$10:$F$198,2)=$U$2),$H$10:$H$198,""),ROW($B17)),$H$10:$H$198,),MATCH(M$9,$C$9:$I$9,)),"")</f>
        <v/>
      </c>
      <c r="N26" s="43" t="str">
        <f t="array" ref="N26">IFERROR(INDEX($C$10:$I$198,MATCH(SMALL(IF(($C$10:$C$198=$U$3)*($G$10:$G$198=$U$4)*(LEFT($F$10:$F$198,2)=$U$2),$H$10:$H$198,""),ROW($B17)),$H$10:$H$198,),MATCH(N$9,$C$9:$I$9,)),"")</f>
        <v/>
      </c>
      <c r="O26" s="43" t="str">
        <f t="array" ref="O26">IFERROR(INDEX($C$10:$I$198,MATCH(SMALL(IF(($C$10:$C$198=$U$3)*($G$10:$G$198=$U$4)*(LEFT($F$10:$F$198,2)=$U$2),$H$10:$H$198,""),ROW($B17)),$H$10:$H$198,),MATCH(O$9,$C$9:$I$9,)),"")</f>
        <v/>
      </c>
      <c r="P26" s="43" t="str">
        <f t="array" ref="P26">IFERROR(INDEX($C$10:$I$198,MATCH(SMALL(IF(($C$10:$C$198=$U$3)*($G$10:$G$198=$U$4)*(LEFT($F$10:$F$198,2)=$U$2),$H$10:$H$198,""),ROW($B17)),$H$10:$H$198,),MATCH(P$9,$C$9:$I$9,)),"")</f>
        <v/>
      </c>
      <c r="Q26" s="43" t="str">
        <f t="array" ref="Q26">IFERROR(INDEX($C$10:$I$198,MATCH(SMALL(IF(($C$10:$C$198=$U$3)*($G$10:$G$198=$U$4)*(LEFT($F$10:$F$198,2)=$U$2),$H$10:$H$198,""),ROW($B17)),$H$10:$H$198,),MATCH(Q$9,$C$9:$I$9,)),"")</f>
        <v/>
      </c>
      <c r="R26" s="44" t="str">
        <f t="shared" si="0"/>
        <v/>
      </c>
      <c r="S26" s="39"/>
      <c r="T26" s="3"/>
      <c r="U26" s="3"/>
      <c r="V26" s="3"/>
      <c r="W26" s="3"/>
      <c r="X26" s="3"/>
      <c r="Y26" s="3"/>
    </row>
    <row r="27" spans="2:31" x14ac:dyDescent="0.3">
      <c r="B27" s="63">
        <f>SUBTOTAL(103,D$9:$D26)</f>
        <v>18</v>
      </c>
      <c r="C27" s="68"/>
      <c r="D27" s="69" t="s">
        <v>38</v>
      </c>
      <c r="E27" s="70">
        <v>43409</v>
      </c>
      <c r="F27" s="68" t="s">
        <v>15</v>
      </c>
      <c r="G27" s="68">
        <v>7</v>
      </c>
      <c r="H27" s="71">
        <v>273</v>
      </c>
      <c r="I27" s="68">
        <v>479</v>
      </c>
      <c r="J27" s="3"/>
      <c r="K27" s="42">
        <f>SUBTOTAL(103,L$9:$L26)</f>
        <v>18</v>
      </c>
      <c r="L27" s="43" t="str">
        <f t="array" ref="L27">IFERROR(INDEX($C$10:$I$198,MATCH(SMALL(IF(($C$10:$C$198=$U$3)*($G$10:$G$198=$U$4)*(LEFT($F$10:$F$198,2)=$U$2),$H$10:$H$198,""),ROW($B18)),$H$10:$H$198,),MATCH(L$9,$C$9:$I$9,)),"")</f>
        <v/>
      </c>
      <c r="M27" s="43" t="str">
        <f t="array" ref="M27">IFERROR(INDEX($C$10:$I$198,MATCH(SMALL(IF(($C$10:$C$198=$U$3)*($G$10:$G$198=$U$4)*(LEFT($F$10:$F$198,2)=$U$2),$H$10:$H$198,""),ROW($B18)),$H$10:$H$198,),MATCH(M$9,$C$9:$I$9,)),"")</f>
        <v/>
      </c>
      <c r="N27" s="43" t="str">
        <f t="array" ref="N27">IFERROR(INDEX($C$10:$I$198,MATCH(SMALL(IF(($C$10:$C$198=$U$3)*($G$10:$G$198=$U$4)*(LEFT($F$10:$F$198,2)=$U$2),$H$10:$H$198,""),ROW($B18)),$H$10:$H$198,),MATCH(N$9,$C$9:$I$9,)),"")</f>
        <v/>
      </c>
      <c r="O27" s="43" t="str">
        <f t="array" ref="O27">IFERROR(INDEX($C$10:$I$198,MATCH(SMALL(IF(($C$10:$C$198=$U$3)*($G$10:$G$198=$U$4)*(LEFT($F$10:$F$198,2)=$U$2),$H$10:$H$198,""),ROW($B18)),$H$10:$H$198,),MATCH(O$9,$C$9:$I$9,)),"")</f>
        <v/>
      </c>
      <c r="P27" s="43" t="str">
        <f t="array" ref="P27">IFERROR(INDEX($C$10:$I$198,MATCH(SMALL(IF(($C$10:$C$198=$U$3)*($G$10:$G$198=$U$4)*(LEFT($F$10:$F$198,2)=$U$2),$H$10:$H$198,""),ROW($B18)),$H$10:$H$198,),MATCH(P$9,$C$9:$I$9,)),"")</f>
        <v/>
      </c>
      <c r="Q27" s="43" t="str">
        <f t="array" ref="Q27">IFERROR(INDEX($C$10:$I$198,MATCH(SMALL(IF(($C$10:$C$198=$U$3)*($G$10:$G$198=$U$4)*(LEFT($F$10:$F$198,2)=$U$2),$H$10:$H$198,""),ROW($B18)),$H$10:$H$198,),MATCH(Q$9,$C$9:$I$9,)),"")</f>
        <v/>
      </c>
      <c r="R27" s="44" t="str">
        <f t="shared" si="0"/>
        <v/>
      </c>
      <c r="S27" s="39"/>
      <c r="T27" s="3"/>
      <c r="U27" s="3"/>
      <c r="V27" s="3"/>
      <c r="W27" s="3"/>
      <c r="X27" s="3"/>
      <c r="Y27" s="3"/>
    </row>
    <row r="28" spans="2:31" x14ac:dyDescent="0.3">
      <c r="B28" s="63">
        <f>SUBTOTAL(103,D$9:$D27)</f>
        <v>19</v>
      </c>
      <c r="C28" s="64"/>
      <c r="D28" s="65" t="s">
        <v>39</v>
      </c>
      <c r="E28" s="66">
        <v>43410</v>
      </c>
      <c r="F28" s="64" t="s">
        <v>15</v>
      </c>
      <c r="G28" s="64">
        <v>7</v>
      </c>
      <c r="H28" s="67">
        <v>780</v>
      </c>
      <c r="I28" s="64">
        <v>387</v>
      </c>
      <c r="J28" s="3"/>
      <c r="K28" s="42">
        <f>SUBTOTAL(103,L$9:$L27)</f>
        <v>19</v>
      </c>
      <c r="L28" s="43" t="str">
        <f t="array" ref="L28">IFERROR(INDEX($C$10:$I$198,MATCH(SMALL(IF(($C$10:$C$198=$U$3)*($G$10:$G$198=$U$4)*(LEFT($F$10:$F$198,2)=$U$2),$H$10:$H$198,""),ROW($B19)),$H$10:$H$198,),MATCH(L$9,$C$9:$I$9,)),"")</f>
        <v/>
      </c>
      <c r="M28" s="43" t="str">
        <f t="array" ref="M28">IFERROR(INDEX($C$10:$I$198,MATCH(SMALL(IF(($C$10:$C$198=$U$3)*($G$10:$G$198=$U$4)*(LEFT($F$10:$F$198,2)=$U$2),$H$10:$H$198,""),ROW($B19)),$H$10:$H$198,),MATCH(M$9,$C$9:$I$9,)),"")</f>
        <v/>
      </c>
      <c r="N28" s="43" t="str">
        <f t="array" ref="N28">IFERROR(INDEX($C$10:$I$198,MATCH(SMALL(IF(($C$10:$C$198=$U$3)*($G$10:$G$198=$U$4)*(LEFT($F$10:$F$198,2)=$U$2),$H$10:$H$198,""),ROW($B19)),$H$10:$H$198,),MATCH(N$9,$C$9:$I$9,)),"")</f>
        <v/>
      </c>
      <c r="O28" s="43" t="str">
        <f t="array" ref="O28">IFERROR(INDEX($C$10:$I$198,MATCH(SMALL(IF(($C$10:$C$198=$U$3)*($G$10:$G$198=$U$4)*(LEFT($F$10:$F$198,2)=$U$2),$H$10:$H$198,""),ROW($B19)),$H$10:$H$198,),MATCH(O$9,$C$9:$I$9,)),"")</f>
        <v/>
      </c>
      <c r="P28" s="43" t="str">
        <f t="array" ref="P28">IFERROR(INDEX($C$10:$I$198,MATCH(SMALL(IF(($C$10:$C$198=$U$3)*($G$10:$G$198=$U$4)*(LEFT($F$10:$F$198,2)=$U$2),$H$10:$H$198,""),ROW($B19)),$H$10:$H$198,),MATCH(P$9,$C$9:$I$9,)),"")</f>
        <v/>
      </c>
      <c r="Q28" s="43" t="str">
        <f t="array" ref="Q28">IFERROR(INDEX($C$10:$I$198,MATCH(SMALL(IF(($C$10:$C$198=$U$3)*($G$10:$G$198=$U$4)*(LEFT($F$10:$F$198,2)=$U$2),$H$10:$H$198,""),ROW($B19)),$H$10:$H$198,),MATCH(Q$9,$C$9:$I$9,)),"")</f>
        <v/>
      </c>
      <c r="R28" s="44" t="str">
        <f t="shared" si="0"/>
        <v/>
      </c>
      <c r="S28" s="39"/>
      <c r="T28" s="3"/>
      <c r="U28" s="3"/>
      <c r="V28" s="3"/>
      <c r="W28" s="3"/>
      <c r="X28" s="3"/>
      <c r="Y28" s="3"/>
    </row>
    <row r="29" spans="2:31" x14ac:dyDescent="0.3">
      <c r="B29" s="63">
        <f>SUBTOTAL(103,D$9:$D28)</f>
        <v>20</v>
      </c>
      <c r="C29" s="68"/>
      <c r="D29" s="69" t="s">
        <v>40</v>
      </c>
      <c r="E29" s="70">
        <v>43411</v>
      </c>
      <c r="F29" s="68" t="s">
        <v>15</v>
      </c>
      <c r="G29" s="68">
        <v>17</v>
      </c>
      <c r="H29" s="71">
        <v>92</v>
      </c>
      <c r="I29" s="68">
        <v>883</v>
      </c>
      <c r="J29" s="3"/>
      <c r="K29" s="42">
        <f>SUBTOTAL(103,L$9:$L28)</f>
        <v>20</v>
      </c>
      <c r="L29" s="43" t="str">
        <f t="array" ref="L29">IFERROR(INDEX($C$10:$I$198,MATCH(SMALL(IF(($C$10:$C$198=$U$3)*($G$10:$G$198=$U$4)*(LEFT($F$10:$F$198,2)=$U$2),$H$10:$H$198,""),ROW($B20)),$H$10:$H$198,),MATCH(L$9,$C$9:$I$9,)),"")</f>
        <v/>
      </c>
      <c r="M29" s="43" t="str">
        <f t="array" ref="M29">IFERROR(INDEX($C$10:$I$198,MATCH(SMALL(IF(($C$10:$C$198=$U$3)*($G$10:$G$198=$U$4)*(LEFT($F$10:$F$198,2)=$U$2),$H$10:$H$198,""),ROW($B20)),$H$10:$H$198,),MATCH(M$9,$C$9:$I$9,)),"")</f>
        <v/>
      </c>
      <c r="N29" s="43" t="str">
        <f t="array" ref="N29">IFERROR(INDEX($C$10:$I$198,MATCH(SMALL(IF(($C$10:$C$198=$U$3)*($G$10:$G$198=$U$4)*(LEFT($F$10:$F$198,2)=$U$2),$H$10:$H$198,""),ROW($B20)),$H$10:$H$198,),MATCH(N$9,$C$9:$I$9,)),"")</f>
        <v/>
      </c>
      <c r="O29" s="43" t="str">
        <f t="array" ref="O29">IFERROR(INDEX($C$10:$I$198,MATCH(SMALL(IF(($C$10:$C$198=$U$3)*($G$10:$G$198=$U$4)*(LEFT($F$10:$F$198,2)=$U$2),$H$10:$H$198,""),ROW($B20)),$H$10:$H$198,),MATCH(O$9,$C$9:$I$9,)),"")</f>
        <v/>
      </c>
      <c r="P29" s="43" t="str">
        <f t="array" ref="P29">IFERROR(INDEX($C$10:$I$198,MATCH(SMALL(IF(($C$10:$C$198=$U$3)*($G$10:$G$198=$U$4)*(LEFT($F$10:$F$198,2)=$U$2),$H$10:$H$198,""),ROW($B20)),$H$10:$H$198,),MATCH(P$9,$C$9:$I$9,)),"")</f>
        <v/>
      </c>
      <c r="Q29" s="43" t="str">
        <f t="array" ref="Q29">IFERROR(INDEX($C$10:$I$198,MATCH(SMALL(IF(($C$10:$C$198=$U$3)*($G$10:$G$198=$U$4)*(LEFT($F$10:$F$198,2)=$U$2),$H$10:$H$198,""),ROW($B20)),$H$10:$H$198,),MATCH(Q$9,$C$9:$I$9,)),"")</f>
        <v/>
      </c>
      <c r="R29" s="44" t="str">
        <f t="shared" si="0"/>
        <v/>
      </c>
      <c r="S29" s="39"/>
      <c r="T29" s="3"/>
      <c r="U29" s="3"/>
      <c r="V29" s="3"/>
      <c r="W29" s="3"/>
      <c r="X29" s="3"/>
      <c r="Y29" s="3"/>
    </row>
    <row r="30" spans="2:31" x14ac:dyDescent="0.3">
      <c r="B30" s="63">
        <f>SUBTOTAL(103,D$9:$D29)</f>
        <v>21</v>
      </c>
      <c r="C30" s="64"/>
      <c r="D30" s="65" t="s">
        <v>41</v>
      </c>
      <c r="E30" s="66">
        <v>43412</v>
      </c>
      <c r="F30" s="64" t="s">
        <v>15</v>
      </c>
      <c r="G30" s="64">
        <v>17</v>
      </c>
      <c r="H30" s="67">
        <v>148</v>
      </c>
      <c r="I30" s="64">
        <v>639</v>
      </c>
      <c r="J30" s="3"/>
      <c r="K30" s="42">
        <f>SUBTOTAL(103,L$9:$L29)</f>
        <v>21</v>
      </c>
      <c r="L30" s="43" t="str">
        <f t="array" ref="L30">IFERROR(INDEX($C$10:$I$198,MATCH(SMALL(IF(($C$10:$C$198=$U$3)*($G$10:$G$198=$U$4)*(LEFT($F$10:$F$198,2)=$U$2),$H$10:$H$198,""),ROW($B21)),$H$10:$H$198,),MATCH(L$9,$C$9:$I$9,)),"")</f>
        <v/>
      </c>
      <c r="M30" s="43" t="str">
        <f t="array" ref="M30">IFERROR(INDEX($C$10:$I$198,MATCH(SMALL(IF(($C$10:$C$198=$U$3)*($G$10:$G$198=$U$4)*(LEFT($F$10:$F$198,2)=$U$2),$H$10:$H$198,""),ROW($B21)),$H$10:$H$198,),MATCH(M$9,$C$9:$I$9,)),"")</f>
        <v/>
      </c>
      <c r="N30" s="43" t="str">
        <f t="array" ref="N30">IFERROR(INDEX($C$10:$I$198,MATCH(SMALL(IF(($C$10:$C$198=$U$3)*($G$10:$G$198=$U$4)*(LEFT($F$10:$F$198,2)=$U$2),$H$10:$H$198,""),ROW($B21)),$H$10:$H$198,),MATCH(N$9,$C$9:$I$9,)),"")</f>
        <v/>
      </c>
      <c r="O30" s="43" t="str">
        <f t="array" ref="O30">IFERROR(INDEX($C$10:$I$198,MATCH(SMALL(IF(($C$10:$C$198=$U$3)*($G$10:$G$198=$U$4)*(LEFT($F$10:$F$198,2)=$U$2),$H$10:$H$198,""),ROW($B21)),$H$10:$H$198,),MATCH(O$9,$C$9:$I$9,)),"")</f>
        <v/>
      </c>
      <c r="P30" s="43" t="str">
        <f t="array" ref="P30">IFERROR(INDEX($C$10:$I$198,MATCH(SMALL(IF(($C$10:$C$198=$U$3)*($G$10:$G$198=$U$4)*(LEFT($F$10:$F$198,2)=$U$2),$H$10:$H$198,""),ROW($B21)),$H$10:$H$198,),MATCH(P$9,$C$9:$I$9,)),"")</f>
        <v/>
      </c>
      <c r="Q30" s="43" t="str">
        <f t="array" ref="Q30">IFERROR(INDEX($C$10:$I$198,MATCH(SMALL(IF(($C$10:$C$198=$U$3)*($G$10:$G$198=$U$4)*(LEFT($F$10:$F$198,2)=$U$2),$H$10:$H$198,""),ROW($B21)),$H$10:$H$198,),MATCH(Q$9,$C$9:$I$9,)),"")</f>
        <v/>
      </c>
      <c r="R30" s="44" t="str">
        <f t="shared" si="0"/>
        <v/>
      </c>
      <c r="S30" s="39"/>
      <c r="T30" s="3"/>
      <c r="U30" s="3"/>
      <c r="V30" s="3"/>
      <c r="W30" s="3"/>
      <c r="X30" s="3"/>
      <c r="Y30" s="3"/>
    </row>
    <row r="31" spans="2:31" x14ac:dyDescent="0.3">
      <c r="B31" s="63">
        <f>SUBTOTAL(103,D$9:$D30)</f>
        <v>22</v>
      </c>
      <c r="C31" s="68"/>
      <c r="D31" s="69" t="s">
        <v>42</v>
      </c>
      <c r="E31" s="70">
        <v>43413</v>
      </c>
      <c r="F31" s="68" t="s">
        <v>15</v>
      </c>
      <c r="G31" s="68">
        <v>17</v>
      </c>
      <c r="H31" s="71">
        <v>301</v>
      </c>
      <c r="I31" s="68">
        <v>517</v>
      </c>
      <c r="J31" s="3"/>
      <c r="K31" s="42">
        <f>SUBTOTAL(103,L$9:$L30)</f>
        <v>22</v>
      </c>
      <c r="L31" s="43" t="str">
        <f t="array" ref="L31">IFERROR(INDEX($C$10:$I$198,MATCH(SMALL(IF(($C$10:$C$198=$U$3)*($G$10:$G$198=$U$4)*(LEFT($F$10:$F$198,2)=$U$2),$H$10:$H$198,""),ROW($B22)),$H$10:$H$198,),MATCH(L$9,$C$9:$I$9,)),"")</f>
        <v/>
      </c>
      <c r="M31" s="43" t="str">
        <f t="array" ref="M31">IFERROR(INDEX($C$10:$I$198,MATCH(SMALL(IF(($C$10:$C$198=$U$3)*($G$10:$G$198=$U$4)*(LEFT($F$10:$F$198,2)=$U$2),$H$10:$H$198,""),ROW($B22)),$H$10:$H$198,),MATCH(M$9,$C$9:$I$9,)),"")</f>
        <v/>
      </c>
      <c r="N31" s="43" t="str">
        <f t="array" ref="N31">IFERROR(INDEX($C$10:$I$198,MATCH(SMALL(IF(($C$10:$C$198=$U$3)*($G$10:$G$198=$U$4)*(LEFT($F$10:$F$198,2)=$U$2),$H$10:$H$198,""),ROW($B22)),$H$10:$H$198,),MATCH(N$9,$C$9:$I$9,)),"")</f>
        <v/>
      </c>
      <c r="O31" s="43" t="str">
        <f t="array" ref="O31">IFERROR(INDEX($C$10:$I$198,MATCH(SMALL(IF(($C$10:$C$198=$U$3)*($G$10:$G$198=$U$4)*(LEFT($F$10:$F$198,2)=$U$2),$H$10:$H$198,""),ROW($B22)),$H$10:$H$198,),MATCH(O$9,$C$9:$I$9,)),"")</f>
        <v/>
      </c>
      <c r="P31" s="43" t="str">
        <f t="array" ref="P31">IFERROR(INDEX($C$10:$I$198,MATCH(SMALL(IF(($C$10:$C$198=$U$3)*($G$10:$G$198=$U$4)*(LEFT($F$10:$F$198,2)=$U$2),$H$10:$H$198,""),ROW($B22)),$H$10:$H$198,),MATCH(P$9,$C$9:$I$9,)),"")</f>
        <v/>
      </c>
      <c r="Q31" s="43" t="str">
        <f t="array" ref="Q31">IFERROR(INDEX($C$10:$I$198,MATCH(SMALL(IF(($C$10:$C$198=$U$3)*($G$10:$G$198=$U$4)*(LEFT($F$10:$F$198,2)=$U$2),$H$10:$H$198,""),ROW($B22)),$H$10:$H$198,),MATCH(Q$9,$C$9:$I$9,)),"")</f>
        <v/>
      </c>
      <c r="R31" s="44" t="str">
        <f t="shared" si="0"/>
        <v/>
      </c>
      <c r="S31" s="39"/>
      <c r="T31" s="3"/>
      <c r="U31" s="3"/>
      <c r="V31" s="3"/>
      <c r="W31" s="3"/>
      <c r="X31" s="3"/>
      <c r="Y31" s="3"/>
    </row>
    <row r="32" spans="2:31" x14ac:dyDescent="0.3">
      <c r="B32" s="63">
        <f>SUBTOTAL(103,D$9:$D31)</f>
        <v>23</v>
      </c>
      <c r="C32" s="72"/>
      <c r="D32" s="65" t="s">
        <v>43</v>
      </c>
      <c r="E32" s="73">
        <v>43414</v>
      </c>
      <c r="F32" s="64" t="s">
        <v>15</v>
      </c>
      <c r="G32" s="64">
        <v>17</v>
      </c>
      <c r="H32" s="67">
        <v>560</v>
      </c>
      <c r="I32" s="64">
        <v>421</v>
      </c>
      <c r="J32" s="3"/>
      <c r="K32" s="42">
        <f>SUBTOTAL(103,L$9:$L31)</f>
        <v>23</v>
      </c>
      <c r="L32" s="43" t="str">
        <f t="array" ref="L32">IFERROR(INDEX($C$10:$I$198,MATCH(SMALL(IF(($C$10:$C$198=$U$3)*($G$10:$G$198=$U$4)*(LEFT($F$10:$F$198,2)=$U$2),$H$10:$H$198,""),ROW($B23)),$H$10:$H$198,),MATCH(L$9,$C$9:$I$9,)),"")</f>
        <v/>
      </c>
      <c r="M32" s="43" t="str">
        <f t="array" ref="M32">IFERROR(INDEX($C$10:$I$198,MATCH(SMALL(IF(($C$10:$C$198=$U$3)*($G$10:$G$198=$U$4)*(LEFT($F$10:$F$198,2)=$U$2),$H$10:$H$198,""),ROW($B23)),$H$10:$H$198,),MATCH(M$9,$C$9:$I$9,)),"")</f>
        <v/>
      </c>
      <c r="N32" s="43" t="str">
        <f t="array" ref="N32">IFERROR(INDEX($C$10:$I$198,MATCH(SMALL(IF(($C$10:$C$198=$U$3)*($G$10:$G$198=$U$4)*(LEFT($F$10:$F$198,2)=$U$2),$H$10:$H$198,""),ROW($B23)),$H$10:$H$198,),MATCH(N$9,$C$9:$I$9,)),"")</f>
        <v/>
      </c>
      <c r="O32" s="43" t="str">
        <f t="array" ref="O32">IFERROR(INDEX($C$10:$I$198,MATCH(SMALL(IF(($C$10:$C$198=$U$3)*($G$10:$G$198=$U$4)*(LEFT($F$10:$F$198,2)=$U$2),$H$10:$H$198,""),ROW($B23)),$H$10:$H$198,),MATCH(O$9,$C$9:$I$9,)),"")</f>
        <v/>
      </c>
      <c r="P32" s="43" t="str">
        <f t="array" ref="P32">IFERROR(INDEX($C$10:$I$198,MATCH(SMALL(IF(($C$10:$C$198=$U$3)*($G$10:$G$198=$U$4)*(LEFT($F$10:$F$198,2)=$U$2),$H$10:$H$198,""),ROW($B23)),$H$10:$H$198,),MATCH(P$9,$C$9:$I$9,)),"")</f>
        <v/>
      </c>
      <c r="Q32" s="43" t="str">
        <f t="array" ref="Q32">IFERROR(INDEX($C$10:$I$198,MATCH(SMALL(IF(($C$10:$C$198=$U$3)*($G$10:$G$198=$U$4)*(LEFT($F$10:$F$198,2)=$U$2),$H$10:$H$198,""),ROW($B23)),$H$10:$H$198,),MATCH(Q$9,$C$9:$I$9,)),"")</f>
        <v/>
      </c>
      <c r="R32" s="44" t="str">
        <f t="shared" si="0"/>
        <v/>
      </c>
      <c r="S32" s="40"/>
      <c r="T32" s="3"/>
      <c r="U32" s="3"/>
      <c r="V32" s="3"/>
      <c r="W32" s="3"/>
      <c r="X32" s="3"/>
      <c r="Y32" s="3"/>
    </row>
    <row r="33" spans="2:26" x14ac:dyDescent="0.3">
      <c r="B33" s="63">
        <f>SUBTOTAL(103,D$9:$D32)</f>
        <v>24</v>
      </c>
      <c r="C33" s="68"/>
      <c r="D33" s="69" t="s">
        <v>44</v>
      </c>
      <c r="E33" s="70">
        <v>43768</v>
      </c>
      <c r="F33" s="68" t="s">
        <v>14</v>
      </c>
      <c r="G33" s="68">
        <v>2</v>
      </c>
      <c r="H33" s="71">
        <v>2500</v>
      </c>
      <c r="I33" s="68">
        <v>261</v>
      </c>
      <c r="J33" s="3"/>
      <c r="K33" s="3"/>
      <c r="L33" s="3"/>
      <c r="M33" s="3"/>
      <c r="N33" s="3"/>
      <c r="O33" s="3"/>
      <c r="P33" s="3"/>
      <c r="Q33" s="3"/>
      <c r="R33" s="3"/>
      <c r="S33" s="3"/>
      <c r="U33" s="3"/>
      <c r="V33" s="3"/>
      <c r="W33" s="3"/>
      <c r="X33" s="3"/>
      <c r="Y33" s="3"/>
      <c r="Z33" s="3"/>
    </row>
    <row r="34" spans="2:26" x14ac:dyDescent="0.3">
      <c r="B34" s="63">
        <f>SUBTOTAL(103,D$9:$D33)</f>
        <v>25</v>
      </c>
      <c r="C34" s="64"/>
      <c r="D34" s="65" t="s">
        <v>45</v>
      </c>
      <c r="E34" s="66">
        <v>43769</v>
      </c>
      <c r="F34" s="64" t="s">
        <v>14</v>
      </c>
      <c r="G34" s="64">
        <v>2</v>
      </c>
      <c r="H34" s="67">
        <v>2122</v>
      </c>
      <c r="I34" s="64">
        <v>307</v>
      </c>
      <c r="J34" s="3"/>
      <c r="K34" s="3"/>
      <c r="L34" s="3"/>
      <c r="M34" s="3"/>
      <c r="N34" s="3"/>
      <c r="O34" s="3"/>
      <c r="P34" s="3"/>
      <c r="Q34" s="9"/>
      <c r="R34" s="3"/>
      <c r="S34" s="3"/>
      <c r="U34" s="3"/>
      <c r="V34" s="3"/>
      <c r="W34" s="3"/>
      <c r="X34" s="3"/>
      <c r="Y34" s="3"/>
      <c r="Z34" s="3"/>
    </row>
    <row r="35" spans="2:26" x14ac:dyDescent="0.3">
      <c r="B35" s="63">
        <f>SUBTOTAL(103,D$9:$D34)</f>
        <v>26</v>
      </c>
      <c r="C35" s="68"/>
      <c r="D35" s="69" t="s">
        <v>46</v>
      </c>
      <c r="E35" s="70">
        <v>43770</v>
      </c>
      <c r="F35" s="68" t="s">
        <v>15</v>
      </c>
      <c r="G35" s="68">
        <v>0</v>
      </c>
      <c r="H35" s="71">
        <v>85</v>
      </c>
      <c r="I35" s="68">
        <v>1023</v>
      </c>
      <c r="J35" s="3"/>
      <c r="K35" s="3"/>
      <c r="L35" s="3"/>
      <c r="M35" s="3"/>
      <c r="N35" s="3"/>
      <c r="O35" s="3"/>
      <c r="P35" s="3"/>
      <c r="Q35" s="3"/>
      <c r="R35" s="3"/>
      <c r="S35" s="3"/>
      <c r="U35" s="3"/>
      <c r="V35" s="3"/>
      <c r="W35" s="3"/>
      <c r="X35" s="3"/>
      <c r="Y35" s="3"/>
      <c r="Z35" s="3"/>
    </row>
    <row r="36" spans="2:26" x14ac:dyDescent="0.3">
      <c r="B36" s="63">
        <f>SUBTOTAL(103,D$9:$D35)</f>
        <v>27</v>
      </c>
      <c r="C36" s="64"/>
      <c r="D36" s="65" t="s">
        <v>47</v>
      </c>
      <c r="E36" s="66">
        <v>43771</v>
      </c>
      <c r="F36" s="64" t="s">
        <v>15</v>
      </c>
      <c r="G36" s="64">
        <v>2</v>
      </c>
      <c r="H36" s="67">
        <v>145</v>
      </c>
      <c r="I36" s="64">
        <v>764</v>
      </c>
      <c r="J36" s="3"/>
      <c r="K36" s="3"/>
      <c r="L36" s="3"/>
      <c r="M36" s="3"/>
      <c r="N36" s="3"/>
      <c r="O36" s="3"/>
      <c r="P36" s="3"/>
      <c r="Q36" s="3"/>
      <c r="R36" s="3"/>
      <c r="S36" s="3"/>
      <c r="U36" s="3"/>
      <c r="V36" s="3"/>
      <c r="W36" s="3"/>
      <c r="X36" s="3"/>
      <c r="Y36" s="3"/>
      <c r="Z36" s="3"/>
    </row>
    <row r="37" spans="2:26" x14ac:dyDescent="0.3">
      <c r="B37" s="63">
        <f>SUBTOTAL(103,D$9:$D36)</f>
        <v>28</v>
      </c>
      <c r="C37" s="74"/>
      <c r="D37" s="69" t="s">
        <v>48</v>
      </c>
      <c r="E37" s="70">
        <v>43406</v>
      </c>
      <c r="F37" s="68" t="s">
        <v>15</v>
      </c>
      <c r="G37" s="68">
        <v>2</v>
      </c>
      <c r="H37" s="71">
        <v>210</v>
      </c>
      <c r="I37" s="68">
        <v>652</v>
      </c>
      <c r="J37" s="3"/>
      <c r="K37" s="3"/>
      <c r="L37" s="3"/>
      <c r="M37" s="3"/>
      <c r="N37" s="3"/>
      <c r="O37" s="3"/>
      <c r="P37" s="3"/>
      <c r="Q37" s="3"/>
      <c r="R37" s="3"/>
      <c r="S37" s="3"/>
      <c r="U37" s="3"/>
      <c r="V37" s="3"/>
      <c r="W37" s="3"/>
      <c r="X37" s="3"/>
      <c r="Y37" s="3"/>
      <c r="Z37" s="3"/>
    </row>
    <row r="38" spans="2:26" x14ac:dyDescent="0.3">
      <c r="B38" s="63">
        <f>SUBTOTAL(103,D$9:$D37)</f>
        <v>29</v>
      </c>
      <c r="C38" s="64"/>
      <c r="D38" s="65" t="s">
        <v>49</v>
      </c>
      <c r="E38" s="66">
        <v>43407</v>
      </c>
      <c r="F38" s="64" t="s">
        <v>15</v>
      </c>
      <c r="G38" s="64">
        <v>0</v>
      </c>
      <c r="H38" s="67">
        <v>830</v>
      </c>
      <c r="I38" s="64">
        <v>292</v>
      </c>
      <c r="J38" s="3"/>
      <c r="K38" s="3"/>
      <c r="L38" s="3"/>
      <c r="M38" s="3"/>
      <c r="N38" s="3"/>
      <c r="O38" s="3"/>
      <c r="P38" s="3"/>
      <c r="Q38" s="3"/>
      <c r="R38" s="3"/>
      <c r="S38" s="3"/>
      <c r="U38" s="3"/>
      <c r="V38" s="3"/>
      <c r="W38" s="3"/>
      <c r="X38" s="3"/>
      <c r="Y38" s="3"/>
      <c r="Z38" s="3"/>
    </row>
    <row r="39" spans="2:26" x14ac:dyDescent="0.3">
      <c r="B39" s="63">
        <f>SUBTOTAL(103,D$9:$D38)</f>
        <v>30</v>
      </c>
      <c r="C39" s="68"/>
      <c r="D39" s="69" t="s">
        <v>50</v>
      </c>
      <c r="E39" s="70">
        <v>43768</v>
      </c>
      <c r="F39" s="68" t="s">
        <v>14</v>
      </c>
      <c r="G39" s="68">
        <v>2</v>
      </c>
      <c r="H39" s="71">
        <v>1030</v>
      </c>
      <c r="I39" s="68">
        <v>359</v>
      </c>
      <c r="J39" s="3"/>
      <c r="K39" s="3"/>
      <c r="L39" s="3"/>
      <c r="M39" s="3"/>
      <c r="N39" s="3"/>
      <c r="O39" s="3"/>
      <c r="P39" s="3"/>
      <c r="Q39" s="3"/>
      <c r="R39" s="3"/>
      <c r="S39" s="3"/>
      <c r="U39" s="3"/>
      <c r="V39" s="3"/>
      <c r="W39" s="3"/>
      <c r="X39" s="3"/>
      <c r="Y39" s="3"/>
      <c r="Z39" s="3"/>
    </row>
    <row r="40" spans="2:26" x14ac:dyDescent="0.3">
      <c r="B40" s="63">
        <f>SUBTOTAL(103,D$9:$D39)</f>
        <v>31</v>
      </c>
      <c r="C40" s="64"/>
      <c r="D40" s="65" t="s">
        <v>51</v>
      </c>
      <c r="E40" s="66">
        <v>43769</v>
      </c>
      <c r="F40" s="64" t="s">
        <v>14</v>
      </c>
      <c r="G40" s="64">
        <v>2</v>
      </c>
      <c r="H40" s="67">
        <v>1450</v>
      </c>
      <c r="I40" s="64">
        <v>273</v>
      </c>
      <c r="J40" s="3"/>
      <c r="K40" s="3"/>
      <c r="L40" s="3"/>
      <c r="M40" s="3"/>
      <c r="N40" s="3"/>
      <c r="O40" s="3"/>
      <c r="P40" s="3"/>
      <c r="Q40" s="3"/>
      <c r="R40" s="3"/>
      <c r="S40" s="3"/>
      <c r="U40" s="3"/>
      <c r="V40" s="3"/>
      <c r="W40" s="3"/>
      <c r="X40" s="3"/>
      <c r="Y40" s="3"/>
      <c r="Z40" s="3"/>
    </row>
    <row r="41" spans="2:26" x14ac:dyDescent="0.3">
      <c r="B41" s="63">
        <f>SUBTOTAL(103,D$9:$D40)</f>
        <v>32</v>
      </c>
      <c r="C41" s="68"/>
      <c r="D41" s="69" t="s">
        <v>52</v>
      </c>
      <c r="E41" s="70">
        <v>43770</v>
      </c>
      <c r="F41" s="68" t="s">
        <v>14</v>
      </c>
      <c r="G41" s="68">
        <v>0</v>
      </c>
      <c r="H41" s="71">
        <v>3700</v>
      </c>
      <c r="I41" s="68">
        <v>315</v>
      </c>
      <c r="J41" s="3"/>
      <c r="K41" s="3"/>
      <c r="L41" s="3"/>
      <c r="M41" s="3"/>
      <c r="N41" s="3"/>
      <c r="O41" s="3"/>
      <c r="P41" s="3"/>
      <c r="Q41" s="3"/>
      <c r="R41" s="3"/>
      <c r="S41" s="3"/>
      <c r="U41" s="3"/>
      <c r="V41" s="3"/>
      <c r="W41" s="3"/>
      <c r="X41" s="3"/>
      <c r="Y41" s="3"/>
      <c r="Z41" s="3"/>
    </row>
    <row r="42" spans="2:26" x14ac:dyDescent="0.3">
      <c r="B42" s="63">
        <f>SUBTOTAL(103,D$9:$D41)</f>
        <v>33</v>
      </c>
      <c r="C42" s="64"/>
      <c r="D42" s="65" t="s">
        <v>53</v>
      </c>
      <c r="E42" s="66">
        <v>43771</v>
      </c>
      <c r="F42" s="64" t="s">
        <v>15</v>
      </c>
      <c r="G42" s="64">
        <v>0</v>
      </c>
      <c r="H42" s="67">
        <v>128</v>
      </c>
      <c r="I42" s="64">
        <v>617</v>
      </c>
      <c r="J42" s="3"/>
      <c r="K42" s="3"/>
      <c r="L42" s="3"/>
      <c r="M42" s="3"/>
      <c r="N42" s="3"/>
      <c r="O42" s="3"/>
      <c r="P42" s="3"/>
      <c r="Q42" s="3"/>
      <c r="R42" s="3"/>
      <c r="S42" s="3"/>
      <c r="U42" s="3"/>
      <c r="V42" s="3"/>
      <c r="W42" s="3"/>
      <c r="X42" s="3"/>
      <c r="Y42" s="3"/>
      <c r="Z42" s="3"/>
    </row>
    <row r="43" spans="2:26" x14ac:dyDescent="0.3">
      <c r="B43" s="63">
        <f>SUBTOTAL(103,D$9:$D42)</f>
        <v>34</v>
      </c>
      <c r="C43" s="68"/>
      <c r="D43" s="69" t="s">
        <v>54</v>
      </c>
      <c r="E43" s="70">
        <v>43406</v>
      </c>
      <c r="F43" s="68" t="s">
        <v>15</v>
      </c>
      <c r="G43" s="68">
        <v>0</v>
      </c>
      <c r="H43" s="71">
        <v>183</v>
      </c>
      <c r="I43" s="68">
        <v>555</v>
      </c>
      <c r="J43" s="3"/>
      <c r="K43" s="3"/>
      <c r="L43" s="3"/>
      <c r="M43" s="3"/>
      <c r="N43" s="3"/>
      <c r="O43" s="3"/>
      <c r="P43" s="3"/>
      <c r="Q43" s="3"/>
      <c r="R43" s="3"/>
      <c r="S43" s="3"/>
      <c r="U43" s="3"/>
      <c r="V43" s="3"/>
      <c r="W43" s="3"/>
      <c r="X43" s="3"/>
      <c r="Y43" s="3"/>
      <c r="Z43" s="3"/>
    </row>
    <row r="44" spans="2:26" x14ac:dyDescent="0.3">
      <c r="B44" s="63">
        <f>SUBTOTAL(103,D$9:$D43)</f>
        <v>35</v>
      </c>
      <c r="C44" s="64"/>
      <c r="D44" s="65" t="s">
        <v>55</v>
      </c>
      <c r="E44" s="66">
        <v>43407</v>
      </c>
      <c r="F44" s="64" t="s">
        <v>15</v>
      </c>
      <c r="G44" s="64">
        <v>0</v>
      </c>
      <c r="H44" s="67">
        <v>275</v>
      </c>
      <c r="I44" s="64">
        <v>438</v>
      </c>
      <c r="J44" s="3"/>
      <c r="K44" s="3"/>
      <c r="L44" s="3"/>
      <c r="M44" s="3"/>
      <c r="N44" s="3"/>
      <c r="O44" s="3"/>
      <c r="P44" s="3"/>
      <c r="Q44" s="3"/>
      <c r="R44" s="3"/>
      <c r="S44" s="3"/>
      <c r="U44" s="3"/>
      <c r="V44" s="3"/>
      <c r="W44" s="3"/>
      <c r="X44" s="3"/>
      <c r="Y44" s="3"/>
      <c r="Z44" s="3"/>
    </row>
    <row r="45" spans="2:26" x14ac:dyDescent="0.3">
      <c r="B45" s="63">
        <f>SUBTOTAL(103,D$9:$D44)</f>
        <v>36</v>
      </c>
      <c r="C45" s="68"/>
      <c r="D45" s="69" t="s">
        <v>56</v>
      </c>
      <c r="E45" s="70">
        <v>43770</v>
      </c>
      <c r="F45" s="68" t="s">
        <v>15</v>
      </c>
      <c r="G45" s="68">
        <v>0</v>
      </c>
      <c r="H45" s="71">
        <v>385</v>
      </c>
      <c r="I45" s="68">
        <v>409</v>
      </c>
      <c r="J45" s="3"/>
      <c r="K45" s="3"/>
      <c r="L45" s="3"/>
      <c r="M45" s="3"/>
      <c r="N45" s="3"/>
      <c r="O45" s="3"/>
      <c r="P45" s="3"/>
      <c r="Q45" s="3"/>
      <c r="R45" s="3"/>
      <c r="S45" s="3"/>
      <c r="U45" s="3"/>
      <c r="V45" s="3"/>
      <c r="W45" s="3"/>
      <c r="X45" s="3"/>
      <c r="Y45" s="3"/>
      <c r="Z45" s="3"/>
    </row>
    <row r="46" spans="2:26" x14ac:dyDescent="0.3">
      <c r="B46" s="63">
        <f>SUBTOTAL(103,D$9:$D45)</f>
        <v>37</v>
      </c>
      <c r="C46" s="64"/>
      <c r="D46" s="65" t="s">
        <v>57</v>
      </c>
      <c r="E46" s="66">
        <v>43771</v>
      </c>
      <c r="F46" s="64" t="s">
        <v>15</v>
      </c>
      <c r="G46" s="64">
        <v>0</v>
      </c>
      <c r="H46" s="67">
        <v>360</v>
      </c>
      <c r="I46" s="64">
        <v>492</v>
      </c>
      <c r="J46" s="3"/>
      <c r="K46" s="3"/>
      <c r="L46" s="3"/>
      <c r="M46" s="3"/>
      <c r="N46" s="3"/>
      <c r="O46" s="3"/>
      <c r="P46" s="3"/>
      <c r="Q46" s="3"/>
      <c r="R46" s="3"/>
      <c r="S46" s="3"/>
      <c r="U46" s="3"/>
      <c r="V46" s="3"/>
      <c r="W46" s="3"/>
      <c r="X46" s="3"/>
      <c r="Y46" s="3"/>
      <c r="Z46" s="3"/>
    </row>
    <row r="47" spans="2:26" x14ac:dyDescent="0.3">
      <c r="B47" s="63">
        <f>SUBTOTAL(103,D$9:$D46)</f>
        <v>38</v>
      </c>
      <c r="C47" s="68"/>
      <c r="D47" s="69" t="s">
        <v>58</v>
      </c>
      <c r="E47" s="70">
        <v>43406</v>
      </c>
      <c r="F47" s="68" t="s">
        <v>15</v>
      </c>
      <c r="G47" s="68">
        <v>2</v>
      </c>
      <c r="H47" s="71">
        <v>360</v>
      </c>
      <c r="I47" s="68">
        <v>580</v>
      </c>
      <c r="J47" s="3"/>
      <c r="K47" s="3"/>
      <c r="L47" s="3"/>
      <c r="M47" s="3"/>
      <c r="N47" s="3"/>
      <c r="O47" s="3"/>
      <c r="P47" s="3"/>
      <c r="Q47" s="3"/>
      <c r="R47" s="3"/>
      <c r="S47" s="3"/>
      <c r="U47" s="3"/>
      <c r="V47" s="3"/>
      <c r="W47" s="3"/>
      <c r="X47" s="3"/>
      <c r="Y47" s="3"/>
      <c r="Z47" s="3"/>
    </row>
    <row r="48" spans="2:26" x14ac:dyDescent="0.3">
      <c r="B48" s="63">
        <f>SUBTOTAL(103,D$9:$D47)</f>
        <v>39</v>
      </c>
      <c r="C48" s="64"/>
      <c r="D48" s="65" t="s">
        <v>59</v>
      </c>
      <c r="E48" s="66">
        <v>43407</v>
      </c>
      <c r="F48" s="64" t="s">
        <v>15</v>
      </c>
      <c r="G48" s="64">
        <v>0</v>
      </c>
      <c r="H48" s="67">
        <v>615</v>
      </c>
      <c r="I48" s="64">
        <v>430</v>
      </c>
      <c r="J48" s="3"/>
      <c r="K48" s="3"/>
      <c r="L48" s="3"/>
      <c r="M48" s="3"/>
      <c r="N48" s="3"/>
      <c r="O48" s="3"/>
      <c r="P48" s="3"/>
      <c r="Q48" s="3"/>
      <c r="R48" s="3"/>
      <c r="S48" s="3"/>
      <c r="U48" s="3"/>
      <c r="V48" s="3"/>
      <c r="W48" s="3"/>
      <c r="X48" s="3"/>
      <c r="Y48" s="3"/>
      <c r="Z48" s="3"/>
    </row>
    <row r="49" spans="2:26" x14ac:dyDescent="0.3">
      <c r="B49" s="63">
        <f>SUBTOTAL(103,D$9:$D48)</f>
        <v>40</v>
      </c>
      <c r="C49" s="68"/>
      <c r="D49" s="69" t="s">
        <v>60</v>
      </c>
      <c r="E49" s="70">
        <v>43408</v>
      </c>
      <c r="F49" s="68" t="s">
        <v>14</v>
      </c>
      <c r="G49" s="68">
        <v>2</v>
      </c>
      <c r="H49" s="71">
        <v>3540</v>
      </c>
      <c r="I49" s="68">
        <v>195</v>
      </c>
      <c r="J49" s="3"/>
      <c r="K49" s="3"/>
      <c r="L49" s="3"/>
      <c r="M49" s="3"/>
      <c r="N49" s="3"/>
      <c r="O49" s="3"/>
      <c r="P49" s="3"/>
      <c r="Q49" s="3"/>
      <c r="R49" s="3"/>
      <c r="S49" s="3"/>
      <c r="U49" s="3"/>
      <c r="V49" s="3"/>
      <c r="W49" s="3"/>
      <c r="X49" s="3"/>
      <c r="Y49" s="3"/>
      <c r="Z49" s="3"/>
    </row>
    <row r="50" spans="2:26" x14ac:dyDescent="0.3">
      <c r="B50" s="63">
        <f>SUBTOTAL(103,D$9:$D49)</f>
        <v>41</v>
      </c>
      <c r="C50" s="64"/>
      <c r="D50" s="65" t="s">
        <v>61</v>
      </c>
      <c r="E50" s="66">
        <v>43409</v>
      </c>
      <c r="F50" s="64" t="s">
        <v>14</v>
      </c>
      <c r="G50" s="64">
        <v>0</v>
      </c>
      <c r="H50" s="67">
        <v>1170</v>
      </c>
      <c r="I50" s="64">
        <v>329</v>
      </c>
      <c r="J50" s="3"/>
      <c r="K50" s="3"/>
      <c r="L50" s="3"/>
      <c r="M50" s="3"/>
      <c r="N50" s="3"/>
      <c r="O50" s="3"/>
      <c r="P50" s="3"/>
      <c r="Q50" s="3"/>
      <c r="R50" s="3"/>
      <c r="S50" s="3"/>
      <c r="U50" s="3"/>
      <c r="V50" s="3"/>
      <c r="W50" s="3"/>
      <c r="X50" s="3"/>
      <c r="Y50" s="3"/>
      <c r="Z50" s="3"/>
    </row>
    <row r="51" spans="2:26" x14ac:dyDescent="0.3">
      <c r="B51" s="63">
        <f>SUBTOTAL(103,D$9:$D50)</f>
        <v>42</v>
      </c>
      <c r="C51" s="68"/>
      <c r="D51" s="69" t="s">
        <v>62</v>
      </c>
      <c r="E51" s="70">
        <v>43410</v>
      </c>
      <c r="F51" s="68" t="s">
        <v>14</v>
      </c>
      <c r="G51" s="68">
        <v>0</v>
      </c>
      <c r="H51" s="71">
        <v>1650</v>
      </c>
      <c r="I51" s="68">
        <v>404</v>
      </c>
      <c r="J51" s="3"/>
      <c r="K51" s="3"/>
      <c r="L51" s="3"/>
      <c r="M51" s="3"/>
      <c r="N51" s="3"/>
      <c r="O51" s="3"/>
      <c r="P51" s="3"/>
      <c r="Q51" s="3"/>
      <c r="R51" s="3"/>
      <c r="S51" s="3"/>
      <c r="U51" s="3"/>
      <c r="V51" s="3"/>
      <c r="W51" s="3"/>
      <c r="X51" s="3"/>
      <c r="Y51" s="3"/>
      <c r="Z51" s="3"/>
    </row>
    <row r="52" spans="2:26" x14ac:dyDescent="0.3">
      <c r="B52" s="63">
        <f>SUBTOTAL(103,D$9:$D51)</f>
        <v>43</v>
      </c>
      <c r="C52" s="64"/>
      <c r="D52" s="65" t="s">
        <v>63</v>
      </c>
      <c r="E52" s="66">
        <v>43411</v>
      </c>
      <c r="F52" s="64" t="s">
        <v>14</v>
      </c>
      <c r="G52" s="64">
        <v>7</v>
      </c>
      <c r="H52" s="67">
        <v>3691</v>
      </c>
      <c r="I52" s="64">
        <v>225</v>
      </c>
      <c r="J52" s="3"/>
      <c r="K52" s="3"/>
      <c r="L52" s="3"/>
      <c r="M52" s="3"/>
      <c r="N52" s="3"/>
      <c r="O52" s="3"/>
      <c r="P52" s="3"/>
      <c r="Q52" s="3"/>
      <c r="R52" s="3"/>
      <c r="S52" s="3"/>
      <c r="U52" s="3"/>
      <c r="V52" s="3"/>
      <c r="W52" s="3"/>
      <c r="X52" s="3"/>
      <c r="Y52" s="3"/>
      <c r="Z52" s="3"/>
    </row>
    <row r="53" spans="2:26" x14ac:dyDescent="0.3">
      <c r="B53" s="63">
        <f>SUBTOTAL(103,D$9:$D52)</f>
        <v>44</v>
      </c>
      <c r="C53" s="68"/>
      <c r="D53" s="75" t="s">
        <v>64</v>
      </c>
      <c r="E53" s="70">
        <v>43412</v>
      </c>
      <c r="F53" s="68" t="s">
        <v>14</v>
      </c>
      <c r="G53" s="68">
        <v>7</v>
      </c>
      <c r="H53" s="71">
        <v>4920</v>
      </c>
      <c r="I53" s="68">
        <v>206</v>
      </c>
      <c r="J53" s="3"/>
      <c r="K53" s="3"/>
      <c r="L53" s="3"/>
      <c r="M53" s="3"/>
      <c r="N53" s="3"/>
      <c r="O53" s="3"/>
      <c r="P53" s="3"/>
      <c r="Q53" s="3"/>
      <c r="R53" s="3"/>
      <c r="S53" s="3"/>
      <c r="U53" s="3"/>
      <c r="V53" s="3"/>
      <c r="W53" s="3"/>
      <c r="X53" s="3"/>
      <c r="Y53" s="3"/>
      <c r="Z53" s="3"/>
    </row>
    <row r="54" spans="2:26" x14ac:dyDescent="0.3">
      <c r="B54" s="63">
        <f>SUBTOTAL(103,D$9:$D53)</f>
        <v>45</v>
      </c>
      <c r="C54" s="64"/>
      <c r="D54" s="76" t="s">
        <v>65</v>
      </c>
      <c r="E54" s="66">
        <v>43413</v>
      </c>
      <c r="F54" s="64" t="s">
        <v>15</v>
      </c>
      <c r="G54" s="64">
        <v>0</v>
      </c>
      <c r="H54" s="67">
        <v>310</v>
      </c>
      <c r="I54" s="64">
        <v>411</v>
      </c>
      <c r="J54" s="3"/>
      <c r="K54" s="3"/>
      <c r="L54" s="3"/>
      <c r="M54" s="3"/>
      <c r="N54" s="3"/>
      <c r="O54" s="3"/>
      <c r="P54" s="3"/>
      <c r="Q54" s="3"/>
      <c r="R54" s="3"/>
      <c r="S54" s="3"/>
      <c r="U54" s="3"/>
      <c r="V54" s="3"/>
      <c r="W54" s="3"/>
      <c r="X54" s="3"/>
      <c r="Y54" s="3"/>
      <c r="Z54" s="3"/>
    </row>
    <row r="55" spans="2:26" x14ac:dyDescent="0.3">
      <c r="B55" s="63">
        <f>SUBTOTAL(103,D$9:$D54)</f>
        <v>46</v>
      </c>
      <c r="C55" s="68"/>
      <c r="D55" s="75" t="s">
        <v>66</v>
      </c>
      <c r="E55" s="77">
        <v>43414</v>
      </c>
      <c r="F55" s="68" t="s">
        <v>15</v>
      </c>
      <c r="G55" s="68">
        <v>4</v>
      </c>
      <c r="H55" s="71">
        <v>460</v>
      </c>
      <c r="I55" s="68">
        <v>359</v>
      </c>
      <c r="J55" s="3"/>
      <c r="K55" s="3"/>
      <c r="L55" s="3"/>
      <c r="M55" s="3"/>
      <c r="N55" s="3"/>
      <c r="O55" s="3"/>
      <c r="P55" s="3"/>
      <c r="Q55" s="3"/>
      <c r="R55" s="3"/>
      <c r="S55" s="3"/>
      <c r="U55" s="3"/>
      <c r="V55" s="3"/>
      <c r="W55" s="3"/>
      <c r="X55" s="3"/>
      <c r="Y55" s="3"/>
      <c r="Z55" s="3"/>
    </row>
    <row r="56" spans="2:26" x14ac:dyDescent="0.3">
      <c r="B56" s="63">
        <f>SUBTOTAL(103,D$9:$D55)</f>
        <v>47</v>
      </c>
      <c r="C56" s="64"/>
      <c r="D56" s="76" t="s">
        <v>67</v>
      </c>
      <c r="E56" s="66">
        <v>43768</v>
      </c>
      <c r="F56" s="64" t="s">
        <v>15</v>
      </c>
      <c r="G56" s="64">
        <v>4</v>
      </c>
      <c r="H56" s="67">
        <v>460</v>
      </c>
      <c r="I56" s="64">
        <v>348</v>
      </c>
      <c r="J56" s="3"/>
      <c r="K56" s="3"/>
      <c r="L56" s="3"/>
      <c r="M56" s="3"/>
      <c r="N56" s="3"/>
      <c r="O56" s="3"/>
      <c r="P56" s="3"/>
      <c r="Q56" s="3"/>
      <c r="R56" s="3"/>
      <c r="S56" s="3"/>
      <c r="U56" s="3"/>
      <c r="V56" s="3"/>
      <c r="W56" s="3"/>
      <c r="X56" s="3"/>
      <c r="Y56" s="3"/>
      <c r="Z56" s="3"/>
    </row>
    <row r="57" spans="2:26" x14ac:dyDescent="0.3">
      <c r="B57" s="63">
        <f>SUBTOTAL(103,D$9:$D56)</f>
        <v>48</v>
      </c>
      <c r="C57" s="68"/>
      <c r="D57" s="75" t="s">
        <v>68</v>
      </c>
      <c r="E57" s="70">
        <v>43769</v>
      </c>
      <c r="F57" s="68" t="s">
        <v>15</v>
      </c>
      <c r="G57" s="68">
        <v>7</v>
      </c>
      <c r="H57" s="71">
        <v>510</v>
      </c>
      <c r="I57" s="68">
        <v>299</v>
      </c>
      <c r="J57" s="3"/>
      <c r="K57" s="3"/>
      <c r="L57" s="3"/>
      <c r="M57" s="3"/>
      <c r="N57" s="3"/>
      <c r="O57" s="3"/>
      <c r="P57" s="3"/>
      <c r="Q57" s="3"/>
      <c r="R57" s="3"/>
      <c r="S57" s="3"/>
      <c r="U57" s="3"/>
      <c r="V57" s="3"/>
      <c r="W57" s="3"/>
      <c r="X57" s="3"/>
      <c r="Y57" s="3"/>
      <c r="Z57" s="3"/>
    </row>
    <row r="58" spans="2:26" x14ac:dyDescent="0.3">
      <c r="B58" s="63">
        <f>SUBTOTAL(103,D$9:$D57)</f>
        <v>49</v>
      </c>
      <c r="C58" s="64"/>
      <c r="D58" s="76" t="s">
        <v>69</v>
      </c>
      <c r="E58" s="66">
        <v>43770</v>
      </c>
      <c r="F58" s="64" t="s">
        <v>15</v>
      </c>
      <c r="G58" s="64">
        <v>4</v>
      </c>
      <c r="H58" s="67">
        <v>870</v>
      </c>
      <c r="I58" s="64">
        <v>342</v>
      </c>
      <c r="J58" s="3"/>
      <c r="K58" s="3"/>
      <c r="L58" s="3"/>
      <c r="M58" s="3"/>
      <c r="N58" s="3"/>
      <c r="O58" s="3"/>
      <c r="P58" s="3"/>
      <c r="Q58" s="3"/>
      <c r="R58" s="3"/>
      <c r="S58" s="3"/>
      <c r="U58" s="3"/>
      <c r="V58" s="3"/>
      <c r="W58" s="3"/>
      <c r="X58" s="3"/>
      <c r="Y58" s="3"/>
      <c r="Z58" s="3"/>
    </row>
    <row r="59" spans="2:26" x14ac:dyDescent="0.3">
      <c r="B59" s="63">
        <f>SUBTOTAL(103,D$9:$D58)</f>
        <v>50</v>
      </c>
      <c r="C59" s="74"/>
      <c r="D59" s="75" t="s">
        <v>70</v>
      </c>
      <c r="E59" s="70">
        <v>43771</v>
      </c>
      <c r="F59" s="68" t="s">
        <v>14</v>
      </c>
      <c r="G59" s="68">
        <v>7</v>
      </c>
      <c r="H59" s="71">
        <v>3900</v>
      </c>
      <c r="I59" s="68">
        <v>242</v>
      </c>
      <c r="J59" s="3"/>
      <c r="K59" s="3"/>
      <c r="L59" s="3"/>
      <c r="M59" s="3"/>
      <c r="N59" s="3"/>
      <c r="O59" s="3"/>
      <c r="P59" s="3"/>
      <c r="Q59" s="3"/>
      <c r="R59" s="3"/>
      <c r="S59" s="3"/>
      <c r="U59" s="3"/>
      <c r="V59" s="3"/>
      <c r="W59" s="3"/>
      <c r="X59" s="3"/>
      <c r="Y59" s="3"/>
      <c r="Z59" s="3"/>
    </row>
    <row r="60" spans="2:26" x14ac:dyDescent="0.3">
      <c r="B60" s="63">
        <f>SUBTOTAL(103,D$9:$D59)</f>
        <v>51</v>
      </c>
      <c r="C60" s="64"/>
      <c r="D60" s="76" t="s">
        <v>64</v>
      </c>
      <c r="E60" s="66">
        <v>43406</v>
      </c>
      <c r="F60" s="64" t="s">
        <v>16</v>
      </c>
      <c r="G60" s="64">
        <v>7</v>
      </c>
      <c r="H60" s="67">
        <v>5020</v>
      </c>
      <c r="I60" s="64">
        <v>217</v>
      </c>
      <c r="J60" s="3"/>
      <c r="K60" s="3"/>
      <c r="L60" s="3"/>
      <c r="M60" s="3"/>
      <c r="N60" s="3"/>
      <c r="O60" s="3"/>
      <c r="P60" s="3"/>
      <c r="Q60" s="3"/>
      <c r="R60" s="3"/>
      <c r="S60" s="3"/>
      <c r="U60" s="3"/>
      <c r="V60" s="3"/>
      <c r="W60" s="3"/>
      <c r="X60" s="3"/>
      <c r="Y60" s="3"/>
      <c r="Z60" s="3"/>
    </row>
    <row r="61" spans="2:26" x14ac:dyDescent="0.3">
      <c r="B61" s="63">
        <f>SUBTOTAL(103,D$9:$D60)</f>
        <v>52</v>
      </c>
      <c r="C61" s="68"/>
      <c r="D61" s="75" t="s">
        <v>71</v>
      </c>
      <c r="E61" s="70">
        <v>43407</v>
      </c>
      <c r="F61" s="68" t="s">
        <v>15</v>
      </c>
      <c r="G61" s="68">
        <v>7</v>
      </c>
      <c r="H61" s="71">
        <v>960</v>
      </c>
      <c r="I61" s="68">
        <v>350</v>
      </c>
      <c r="J61" s="3"/>
      <c r="K61" s="3"/>
      <c r="L61" s="3"/>
      <c r="M61" s="3"/>
      <c r="N61" s="3"/>
      <c r="O61" s="3"/>
      <c r="P61" s="3"/>
      <c r="Q61" s="3"/>
      <c r="R61" s="3"/>
      <c r="S61" s="3"/>
      <c r="U61" s="3"/>
      <c r="V61" s="3"/>
      <c r="W61" s="3"/>
      <c r="X61" s="3"/>
      <c r="Y61" s="3"/>
      <c r="Z61" s="3"/>
    </row>
    <row r="62" spans="2:26" x14ac:dyDescent="0.3">
      <c r="B62" s="63">
        <f>SUBTOTAL(103,D$9:$D61)</f>
        <v>53</v>
      </c>
      <c r="C62" s="64"/>
      <c r="D62" s="76" t="s">
        <v>72</v>
      </c>
      <c r="E62" s="66">
        <v>43768</v>
      </c>
      <c r="F62" s="64" t="s">
        <v>14</v>
      </c>
      <c r="G62" s="64">
        <v>7</v>
      </c>
      <c r="H62" s="67">
        <v>3691</v>
      </c>
      <c r="I62" s="64">
        <v>225</v>
      </c>
      <c r="J62" s="3"/>
      <c r="K62" s="3"/>
      <c r="L62" s="3"/>
      <c r="M62" s="3"/>
      <c r="N62" s="3"/>
      <c r="O62" s="3"/>
      <c r="P62" s="3"/>
      <c r="Q62" s="3"/>
      <c r="R62" s="3"/>
      <c r="S62" s="3"/>
      <c r="U62" s="3"/>
      <c r="V62" s="3"/>
      <c r="W62" s="3"/>
      <c r="X62" s="3"/>
      <c r="Y62" s="3"/>
      <c r="Z62" s="3"/>
    </row>
    <row r="63" spans="2:26" x14ac:dyDescent="0.3">
      <c r="B63" s="63">
        <f>SUBTOTAL(103,D$9:$D62)</f>
        <v>54</v>
      </c>
      <c r="C63" s="68"/>
      <c r="D63" s="75" t="s">
        <v>73</v>
      </c>
      <c r="E63" s="70">
        <v>43769</v>
      </c>
      <c r="F63" s="68" t="s">
        <v>14</v>
      </c>
      <c r="G63" s="68">
        <v>7</v>
      </c>
      <c r="H63" s="71">
        <v>4920</v>
      </c>
      <c r="I63" s="68">
        <v>228</v>
      </c>
      <c r="J63" s="3"/>
      <c r="K63" s="3"/>
      <c r="L63" s="3"/>
      <c r="M63" s="3"/>
      <c r="N63" s="3"/>
      <c r="O63" s="3"/>
      <c r="P63" s="3"/>
      <c r="Q63" s="3"/>
      <c r="R63" s="3"/>
      <c r="S63" s="3"/>
      <c r="U63" s="3"/>
      <c r="V63" s="3"/>
      <c r="W63" s="3"/>
      <c r="X63" s="3"/>
      <c r="Y63" s="3"/>
      <c r="Z63" s="3"/>
    </row>
    <row r="64" spans="2:26" x14ac:dyDescent="0.3">
      <c r="B64" s="63">
        <f>SUBTOTAL(103,D$9:$D63)</f>
        <v>55</v>
      </c>
      <c r="C64" s="64"/>
      <c r="D64" s="65" t="s">
        <v>53</v>
      </c>
      <c r="E64" s="66">
        <v>43770</v>
      </c>
      <c r="F64" s="64" t="s">
        <v>76</v>
      </c>
      <c r="G64" s="64">
        <v>92</v>
      </c>
      <c r="H64" s="67">
        <v>9415</v>
      </c>
      <c r="I64" s="64">
        <v>384</v>
      </c>
      <c r="J64" s="3"/>
      <c r="K64" s="3"/>
      <c r="L64" s="3"/>
      <c r="M64" s="3"/>
      <c r="N64" s="3"/>
      <c r="O64" s="3"/>
      <c r="P64" s="3"/>
      <c r="Q64" s="3"/>
      <c r="R64" s="3"/>
      <c r="S64" s="3"/>
      <c r="U64" s="3"/>
      <c r="V64" s="3"/>
      <c r="W64" s="3"/>
      <c r="X64" s="3"/>
      <c r="Y64" s="3"/>
      <c r="Z64" s="3"/>
    </row>
    <row r="65" spans="2:26" x14ac:dyDescent="0.3">
      <c r="B65" s="63">
        <f>SUBTOTAL(103,D$9:$D64)</f>
        <v>56</v>
      </c>
      <c r="C65" s="68"/>
      <c r="D65" s="69" t="s">
        <v>54</v>
      </c>
      <c r="E65" s="70">
        <v>43771</v>
      </c>
      <c r="F65" s="68" t="s">
        <v>76</v>
      </c>
      <c r="G65" s="68">
        <v>89</v>
      </c>
      <c r="H65" s="71">
        <v>10823</v>
      </c>
      <c r="I65" s="68">
        <v>384</v>
      </c>
      <c r="J65" s="3"/>
      <c r="K65" s="3"/>
      <c r="L65" s="3"/>
      <c r="M65" s="3"/>
      <c r="N65" s="3"/>
      <c r="O65" s="3"/>
      <c r="P65" s="3"/>
      <c r="Q65" s="3"/>
      <c r="R65" s="3"/>
      <c r="S65" s="3"/>
      <c r="U65" s="3"/>
      <c r="V65" s="3"/>
      <c r="W65" s="3"/>
      <c r="X65" s="3"/>
      <c r="Y65" s="3"/>
      <c r="Z65" s="3"/>
    </row>
    <row r="66" spans="2:26" x14ac:dyDescent="0.3">
      <c r="B66" s="63">
        <f>SUBTOTAL(103,D$9:$D65)</f>
        <v>57</v>
      </c>
      <c r="C66" s="64"/>
      <c r="D66" s="65" t="s">
        <v>55</v>
      </c>
      <c r="E66" s="66">
        <v>43772</v>
      </c>
      <c r="F66" s="64" t="s">
        <v>77</v>
      </c>
      <c r="G66" s="64">
        <v>92</v>
      </c>
      <c r="H66" s="67">
        <v>1750</v>
      </c>
      <c r="I66" s="64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U66" s="3"/>
      <c r="V66" s="3"/>
      <c r="W66" s="3"/>
      <c r="X66" s="3"/>
      <c r="Y66" s="3"/>
      <c r="Z66" s="3"/>
    </row>
    <row r="67" spans="2:26" x14ac:dyDescent="0.3">
      <c r="B67" s="63">
        <f>SUBTOTAL(103,D$9:$D66)</f>
        <v>58</v>
      </c>
      <c r="C67" s="68"/>
      <c r="D67" s="69" t="s">
        <v>56</v>
      </c>
      <c r="E67" s="70">
        <v>43773</v>
      </c>
      <c r="F67" s="68" t="s">
        <v>77</v>
      </c>
      <c r="G67" s="68">
        <v>92</v>
      </c>
      <c r="H67" s="71">
        <v>2750</v>
      </c>
      <c r="I67" s="68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U67" s="3"/>
      <c r="V67" s="3"/>
      <c r="W67" s="3"/>
      <c r="X67" s="3"/>
      <c r="Y67" s="3"/>
      <c r="Z67" s="3"/>
    </row>
    <row r="68" spans="2:26" x14ac:dyDescent="0.3">
      <c r="B68" s="63">
        <f>SUBTOTAL(103,D$9:$D67)</f>
        <v>59</v>
      </c>
      <c r="C68" s="64"/>
      <c r="D68" s="65" t="s">
        <v>57</v>
      </c>
      <c r="E68" s="66">
        <v>43774</v>
      </c>
      <c r="F68" s="64" t="s">
        <v>78</v>
      </c>
      <c r="G68" s="64">
        <v>8</v>
      </c>
      <c r="H68" s="64">
        <v>279</v>
      </c>
      <c r="I68" s="64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U68" s="3"/>
      <c r="V68" s="3"/>
      <c r="W68" s="3"/>
      <c r="X68" s="3"/>
      <c r="Y68" s="3"/>
      <c r="Z68" s="3"/>
    </row>
    <row r="69" spans="2:26" x14ac:dyDescent="0.3">
      <c r="B69" s="63">
        <f>SUBTOTAL(103,D$9:$D68)</f>
        <v>60</v>
      </c>
      <c r="C69" s="68"/>
      <c r="D69" s="69" t="s">
        <v>58</v>
      </c>
      <c r="E69" s="70">
        <v>43775</v>
      </c>
      <c r="F69" s="68" t="s">
        <v>77</v>
      </c>
      <c r="G69" s="68">
        <v>2</v>
      </c>
      <c r="H69" s="71">
        <v>2370</v>
      </c>
      <c r="I69" s="68">
        <v>141</v>
      </c>
      <c r="J69" s="3"/>
      <c r="K69" s="3"/>
      <c r="L69" s="3"/>
      <c r="M69" s="3"/>
      <c r="N69" s="3"/>
      <c r="O69" s="3"/>
      <c r="P69" s="3"/>
      <c r="Q69" s="3"/>
      <c r="R69" s="3"/>
      <c r="S69" s="3"/>
      <c r="U69" s="3"/>
      <c r="V69" s="3"/>
      <c r="W69" s="3"/>
      <c r="X69" s="3"/>
      <c r="Y69" s="3"/>
      <c r="Z69" s="3"/>
    </row>
    <row r="70" spans="2:26" x14ac:dyDescent="0.3">
      <c r="B70" s="63">
        <f>SUBTOTAL(103,D$9:$D69)</f>
        <v>61</v>
      </c>
      <c r="C70" s="64"/>
      <c r="D70" s="65" t="s">
        <v>59</v>
      </c>
      <c r="E70" s="66">
        <v>43776</v>
      </c>
      <c r="F70" s="64" t="s">
        <v>76</v>
      </c>
      <c r="G70" s="64">
        <v>6</v>
      </c>
      <c r="H70" s="67">
        <v>13500</v>
      </c>
      <c r="I70" s="78">
        <v>0</v>
      </c>
      <c r="J70" s="3"/>
      <c r="K70" s="3"/>
      <c r="L70" s="3"/>
      <c r="M70" s="3"/>
      <c r="N70" s="3"/>
      <c r="O70" s="3"/>
      <c r="P70" s="3"/>
      <c r="Q70" s="3"/>
      <c r="R70" s="3"/>
      <c r="S70" s="3"/>
      <c r="U70" s="3"/>
      <c r="V70" s="3"/>
      <c r="W70" s="3"/>
      <c r="X70" s="3"/>
      <c r="Y70" s="3"/>
      <c r="Z70" s="3"/>
    </row>
    <row r="71" spans="2:26" x14ac:dyDescent="0.3">
      <c r="B71" s="63">
        <f>SUBTOTAL(103,D$9:$D70)</f>
        <v>62</v>
      </c>
      <c r="C71" s="68"/>
      <c r="D71" s="69" t="s">
        <v>60</v>
      </c>
      <c r="E71" s="70">
        <v>43777</v>
      </c>
      <c r="F71" s="68" t="s">
        <v>78</v>
      </c>
      <c r="G71" s="68"/>
      <c r="H71" s="68">
        <v>116</v>
      </c>
      <c r="I71" s="79">
        <v>1138</v>
      </c>
      <c r="J71" s="3"/>
      <c r="K71" s="3"/>
      <c r="L71" s="3"/>
      <c r="M71" s="3"/>
      <c r="N71" s="3"/>
      <c r="O71" s="3"/>
      <c r="P71" s="3"/>
      <c r="Q71" s="3"/>
      <c r="R71" s="3"/>
      <c r="S71" s="3"/>
      <c r="U71" s="3"/>
      <c r="V71" s="3"/>
      <c r="W71" s="3"/>
      <c r="X71" s="3"/>
      <c r="Y71" s="3"/>
      <c r="Z71" s="3"/>
    </row>
    <row r="72" spans="2:26" x14ac:dyDescent="0.3">
      <c r="B72" s="63">
        <f>SUBTOTAL(103,D$9:$D71)</f>
        <v>63</v>
      </c>
      <c r="C72" s="64"/>
      <c r="D72" s="65" t="s">
        <v>61</v>
      </c>
      <c r="E72" s="66">
        <v>43778</v>
      </c>
      <c r="F72" s="64" t="s">
        <v>78</v>
      </c>
      <c r="G72" s="64">
        <v>6</v>
      </c>
      <c r="H72" s="64">
        <v>275</v>
      </c>
      <c r="I72" s="78">
        <v>1066</v>
      </c>
      <c r="J72" s="3"/>
      <c r="K72" s="3"/>
      <c r="L72" s="3"/>
      <c r="M72" s="3"/>
      <c r="N72" s="3"/>
      <c r="O72" s="3"/>
      <c r="P72" s="3"/>
      <c r="Q72" s="3"/>
      <c r="R72" s="3"/>
      <c r="S72" s="3"/>
      <c r="U72" s="3"/>
      <c r="V72" s="3"/>
      <c r="W72" s="3"/>
      <c r="X72" s="3"/>
      <c r="Y72" s="3"/>
      <c r="Z72" s="3"/>
    </row>
    <row r="73" spans="2:26" x14ac:dyDescent="0.3">
      <c r="B73" s="63">
        <f>SUBTOTAL(103,D$9:$D72)</f>
        <v>64</v>
      </c>
      <c r="C73" s="68"/>
      <c r="D73" s="69" t="s">
        <v>62</v>
      </c>
      <c r="E73" s="70">
        <v>43779</v>
      </c>
      <c r="F73" s="68" t="s">
        <v>78</v>
      </c>
      <c r="G73" s="68"/>
      <c r="H73" s="68">
        <v>175</v>
      </c>
      <c r="I73" s="79">
        <v>1240</v>
      </c>
      <c r="J73" s="3"/>
      <c r="K73" s="3"/>
      <c r="L73" s="3"/>
      <c r="M73" s="3"/>
      <c r="N73" s="3"/>
      <c r="O73" s="3"/>
      <c r="P73" s="3"/>
      <c r="Q73" s="3"/>
      <c r="R73" s="3"/>
      <c r="S73" s="3"/>
      <c r="U73" s="3"/>
      <c r="V73" s="3"/>
      <c r="W73" s="3"/>
      <c r="X73" s="3"/>
      <c r="Y73" s="3"/>
      <c r="Z73" s="3"/>
    </row>
    <row r="74" spans="2:26" x14ac:dyDescent="0.3">
      <c r="B74" s="63">
        <f>SUBTOTAL(103,D$9:$D73)</f>
        <v>65</v>
      </c>
      <c r="C74" s="64"/>
      <c r="D74" s="65" t="s">
        <v>63</v>
      </c>
      <c r="E74" s="66">
        <v>43780</v>
      </c>
      <c r="F74" s="64" t="s">
        <v>78</v>
      </c>
      <c r="G74" s="64"/>
      <c r="H74" s="64">
        <v>265</v>
      </c>
      <c r="I74" s="64">
        <v>888</v>
      </c>
      <c r="J74" s="3"/>
      <c r="K74" s="3"/>
      <c r="L74" s="3"/>
      <c r="M74" s="3"/>
      <c r="N74" s="3"/>
      <c r="O74" s="3"/>
      <c r="P74" s="3"/>
      <c r="Q74" s="3"/>
      <c r="R74" s="3"/>
      <c r="S74" s="3"/>
      <c r="U74" s="3"/>
      <c r="V74" s="3"/>
      <c r="W74" s="3"/>
      <c r="X74" s="3"/>
      <c r="Y74" s="3"/>
      <c r="Z74" s="3"/>
    </row>
    <row r="75" spans="2:26" x14ac:dyDescent="0.3">
      <c r="B75" s="63">
        <f>SUBTOTAL(103,D$9:$D74)</f>
        <v>66</v>
      </c>
      <c r="C75" s="68"/>
      <c r="D75" s="75" t="s">
        <v>64</v>
      </c>
      <c r="E75" s="70">
        <v>43781</v>
      </c>
      <c r="F75" s="68" t="s">
        <v>78</v>
      </c>
      <c r="G75" s="68">
        <v>8</v>
      </c>
      <c r="H75" s="68">
        <v>450</v>
      </c>
      <c r="I75" s="68">
        <v>763</v>
      </c>
      <c r="J75" s="3"/>
      <c r="K75" s="3"/>
      <c r="L75" s="3"/>
      <c r="M75" s="3"/>
      <c r="N75" s="3"/>
      <c r="O75" s="3"/>
      <c r="P75" s="3"/>
      <c r="Q75" s="3"/>
      <c r="R75" s="3"/>
      <c r="S75" s="3"/>
      <c r="U75" s="3"/>
      <c r="V75" s="3"/>
      <c r="W75" s="3"/>
      <c r="X75" s="3"/>
      <c r="Y75" s="3"/>
      <c r="Z75" s="3"/>
    </row>
    <row r="76" spans="2:26" x14ac:dyDescent="0.3">
      <c r="B76" s="63">
        <f>SUBTOTAL(103,D$9:$D75)</f>
        <v>67</v>
      </c>
      <c r="C76" s="64"/>
      <c r="D76" s="76" t="s">
        <v>65</v>
      </c>
      <c r="E76" s="66">
        <v>43782</v>
      </c>
      <c r="F76" s="64" t="s">
        <v>78</v>
      </c>
      <c r="G76" s="64"/>
      <c r="H76" s="64">
        <v>212</v>
      </c>
      <c r="I76" s="64">
        <v>837</v>
      </c>
      <c r="J76" s="3"/>
      <c r="K76" s="3"/>
      <c r="L76" s="3"/>
      <c r="M76" s="3"/>
      <c r="N76" s="3"/>
      <c r="O76" s="3"/>
      <c r="P76" s="3"/>
      <c r="Q76" s="3"/>
      <c r="R76" s="3"/>
      <c r="S76" s="3"/>
      <c r="U76" s="3"/>
      <c r="V76" s="3"/>
      <c r="W76" s="3"/>
      <c r="X76" s="3"/>
      <c r="Y76" s="3"/>
      <c r="Z76" s="3"/>
    </row>
    <row r="77" spans="2:26" x14ac:dyDescent="0.3">
      <c r="B77" s="63">
        <f>SUBTOTAL(103,D$9:$D76)</f>
        <v>68</v>
      </c>
      <c r="C77" s="68"/>
      <c r="D77" s="75" t="s">
        <v>66</v>
      </c>
      <c r="E77" s="70">
        <v>43783</v>
      </c>
      <c r="F77" s="68" t="s">
        <v>76</v>
      </c>
      <c r="G77" s="68">
        <v>10</v>
      </c>
      <c r="H77" s="71">
        <v>8500</v>
      </c>
      <c r="I77" s="68">
        <v>451</v>
      </c>
      <c r="J77" s="3"/>
      <c r="K77" s="3"/>
      <c r="L77" s="3"/>
      <c r="M77" s="3"/>
      <c r="N77" s="3"/>
      <c r="O77" s="3"/>
      <c r="P77" s="3"/>
      <c r="Q77" s="3"/>
      <c r="R77" s="3"/>
      <c r="S77" s="3"/>
      <c r="U77" s="3"/>
      <c r="V77" s="3"/>
      <c r="W77" s="3"/>
      <c r="X77" s="3"/>
      <c r="Y77" s="3"/>
      <c r="Z77" s="3"/>
    </row>
    <row r="78" spans="2:26" x14ac:dyDescent="0.3">
      <c r="B78" s="63">
        <f>SUBTOTAL(103,D$9:$D77)</f>
        <v>69</v>
      </c>
      <c r="C78" s="64"/>
      <c r="D78" s="76" t="s">
        <v>67</v>
      </c>
      <c r="E78" s="66">
        <v>43784</v>
      </c>
      <c r="F78" s="64" t="s">
        <v>77</v>
      </c>
      <c r="G78" s="64">
        <v>17</v>
      </c>
      <c r="H78" s="67">
        <v>3695</v>
      </c>
      <c r="I78" s="64">
        <v>392</v>
      </c>
      <c r="J78" s="3"/>
      <c r="K78" s="3"/>
      <c r="L78" s="3"/>
      <c r="M78" s="3"/>
      <c r="N78" s="3"/>
      <c r="O78" s="3"/>
      <c r="P78" s="3"/>
      <c r="Q78" s="3"/>
      <c r="R78" s="3"/>
      <c r="S78" s="3"/>
      <c r="U78" s="3"/>
      <c r="V78" s="3"/>
      <c r="W78" s="3"/>
      <c r="X78" s="3"/>
      <c r="Y78" s="3"/>
      <c r="Z78" s="3"/>
    </row>
    <row r="79" spans="2:26" x14ac:dyDescent="0.3">
      <c r="B79" s="63">
        <f>SUBTOTAL(103,D$9:$D78)</f>
        <v>70</v>
      </c>
      <c r="C79" s="68"/>
      <c r="D79" s="75" t="s">
        <v>68</v>
      </c>
      <c r="E79" s="70">
        <v>43785</v>
      </c>
      <c r="F79" s="68" t="s">
        <v>77</v>
      </c>
      <c r="G79" s="68"/>
      <c r="H79" s="71">
        <v>3605</v>
      </c>
      <c r="I79" s="68">
        <v>319</v>
      </c>
      <c r="J79" s="3"/>
      <c r="K79" s="3"/>
      <c r="L79" s="3"/>
      <c r="M79" s="3"/>
      <c r="N79" s="3"/>
      <c r="O79" s="3"/>
      <c r="P79" s="3"/>
      <c r="Q79" s="3"/>
      <c r="R79" s="3"/>
      <c r="S79" s="3"/>
      <c r="U79" s="3"/>
      <c r="V79" s="3"/>
      <c r="W79" s="3"/>
      <c r="X79" s="3"/>
      <c r="Y79" s="3"/>
      <c r="Z79" s="3"/>
    </row>
    <row r="80" spans="2:26" x14ac:dyDescent="0.3">
      <c r="B80" s="63">
        <f>SUBTOTAL(103,D$9:$D79)</f>
        <v>71</v>
      </c>
      <c r="C80" s="64"/>
      <c r="D80" s="76" t="s">
        <v>69</v>
      </c>
      <c r="E80" s="66">
        <v>43786</v>
      </c>
      <c r="F80" s="64" t="s">
        <v>77</v>
      </c>
      <c r="G80" s="64">
        <v>1</v>
      </c>
      <c r="H80" s="67">
        <v>3190</v>
      </c>
      <c r="I80" s="78">
        <v>367</v>
      </c>
      <c r="J80" s="3"/>
      <c r="K80" s="3"/>
      <c r="L80" s="3"/>
      <c r="M80" s="3"/>
      <c r="N80" s="3"/>
      <c r="O80" s="3"/>
      <c r="P80" s="3"/>
      <c r="Q80" s="3"/>
      <c r="R80" s="3"/>
      <c r="S80" s="3"/>
      <c r="U80" s="3"/>
      <c r="V80" s="3"/>
      <c r="W80" s="3"/>
      <c r="X80" s="3"/>
      <c r="Y80" s="3"/>
      <c r="Z80" s="3"/>
    </row>
    <row r="81" spans="2:26" x14ac:dyDescent="0.3">
      <c r="B81" s="63">
        <f>SUBTOTAL(103,D$9:$D80)</f>
        <v>72</v>
      </c>
      <c r="C81" s="68"/>
      <c r="D81" s="75" t="s">
        <v>70</v>
      </c>
      <c r="E81" s="70">
        <v>43787</v>
      </c>
      <c r="F81" s="68" t="s">
        <v>78</v>
      </c>
      <c r="G81" s="68"/>
      <c r="H81" s="68">
        <v>160</v>
      </c>
      <c r="I81" s="79">
        <v>1202</v>
      </c>
      <c r="J81" s="3"/>
      <c r="K81" s="3"/>
      <c r="L81" s="3"/>
      <c r="M81" s="3"/>
      <c r="N81" s="3"/>
      <c r="O81" s="3"/>
      <c r="P81" s="3"/>
      <c r="Q81" s="3"/>
      <c r="R81" s="3"/>
      <c r="S81" s="3"/>
      <c r="U81" s="3"/>
      <c r="V81" s="3"/>
      <c r="W81" s="3"/>
      <c r="X81" s="3"/>
      <c r="Y81" s="3"/>
      <c r="Z81" s="3"/>
    </row>
    <row r="82" spans="2:26" x14ac:dyDescent="0.3">
      <c r="B82" s="63">
        <f>SUBTOTAL(103,D$9:$D81)</f>
        <v>73</v>
      </c>
      <c r="C82" s="64"/>
      <c r="D82" s="76" t="s">
        <v>64</v>
      </c>
      <c r="E82" s="66">
        <v>43788</v>
      </c>
      <c r="F82" s="64" t="s">
        <v>77</v>
      </c>
      <c r="G82" s="64">
        <v>8</v>
      </c>
      <c r="H82" s="67">
        <v>2124</v>
      </c>
      <c r="I82" s="64">
        <v>407</v>
      </c>
      <c r="J82" s="3"/>
      <c r="K82" s="3"/>
      <c r="L82" s="3"/>
      <c r="M82" s="3"/>
      <c r="N82" s="3"/>
      <c r="O82" s="3"/>
      <c r="P82" s="3"/>
      <c r="Q82" s="3"/>
      <c r="R82" s="3"/>
      <c r="S82" s="3"/>
      <c r="U82" s="3"/>
      <c r="V82" s="3"/>
      <c r="W82" s="3"/>
      <c r="X82" s="3"/>
      <c r="Y82" s="3"/>
      <c r="Z82" s="3"/>
    </row>
    <row r="83" spans="2:26" x14ac:dyDescent="0.3">
      <c r="B83" s="63">
        <f>SUBTOTAL(103,D$9:$D82)</f>
        <v>74</v>
      </c>
      <c r="C83" s="68"/>
      <c r="D83" s="75" t="s">
        <v>71</v>
      </c>
      <c r="E83" s="70">
        <v>43789</v>
      </c>
      <c r="F83" s="68" t="s">
        <v>77</v>
      </c>
      <c r="G83" s="68">
        <v>8</v>
      </c>
      <c r="H83" s="71">
        <v>1950</v>
      </c>
      <c r="I83" s="68">
        <v>436</v>
      </c>
      <c r="J83" s="3"/>
      <c r="K83" s="3"/>
      <c r="L83" s="3"/>
      <c r="M83" s="3"/>
      <c r="N83" s="3"/>
      <c r="O83" s="3"/>
      <c r="P83" s="3"/>
      <c r="Q83" s="3"/>
      <c r="R83" s="3"/>
      <c r="S83" s="3"/>
      <c r="U83" s="3"/>
      <c r="V83" s="3"/>
      <c r="W83" s="3"/>
      <c r="X83" s="3"/>
      <c r="Y83" s="3"/>
      <c r="Z83" s="3"/>
    </row>
    <row r="84" spans="2:26" x14ac:dyDescent="0.3">
      <c r="B84" s="63">
        <f>SUBTOTAL(103,D$9:$D83)</f>
        <v>75</v>
      </c>
      <c r="C84" s="64"/>
      <c r="D84" s="65" t="s">
        <v>61</v>
      </c>
      <c r="E84" s="66">
        <v>43790</v>
      </c>
      <c r="F84" s="64" t="s">
        <v>78</v>
      </c>
      <c r="G84" s="64">
        <v>8</v>
      </c>
      <c r="H84" s="64">
        <v>330</v>
      </c>
      <c r="I84" s="64">
        <v>635</v>
      </c>
      <c r="J84" s="3"/>
      <c r="K84" s="3"/>
      <c r="L84" s="3"/>
      <c r="M84" s="3"/>
      <c r="N84" s="3"/>
      <c r="O84" s="3"/>
      <c r="P84" s="3"/>
      <c r="Q84" s="3"/>
      <c r="R84" s="3"/>
      <c r="S84" s="3"/>
      <c r="U84" s="3"/>
      <c r="V84" s="3"/>
      <c r="W84" s="3"/>
      <c r="X84" s="3"/>
      <c r="Y84" s="3"/>
      <c r="Z84" s="3"/>
    </row>
    <row r="85" spans="2:26" x14ac:dyDescent="0.3">
      <c r="B85" s="63">
        <f>SUBTOTAL(103,D$9:$D84)</f>
        <v>76</v>
      </c>
      <c r="C85" s="68"/>
      <c r="D85" s="69" t="s">
        <v>62</v>
      </c>
      <c r="E85" s="70">
        <v>43791</v>
      </c>
      <c r="F85" s="68" t="s">
        <v>78</v>
      </c>
      <c r="G85" s="68"/>
      <c r="H85" s="68">
        <v>450</v>
      </c>
      <c r="I85" s="68">
        <v>635</v>
      </c>
      <c r="J85" s="3"/>
      <c r="K85" s="3"/>
      <c r="L85" s="3"/>
      <c r="M85" s="3"/>
      <c r="N85" s="3"/>
      <c r="O85" s="3"/>
      <c r="P85" s="3"/>
      <c r="Q85" s="3"/>
      <c r="R85" s="3"/>
      <c r="S85" s="3"/>
      <c r="U85" s="3"/>
      <c r="V85" s="3"/>
      <c r="W85" s="3"/>
      <c r="X85" s="3"/>
      <c r="Y85" s="3"/>
      <c r="Z85" s="3"/>
    </row>
    <row r="86" spans="2:26" x14ac:dyDescent="0.3">
      <c r="B86" s="63">
        <f>SUBTOTAL(103,D$9:$D85)</f>
        <v>77</v>
      </c>
      <c r="C86" s="64"/>
      <c r="D86" s="65" t="s">
        <v>63</v>
      </c>
      <c r="E86" s="66">
        <v>43792</v>
      </c>
      <c r="F86" s="64" t="s">
        <v>78</v>
      </c>
      <c r="G86" s="64">
        <v>8</v>
      </c>
      <c r="H86" s="64">
        <v>820</v>
      </c>
      <c r="I86" s="64">
        <v>424</v>
      </c>
      <c r="J86" s="3"/>
      <c r="K86" s="3"/>
      <c r="L86" s="3"/>
      <c r="M86" s="3"/>
      <c r="N86" s="3"/>
      <c r="O86" s="3"/>
      <c r="P86" s="3"/>
      <c r="Q86" s="3"/>
      <c r="R86" s="3"/>
      <c r="S86" s="3"/>
      <c r="U86" s="3"/>
      <c r="V86" s="3"/>
      <c r="W86" s="3"/>
      <c r="X86" s="3"/>
      <c r="Y86" s="3"/>
      <c r="Z86" s="3"/>
    </row>
    <row r="87" spans="2:26" x14ac:dyDescent="0.3">
      <c r="B87" s="63">
        <f>SUBTOTAL(103,D$9:$D86)</f>
        <v>78</v>
      </c>
      <c r="C87" s="68"/>
      <c r="D87" s="75" t="s">
        <v>64</v>
      </c>
      <c r="E87" s="70">
        <v>43793</v>
      </c>
      <c r="F87" s="68" t="s">
        <v>78</v>
      </c>
      <c r="G87" s="68"/>
      <c r="H87" s="68">
        <v>820</v>
      </c>
      <c r="I87" s="68">
        <v>543</v>
      </c>
      <c r="J87" s="3"/>
      <c r="K87" s="3"/>
      <c r="L87" s="3"/>
      <c r="M87" s="3"/>
      <c r="N87" s="3"/>
      <c r="O87" s="3"/>
      <c r="P87" s="3"/>
      <c r="Q87" s="3"/>
      <c r="R87" s="3"/>
      <c r="S87" s="3"/>
      <c r="U87" s="3"/>
      <c r="V87" s="3"/>
      <c r="W87" s="3"/>
      <c r="X87" s="3"/>
      <c r="Y87" s="3"/>
      <c r="Z87" s="3"/>
    </row>
    <row r="88" spans="2:26" x14ac:dyDescent="0.3">
      <c r="B88" s="63">
        <f>SUBTOTAL(103,D$9:$D87)</f>
        <v>79</v>
      </c>
      <c r="C88" s="64"/>
      <c r="D88" s="76" t="s">
        <v>65</v>
      </c>
      <c r="E88" s="66">
        <v>43794</v>
      </c>
      <c r="F88" s="64" t="s">
        <v>78</v>
      </c>
      <c r="G88" s="64">
        <v>8</v>
      </c>
      <c r="H88" s="64">
        <v>820</v>
      </c>
      <c r="I88" s="64">
        <v>457</v>
      </c>
      <c r="J88" s="3"/>
      <c r="K88" s="3"/>
      <c r="L88" s="3"/>
      <c r="M88" s="3"/>
      <c r="N88" s="3"/>
      <c r="O88" s="3"/>
      <c r="P88" s="3"/>
      <c r="Q88" s="3"/>
      <c r="R88" s="3"/>
      <c r="S88" s="3"/>
      <c r="U88" s="3"/>
      <c r="V88" s="3"/>
      <c r="W88" s="3"/>
      <c r="X88" s="3"/>
      <c r="Y88" s="3"/>
      <c r="Z88" s="3"/>
    </row>
    <row r="89" spans="2:26" x14ac:dyDescent="0.3">
      <c r="B89" s="63">
        <f>SUBTOTAL(103,D$9:$D88)</f>
        <v>80</v>
      </c>
      <c r="C89" s="68"/>
      <c r="D89" s="75" t="s">
        <v>66</v>
      </c>
      <c r="E89" s="70">
        <v>43795</v>
      </c>
      <c r="F89" s="68" t="s">
        <v>78</v>
      </c>
      <c r="G89" s="68">
        <v>8</v>
      </c>
      <c r="H89" s="68">
        <v>820</v>
      </c>
      <c r="I89" s="68">
        <v>516</v>
      </c>
      <c r="J89" s="3"/>
      <c r="K89" s="3"/>
      <c r="L89" s="3"/>
      <c r="M89" s="3"/>
      <c r="N89" s="3"/>
      <c r="O89" s="3"/>
      <c r="P89" s="3"/>
      <c r="Q89" s="3"/>
      <c r="R89" s="3"/>
      <c r="S89" s="3"/>
      <c r="U89" s="3"/>
      <c r="V89" s="3"/>
      <c r="W89" s="3"/>
      <c r="X89" s="3"/>
      <c r="Y89" s="3"/>
      <c r="Z89" s="3"/>
    </row>
    <row r="90" spans="2:26" x14ac:dyDescent="0.3">
      <c r="B90" s="63">
        <f>SUBTOTAL(103,D$9:$D89)</f>
        <v>81</v>
      </c>
      <c r="C90" s="64"/>
      <c r="D90" s="76" t="s">
        <v>67</v>
      </c>
      <c r="E90" s="66">
        <v>43796</v>
      </c>
      <c r="F90" s="64" t="s">
        <v>77</v>
      </c>
      <c r="G90" s="64">
        <v>8</v>
      </c>
      <c r="H90" s="67">
        <v>1530</v>
      </c>
      <c r="I90" s="64">
        <v>350</v>
      </c>
      <c r="J90" s="3"/>
      <c r="K90" s="3"/>
      <c r="L90" s="3"/>
      <c r="M90" s="3"/>
      <c r="N90" s="3"/>
      <c r="O90" s="3"/>
      <c r="P90" s="3"/>
      <c r="Q90" s="3"/>
      <c r="R90" s="3"/>
      <c r="S90" s="3"/>
      <c r="U90" s="3"/>
      <c r="V90" s="3"/>
      <c r="W90" s="3"/>
      <c r="X90" s="3"/>
      <c r="Y90" s="3"/>
      <c r="Z90" s="3"/>
    </row>
    <row r="91" spans="2:26" x14ac:dyDescent="0.3">
      <c r="B91" s="63">
        <f>SUBTOTAL(103,D$9:$D90)</f>
        <v>82</v>
      </c>
      <c r="C91" s="68"/>
      <c r="D91" s="75" t="s">
        <v>68</v>
      </c>
      <c r="E91" s="70">
        <v>43797</v>
      </c>
      <c r="F91" s="68" t="s">
        <v>77</v>
      </c>
      <c r="G91" s="68">
        <v>8</v>
      </c>
      <c r="H91" s="71">
        <v>1530</v>
      </c>
      <c r="I91" s="68">
        <v>355</v>
      </c>
      <c r="J91" s="3"/>
      <c r="K91" s="3"/>
      <c r="L91" s="3"/>
      <c r="M91" s="3"/>
      <c r="N91" s="3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</row>
    <row r="92" spans="2:26" x14ac:dyDescent="0.3">
      <c r="B92" s="63">
        <f>SUBTOTAL(103,D$9:$D91)</f>
        <v>83</v>
      </c>
      <c r="C92" s="64"/>
      <c r="D92" s="76" t="s">
        <v>69</v>
      </c>
      <c r="E92" s="66">
        <v>43798</v>
      </c>
      <c r="F92" s="64" t="s">
        <v>77</v>
      </c>
      <c r="G92" s="64">
        <v>8</v>
      </c>
      <c r="H92" s="67">
        <v>1530</v>
      </c>
      <c r="I92" s="64">
        <v>407</v>
      </c>
      <c r="J92" s="3"/>
      <c r="K92" s="3"/>
      <c r="L92" s="3"/>
      <c r="M92" s="3"/>
      <c r="N92" s="3"/>
      <c r="O92" s="3"/>
      <c r="P92" s="3"/>
      <c r="Q92" s="3"/>
      <c r="R92" s="3"/>
      <c r="S92" s="3"/>
      <c r="U92" s="3"/>
      <c r="V92" s="3"/>
      <c r="W92" s="3"/>
      <c r="X92" s="3"/>
      <c r="Y92" s="3"/>
      <c r="Z92" s="3"/>
    </row>
    <row r="93" spans="2:26" x14ac:dyDescent="0.3">
      <c r="B93" s="63">
        <f>SUBTOTAL(103,D$9:$D92)</f>
        <v>84</v>
      </c>
      <c r="C93" s="68"/>
      <c r="D93" s="69" t="s">
        <v>43</v>
      </c>
      <c r="E93" s="70">
        <v>43799</v>
      </c>
      <c r="F93" s="68" t="s">
        <v>77</v>
      </c>
      <c r="G93" s="68">
        <v>12</v>
      </c>
      <c r="H93" s="71">
        <v>2600</v>
      </c>
      <c r="I93" s="68">
        <v>403</v>
      </c>
      <c r="J93" s="3"/>
      <c r="K93" s="3"/>
      <c r="L93" s="3"/>
      <c r="M93" s="3"/>
      <c r="N93" s="3"/>
      <c r="O93" s="3"/>
      <c r="P93" s="3"/>
      <c r="Q93" s="3"/>
      <c r="R93" s="3"/>
      <c r="S93" s="3"/>
      <c r="U93" s="3"/>
      <c r="V93" s="3"/>
      <c r="W93" s="3"/>
      <c r="X93" s="3"/>
      <c r="Y93" s="3"/>
      <c r="Z93" s="3"/>
    </row>
    <row r="94" spans="2:26" x14ac:dyDescent="0.3">
      <c r="B94" s="63">
        <f>SUBTOTAL(103,D$9:$D93)</f>
        <v>85</v>
      </c>
      <c r="C94" s="64"/>
      <c r="D94" s="65" t="s">
        <v>44</v>
      </c>
      <c r="E94" s="66">
        <v>43800</v>
      </c>
      <c r="F94" s="64" t="s">
        <v>76</v>
      </c>
      <c r="G94" s="64">
        <v>12</v>
      </c>
      <c r="H94" s="67">
        <v>5600</v>
      </c>
      <c r="I94" s="64">
        <v>438</v>
      </c>
      <c r="J94" s="3"/>
      <c r="K94" s="3"/>
      <c r="L94" s="3"/>
      <c r="M94" s="3"/>
      <c r="N94" s="3"/>
      <c r="O94" s="3"/>
      <c r="P94" s="3"/>
      <c r="Q94" s="3"/>
      <c r="R94" s="3"/>
      <c r="S94" s="3"/>
      <c r="U94" s="3"/>
      <c r="V94" s="3"/>
      <c r="W94" s="3"/>
      <c r="X94" s="3"/>
      <c r="Y94" s="3"/>
      <c r="Z94" s="3"/>
    </row>
    <row r="95" spans="2:26" x14ac:dyDescent="0.3">
      <c r="B95" s="63">
        <f>SUBTOTAL(103,D$9:$D94)</f>
        <v>86</v>
      </c>
      <c r="C95" s="68"/>
      <c r="D95" s="69" t="s">
        <v>45</v>
      </c>
      <c r="E95" s="70">
        <v>43801</v>
      </c>
      <c r="F95" s="68" t="s">
        <v>76</v>
      </c>
      <c r="G95" s="68"/>
      <c r="H95" s="71">
        <v>5410</v>
      </c>
      <c r="I95" s="68">
        <v>378</v>
      </c>
      <c r="J95" s="3"/>
      <c r="K95" s="3"/>
      <c r="L95" s="3"/>
      <c r="M95" s="3"/>
      <c r="N95" s="3"/>
      <c r="O95" s="3"/>
      <c r="P95" s="3"/>
      <c r="Q95" s="3"/>
      <c r="R95" s="3"/>
      <c r="S95" s="3"/>
      <c r="U95" s="3"/>
      <c r="V95" s="3"/>
      <c r="W95" s="3"/>
      <c r="X95" s="3"/>
      <c r="Y95" s="3"/>
      <c r="Z95" s="3"/>
    </row>
    <row r="96" spans="2:26" x14ac:dyDescent="0.3">
      <c r="B96" s="63">
        <f>SUBTOTAL(103,D$9:$D95)</f>
        <v>87</v>
      </c>
      <c r="C96" s="64"/>
      <c r="D96" s="65" t="s">
        <v>46</v>
      </c>
      <c r="E96" s="66">
        <v>43802</v>
      </c>
      <c r="F96" s="64" t="s">
        <v>77</v>
      </c>
      <c r="G96" s="64">
        <v>12</v>
      </c>
      <c r="H96" s="67">
        <v>2600</v>
      </c>
      <c r="I96" s="64">
        <v>363</v>
      </c>
      <c r="J96" s="3"/>
      <c r="K96" s="3"/>
      <c r="L96" s="3"/>
      <c r="M96" s="3"/>
      <c r="N96" s="3"/>
      <c r="O96" s="3"/>
      <c r="P96" s="3"/>
      <c r="Q96" s="3"/>
      <c r="R96" s="3"/>
      <c r="S96" s="3"/>
      <c r="U96" s="3"/>
      <c r="V96" s="3"/>
      <c r="W96" s="3"/>
      <c r="X96" s="3"/>
      <c r="Y96" s="3"/>
      <c r="Z96" s="3"/>
    </row>
    <row r="97" spans="2:26" x14ac:dyDescent="0.3">
      <c r="B97" s="63">
        <f>SUBTOTAL(103,D$9:$D96)</f>
        <v>88</v>
      </c>
      <c r="C97" s="68"/>
      <c r="D97" s="69" t="s">
        <v>47</v>
      </c>
      <c r="E97" s="70">
        <v>43803</v>
      </c>
      <c r="F97" s="68" t="s">
        <v>78</v>
      </c>
      <c r="G97" s="68">
        <v>2</v>
      </c>
      <c r="H97" s="68">
        <v>410</v>
      </c>
      <c r="I97" s="68">
        <v>627</v>
      </c>
      <c r="J97" s="3"/>
      <c r="K97" s="3"/>
      <c r="L97" s="3"/>
      <c r="M97" s="3"/>
      <c r="N97" s="3"/>
      <c r="O97" s="3"/>
      <c r="P97" s="3"/>
      <c r="Q97" s="3"/>
      <c r="R97" s="3"/>
      <c r="S97" s="3"/>
      <c r="U97" s="3"/>
      <c r="V97" s="3"/>
      <c r="W97" s="3"/>
      <c r="X97" s="3"/>
      <c r="Y97" s="3"/>
      <c r="Z97" s="3"/>
    </row>
    <row r="98" spans="2:26" x14ac:dyDescent="0.3">
      <c r="B98" s="63">
        <f>SUBTOTAL(103,D$9:$D97)</f>
        <v>89</v>
      </c>
      <c r="C98" s="64"/>
      <c r="D98" s="65" t="s">
        <v>48</v>
      </c>
      <c r="E98" s="66">
        <v>43804</v>
      </c>
      <c r="F98" s="64" t="s">
        <v>79</v>
      </c>
      <c r="G98" s="64">
        <v>90</v>
      </c>
      <c r="H98" s="67">
        <v>20280</v>
      </c>
      <c r="I98" s="64">
        <v>289</v>
      </c>
      <c r="J98" s="3"/>
      <c r="K98" s="3"/>
      <c r="L98" s="3"/>
      <c r="M98" s="3"/>
      <c r="N98" s="3"/>
      <c r="O98" s="3"/>
      <c r="P98" s="3"/>
      <c r="Q98" s="3"/>
      <c r="R98" s="3"/>
      <c r="S98" s="3"/>
      <c r="U98" s="3"/>
      <c r="V98" s="3"/>
      <c r="W98" s="3"/>
      <c r="X98" s="3"/>
      <c r="Y98" s="3"/>
      <c r="Z98" s="3"/>
    </row>
    <row r="99" spans="2:26" x14ac:dyDescent="0.3">
      <c r="B99" s="63">
        <f>SUBTOTAL(103,D$9:$D98)</f>
        <v>90</v>
      </c>
      <c r="C99" s="68"/>
      <c r="D99" s="69" t="s">
        <v>49</v>
      </c>
      <c r="E99" s="70">
        <v>43805</v>
      </c>
      <c r="F99" s="68" t="s">
        <v>78</v>
      </c>
      <c r="G99" s="68"/>
      <c r="H99" s="68">
        <v>185</v>
      </c>
      <c r="I99" s="68">
        <v>885</v>
      </c>
      <c r="J99" s="3"/>
      <c r="K99" s="3"/>
      <c r="L99" s="3"/>
      <c r="M99" s="3"/>
      <c r="N99" s="3"/>
      <c r="O99" s="3"/>
      <c r="P99" s="3"/>
      <c r="Q99" s="3"/>
      <c r="R99" s="3"/>
      <c r="S99" s="3"/>
      <c r="U99" s="3"/>
      <c r="V99" s="3"/>
      <c r="W99" s="3"/>
      <c r="X99" s="3"/>
      <c r="Y99" s="3"/>
      <c r="Z99" s="3"/>
    </row>
    <row r="100" spans="2:26" x14ac:dyDescent="0.3">
      <c r="B100" s="63">
        <f>SUBTOTAL(103,D$9:$D99)</f>
        <v>91</v>
      </c>
      <c r="C100" s="64"/>
      <c r="D100" s="65" t="s">
        <v>50</v>
      </c>
      <c r="E100" s="66">
        <v>43806</v>
      </c>
      <c r="F100" s="64" t="s">
        <v>78</v>
      </c>
      <c r="G100" s="64"/>
      <c r="H100" s="64">
        <v>405</v>
      </c>
      <c r="I100" s="64">
        <v>514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U100" s="3"/>
      <c r="V100" s="3"/>
      <c r="W100" s="3"/>
      <c r="X100" s="3"/>
      <c r="Y100" s="3"/>
      <c r="Z100" s="3"/>
    </row>
    <row r="101" spans="2:26" x14ac:dyDescent="0.3">
      <c r="B101" s="63">
        <f>SUBTOTAL(103,D$9:$D100)</f>
        <v>92</v>
      </c>
      <c r="C101" s="68"/>
      <c r="D101" s="69" t="s">
        <v>51</v>
      </c>
      <c r="E101" s="70">
        <v>43807</v>
      </c>
      <c r="F101" s="68" t="s">
        <v>77</v>
      </c>
      <c r="G101" s="68">
        <v>16</v>
      </c>
      <c r="H101" s="71">
        <v>1740</v>
      </c>
      <c r="I101" s="68">
        <v>432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U101" s="3"/>
      <c r="V101" s="3"/>
      <c r="W101" s="3"/>
      <c r="X101" s="3"/>
      <c r="Y101" s="3"/>
      <c r="Z101" s="3"/>
    </row>
    <row r="102" spans="2:26" x14ac:dyDescent="0.3">
      <c r="B102" s="63">
        <f>SUBTOTAL(103,D$9:$D101)</f>
        <v>93</v>
      </c>
      <c r="C102" s="64"/>
      <c r="D102" s="65" t="s">
        <v>52</v>
      </c>
      <c r="E102" s="66">
        <v>43808</v>
      </c>
      <c r="F102" s="64" t="s">
        <v>77</v>
      </c>
      <c r="G102" s="64">
        <v>17</v>
      </c>
      <c r="H102" s="67">
        <v>2658</v>
      </c>
      <c r="I102" s="64">
        <v>345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U102" s="3"/>
      <c r="V102" s="3"/>
      <c r="W102" s="3"/>
      <c r="X102" s="3"/>
      <c r="Y102" s="3"/>
      <c r="Z102" s="3"/>
    </row>
    <row r="103" spans="2:26" x14ac:dyDescent="0.3">
      <c r="B103" s="63">
        <f>SUBTOTAL(103,D$9:$D102)</f>
        <v>94</v>
      </c>
      <c r="C103" s="68"/>
      <c r="D103" s="69" t="s">
        <v>53</v>
      </c>
      <c r="E103" s="70">
        <v>43809</v>
      </c>
      <c r="F103" s="68" t="s">
        <v>76</v>
      </c>
      <c r="G103" s="68">
        <v>17</v>
      </c>
      <c r="H103" s="71">
        <v>5110</v>
      </c>
      <c r="I103" s="68">
        <v>263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U103" s="3"/>
      <c r="V103" s="3"/>
      <c r="W103" s="3"/>
      <c r="X103" s="3"/>
      <c r="Y103" s="3"/>
      <c r="Z103" s="3"/>
    </row>
    <row r="104" spans="2:26" x14ac:dyDescent="0.3">
      <c r="B104" s="63">
        <f>SUBTOTAL(103,D$9:$D103)</f>
        <v>95</v>
      </c>
      <c r="C104" s="64"/>
      <c r="D104" s="65" t="s">
        <v>54</v>
      </c>
      <c r="E104" s="66">
        <v>43810</v>
      </c>
      <c r="F104" s="64" t="s">
        <v>78</v>
      </c>
      <c r="G104" s="64">
        <v>17</v>
      </c>
      <c r="H104" s="64">
        <v>420</v>
      </c>
      <c r="I104" s="64">
        <v>583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U104" s="3"/>
      <c r="V104" s="3"/>
      <c r="W104" s="3"/>
      <c r="X104" s="3"/>
      <c r="Y104" s="3"/>
      <c r="Z104" s="3"/>
    </row>
    <row r="105" spans="2:26" x14ac:dyDescent="0.3">
      <c r="B105" s="63">
        <f>SUBTOTAL(103,D$9:$D104)</f>
        <v>96</v>
      </c>
      <c r="C105" s="68"/>
      <c r="D105" s="69" t="s">
        <v>55</v>
      </c>
      <c r="E105" s="70">
        <v>43811</v>
      </c>
      <c r="F105" s="68" t="s">
        <v>77</v>
      </c>
      <c r="G105" s="68">
        <v>17</v>
      </c>
      <c r="H105" s="71">
        <v>1240</v>
      </c>
      <c r="I105" s="68">
        <v>381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U105" s="3"/>
      <c r="V105" s="3"/>
      <c r="W105" s="3"/>
      <c r="X105" s="3"/>
      <c r="Y105" s="3"/>
      <c r="Z105" s="3"/>
    </row>
    <row r="106" spans="2:26" x14ac:dyDescent="0.3">
      <c r="B106" s="63">
        <f>SUBTOTAL(103,D$9:$D105)</f>
        <v>97</v>
      </c>
      <c r="C106" s="64"/>
      <c r="D106" s="65" t="s">
        <v>56</v>
      </c>
      <c r="E106" s="66">
        <v>43812</v>
      </c>
      <c r="F106" s="64" t="s">
        <v>78</v>
      </c>
      <c r="G106" s="64"/>
      <c r="H106" s="64">
        <v>513</v>
      </c>
      <c r="I106" s="64">
        <v>738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U106" s="3"/>
      <c r="V106" s="3"/>
      <c r="W106" s="3"/>
      <c r="X106" s="3"/>
      <c r="Y106" s="3"/>
      <c r="Z106" s="3"/>
    </row>
    <row r="107" spans="2:26" x14ac:dyDescent="0.3">
      <c r="B107" s="63">
        <f>SUBTOTAL(103,D$9:$D106)</f>
        <v>98</v>
      </c>
      <c r="C107" s="68"/>
      <c r="D107" s="69" t="s">
        <v>57</v>
      </c>
      <c r="E107" s="70">
        <v>43813</v>
      </c>
      <c r="F107" s="68" t="s">
        <v>77</v>
      </c>
      <c r="G107" s="68">
        <v>90</v>
      </c>
      <c r="H107" s="71">
        <v>4660</v>
      </c>
      <c r="I107" s="79">
        <v>326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U107" s="3"/>
      <c r="V107" s="3"/>
      <c r="W107" s="3"/>
      <c r="X107" s="3"/>
      <c r="Y107" s="3"/>
      <c r="Z107" s="3"/>
    </row>
    <row r="108" spans="2:26" x14ac:dyDescent="0.3">
      <c r="B108" s="63">
        <f>SUBTOTAL(103,D$9:$D107)</f>
        <v>99</v>
      </c>
      <c r="C108" s="64"/>
      <c r="D108" s="65" t="s">
        <v>58</v>
      </c>
      <c r="E108" s="66">
        <v>43814</v>
      </c>
      <c r="F108" s="64" t="s">
        <v>78</v>
      </c>
      <c r="G108" s="64">
        <v>1</v>
      </c>
      <c r="H108" s="64">
        <v>84</v>
      </c>
      <c r="I108" s="78">
        <v>1093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U108" s="3"/>
      <c r="V108" s="3"/>
      <c r="W108" s="3"/>
      <c r="X108" s="3"/>
      <c r="Y108" s="3"/>
      <c r="Z108" s="3"/>
    </row>
    <row r="109" spans="2:26" x14ac:dyDescent="0.3">
      <c r="B109" s="63">
        <f>SUBTOTAL(103,D$9:$D108)</f>
        <v>100</v>
      </c>
      <c r="C109" s="68"/>
      <c r="D109" s="69" t="s">
        <v>59</v>
      </c>
      <c r="E109" s="70">
        <v>43815</v>
      </c>
      <c r="F109" s="68" t="s">
        <v>78</v>
      </c>
      <c r="G109" s="68">
        <v>1</v>
      </c>
      <c r="H109" s="68">
        <v>780</v>
      </c>
      <c r="I109" s="68">
        <v>301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U109" s="3"/>
      <c r="Z109" s="3"/>
    </row>
    <row r="110" spans="2:26" x14ac:dyDescent="0.3">
      <c r="B110" s="63">
        <f>SUBTOTAL(103,D$9:$D109)</f>
        <v>101</v>
      </c>
      <c r="C110" s="64"/>
      <c r="D110" s="65" t="s">
        <v>60</v>
      </c>
      <c r="E110" s="66">
        <v>43816</v>
      </c>
      <c r="F110" s="64" t="s">
        <v>77</v>
      </c>
      <c r="G110" s="64">
        <v>6</v>
      </c>
      <c r="H110" s="67">
        <v>3500</v>
      </c>
      <c r="I110" s="64">
        <v>302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U110" s="3"/>
      <c r="Z110" s="3"/>
    </row>
    <row r="111" spans="2:26" x14ac:dyDescent="0.3">
      <c r="B111" s="63">
        <f>SUBTOTAL(103,D$9:$D110)</f>
        <v>102</v>
      </c>
      <c r="C111" s="68"/>
      <c r="D111" s="69" t="s">
        <v>61</v>
      </c>
      <c r="E111" s="70">
        <v>43817</v>
      </c>
      <c r="F111" s="68" t="s">
        <v>76</v>
      </c>
      <c r="G111" s="68"/>
      <c r="H111" s="71">
        <v>6100</v>
      </c>
      <c r="I111" s="68">
        <v>298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U111" s="3"/>
      <c r="Z111" s="3"/>
    </row>
    <row r="112" spans="2:26" x14ac:dyDescent="0.3">
      <c r="B112" s="63">
        <f>SUBTOTAL(103,D$9:$D111)</f>
        <v>103</v>
      </c>
      <c r="C112" s="64"/>
      <c r="D112" s="65" t="s">
        <v>62</v>
      </c>
      <c r="E112" s="66">
        <v>43818</v>
      </c>
      <c r="F112" s="64" t="s">
        <v>77</v>
      </c>
      <c r="G112" s="64">
        <v>6</v>
      </c>
      <c r="H112" s="67">
        <v>1170</v>
      </c>
      <c r="I112" s="64">
        <v>405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U112" s="3"/>
      <c r="Z112" s="3"/>
    </row>
    <row r="113" spans="2:26" x14ac:dyDescent="0.3">
      <c r="B113" s="63">
        <f>SUBTOTAL(103,D$9:$D112)</f>
        <v>104</v>
      </c>
      <c r="C113" s="68"/>
      <c r="D113" s="69" t="s">
        <v>63</v>
      </c>
      <c r="E113" s="70">
        <v>43819</v>
      </c>
      <c r="F113" s="68" t="s">
        <v>77</v>
      </c>
      <c r="G113" s="68"/>
      <c r="H113" s="71">
        <v>1540</v>
      </c>
      <c r="I113" s="68">
        <v>225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U113" s="3"/>
      <c r="Z113" s="3"/>
    </row>
    <row r="114" spans="2:26" x14ac:dyDescent="0.3">
      <c r="B114" s="63">
        <f>SUBTOTAL(103,D$9:$D113)</f>
        <v>105</v>
      </c>
      <c r="C114" s="64"/>
      <c r="D114" s="76" t="s">
        <v>64</v>
      </c>
      <c r="E114" s="66">
        <v>43820</v>
      </c>
      <c r="F114" s="80" t="s">
        <v>79</v>
      </c>
      <c r="G114" s="80">
        <v>2</v>
      </c>
      <c r="H114" s="81">
        <v>16000</v>
      </c>
      <c r="I114" s="80">
        <v>254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U114" s="3"/>
      <c r="Z114" s="3"/>
    </row>
    <row r="115" spans="2:26" x14ac:dyDescent="0.3">
      <c r="B115" s="63">
        <f>SUBTOTAL(103,D$9:$D114)</f>
        <v>106</v>
      </c>
      <c r="C115" s="68"/>
      <c r="D115" s="75" t="s">
        <v>65</v>
      </c>
      <c r="E115" s="70">
        <v>43821</v>
      </c>
      <c r="F115" s="68" t="s">
        <v>77</v>
      </c>
      <c r="G115" s="68"/>
      <c r="H115" s="71">
        <v>2430</v>
      </c>
      <c r="I115" s="68">
        <v>359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U115" s="3"/>
      <c r="Z115" s="3"/>
    </row>
    <row r="116" spans="2:26" ht="45" customHeight="1" x14ac:dyDescent="0.3">
      <c r="B116" s="63">
        <f>SUBTOTAL(103,D$9:$D115)</f>
        <v>107</v>
      </c>
      <c r="C116" s="64"/>
      <c r="D116" s="76" t="s">
        <v>66</v>
      </c>
      <c r="E116" s="66">
        <v>43822</v>
      </c>
      <c r="F116" s="64" t="s">
        <v>79</v>
      </c>
      <c r="G116" s="64">
        <v>2</v>
      </c>
      <c r="H116" s="67">
        <v>35700</v>
      </c>
      <c r="I116" s="64">
        <v>278</v>
      </c>
      <c r="J116" s="17"/>
      <c r="K116" s="17"/>
      <c r="L116" s="17"/>
      <c r="M116" s="17"/>
      <c r="N116" s="3"/>
      <c r="O116" s="3"/>
      <c r="P116" s="3"/>
      <c r="Q116" s="3"/>
      <c r="R116" s="3"/>
      <c r="S116" s="3"/>
      <c r="U116" s="3"/>
      <c r="Z116" s="3"/>
    </row>
    <row r="117" spans="2:26" x14ac:dyDescent="0.3">
      <c r="B117" s="63">
        <f>SUBTOTAL(103,D$9:$D116)</f>
        <v>108</v>
      </c>
      <c r="C117" s="68"/>
      <c r="D117" s="75" t="s">
        <v>67</v>
      </c>
      <c r="E117" s="70">
        <v>43823</v>
      </c>
      <c r="F117" s="68" t="s">
        <v>79</v>
      </c>
      <c r="G117" s="68">
        <v>92</v>
      </c>
      <c r="H117" s="71">
        <v>29700</v>
      </c>
      <c r="I117" s="68">
        <v>294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U117" s="3"/>
      <c r="Z117" s="3"/>
    </row>
    <row r="118" spans="2:26" x14ac:dyDescent="0.3">
      <c r="B118" s="63">
        <f>SUBTOTAL(103,D$9:$D117)</f>
        <v>109</v>
      </c>
      <c r="C118" s="64"/>
      <c r="D118" s="76" t="s">
        <v>68</v>
      </c>
      <c r="E118" s="66">
        <v>43824</v>
      </c>
      <c r="F118" s="64" t="s">
        <v>76</v>
      </c>
      <c r="G118" s="64">
        <v>92</v>
      </c>
      <c r="H118" s="67">
        <v>9415</v>
      </c>
      <c r="I118" s="64">
        <v>384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U118" s="3"/>
      <c r="Z118" s="3"/>
    </row>
    <row r="119" spans="2:26" x14ac:dyDescent="0.3">
      <c r="B119" s="63">
        <f>SUBTOTAL(103,D$9:$D118)</f>
        <v>110</v>
      </c>
      <c r="C119" s="68"/>
      <c r="D119" s="75" t="s">
        <v>69</v>
      </c>
      <c r="E119" s="70">
        <v>43825</v>
      </c>
      <c r="F119" s="68" t="s">
        <v>79</v>
      </c>
      <c r="G119" s="68">
        <v>92</v>
      </c>
      <c r="H119" s="71">
        <v>18550</v>
      </c>
      <c r="I119" s="68">
        <v>304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U119" s="3"/>
      <c r="Z119" s="3"/>
    </row>
    <row r="120" spans="2:26" x14ac:dyDescent="0.3">
      <c r="B120" s="63">
        <f>SUBTOTAL(103,D$9:$D119)</f>
        <v>111</v>
      </c>
      <c r="C120" s="64"/>
      <c r="D120" s="76" t="s">
        <v>70</v>
      </c>
      <c r="E120" s="66">
        <v>43826</v>
      </c>
      <c r="F120" s="64" t="s">
        <v>77</v>
      </c>
      <c r="G120" s="64">
        <v>6</v>
      </c>
      <c r="H120" s="67">
        <v>3916</v>
      </c>
      <c r="I120" s="64">
        <v>348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U120" s="3"/>
      <c r="Z120" s="3"/>
    </row>
    <row r="121" spans="2:26" x14ac:dyDescent="0.3">
      <c r="B121" s="63">
        <f>SUBTOTAL(103,D$9:$D120)</f>
        <v>112</v>
      </c>
      <c r="C121" s="68"/>
      <c r="D121" s="75" t="s">
        <v>64</v>
      </c>
      <c r="E121" s="70">
        <v>43827</v>
      </c>
      <c r="F121" s="68" t="s">
        <v>77</v>
      </c>
      <c r="G121" s="68"/>
      <c r="H121" s="71">
        <v>1170</v>
      </c>
      <c r="I121" s="68">
        <v>544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U121" s="3"/>
      <c r="Z121" s="3"/>
    </row>
    <row r="122" spans="2:26" x14ac:dyDescent="0.3">
      <c r="B122" s="63">
        <f>SUBTOTAL(103,D$9:$D121)</f>
        <v>113</v>
      </c>
      <c r="C122" s="64"/>
      <c r="D122" s="76" t="s">
        <v>71</v>
      </c>
      <c r="E122" s="66">
        <v>43828</v>
      </c>
      <c r="F122" s="64" t="s">
        <v>78</v>
      </c>
      <c r="G122" s="64"/>
      <c r="H122" s="64">
        <v>186</v>
      </c>
      <c r="I122" s="64">
        <v>579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U122" s="3"/>
      <c r="Z122" s="3"/>
    </row>
    <row r="123" spans="2:26" x14ac:dyDescent="0.3">
      <c r="B123" s="63">
        <f>SUBTOTAL(103,D$9:$D122)</f>
        <v>114</v>
      </c>
      <c r="C123" s="68"/>
      <c r="D123" s="75" t="s">
        <v>72</v>
      </c>
      <c r="E123" s="70">
        <v>43829</v>
      </c>
      <c r="F123" s="68" t="s">
        <v>77</v>
      </c>
      <c r="G123" s="68">
        <v>1</v>
      </c>
      <c r="H123" s="71">
        <v>4000</v>
      </c>
      <c r="I123" s="68">
        <v>477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U123" s="3"/>
      <c r="Z123" s="3"/>
    </row>
    <row r="124" spans="2:26" x14ac:dyDescent="0.3">
      <c r="B124" s="63">
        <f>SUBTOTAL(103,D$9:$D123)</f>
        <v>115</v>
      </c>
      <c r="C124" s="64"/>
      <c r="D124" s="76" t="s">
        <v>73</v>
      </c>
      <c r="E124" s="66">
        <v>43830</v>
      </c>
      <c r="F124" s="64" t="s">
        <v>76</v>
      </c>
      <c r="G124" s="64">
        <v>2</v>
      </c>
      <c r="H124" s="67">
        <v>9000</v>
      </c>
      <c r="I124" s="64">
        <v>305</v>
      </c>
    </row>
    <row r="125" spans="2:26" x14ac:dyDescent="0.3">
      <c r="B125" s="63">
        <f>SUBTOTAL(103,D$9:$D124)</f>
        <v>116</v>
      </c>
      <c r="C125" s="68"/>
      <c r="D125" s="69" t="s">
        <v>53</v>
      </c>
      <c r="E125" s="70">
        <v>43831</v>
      </c>
      <c r="F125" s="68" t="s">
        <v>78</v>
      </c>
      <c r="G125" s="68">
        <v>2</v>
      </c>
      <c r="H125" s="68">
        <v>930</v>
      </c>
      <c r="I125" s="68">
        <v>435</v>
      </c>
      <c r="J125" s="3"/>
      <c r="K125" s="3"/>
    </row>
    <row r="126" spans="2:26" x14ac:dyDescent="0.3">
      <c r="B126" s="63">
        <f>SUBTOTAL(103,D$9:$D125)</f>
        <v>117</v>
      </c>
      <c r="C126" s="64"/>
      <c r="D126" s="65" t="s">
        <v>54</v>
      </c>
      <c r="E126" s="66">
        <v>43832</v>
      </c>
      <c r="F126" s="64" t="s">
        <v>77</v>
      </c>
      <c r="G126" s="64">
        <v>2</v>
      </c>
      <c r="H126" s="67">
        <v>1280</v>
      </c>
      <c r="I126" s="64">
        <v>425</v>
      </c>
      <c r="J126" s="3"/>
      <c r="K126" s="3"/>
    </row>
    <row r="127" spans="2:26" x14ac:dyDescent="0.3">
      <c r="B127" s="63">
        <f>SUBTOTAL(103,D$9:$D126)</f>
        <v>118</v>
      </c>
      <c r="C127" s="68"/>
      <c r="D127" s="69" t="s">
        <v>55</v>
      </c>
      <c r="E127" s="70">
        <v>43833</v>
      </c>
      <c r="F127" s="68" t="s">
        <v>78</v>
      </c>
      <c r="G127" s="68"/>
      <c r="H127" s="68">
        <v>238</v>
      </c>
      <c r="I127" s="68">
        <v>492</v>
      </c>
      <c r="J127" s="3"/>
      <c r="K127" s="3"/>
    </row>
    <row r="128" spans="2:26" x14ac:dyDescent="0.3">
      <c r="B128" s="63">
        <f>SUBTOTAL(103,D$9:$D127)</f>
        <v>119</v>
      </c>
      <c r="C128" s="64"/>
      <c r="D128" s="65" t="s">
        <v>62</v>
      </c>
      <c r="E128" s="66">
        <v>43834</v>
      </c>
      <c r="F128" s="64" t="s">
        <v>77</v>
      </c>
      <c r="G128" s="64"/>
      <c r="H128" s="67">
        <v>2240</v>
      </c>
      <c r="I128" s="64">
        <v>393</v>
      </c>
      <c r="J128" s="3"/>
      <c r="K128" s="3"/>
    </row>
    <row r="129" spans="2:11" x14ac:dyDescent="0.3">
      <c r="B129" s="63">
        <f>SUBTOTAL(103,D$9:$D128)</f>
        <v>120</v>
      </c>
      <c r="C129" s="68"/>
      <c r="D129" s="69" t="s">
        <v>63</v>
      </c>
      <c r="E129" s="70">
        <v>43835</v>
      </c>
      <c r="F129" s="68" t="s">
        <v>77</v>
      </c>
      <c r="G129" s="68"/>
      <c r="H129" s="71">
        <v>2140</v>
      </c>
      <c r="I129" s="68">
        <v>419</v>
      </c>
      <c r="J129" s="3"/>
      <c r="K129" s="3"/>
    </row>
    <row r="130" spans="2:11" x14ac:dyDescent="0.3">
      <c r="B130" s="63">
        <f>SUBTOTAL(103,D$9:$D129)</f>
        <v>121</v>
      </c>
      <c r="C130" s="64"/>
      <c r="D130" s="76" t="s">
        <v>64</v>
      </c>
      <c r="E130" s="66">
        <v>43836</v>
      </c>
      <c r="F130" s="64" t="s">
        <v>77</v>
      </c>
      <c r="G130" s="64">
        <v>89</v>
      </c>
      <c r="H130" s="67">
        <v>2935</v>
      </c>
      <c r="I130" s="64">
        <v>303</v>
      </c>
      <c r="J130" s="3"/>
      <c r="K130" s="3"/>
    </row>
    <row r="131" spans="2:11" x14ac:dyDescent="0.3">
      <c r="B131" s="63">
        <f>SUBTOTAL(103,D$9:$D130)</f>
        <v>122</v>
      </c>
      <c r="C131" s="68"/>
      <c r="D131" s="75" t="s">
        <v>65</v>
      </c>
      <c r="E131" s="70">
        <v>43837</v>
      </c>
      <c r="F131" s="68" t="s">
        <v>77</v>
      </c>
      <c r="G131" s="68">
        <v>89</v>
      </c>
      <c r="H131" s="71">
        <v>4175</v>
      </c>
      <c r="I131" s="68">
        <v>233</v>
      </c>
    </row>
    <row r="132" spans="2:11" x14ac:dyDescent="0.3">
      <c r="B132" s="63">
        <f>SUBTOTAL(103,D$9:$D131)</f>
        <v>123</v>
      </c>
      <c r="C132" s="64"/>
      <c r="D132" s="76" t="s">
        <v>66</v>
      </c>
      <c r="E132" s="66">
        <v>43838</v>
      </c>
      <c r="F132" s="64" t="s">
        <v>78</v>
      </c>
      <c r="G132" s="64"/>
      <c r="H132" s="64">
        <v>340</v>
      </c>
      <c r="I132" s="64">
        <v>913</v>
      </c>
    </row>
    <row r="133" spans="2:11" x14ac:dyDescent="0.3">
      <c r="B133" s="63">
        <f>SUBTOTAL(103,D$9:$D132)</f>
        <v>124</v>
      </c>
      <c r="C133" s="68"/>
      <c r="D133" s="75" t="s">
        <v>67</v>
      </c>
      <c r="E133" s="70">
        <v>43839</v>
      </c>
      <c r="F133" s="68" t="s">
        <v>78</v>
      </c>
      <c r="G133" s="68">
        <v>9</v>
      </c>
      <c r="H133" s="68">
        <v>605</v>
      </c>
      <c r="I133" s="68">
        <v>563</v>
      </c>
    </row>
    <row r="134" spans="2:11" x14ac:dyDescent="0.3">
      <c r="B134" s="63">
        <f>SUBTOTAL(103,D$9:$D133)</f>
        <v>125</v>
      </c>
      <c r="C134" s="64"/>
      <c r="D134" s="76" t="s">
        <v>68</v>
      </c>
      <c r="E134" s="66">
        <v>43840</v>
      </c>
      <c r="F134" s="64" t="s">
        <v>77</v>
      </c>
      <c r="G134" s="64">
        <v>9</v>
      </c>
      <c r="H134" s="67">
        <v>1200</v>
      </c>
      <c r="I134" s="64">
        <v>527</v>
      </c>
    </row>
    <row r="135" spans="2:11" x14ac:dyDescent="0.3">
      <c r="B135" s="63">
        <f>SUBTOTAL(103,D$9:$D134)</f>
        <v>126</v>
      </c>
      <c r="C135" s="68"/>
      <c r="D135" s="75" t="s">
        <v>69</v>
      </c>
      <c r="E135" s="70">
        <v>43841</v>
      </c>
      <c r="F135" s="68" t="s">
        <v>77</v>
      </c>
      <c r="G135" s="68">
        <v>9</v>
      </c>
      <c r="H135" s="71">
        <v>2075</v>
      </c>
      <c r="I135" s="68">
        <v>432</v>
      </c>
    </row>
    <row r="136" spans="2:11" x14ac:dyDescent="0.3">
      <c r="B136" s="63">
        <f>SUBTOTAL(103,D$9:$D135)</f>
        <v>127</v>
      </c>
      <c r="C136" s="64"/>
      <c r="D136" s="76" t="s">
        <v>70</v>
      </c>
      <c r="E136" s="66">
        <v>43842</v>
      </c>
      <c r="F136" s="64" t="s">
        <v>77</v>
      </c>
      <c r="G136" s="64">
        <v>9</v>
      </c>
      <c r="H136" s="67">
        <v>3510</v>
      </c>
      <c r="I136" s="64">
        <v>382</v>
      </c>
    </row>
    <row r="137" spans="2:11" x14ac:dyDescent="0.3">
      <c r="B137" s="63">
        <f>SUBTOTAL(103,D$9:$D136)</f>
        <v>128</v>
      </c>
      <c r="C137" s="68"/>
      <c r="D137" s="75" t="s">
        <v>64</v>
      </c>
      <c r="E137" s="70">
        <v>43843</v>
      </c>
      <c r="F137" s="68" t="s">
        <v>77</v>
      </c>
      <c r="G137" s="68">
        <v>6</v>
      </c>
      <c r="H137" s="71">
        <v>3640</v>
      </c>
      <c r="I137" s="68">
        <v>374</v>
      </c>
    </row>
    <row r="138" spans="2:11" x14ac:dyDescent="0.3">
      <c r="B138" s="63">
        <f>SUBTOTAL(103,D$9:$D137)</f>
        <v>129</v>
      </c>
      <c r="C138" s="64"/>
      <c r="D138" s="76" t="s">
        <v>71</v>
      </c>
      <c r="E138" s="66">
        <v>43844</v>
      </c>
      <c r="F138" s="64" t="s">
        <v>79</v>
      </c>
      <c r="G138" s="64">
        <v>10</v>
      </c>
      <c r="H138" s="67">
        <v>19920</v>
      </c>
      <c r="I138" s="64">
        <v>225</v>
      </c>
    </row>
    <row r="139" spans="2:11" x14ac:dyDescent="0.3">
      <c r="B139" s="63">
        <f>SUBTOTAL(103,D$9:$D138)</f>
        <v>130</v>
      </c>
      <c r="C139" s="68"/>
      <c r="D139" s="75" t="s">
        <v>72</v>
      </c>
      <c r="E139" s="70">
        <v>43845</v>
      </c>
      <c r="F139" s="68" t="s">
        <v>78</v>
      </c>
      <c r="G139" s="68">
        <v>6</v>
      </c>
      <c r="H139" s="68">
        <v>800</v>
      </c>
      <c r="I139" s="68">
        <v>360</v>
      </c>
    </row>
    <row r="140" spans="2:11" x14ac:dyDescent="0.3">
      <c r="B140" s="63">
        <f>SUBTOTAL(103,D$9:$D139)</f>
        <v>131</v>
      </c>
      <c r="C140" s="64"/>
      <c r="D140" s="76" t="s">
        <v>73</v>
      </c>
      <c r="E140" s="66">
        <v>43846</v>
      </c>
      <c r="F140" s="64" t="s">
        <v>77</v>
      </c>
      <c r="G140" s="64">
        <v>6</v>
      </c>
      <c r="H140" s="67">
        <v>1357</v>
      </c>
      <c r="I140" s="64">
        <v>289</v>
      </c>
    </row>
    <row r="141" spans="2:11" x14ac:dyDescent="0.3">
      <c r="B141" s="63">
        <f>SUBTOTAL(103,D$9:$D140)</f>
        <v>132</v>
      </c>
      <c r="C141" s="68"/>
      <c r="D141" s="69" t="s">
        <v>53</v>
      </c>
      <c r="E141" s="70">
        <v>43847</v>
      </c>
      <c r="F141" s="68" t="s">
        <v>78</v>
      </c>
      <c r="G141" s="68">
        <v>89</v>
      </c>
      <c r="H141" s="68">
        <v>900</v>
      </c>
      <c r="I141" s="68">
        <v>327</v>
      </c>
    </row>
    <row r="142" spans="2:11" x14ac:dyDescent="0.3">
      <c r="B142" s="63">
        <f>SUBTOTAL(103,D$9:$D141)</f>
        <v>133</v>
      </c>
      <c r="C142" s="72"/>
      <c r="D142" s="65" t="s">
        <v>54</v>
      </c>
      <c r="E142" s="66">
        <v>43848</v>
      </c>
      <c r="F142" s="72" t="s">
        <v>76</v>
      </c>
      <c r="G142" s="72">
        <v>1</v>
      </c>
      <c r="H142" s="82">
        <v>7310</v>
      </c>
      <c r="I142" s="72">
        <v>477</v>
      </c>
    </row>
    <row r="143" spans="2:11" x14ac:dyDescent="0.3">
      <c r="B143" s="63">
        <f>SUBTOTAL(103,D$9:$D142)</f>
        <v>134</v>
      </c>
      <c r="C143" s="68"/>
      <c r="D143" s="69" t="s">
        <v>55</v>
      </c>
      <c r="E143" s="70">
        <v>43849</v>
      </c>
      <c r="F143" s="68" t="s">
        <v>80</v>
      </c>
      <c r="G143" s="68">
        <v>20</v>
      </c>
      <c r="H143" s="71">
        <v>4800</v>
      </c>
      <c r="I143" s="68">
        <v>435</v>
      </c>
    </row>
    <row r="144" spans="2:11" x14ac:dyDescent="0.3">
      <c r="B144" s="63">
        <f>SUBTOTAL(103,D$9:$D143)</f>
        <v>135</v>
      </c>
      <c r="C144" s="64"/>
      <c r="D144" s="65" t="s">
        <v>62</v>
      </c>
      <c r="E144" s="66">
        <v>43850</v>
      </c>
      <c r="F144" s="64" t="s">
        <v>80</v>
      </c>
      <c r="G144" s="64">
        <v>6</v>
      </c>
      <c r="H144" s="67">
        <v>1250</v>
      </c>
      <c r="I144" s="64">
        <v>441</v>
      </c>
    </row>
    <row r="145" spans="2:9" x14ac:dyDescent="0.3">
      <c r="B145" s="63">
        <f>SUBTOTAL(103,D$9:$D144)</f>
        <v>136</v>
      </c>
      <c r="C145" s="68"/>
      <c r="D145" s="69" t="s">
        <v>63</v>
      </c>
      <c r="E145" s="70">
        <v>43851</v>
      </c>
      <c r="F145" s="68" t="s">
        <v>80</v>
      </c>
      <c r="G145" s="68">
        <v>2</v>
      </c>
      <c r="H145" s="71">
        <v>1500</v>
      </c>
      <c r="I145" s="68">
        <v>405</v>
      </c>
    </row>
    <row r="146" spans="2:9" x14ac:dyDescent="0.3">
      <c r="B146" s="63">
        <f>SUBTOTAL(103,D$9:$D145)</f>
        <v>137</v>
      </c>
      <c r="C146" s="64"/>
      <c r="D146" s="76" t="s">
        <v>64</v>
      </c>
      <c r="E146" s="66">
        <v>43852</v>
      </c>
      <c r="F146" s="64" t="s">
        <v>81</v>
      </c>
      <c r="G146" s="64">
        <v>2</v>
      </c>
      <c r="H146" s="64">
        <v>310</v>
      </c>
      <c r="I146" s="64">
        <v>0</v>
      </c>
    </row>
    <row r="147" spans="2:9" x14ac:dyDescent="0.3">
      <c r="B147" s="63">
        <f>SUBTOTAL(103,D$9:$D146)</f>
        <v>138</v>
      </c>
      <c r="C147" s="68"/>
      <c r="D147" s="75" t="s">
        <v>65</v>
      </c>
      <c r="E147" s="70">
        <v>43853</v>
      </c>
      <c r="F147" s="68" t="s">
        <v>82</v>
      </c>
      <c r="G147" s="68">
        <v>20</v>
      </c>
      <c r="H147" s="71">
        <v>12200</v>
      </c>
      <c r="I147" s="68">
        <v>359</v>
      </c>
    </row>
    <row r="148" spans="2:9" x14ac:dyDescent="0.3">
      <c r="B148" s="63">
        <f>SUBTOTAL(103,D$9:$D147)</f>
        <v>139</v>
      </c>
      <c r="C148" s="64"/>
      <c r="D148" s="76" t="s">
        <v>66</v>
      </c>
      <c r="E148" s="66">
        <v>43854</v>
      </c>
      <c r="F148" s="64" t="s">
        <v>80</v>
      </c>
      <c r="G148" s="64">
        <v>73</v>
      </c>
      <c r="H148" s="67">
        <v>4342</v>
      </c>
      <c r="I148" s="64">
        <v>548</v>
      </c>
    </row>
    <row r="149" spans="2:9" x14ac:dyDescent="0.3">
      <c r="B149" s="63">
        <f>SUBTOTAL(103,D$9:$D148)</f>
        <v>140</v>
      </c>
      <c r="C149" s="68"/>
      <c r="D149" s="75" t="s">
        <v>67</v>
      </c>
      <c r="E149" s="70">
        <v>43855</v>
      </c>
      <c r="F149" s="68" t="s">
        <v>81</v>
      </c>
      <c r="G149" s="68">
        <v>2</v>
      </c>
      <c r="H149" s="68">
        <v>640</v>
      </c>
      <c r="I149" s="68">
        <v>925</v>
      </c>
    </row>
    <row r="150" spans="2:9" x14ac:dyDescent="0.3">
      <c r="B150" s="63">
        <f>SUBTOTAL(103,D$9:$D149)</f>
        <v>141</v>
      </c>
      <c r="C150" s="64"/>
      <c r="D150" s="76" t="s">
        <v>68</v>
      </c>
      <c r="E150" s="66">
        <v>43856</v>
      </c>
      <c r="F150" s="64" t="s">
        <v>81</v>
      </c>
      <c r="G150" s="64">
        <v>2</v>
      </c>
      <c r="H150" s="64">
        <v>640</v>
      </c>
      <c r="I150" s="64">
        <v>931</v>
      </c>
    </row>
    <row r="151" spans="2:9" x14ac:dyDescent="0.3">
      <c r="B151" s="63">
        <f>SUBTOTAL(103,D$9:$D150)</f>
        <v>142</v>
      </c>
      <c r="C151" s="68"/>
      <c r="D151" s="75" t="s">
        <v>69</v>
      </c>
      <c r="E151" s="70">
        <v>43857</v>
      </c>
      <c r="F151" s="68" t="s">
        <v>81</v>
      </c>
      <c r="G151" s="68">
        <v>2</v>
      </c>
      <c r="H151" s="68">
        <v>53</v>
      </c>
      <c r="I151" s="68">
        <v>720</v>
      </c>
    </row>
    <row r="152" spans="2:9" x14ac:dyDescent="0.3">
      <c r="B152" s="63">
        <f>SUBTOTAL(103,D$9:$D151)</f>
        <v>143</v>
      </c>
      <c r="C152" s="64"/>
      <c r="D152" s="76" t="s">
        <v>70</v>
      </c>
      <c r="E152" s="66">
        <v>43858</v>
      </c>
      <c r="F152" s="64" t="s">
        <v>81</v>
      </c>
      <c r="G152" s="64">
        <v>2</v>
      </c>
      <c r="H152" s="64">
        <v>95</v>
      </c>
      <c r="I152" s="78">
        <v>1093</v>
      </c>
    </row>
    <row r="153" spans="2:9" x14ac:dyDescent="0.3">
      <c r="B153" s="63">
        <f>SUBTOTAL(103,D$9:$D152)</f>
        <v>144</v>
      </c>
      <c r="C153" s="68"/>
      <c r="D153" s="75" t="s">
        <v>64</v>
      </c>
      <c r="E153" s="70">
        <v>43859</v>
      </c>
      <c r="F153" s="68" t="s">
        <v>81</v>
      </c>
      <c r="G153" s="68">
        <v>4</v>
      </c>
      <c r="H153" s="68">
        <v>170</v>
      </c>
      <c r="I153" s="68">
        <v>672</v>
      </c>
    </row>
    <row r="154" spans="2:9" x14ac:dyDescent="0.3">
      <c r="B154" s="63">
        <f>SUBTOTAL(103,D$9:$D153)</f>
        <v>145</v>
      </c>
      <c r="C154" s="64"/>
      <c r="D154" s="76" t="s">
        <v>71</v>
      </c>
      <c r="E154" s="66">
        <v>43860</v>
      </c>
      <c r="F154" s="64" t="s">
        <v>81</v>
      </c>
      <c r="G154" s="64">
        <v>6</v>
      </c>
      <c r="H154" s="64">
        <v>190</v>
      </c>
      <c r="I154" s="64">
        <v>684</v>
      </c>
    </row>
    <row r="155" spans="2:9" x14ac:dyDescent="0.3">
      <c r="B155" s="63">
        <f>SUBTOTAL(103,D$9:$D154)</f>
        <v>146</v>
      </c>
      <c r="C155" s="68"/>
      <c r="D155" s="75" t="s">
        <v>72</v>
      </c>
      <c r="E155" s="70">
        <v>43861</v>
      </c>
      <c r="F155" s="68" t="s">
        <v>81</v>
      </c>
      <c r="G155" s="68">
        <v>5</v>
      </c>
      <c r="H155" s="68">
        <v>360</v>
      </c>
      <c r="I155" s="68">
        <v>634</v>
      </c>
    </row>
    <row r="156" spans="2:9" x14ac:dyDescent="0.3">
      <c r="B156" s="63">
        <f>SUBTOTAL(103,D$9:$D155)</f>
        <v>147</v>
      </c>
      <c r="C156" s="64"/>
      <c r="D156" s="76" t="s">
        <v>73</v>
      </c>
      <c r="E156" s="66">
        <v>43862</v>
      </c>
      <c r="F156" s="64" t="s">
        <v>81</v>
      </c>
      <c r="G156" s="64">
        <v>6</v>
      </c>
      <c r="H156" s="64">
        <v>100</v>
      </c>
      <c r="I156" s="78">
        <v>1160</v>
      </c>
    </row>
    <row r="157" spans="2:9" x14ac:dyDescent="0.3">
      <c r="B157" s="63">
        <f>SUBTOTAL(103,D$9:$D156)</f>
        <v>148</v>
      </c>
      <c r="C157" s="68"/>
      <c r="D157" s="69" t="s">
        <v>53</v>
      </c>
      <c r="E157" s="70">
        <v>43863</v>
      </c>
      <c r="F157" s="68" t="s">
        <v>81</v>
      </c>
      <c r="G157" s="68">
        <v>6</v>
      </c>
      <c r="H157" s="68">
        <v>150</v>
      </c>
      <c r="I157" s="79">
        <v>1031</v>
      </c>
    </row>
    <row r="158" spans="2:9" x14ac:dyDescent="0.3">
      <c r="B158" s="63">
        <f>SUBTOTAL(103,D$9:$D157)</f>
        <v>149</v>
      </c>
      <c r="C158" s="64"/>
      <c r="D158" s="65" t="s">
        <v>54</v>
      </c>
      <c r="E158" s="66">
        <v>43864</v>
      </c>
      <c r="F158" s="64" t="s">
        <v>81</v>
      </c>
      <c r="G158" s="64">
        <v>6</v>
      </c>
      <c r="H158" s="64">
        <v>303</v>
      </c>
      <c r="I158" s="64">
        <v>774</v>
      </c>
    </row>
    <row r="159" spans="2:9" x14ac:dyDescent="0.3">
      <c r="B159" s="63">
        <f>SUBTOTAL(103,D$9:$D158)</f>
        <v>150</v>
      </c>
      <c r="C159" s="68"/>
      <c r="D159" s="69" t="s">
        <v>55</v>
      </c>
      <c r="E159" s="70">
        <v>43865</v>
      </c>
      <c r="F159" s="68" t="s">
        <v>80</v>
      </c>
      <c r="G159" s="68">
        <v>27</v>
      </c>
      <c r="H159" s="71">
        <v>1855</v>
      </c>
      <c r="I159" s="68">
        <v>394</v>
      </c>
    </row>
    <row r="160" spans="2:9" x14ac:dyDescent="0.3">
      <c r="B160" s="63">
        <f>SUBTOTAL(103,D$9:$D159)</f>
        <v>151</v>
      </c>
      <c r="C160" s="64"/>
      <c r="D160" s="65" t="s">
        <v>62</v>
      </c>
      <c r="E160" s="66">
        <v>43866</v>
      </c>
      <c r="F160" s="64" t="s">
        <v>81</v>
      </c>
      <c r="G160" s="64">
        <v>5</v>
      </c>
      <c r="H160" s="64">
        <v>138</v>
      </c>
      <c r="I160" s="78">
        <v>1051</v>
      </c>
    </row>
    <row r="161" spans="2:9" x14ac:dyDescent="0.3">
      <c r="B161" s="63">
        <f>SUBTOTAL(103,D$9:$D160)</f>
        <v>152</v>
      </c>
      <c r="C161" s="68"/>
      <c r="D161" s="69" t="s">
        <v>63</v>
      </c>
      <c r="E161" s="70">
        <v>43867</v>
      </c>
      <c r="F161" s="68" t="s">
        <v>81</v>
      </c>
      <c r="G161" s="68">
        <v>17</v>
      </c>
      <c r="H161" s="68">
        <v>325</v>
      </c>
      <c r="I161" s="79">
        <v>1016</v>
      </c>
    </row>
    <row r="162" spans="2:9" x14ac:dyDescent="0.3">
      <c r="B162" s="63">
        <f>SUBTOTAL(103,D$9:$D161)</f>
        <v>153</v>
      </c>
      <c r="C162" s="64"/>
      <c r="D162" s="76" t="s">
        <v>64</v>
      </c>
      <c r="E162" s="66">
        <v>43868</v>
      </c>
      <c r="F162" s="64" t="s">
        <v>81</v>
      </c>
      <c r="G162" s="64">
        <v>17</v>
      </c>
      <c r="H162" s="64">
        <v>424</v>
      </c>
      <c r="I162" s="64">
        <v>746</v>
      </c>
    </row>
    <row r="163" spans="2:9" x14ac:dyDescent="0.3">
      <c r="B163" s="63">
        <f>SUBTOTAL(103,D$9:$D162)</f>
        <v>154</v>
      </c>
      <c r="C163" s="68"/>
      <c r="D163" s="75" t="s">
        <v>65</v>
      </c>
      <c r="E163" s="70">
        <v>43869</v>
      </c>
      <c r="F163" s="68" t="s">
        <v>81</v>
      </c>
      <c r="G163" s="68">
        <v>17</v>
      </c>
      <c r="H163" s="68">
        <v>850</v>
      </c>
      <c r="I163" s="68">
        <v>594</v>
      </c>
    </row>
    <row r="164" spans="2:9" x14ac:dyDescent="0.3">
      <c r="B164" s="63">
        <f>SUBTOTAL(103,D$9:$D163)</f>
        <v>155</v>
      </c>
      <c r="C164" s="64"/>
      <c r="D164" s="76" t="s">
        <v>66</v>
      </c>
      <c r="E164" s="66">
        <v>43870</v>
      </c>
      <c r="F164" s="64" t="s">
        <v>80</v>
      </c>
      <c r="G164" s="64">
        <v>17</v>
      </c>
      <c r="H164" s="67">
        <v>1100</v>
      </c>
      <c r="I164" s="64">
        <v>539</v>
      </c>
    </row>
    <row r="165" spans="2:9" x14ac:dyDescent="0.3">
      <c r="B165" s="63">
        <f>SUBTOTAL(103,D$9:$D164)</f>
        <v>156</v>
      </c>
      <c r="C165" s="68"/>
      <c r="D165" s="75" t="s">
        <v>67</v>
      </c>
      <c r="E165" s="70">
        <v>43871</v>
      </c>
      <c r="F165" s="68" t="s">
        <v>80</v>
      </c>
      <c r="G165" s="68">
        <v>17</v>
      </c>
      <c r="H165" s="71">
        <v>1125</v>
      </c>
      <c r="I165" s="68">
        <v>506</v>
      </c>
    </row>
    <row r="166" spans="2:9" x14ac:dyDescent="0.3">
      <c r="B166" s="63">
        <f>SUBTOTAL(103,D$9:$D165)</f>
        <v>157</v>
      </c>
      <c r="C166" s="64"/>
      <c r="D166" s="76" t="s">
        <v>68</v>
      </c>
      <c r="E166" s="66">
        <v>43872</v>
      </c>
      <c r="F166" s="64" t="s">
        <v>80</v>
      </c>
      <c r="G166" s="64">
        <v>17</v>
      </c>
      <c r="H166" s="67">
        <v>1375</v>
      </c>
      <c r="I166" s="64">
        <v>481</v>
      </c>
    </row>
    <row r="167" spans="2:9" x14ac:dyDescent="0.3">
      <c r="B167" s="63">
        <f>SUBTOTAL(103,D$9:$D166)</f>
        <v>158</v>
      </c>
      <c r="C167" s="68"/>
      <c r="D167" s="75" t="s">
        <v>69</v>
      </c>
      <c r="E167" s="70">
        <v>43873</v>
      </c>
      <c r="F167" s="68" t="s">
        <v>80</v>
      </c>
      <c r="G167" s="68">
        <v>17</v>
      </c>
      <c r="H167" s="71">
        <v>1850</v>
      </c>
      <c r="I167" s="68">
        <v>539</v>
      </c>
    </row>
    <row r="168" spans="2:9" x14ac:dyDescent="0.3">
      <c r="B168" s="63">
        <f>SUBTOTAL(103,D$9:$D167)</f>
        <v>159</v>
      </c>
      <c r="C168" s="64"/>
      <c r="D168" s="76" t="s">
        <v>70</v>
      </c>
      <c r="E168" s="66">
        <v>43874</v>
      </c>
      <c r="F168" s="64" t="s">
        <v>80</v>
      </c>
      <c r="G168" s="64">
        <v>18</v>
      </c>
      <c r="H168" s="67">
        <v>1400</v>
      </c>
      <c r="I168" s="64">
        <v>435</v>
      </c>
    </row>
    <row r="169" spans="2:9" x14ac:dyDescent="0.3">
      <c r="B169" s="63">
        <f>SUBTOTAL(103,D$9:$D168)</f>
        <v>160</v>
      </c>
      <c r="C169" s="68"/>
      <c r="D169" s="75" t="s">
        <v>64</v>
      </c>
      <c r="E169" s="70">
        <v>43875</v>
      </c>
      <c r="F169" s="68" t="s">
        <v>80</v>
      </c>
      <c r="G169" s="68">
        <v>18</v>
      </c>
      <c r="H169" s="71">
        <v>1650</v>
      </c>
      <c r="I169" s="68">
        <v>361</v>
      </c>
    </row>
    <row r="170" spans="2:9" x14ac:dyDescent="0.3">
      <c r="B170" s="63">
        <f>SUBTOTAL(103,D$9:$D169)</f>
        <v>161</v>
      </c>
      <c r="C170" s="64"/>
      <c r="D170" s="76" t="s">
        <v>71</v>
      </c>
      <c r="E170" s="66">
        <v>43876</v>
      </c>
      <c r="F170" s="64" t="s">
        <v>81</v>
      </c>
      <c r="G170" s="64">
        <v>25</v>
      </c>
      <c r="H170" s="64">
        <v>350</v>
      </c>
      <c r="I170" s="64">
        <v>680</v>
      </c>
    </row>
    <row r="171" spans="2:9" x14ac:dyDescent="0.3">
      <c r="B171" s="63">
        <f>SUBTOTAL(103,D$9:$D170)</f>
        <v>162</v>
      </c>
      <c r="C171" s="68"/>
      <c r="D171" s="75" t="s">
        <v>72</v>
      </c>
      <c r="E171" s="70">
        <v>43877</v>
      </c>
      <c r="F171" s="68" t="s">
        <v>81</v>
      </c>
      <c r="G171" s="68">
        <v>25</v>
      </c>
      <c r="H171" s="68">
        <v>450</v>
      </c>
      <c r="I171" s="68">
        <v>602</v>
      </c>
    </row>
    <row r="172" spans="2:9" x14ac:dyDescent="0.3">
      <c r="B172" s="63">
        <f>SUBTOTAL(103,D$9:$D171)</f>
        <v>163</v>
      </c>
      <c r="C172" s="64"/>
      <c r="D172" s="76" t="s">
        <v>73</v>
      </c>
      <c r="E172" s="66">
        <v>43878</v>
      </c>
      <c r="F172" s="64" t="s">
        <v>81</v>
      </c>
      <c r="G172" s="64">
        <v>25</v>
      </c>
      <c r="H172" s="64">
        <v>541</v>
      </c>
      <c r="I172" s="64">
        <v>431</v>
      </c>
    </row>
    <row r="173" spans="2:9" x14ac:dyDescent="0.3">
      <c r="B173" s="63">
        <f>SUBTOTAL(103,D$9:$D172)</f>
        <v>164</v>
      </c>
      <c r="C173" s="68"/>
      <c r="D173" s="69" t="s">
        <v>53</v>
      </c>
      <c r="E173" s="70">
        <v>43879</v>
      </c>
      <c r="F173" s="68" t="s">
        <v>81</v>
      </c>
      <c r="G173" s="68">
        <v>1</v>
      </c>
      <c r="H173" s="68">
        <v>460</v>
      </c>
      <c r="I173" s="68">
        <v>513</v>
      </c>
    </row>
    <row r="174" spans="2:9" x14ac:dyDescent="0.3">
      <c r="B174" s="63">
        <f>SUBTOTAL(103,D$9:$D173)</f>
        <v>165</v>
      </c>
      <c r="C174" s="64"/>
      <c r="D174" s="65" t="s">
        <v>54</v>
      </c>
      <c r="E174" s="66">
        <v>43880</v>
      </c>
      <c r="F174" s="64" t="s">
        <v>81</v>
      </c>
      <c r="G174" s="64">
        <v>2</v>
      </c>
      <c r="H174" s="64">
        <v>305</v>
      </c>
      <c r="I174" s="64">
        <v>767</v>
      </c>
    </row>
    <row r="175" spans="2:9" x14ac:dyDescent="0.3">
      <c r="B175" s="63">
        <f>SUBTOTAL(103,D$9:$D174)</f>
        <v>166</v>
      </c>
      <c r="C175" s="68"/>
      <c r="D175" s="69" t="s">
        <v>55</v>
      </c>
      <c r="E175" s="70">
        <v>43881</v>
      </c>
      <c r="F175" s="68" t="s">
        <v>80</v>
      </c>
      <c r="G175" s="68">
        <v>6</v>
      </c>
      <c r="H175" s="71">
        <v>2950</v>
      </c>
      <c r="I175" s="68">
        <v>383</v>
      </c>
    </row>
    <row r="176" spans="2:9" x14ac:dyDescent="0.3">
      <c r="B176" s="63">
        <f>SUBTOTAL(103,D$9:$D175)</f>
        <v>167</v>
      </c>
      <c r="C176" s="64"/>
      <c r="D176" s="65" t="s">
        <v>62</v>
      </c>
      <c r="E176" s="66">
        <v>43882</v>
      </c>
      <c r="F176" s="64" t="s">
        <v>80</v>
      </c>
      <c r="G176" s="64">
        <v>6</v>
      </c>
      <c r="H176" s="67">
        <v>4000</v>
      </c>
      <c r="I176" s="64">
        <v>288</v>
      </c>
    </row>
    <row r="177" spans="2:9" x14ac:dyDescent="0.3">
      <c r="B177" s="63">
        <f>SUBTOTAL(103,D$9:$D176)</f>
        <v>168</v>
      </c>
      <c r="C177" s="68"/>
      <c r="D177" s="69" t="s">
        <v>63</v>
      </c>
      <c r="E177" s="70">
        <v>43883</v>
      </c>
      <c r="F177" s="68" t="s">
        <v>82</v>
      </c>
      <c r="G177" s="68">
        <v>6</v>
      </c>
      <c r="H177" s="71">
        <v>6350</v>
      </c>
      <c r="I177" s="68">
        <v>361</v>
      </c>
    </row>
    <row r="178" spans="2:9" x14ac:dyDescent="0.3">
      <c r="B178" s="63">
        <f>SUBTOTAL(103,D$9:$D177)</f>
        <v>169</v>
      </c>
      <c r="C178" s="64"/>
      <c r="D178" s="76" t="s">
        <v>64</v>
      </c>
      <c r="E178" s="66">
        <v>43884</v>
      </c>
      <c r="F178" s="64" t="s">
        <v>81</v>
      </c>
      <c r="G178" s="64">
        <v>6</v>
      </c>
      <c r="H178" s="64">
        <v>331</v>
      </c>
      <c r="I178" s="64">
        <v>887</v>
      </c>
    </row>
    <row r="179" spans="2:9" x14ac:dyDescent="0.3">
      <c r="B179" s="63">
        <f>SUBTOTAL(103,D$9:$D178)</f>
        <v>170</v>
      </c>
      <c r="C179" s="68"/>
      <c r="D179" s="75" t="s">
        <v>65</v>
      </c>
      <c r="E179" s="70">
        <v>43885</v>
      </c>
      <c r="F179" s="68" t="s">
        <v>81</v>
      </c>
      <c r="G179" s="68">
        <v>6</v>
      </c>
      <c r="H179" s="68">
        <v>514</v>
      </c>
      <c r="I179" s="68">
        <v>690</v>
      </c>
    </row>
    <row r="180" spans="2:9" x14ac:dyDescent="0.3">
      <c r="B180" s="63">
        <f>SUBTOTAL(103,D$9:$D179)</f>
        <v>171</v>
      </c>
      <c r="C180" s="64"/>
      <c r="D180" s="76" t="s">
        <v>66</v>
      </c>
      <c r="E180" s="66">
        <v>43886</v>
      </c>
      <c r="F180" s="64" t="s">
        <v>81</v>
      </c>
      <c r="G180" s="64">
        <v>6</v>
      </c>
      <c r="H180" s="64">
        <v>640</v>
      </c>
      <c r="I180" s="64">
        <v>584</v>
      </c>
    </row>
    <row r="181" spans="2:9" x14ac:dyDescent="0.3">
      <c r="B181" s="63">
        <f>SUBTOTAL(103,D$9:$D180)</f>
        <v>172</v>
      </c>
      <c r="C181" s="68"/>
      <c r="D181" s="75" t="s">
        <v>67</v>
      </c>
      <c r="E181" s="70">
        <v>43887</v>
      </c>
      <c r="F181" s="68" t="s">
        <v>81</v>
      </c>
      <c r="G181" s="68">
        <v>6</v>
      </c>
      <c r="H181" s="68">
        <v>875</v>
      </c>
      <c r="I181" s="68">
        <v>522</v>
      </c>
    </row>
    <row r="182" spans="2:9" x14ac:dyDescent="0.3">
      <c r="B182" s="63">
        <f>SUBTOTAL(103,D$9:$D181)</f>
        <v>173</v>
      </c>
      <c r="C182" s="64"/>
      <c r="D182" s="76" t="s">
        <v>68</v>
      </c>
      <c r="E182" s="66">
        <v>43888</v>
      </c>
      <c r="F182" s="64" t="s">
        <v>81</v>
      </c>
      <c r="G182" s="64">
        <v>6</v>
      </c>
      <c r="H182" s="64">
        <v>915</v>
      </c>
      <c r="I182" s="64">
        <v>532</v>
      </c>
    </row>
    <row r="183" spans="2:9" x14ac:dyDescent="0.3">
      <c r="B183" s="63">
        <f>SUBTOTAL(103,D$9:$D182)</f>
        <v>174</v>
      </c>
      <c r="C183" s="68"/>
      <c r="D183" s="75" t="s">
        <v>69</v>
      </c>
      <c r="E183" s="70">
        <v>43889</v>
      </c>
      <c r="F183" s="68" t="s">
        <v>80</v>
      </c>
      <c r="G183" s="68">
        <v>6</v>
      </c>
      <c r="H183" s="71">
        <v>1250</v>
      </c>
      <c r="I183" s="68">
        <v>441</v>
      </c>
    </row>
    <row r="184" spans="2:9" x14ac:dyDescent="0.3">
      <c r="B184" s="63">
        <f>SUBTOTAL(103,D$9:$D183)</f>
        <v>175</v>
      </c>
      <c r="C184" s="64"/>
      <c r="D184" s="76" t="s">
        <v>70</v>
      </c>
      <c r="E184" s="66">
        <v>43890</v>
      </c>
      <c r="F184" s="64" t="s">
        <v>80</v>
      </c>
      <c r="G184" s="64">
        <v>6</v>
      </c>
      <c r="H184" s="67">
        <v>1690</v>
      </c>
      <c r="I184" s="64">
        <v>472</v>
      </c>
    </row>
    <row r="185" spans="2:9" x14ac:dyDescent="0.3">
      <c r="B185" s="63">
        <f>SUBTOTAL(103,D$9:$D184)</f>
        <v>176</v>
      </c>
      <c r="C185" s="68"/>
      <c r="D185" s="75" t="s">
        <v>64</v>
      </c>
      <c r="E185" s="70">
        <v>43891</v>
      </c>
      <c r="F185" s="68" t="s">
        <v>80</v>
      </c>
      <c r="G185" s="68">
        <v>6</v>
      </c>
      <c r="H185" s="71">
        <v>1800</v>
      </c>
      <c r="I185" s="68">
        <v>419</v>
      </c>
    </row>
    <row r="186" spans="2:9" x14ac:dyDescent="0.3">
      <c r="B186" s="63">
        <f>SUBTOTAL(103,D$9:$D185)</f>
        <v>177</v>
      </c>
      <c r="C186" s="64"/>
      <c r="D186" s="76" t="s">
        <v>71</v>
      </c>
      <c r="E186" s="66">
        <v>43892</v>
      </c>
      <c r="F186" s="64" t="s">
        <v>80</v>
      </c>
      <c r="G186" s="64">
        <v>6</v>
      </c>
      <c r="H186" s="67">
        <v>2460</v>
      </c>
      <c r="I186" s="64">
        <v>413</v>
      </c>
    </row>
    <row r="187" spans="2:9" x14ac:dyDescent="0.3">
      <c r="B187" s="63">
        <f>SUBTOTAL(103,D$9:$D186)</f>
        <v>178</v>
      </c>
      <c r="C187" s="68"/>
      <c r="D187" s="75" t="s">
        <v>72</v>
      </c>
      <c r="E187" s="70">
        <v>43893</v>
      </c>
      <c r="F187" s="68" t="s">
        <v>80</v>
      </c>
      <c r="G187" s="68">
        <v>6</v>
      </c>
      <c r="H187" s="71">
        <v>2620</v>
      </c>
      <c r="I187" s="68">
        <v>402</v>
      </c>
    </row>
    <row r="188" spans="2:9" x14ac:dyDescent="0.3">
      <c r="B188" s="63">
        <f>SUBTOTAL(103,D$9:$D187)</f>
        <v>179</v>
      </c>
      <c r="C188" s="64"/>
      <c r="D188" s="76" t="s">
        <v>73</v>
      </c>
      <c r="E188" s="66">
        <v>43894</v>
      </c>
      <c r="F188" s="64" t="s">
        <v>80</v>
      </c>
      <c r="G188" s="64">
        <v>10</v>
      </c>
      <c r="H188" s="67">
        <v>4200</v>
      </c>
      <c r="I188" s="64">
        <v>250</v>
      </c>
    </row>
    <row r="189" spans="2:9" x14ac:dyDescent="0.3">
      <c r="B189" s="63">
        <f>SUBTOTAL(103,D$9:$D188)</f>
        <v>180</v>
      </c>
      <c r="C189" s="68"/>
      <c r="D189" s="75" t="s">
        <v>68</v>
      </c>
      <c r="E189" s="70">
        <v>43895</v>
      </c>
      <c r="F189" s="68" t="s">
        <v>80</v>
      </c>
      <c r="G189" s="68">
        <v>10</v>
      </c>
      <c r="H189" s="71">
        <v>4787</v>
      </c>
      <c r="I189" s="68">
        <v>316</v>
      </c>
    </row>
    <row r="190" spans="2:9" x14ac:dyDescent="0.3">
      <c r="B190" s="63">
        <f>SUBTOTAL(103,D$9:$D189)</f>
        <v>181</v>
      </c>
      <c r="C190" s="64"/>
      <c r="D190" s="76" t="s">
        <v>69</v>
      </c>
      <c r="E190" s="66">
        <v>43896</v>
      </c>
      <c r="F190" s="64" t="s">
        <v>83</v>
      </c>
      <c r="G190" s="64">
        <v>10</v>
      </c>
      <c r="H190" s="67">
        <v>18000</v>
      </c>
      <c r="I190" s="64">
        <v>343</v>
      </c>
    </row>
    <row r="191" spans="2:9" x14ac:dyDescent="0.3">
      <c r="B191" s="63">
        <f>SUBTOTAL(103,D$9:$D190)</f>
        <v>182</v>
      </c>
      <c r="C191" s="68"/>
      <c r="D191" s="75" t="s">
        <v>70</v>
      </c>
      <c r="E191" s="70">
        <v>43897</v>
      </c>
      <c r="F191" s="68" t="s">
        <v>81</v>
      </c>
      <c r="G191" s="68">
        <v>10</v>
      </c>
      <c r="H191" s="68">
        <v>550</v>
      </c>
      <c r="I191" s="68">
        <v>607</v>
      </c>
    </row>
    <row r="192" spans="2:9" x14ac:dyDescent="0.3">
      <c r="B192" s="63">
        <f>SUBTOTAL(103,D$9:$D191)</f>
        <v>183</v>
      </c>
      <c r="C192" s="64"/>
      <c r="D192" s="76" t="s">
        <v>64</v>
      </c>
      <c r="E192" s="66">
        <v>43898</v>
      </c>
      <c r="F192" s="64" t="s">
        <v>81</v>
      </c>
      <c r="G192" s="64">
        <v>10</v>
      </c>
      <c r="H192" s="64">
        <v>775</v>
      </c>
      <c r="I192" s="64">
        <v>674</v>
      </c>
    </row>
    <row r="193" spans="2:9" x14ac:dyDescent="0.3">
      <c r="B193" s="63">
        <f>SUBTOTAL(103,D$9:$D192)</f>
        <v>184</v>
      </c>
      <c r="C193" s="68"/>
      <c r="D193" s="75" t="s">
        <v>71</v>
      </c>
      <c r="E193" s="70">
        <v>43899</v>
      </c>
      <c r="F193" s="68" t="s">
        <v>81</v>
      </c>
      <c r="G193" s="68">
        <v>10</v>
      </c>
      <c r="H193" s="68">
        <v>845</v>
      </c>
      <c r="I193" s="68">
        <v>776</v>
      </c>
    </row>
    <row r="194" spans="2:9" x14ac:dyDescent="0.3">
      <c r="B194" s="63">
        <f>SUBTOTAL(103,D$9:$D193)</f>
        <v>185</v>
      </c>
      <c r="C194" s="64"/>
      <c r="D194" s="76" t="s">
        <v>72</v>
      </c>
      <c r="E194" s="66">
        <v>43900</v>
      </c>
      <c r="F194" s="64" t="s">
        <v>80</v>
      </c>
      <c r="G194" s="64">
        <v>10</v>
      </c>
      <c r="H194" s="67">
        <v>1250</v>
      </c>
      <c r="I194" s="64">
        <v>483</v>
      </c>
    </row>
    <row r="195" spans="2:9" x14ac:dyDescent="0.3">
      <c r="B195" s="63">
        <f>SUBTOTAL(103,D$9:$D194)</f>
        <v>186</v>
      </c>
      <c r="C195" s="68"/>
      <c r="D195" s="75" t="s">
        <v>73</v>
      </c>
      <c r="E195" s="70">
        <v>43901</v>
      </c>
      <c r="F195" s="68" t="s">
        <v>80</v>
      </c>
      <c r="G195" s="68">
        <v>10</v>
      </c>
      <c r="H195" s="71">
        <v>1485</v>
      </c>
      <c r="I195" s="68">
        <v>521</v>
      </c>
    </row>
    <row r="196" spans="2:9" x14ac:dyDescent="0.3">
      <c r="B196" s="63">
        <f>SUBTOTAL(103,D$9:$D195)</f>
        <v>187</v>
      </c>
      <c r="C196" s="64"/>
      <c r="D196" s="76" t="s">
        <v>64</v>
      </c>
      <c r="E196" s="66">
        <v>43902</v>
      </c>
      <c r="F196" s="64" t="s">
        <v>80</v>
      </c>
      <c r="G196" s="64">
        <v>1</v>
      </c>
      <c r="H196" s="67">
        <v>4400</v>
      </c>
      <c r="I196" s="64">
        <v>335</v>
      </c>
    </row>
    <row r="197" spans="2:9" x14ac:dyDescent="0.3">
      <c r="B197" s="63">
        <f>SUBTOTAL(103,D$9:$D196)</f>
        <v>188</v>
      </c>
      <c r="C197" s="68"/>
      <c r="D197" s="75" t="s">
        <v>71</v>
      </c>
      <c r="E197" s="70">
        <v>43903</v>
      </c>
      <c r="F197" s="68" t="s">
        <v>81</v>
      </c>
      <c r="G197" s="68">
        <v>22</v>
      </c>
      <c r="H197" s="68">
        <v>337</v>
      </c>
      <c r="I197" s="79">
        <v>1082</v>
      </c>
    </row>
    <row r="198" spans="2:9" x14ac:dyDescent="0.3">
      <c r="B198" s="63">
        <f>SUBTOTAL(103,D$9:$D197)</f>
        <v>189</v>
      </c>
      <c r="C198" s="64"/>
      <c r="D198" s="65" t="s">
        <v>72</v>
      </c>
      <c r="E198" s="66">
        <v>43904</v>
      </c>
      <c r="F198" s="64" t="s">
        <v>81</v>
      </c>
      <c r="G198" s="64">
        <v>22</v>
      </c>
      <c r="H198" s="64">
        <v>450</v>
      </c>
      <c r="I198" s="64">
        <v>849</v>
      </c>
    </row>
  </sheetData>
  <autoFilter ref="B9:I197" xr:uid="{00000000-0001-0000-0000-000000000000}"/>
  <sortState xmlns:xlrd2="http://schemas.microsoft.com/office/spreadsheetml/2017/richdata2" ref="G50:K55">
    <sortCondition ref="J50:J55"/>
  </sortState>
  <mergeCells count="2">
    <mergeCell ref="U13:V13"/>
    <mergeCell ref="W13:X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H59"/>
  <sheetViews>
    <sheetView workbookViewId="0">
      <selection activeCell="C17" sqref="C17"/>
    </sheetView>
  </sheetViews>
  <sheetFormatPr defaultRowHeight="14.4" x14ac:dyDescent="0.3"/>
  <cols>
    <col min="4" max="4" width="14" customWidth="1"/>
  </cols>
  <sheetData>
    <row r="6" spans="4:8" x14ac:dyDescent="0.3">
      <c r="D6" s="12"/>
      <c r="G6" s="13"/>
    </row>
    <row r="7" spans="4:8" x14ac:dyDescent="0.3">
      <c r="D7" s="12"/>
    </row>
    <row r="8" spans="4:8" x14ac:dyDescent="0.3">
      <c r="D8" s="12"/>
    </row>
    <row r="9" spans="4:8" x14ac:dyDescent="0.3">
      <c r="D9" s="12"/>
      <c r="H9" s="14"/>
    </row>
    <row r="10" spans="4:8" x14ac:dyDescent="0.3">
      <c r="D10" s="12"/>
    </row>
    <row r="11" spans="4:8" x14ac:dyDescent="0.3">
      <c r="D11" s="12"/>
      <c r="G11" s="13"/>
    </row>
    <row r="12" spans="4:8" x14ac:dyDescent="0.3">
      <c r="D12" s="12"/>
      <c r="G12" s="13"/>
    </row>
    <row r="13" spans="4:8" x14ac:dyDescent="0.3">
      <c r="D13" s="12"/>
      <c r="G13" s="13"/>
    </row>
    <row r="14" spans="4:8" x14ac:dyDescent="0.3">
      <c r="D14" s="12"/>
    </row>
    <row r="15" spans="4:8" x14ac:dyDescent="0.3">
      <c r="D15" s="12"/>
      <c r="G15" s="13"/>
    </row>
    <row r="16" spans="4:8" x14ac:dyDescent="0.3">
      <c r="D16" s="12"/>
    </row>
    <row r="17" spans="4:8" x14ac:dyDescent="0.3">
      <c r="D17" s="12"/>
      <c r="H17" s="14"/>
    </row>
    <row r="18" spans="4:8" x14ac:dyDescent="0.3">
      <c r="D18" s="12"/>
    </row>
    <row r="19" spans="4:8" x14ac:dyDescent="0.3">
      <c r="D19" s="12"/>
    </row>
    <row r="20" spans="4:8" x14ac:dyDescent="0.3">
      <c r="D20" s="12"/>
    </row>
    <row r="21" spans="4:8" x14ac:dyDescent="0.3">
      <c r="D21" s="12"/>
    </row>
    <row r="22" spans="4:8" x14ac:dyDescent="0.3">
      <c r="D22" s="12"/>
    </row>
    <row r="23" spans="4:8" x14ac:dyDescent="0.3">
      <c r="D23" s="12"/>
    </row>
    <row r="24" spans="4:8" x14ac:dyDescent="0.3">
      <c r="D24" s="12"/>
    </row>
    <row r="25" spans="4:8" x14ac:dyDescent="0.3">
      <c r="D25" s="12"/>
    </row>
    <row r="26" spans="4:8" x14ac:dyDescent="0.3">
      <c r="D26" s="12"/>
    </row>
    <row r="27" spans="4:8" x14ac:dyDescent="0.3">
      <c r="D27" s="12"/>
    </row>
    <row r="28" spans="4:8" x14ac:dyDescent="0.3">
      <c r="D28" s="12"/>
    </row>
    <row r="29" spans="4:8" x14ac:dyDescent="0.3">
      <c r="D29" s="12"/>
      <c r="G29" s="13"/>
    </row>
    <row r="30" spans="4:8" x14ac:dyDescent="0.3">
      <c r="D30" s="12"/>
      <c r="G30" s="13"/>
    </row>
    <row r="31" spans="4:8" x14ac:dyDescent="0.3">
      <c r="D31" s="12"/>
      <c r="H31" s="14"/>
    </row>
    <row r="32" spans="4:8" x14ac:dyDescent="0.3">
      <c r="D32" s="12"/>
    </row>
    <row r="33" spans="4:7" x14ac:dyDescent="0.3">
      <c r="D33" s="12"/>
    </row>
    <row r="34" spans="4:7" x14ac:dyDescent="0.3">
      <c r="D34" s="12"/>
    </row>
    <row r="35" spans="4:7" x14ac:dyDescent="0.3">
      <c r="D35" s="12"/>
      <c r="G35" s="13"/>
    </row>
    <row r="36" spans="4:7" x14ac:dyDescent="0.3">
      <c r="D36" s="12"/>
      <c r="G36" s="13"/>
    </row>
    <row r="37" spans="4:7" x14ac:dyDescent="0.3">
      <c r="D37" s="12"/>
      <c r="G37" s="13"/>
    </row>
    <row r="38" spans="4:7" x14ac:dyDescent="0.3">
      <c r="D38" s="12"/>
    </row>
    <row r="39" spans="4:7" x14ac:dyDescent="0.3">
      <c r="D39" s="12"/>
    </row>
    <row r="40" spans="4:7" x14ac:dyDescent="0.3">
      <c r="D40" s="12"/>
    </row>
    <row r="41" spans="4:7" x14ac:dyDescent="0.3">
      <c r="D41" s="12"/>
    </row>
    <row r="42" spans="4:7" x14ac:dyDescent="0.3">
      <c r="D42" s="12"/>
    </row>
    <row r="43" spans="4:7" x14ac:dyDescent="0.3">
      <c r="D43" s="12"/>
    </row>
    <row r="44" spans="4:7" x14ac:dyDescent="0.3">
      <c r="D44" s="12"/>
    </row>
    <row r="45" spans="4:7" x14ac:dyDescent="0.3">
      <c r="D45" s="12"/>
      <c r="G45" s="13"/>
    </row>
    <row r="46" spans="4:7" x14ac:dyDescent="0.3">
      <c r="D46" s="12"/>
      <c r="G46" s="13"/>
    </row>
    <row r="47" spans="4:7" x14ac:dyDescent="0.3">
      <c r="D47" s="12"/>
      <c r="G47" s="13"/>
    </row>
    <row r="48" spans="4:7" x14ac:dyDescent="0.3">
      <c r="D48" s="12"/>
      <c r="G48" s="13"/>
    </row>
    <row r="49" spans="4:7" x14ac:dyDescent="0.3">
      <c r="D49" s="12"/>
      <c r="G49" s="13"/>
    </row>
    <row r="50" spans="4:7" x14ac:dyDescent="0.3">
      <c r="D50" s="12"/>
    </row>
    <row r="51" spans="4:7" x14ac:dyDescent="0.3">
      <c r="D51" s="12"/>
    </row>
    <row r="52" spans="4:7" x14ac:dyDescent="0.3">
      <c r="D52" s="12"/>
    </row>
    <row r="55" spans="4:7" x14ac:dyDescent="0.3">
      <c r="G55" s="13"/>
    </row>
    <row r="56" spans="4:7" x14ac:dyDescent="0.3">
      <c r="G56" s="13"/>
    </row>
    <row r="58" spans="4:7" x14ac:dyDescent="0.3">
      <c r="G58" s="13"/>
    </row>
    <row r="59" spans="4:7" x14ac:dyDescent="0.3">
      <c r="G59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Exi5</dc:creator>
  <cp:lastModifiedBy>L320</cp:lastModifiedBy>
  <dcterms:created xsi:type="dcterms:W3CDTF">2021-06-09T16:58:47Z</dcterms:created>
  <dcterms:modified xsi:type="dcterms:W3CDTF">2021-06-16T21:04:41Z</dcterms:modified>
</cp:coreProperties>
</file>