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25" activeTab="1"/>
  </bookViews>
  <sheets>
    <sheet name="Лист1" sheetId="1" r:id="rId1"/>
    <sheet name="Лист2" sheetId="5" r:id="rId2"/>
  </sheets>
  <calcPr calcId="152511"/>
</workbook>
</file>

<file path=xl/calcChain.xml><?xml version="1.0" encoding="utf-8"?>
<calcChain xmlns="http://schemas.openxmlformats.org/spreadsheetml/2006/main">
  <c r="D4" i="5" l="1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" i="5"/>
  <c r="C38" i="1"/>
  <c r="E29" i="5" l="1"/>
  <c r="E28" i="5"/>
  <c r="E27" i="5"/>
  <c r="E21" i="5"/>
  <c r="E20" i="5"/>
  <c r="E19" i="5"/>
  <c r="E13" i="5"/>
  <c r="E12" i="5"/>
  <c r="E11" i="5"/>
  <c r="E5" i="5"/>
  <c r="E4" i="5"/>
  <c r="E10" i="5" l="1"/>
  <c r="G10" i="5" s="1"/>
  <c r="I10" i="5" s="1"/>
  <c r="E18" i="5"/>
  <c r="J18" i="5" s="1"/>
  <c r="E26" i="5"/>
  <c r="J26" i="5" s="1"/>
  <c r="G18" i="5"/>
  <c r="I18" i="5" s="1"/>
  <c r="E38" i="1"/>
  <c r="J10" i="5" l="1"/>
  <c r="K10" i="5" s="1"/>
  <c r="G26" i="5"/>
  <c r="I26" i="5" s="1"/>
  <c r="K26" i="5" s="1"/>
  <c r="L10" i="5"/>
  <c r="L18" i="5"/>
  <c r="K18" i="5"/>
  <c r="C39" i="1"/>
  <c r="E39" i="1" s="1"/>
  <c r="C40" i="1"/>
  <c r="E40" i="1" s="1"/>
  <c r="C41" i="1"/>
  <c r="E41" i="1" s="1"/>
  <c r="C42" i="1"/>
  <c r="E42" i="1" s="1"/>
  <c r="L26" i="5" l="1"/>
  <c r="E29" i="1"/>
  <c r="E28" i="1"/>
  <c r="E27" i="1"/>
  <c r="E21" i="1"/>
  <c r="E20" i="1"/>
  <c r="E19" i="1"/>
  <c r="E13" i="1"/>
  <c r="E12" i="1"/>
  <c r="E11" i="1"/>
  <c r="E26" i="1" l="1"/>
  <c r="J26" i="1" s="1"/>
  <c r="E18" i="1"/>
  <c r="J18" i="1" s="1"/>
  <c r="E10" i="1"/>
  <c r="J10" i="1" s="1"/>
  <c r="E2" i="1"/>
  <c r="G18" i="1" l="1"/>
  <c r="I18" i="1" s="1"/>
  <c r="L18" i="1" s="1"/>
  <c r="G26" i="1"/>
  <c r="I26" i="1" s="1"/>
  <c r="L26" i="1" s="1"/>
  <c r="G10" i="1"/>
  <c r="I10" i="1" s="1"/>
  <c r="L10" i="1" s="1"/>
  <c r="G2" i="1"/>
  <c r="I2" i="1" s="1"/>
  <c r="J2" i="1"/>
  <c r="K18" i="1" l="1"/>
  <c r="K26" i="1"/>
  <c r="K10" i="1"/>
  <c r="K2" i="1"/>
  <c r="L2" i="1"/>
  <c r="E3" i="5"/>
  <c r="E2" i="5"/>
  <c r="G2" i="5" s="1"/>
  <c r="I2" i="5" s="1"/>
  <c r="L2" i="5" l="1"/>
  <c r="J2" i="5"/>
  <c r="K2" i="5" s="1"/>
</calcChain>
</file>

<file path=xl/sharedStrings.xml><?xml version="1.0" encoding="utf-8"?>
<sst xmlns="http://schemas.openxmlformats.org/spreadsheetml/2006/main" count="64" uniqueCount="24">
  <si>
    <t>Организация</t>
  </si>
  <si>
    <t>Сотрудник</t>
  </si>
  <si>
    <t>Ежемесячная себестоимость сотрудника</t>
  </si>
  <si>
    <t xml:space="preserve">Процент загрузки </t>
  </si>
  <si>
    <t>Себестоимость</t>
  </si>
  <si>
    <t>Валовая прибыль</t>
  </si>
  <si>
    <t>Общепроизводственные затраты департамента</t>
  </si>
  <si>
    <t>Чистая прибыль</t>
  </si>
  <si>
    <t>Плановая прибыль</t>
  </si>
  <si>
    <t>Отклонение от плановой прибыли</t>
  </si>
  <si>
    <t>% прибыли от себестоимости</t>
  </si>
  <si>
    <t>Иванов</t>
  </si>
  <si>
    <t>Петров</t>
  </si>
  <si>
    <t>Ромашка</t>
  </si>
  <si>
    <t>Сидоров</t>
  </si>
  <si>
    <t>Василек</t>
  </si>
  <si>
    <t>Тюльпан</t>
  </si>
  <si>
    <t>Роза</t>
  </si>
  <si>
    <t>Адмиралов</t>
  </si>
  <si>
    <t>Пискарев</t>
  </si>
  <si>
    <t>Ежемесячный доход</t>
  </si>
  <si>
    <t>Итого:</t>
  </si>
  <si>
    <t>Норма</t>
  </si>
  <si>
    <t>РАСПРЕДЕЛИТЬ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</si>
</sst>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%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/>
    </fill>
    <fill>
      <patternFill patternType="solid">
        <fgColor rgb="FFFFFF00"/>
        <bgColor indexed="64"/>
      </patternFill>
    </fill>
    <fill>
      <patternFill patternType="lightDown">
        <bgColor theme="0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3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3" borderId="3" xfId="0" applyNumberFormat="1" applyFill="1" applyBorder="1" applyAlignment="1"/>
    <xf numFmtId="0" fontId="0" fillId="3" borderId="4" xfId="0" applyNumberFormat="1" applyFill="1" applyBorder="1" applyAlignment="1"/>
    <xf numFmtId="0" fontId="0" fillId="3" borderId="5" xfId="0" applyNumberFormat="1" applyFill="1" applyBorder="1" applyAlignment="1"/>
    <xf numFmtId="4" fontId="1" fillId="0" borderId="0" xfId="0" applyNumberFormat="1" applyFont="1" applyBorder="1"/>
    <xf numFmtId="164" fontId="1" fillId="0" borderId="2" xfId="0" applyNumberFormat="1" applyFont="1" applyBorder="1"/>
    <xf numFmtId="164" fontId="1" fillId="4" borderId="2" xfId="0" applyNumberFormat="1" applyFont="1" applyFill="1" applyBorder="1"/>
    <xf numFmtId="10" fontId="1" fillId="0" borderId="2" xfId="0" applyNumberFormat="1" applyFont="1" applyBorder="1"/>
    <xf numFmtId="0" fontId="0" fillId="0" borderId="7" xfId="0" applyBorder="1"/>
    <xf numFmtId="4" fontId="0" fillId="0" borderId="6" xfId="0" applyNumberFormat="1" applyBorder="1"/>
    <xf numFmtId="10" fontId="0" fillId="0" borderId="6" xfId="0" applyNumberFormat="1" applyBorder="1"/>
    <xf numFmtId="4" fontId="0" fillId="0" borderId="3" xfId="0" applyNumberFormat="1" applyBorder="1"/>
    <xf numFmtId="0" fontId="0" fillId="5" borderId="8" xfId="0" applyNumberFormat="1" applyFill="1" applyBorder="1" applyAlignment="1"/>
    <xf numFmtId="0" fontId="0" fillId="5" borderId="9" xfId="0" applyNumberFormat="1" applyFill="1" applyBorder="1" applyAlignment="1"/>
    <xf numFmtId="0" fontId="0" fillId="5" borderId="10" xfId="0" applyNumberFormat="1" applyFill="1" applyBorder="1" applyAlignment="1"/>
    <xf numFmtId="0" fontId="0" fillId="3" borderId="11" xfId="0" applyNumberFormat="1" applyFill="1" applyBorder="1" applyAlignment="1"/>
    <xf numFmtId="0" fontId="0" fillId="0" borderId="5" xfId="0" applyBorder="1"/>
    <xf numFmtId="10" fontId="0" fillId="0" borderId="1" xfId="0" applyNumberFormat="1" applyBorder="1"/>
    <xf numFmtId="0" fontId="0" fillId="5" borderId="12" xfId="0" applyNumberFormat="1" applyFill="1" applyBorder="1" applyAlignment="1"/>
    <xf numFmtId="0" fontId="0" fillId="5" borderId="0" xfId="0" applyNumberFormat="1" applyFill="1" applyBorder="1" applyAlignment="1"/>
    <xf numFmtId="0" fontId="0" fillId="5" borderId="13" xfId="0" applyNumberFormat="1" applyFill="1" applyBorder="1" applyAlignment="1"/>
    <xf numFmtId="0" fontId="0" fillId="0" borderId="5" xfId="0" quotePrefix="1" applyBorder="1"/>
    <xf numFmtId="4" fontId="0" fillId="0" borderId="1" xfId="0" applyNumberFormat="1" applyBorder="1"/>
    <xf numFmtId="0" fontId="0" fillId="3" borderId="6" xfId="0" applyNumberFormat="1" applyFill="1" applyBorder="1" applyAlignment="1"/>
    <xf numFmtId="0" fontId="0" fillId="5" borderId="14" xfId="0" applyNumberFormat="1" applyFill="1" applyBorder="1" applyAlignment="1"/>
    <xf numFmtId="0" fontId="0" fillId="5" borderId="15" xfId="0" applyNumberFormat="1" applyFill="1" applyBorder="1" applyAlignment="1"/>
    <xf numFmtId="0" fontId="0" fillId="5" borderId="7" xfId="0" applyNumberFormat="1" applyFill="1" applyBorder="1" applyAlignment="1"/>
    <xf numFmtId="0" fontId="0" fillId="4" borderId="0" xfId="0" applyFill="1"/>
    <xf numFmtId="10" fontId="0" fillId="0" borderId="0" xfId="0" applyNumberFormat="1"/>
    <xf numFmtId="0" fontId="0" fillId="4" borderId="3" xfId="0" applyFill="1" applyBorder="1"/>
    <xf numFmtId="0" fontId="0" fillId="4" borderId="3" xfId="0" quotePrefix="1" applyFill="1" applyBorder="1"/>
    <xf numFmtId="0" fontId="0" fillId="0" borderId="1" xfId="0" applyBorder="1"/>
    <xf numFmtId="0" fontId="0" fillId="6" borderId="1" xfId="0" applyFill="1" applyBorder="1"/>
    <xf numFmtId="165" fontId="0" fillId="0" borderId="1" xfId="1" applyNumberFormat="1" applyFont="1" applyBorder="1"/>
    <xf numFmtId="10" fontId="0" fillId="6" borderId="1" xfId="0" applyNumberForma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0" fillId="0" borderId="0" xfId="0" applyNumberFormat="1"/>
    <xf numFmtId="10" fontId="0" fillId="0" borderId="3" xfId="1" applyNumberFormat="1" applyFont="1" applyBorder="1"/>
    <xf numFmtId="10" fontId="0" fillId="7" borderId="6" xfId="0" applyNumberForma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25" workbookViewId="0">
      <selection activeCell="D47" sqref="D47"/>
    </sheetView>
  </sheetViews>
  <sheetFormatPr defaultRowHeight="14.25"/>
  <cols>
    <col min="1" max="1" width="14.625" customWidth="1"/>
    <col min="2" max="2" width="19.625" customWidth="1"/>
    <col min="3" max="3" width="13.875" customWidth="1"/>
    <col min="4" max="4" width="11.125" customWidth="1"/>
    <col min="5" max="5" width="15.75" customWidth="1"/>
    <col min="6" max="6" width="9.375" bestFit="1" customWidth="1"/>
    <col min="7" max="7" width="13.125" customWidth="1"/>
    <col min="8" max="8" width="15.25" customWidth="1"/>
    <col min="9" max="9" width="10.625" customWidth="1"/>
    <col min="10" max="10" width="12.375" customWidth="1"/>
    <col min="11" max="11" width="12.625" customWidth="1"/>
    <col min="12" max="12" width="12.875" customWidth="1"/>
  </cols>
  <sheetData>
    <row r="1" spans="1:12" ht="70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3" t="s">
        <v>20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</row>
    <row r="2" spans="1:12" ht="15">
      <c r="A2" s="38" t="s">
        <v>13</v>
      </c>
      <c r="B2" s="4"/>
      <c r="C2" s="5"/>
      <c r="D2" s="6"/>
      <c r="E2" s="7">
        <f>SUM(E3:E9)</f>
        <v>0</v>
      </c>
      <c r="F2" s="8">
        <v>10000</v>
      </c>
      <c r="G2" s="9">
        <f>F2-E2</f>
        <v>10000</v>
      </c>
      <c r="H2" s="8"/>
      <c r="I2" s="9">
        <f>G2-H2</f>
        <v>10000</v>
      </c>
      <c r="J2" s="8">
        <f>E2*30/100</f>
        <v>0</v>
      </c>
      <c r="K2" s="9">
        <f>I2-J2</f>
        <v>10000</v>
      </c>
      <c r="L2" s="10" t="e">
        <f>I2/E2</f>
        <v>#DIV/0!</v>
      </c>
    </row>
    <row r="3" spans="1:12">
      <c r="A3" s="39"/>
      <c r="B3" s="11" t="s">
        <v>11</v>
      </c>
      <c r="C3" s="12">
        <v>150000</v>
      </c>
      <c r="D3" s="13">
        <v>2.8000000000000001E-2</v>
      </c>
      <c r="E3" s="41"/>
      <c r="F3" s="15"/>
      <c r="G3" s="16"/>
      <c r="H3" s="16"/>
      <c r="I3" s="16"/>
      <c r="J3" s="16"/>
      <c r="K3" s="16"/>
      <c r="L3" s="17"/>
    </row>
    <row r="4" spans="1:12">
      <c r="A4" s="18"/>
      <c r="B4" s="19" t="s">
        <v>12</v>
      </c>
      <c r="C4" s="12">
        <v>100000</v>
      </c>
      <c r="D4" s="20">
        <v>1.4999999999999999E-2</v>
      </c>
      <c r="E4" s="41"/>
      <c r="F4" s="21"/>
      <c r="G4" s="22"/>
      <c r="H4" s="22"/>
      <c r="I4" s="22"/>
      <c r="J4" s="22"/>
      <c r="K4" s="22"/>
      <c r="L4" s="23"/>
    </row>
    <row r="5" spans="1:12">
      <c r="A5" s="18"/>
      <c r="B5" s="24" t="s">
        <v>14</v>
      </c>
      <c r="C5" s="25">
        <v>50000</v>
      </c>
      <c r="D5" s="20">
        <v>2.5000000000000001E-2</v>
      </c>
      <c r="E5" s="41"/>
      <c r="F5" s="21"/>
      <c r="G5" s="22"/>
      <c r="H5" s="22"/>
      <c r="I5" s="22"/>
      <c r="J5" s="22"/>
      <c r="K5" s="22"/>
      <c r="L5" s="23"/>
    </row>
    <row r="6" spans="1:12">
      <c r="A6" s="18"/>
      <c r="B6" s="24"/>
      <c r="C6" s="25"/>
      <c r="D6" s="20"/>
      <c r="E6" s="14"/>
      <c r="F6" s="21"/>
      <c r="G6" s="22"/>
      <c r="H6" s="22"/>
      <c r="I6" s="22"/>
      <c r="J6" s="22"/>
      <c r="K6" s="22"/>
      <c r="L6" s="23"/>
    </row>
    <row r="7" spans="1:12">
      <c r="A7" s="18"/>
      <c r="B7" s="24"/>
      <c r="C7" s="25"/>
      <c r="D7" s="20"/>
      <c r="E7" s="14"/>
      <c r="F7" s="21"/>
      <c r="G7" s="22"/>
      <c r="H7" s="22"/>
      <c r="I7" s="22"/>
      <c r="J7" s="22"/>
      <c r="K7" s="22"/>
      <c r="L7" s="23"/>
    </row>
    <row r="8" spans="1:12">
      <c r="A8" s="18"/>
      <c r="B8" s="24"/>
      <c r="C8" s="25"/>
      <c r="D8" s="20"/>
      <c r="E8" s="14"/>
      <c r="F8" s="21"/>
      <c r="G8" s="22"/>
      <c r="H8" s="22"/>
      <c r="I8" s="22"/>
      <c r="J8" s="22"/>
      <c r="K8" s="22"/>
      <c r="L8" s="23"/>
    </row>
    <row r="9" spans="1:12">
      <c r="A9" s="26"/>
      <c r="B9" s="24"/>
      <c r="C9" s="25"/>
      <c r="D9" s="20"/>
      <c r="E9" s="14"/>
      <c r="F9" s="27"/>
      <c r="G9" s="28"/>
      <c r="H9" s="28"/>
      <c r="I9" s="28"/>
      <c r="J9" s="28"/>
      <c r="K9" s="28"/>
      <c r="L9" s="29"/>
    </row>
    <row r="10" spans="1:12" ht="15">
      <c r="A10" s="38" t="s">
        <v>15</v>
      </c>
      <c r="B10" s="4"/>
      <c r="C10" s="5"/>
      <c r="D10" s="6"/>
      <c r="E10" s="7">
        <f>SUM(E11:E17)</f>
        <v>22750</v>
      </c>
      <c r="F10" s="8">
        <v>30000</v>
      </c>
      <c r="G10" s="9">
        <f>F10-E10</f>
        <v>7250</v>
      </c>
      <c r="H10" s="8"/>
      <c r="I10" s="9">
        <f>G10-H10</f>
        <v>7250</v>
      </c>
      <c r="J10" s="8">
        <f>E10*30/100</f>
        <v>6825</v>
      </c>
      <c r="K10" s="9">
        <f>I10-J10</f>
        <v>425</v>
      </c>
      <c r="L10" s="10">
        <f>I10/E10</f>
        <v>0.31868131868131866</v>
      </c>
    </row>
    <row r="11" spans="1:12">
      <c r="A11" s="39"/>
      <c r="B11" s="11" t="s">
        <v>18</v>
      </c>
      <c r="C11" s="12">
        <v>150000</v>
      </c>
      <c r="D11" s="13">
        <v>5.8999999999999997E-2</v>
      </c>
      <c r="E11" s="14">
        <f>C11*D11</f>
        <v>8850</v>
      </c>
      <c r="F11" s="15"/>
      <c r="G11" s="16"/>
      <c r="H11" s="16"/>
      <c r="I11" s="16"/>
      <c r="J11" s="16"/>
      <c r="K11" s="16"/>
      <c r="L11" s="17"/>
    </row>
    <row r="12" spans="1:12">
      <c r="A12" s="18"/>
      <c r="B12" s="19" t="s">
        <v>12</v>
      </c>
      <c r="C12" s="12">
        <v>100000</v>
      </c>
      <c r="D12" s="20">
        <v>8.8999999999999996E-2</v>
      </c>
      <c r="E12" s="14">
        <f>C12*D12</f>
        <v>8900</v>
      </c>
      <c r="F12" s="21"/>
      <c r="G12" s="22"/>
      <c r="H12" s="22"/>
      <c r="I12" s="22"/>
      <c r="J12" s="22"/>
      <c r="K12" s="22"/>
      <c r="L12" s="23"/>
    </row>
    <row r="13" spans="1:12">
      <c r="A13" s="18"/>
      <c r="B13" s="24" t="s">
        <v>14</v>
      </c>
      <c r="C13" s="25">
        <v>50000</v>
      </c>
      <c r="D13" s="20">
        <v>0.1</v>
      </c>
      <c r="E13" s="14">
        <f>C13*D13</f>
        <v>5000</v>
      </c>
      <c r="F13" s="21"/>
      <c r="G13" s="22"/>
      <c r="H13" s="22"/>
      <c r="I13" s="22"/>
      <c r="J13" s="22"/>
      <c r="K13" s="22"/>
      <c r="L13" s="23"/>
    </row>
    <row r="14" spans="1:12">
      <c r="A14" s="18"/>
      <c r="B14" s="24"/>
      <c r="C14" s="25"/>
      <c r="D14" s="20"/>
      <c r="E14" s="14"/>
      <c r="F14" s="21"/>
      <c r="G14" s="22"/>
      <c r="H14" s="22"/>
      <c r="I14" s="22"/>
      <c r="J14" s="22"/>
      <c r="K14" s="22"/>
      <c r="L14" s="23"/>
    </row>
    <row r="15" spans="1:12">
      <c r="A15" s="18"/>
      <c r="B15" s="24"/>
      <c r="C15" s="25"/>
      <c r="D15" s="20"/>
      <c r="E15" s="14"/>
      <c r="F15" s="21"/>
      <c r="G15" s="22"/>
      <c r="H15" s="22"/>
      <c r="I15" s="22"/>
      <c r="J15" s="22"/>
      <c r="K15" s="22"/>
      <c r="L15" s="23"/>
    </row>
    <row r="16" spans="1:12">
      <c r="A16" s="18"/>
      <c r="B16" s="24"/>
      <c r="C16" s="25"/>
      <c r="D16" s="20"/>
      <c r="E16" s="14"/>
      <c r="F16" s="21"/>
      <c r="G16" s="22"/>
      <c r="H16" s="22"/>
      <c r="I16" s="22"/>
      <c r="J16" s="22"/>
      <c r="K16" s="22"/>
      <c r="L16" s="23"/>
    </row>
    <row r="17" spans="1:12">
      <c r="A17" s="26"/>
      <c r="B17" s="24"/>
      <c r="C17" s="25"/>
      <c r="D17" s="20"/>
      <c r="E17" s="14"/>
      <c r="F17" s="27"/>
      <c r="G17" s="28"/>
      <c r="H17" s="28"/>
      <c r="I17" s="28"/>
      <c r="J17" s="28"/>
      <c r="K17" s="28"/>
      <c r="L17" s="29"/>
    </row>
    <row r="18" spans="1:12" ht="15">
      <c r="A18" s="38" t="s">
        <v>16</v>
      </c>
      <c r="B18" s="4"/>
      <c r="C18" s="5"/>
      <c r="D18" s="6"/>
      <c r="E18" s="7">
        <f>SUM(E19:E25)</f>
        <v>25250</v>
      </c>
      <c r="F18" s="8">
        <v>30000</v>
      </c>
      <c r="G18" s="9">
        <f>F18-E18</f>
        <v>4750</v>
      </c>
      <c r="H18" s="8"/>
      <c r="I18" s="9">
        <f>G18-H18</f>
        <v>4750</v>
      </c>
      <c r="J18" s="8">
        <f>E18*30/100</f>
        <v>7575</v>
      </c>
      <c r="K18" s="9">
        <f>I18-J18</f>
        <v>-2825</v>
      </c>
      <c r="L18" s="10">
        <f>I18/E18</f>
        <v>0.18811881188118812</v>
      </c>
    </row>
    <row r="19" spans="1:12">
      <c r="A19" s="39"/>
      <c r="B19" s="11" t="s">
        <v>11</v>
      </c>
      <c r="C19" s="12">
        <v>150000</v>
      </c>
      <c r="D19" s="13">
        <v>0.109</v>
      </c>
      <c r="E19" s="14">
        <f>C19*D19</f>
        <v>16350</v>
      </c>
      <c r="F19" s="15"/>
      <c r="G19" s="16"/>
      <c r="H19" s="16"/>
      <c r="I19" s="16"/>
      <c r="J19" s="16"/>
      <c r="K19" s="16"/>
      <c r="L19" s="17"/>
    </row>
    <row r="20" spans="1:12">
      <c r="A20" s="18"/>
      <c r="B20" s="19" t="s">
        <v>19</v>
      </c>
      <c r="C20" s="12">
        <v>100000</v>
      </c>
      <c r="D20" s="20">
        <v>4.9000000000000002E-2</v>
      </c>
      <c r="E20" s="14">
        <f>C20*D20</f>
        <v>4900</v>
      </c>
      <c r="F20" s="21"/>
      <c r="G20" s="22"/>
      <c r="H20" s="22"/>
      <c r="I20" s="22"/>
      <c r="J20" s="22"/>
      <c r="K20" s="22"/>
      <c r="L20" s="23"/>
    </row>
    <row r="21" spans="1:12">
      <c r="A21" s="18"/>
      <c r="B21" s="24" t="s">
        <v>14</v>
      </c>
      <c r="C21" s="25">
        <v>50000</v>
      </c>
      <c r="D21" s="20">
        <v>0.08</v>
      </c>
      <c r="E21" s="14">
        <f>C21*D21</f>
        <v>4000</v>
      </c>
      <c r="F21" s="21"/>
      <c r="G21" s="22"/>
      <c r="H21" s="22"/>
      <c r="I21" s="22"/>
      <c r="J21" s="22"/>
      <c r="K21" s="22"/>
      <c r="L21" s="23"/>
    </row>
    <row r="22" spans="1:12">
      <c r="A22" s="18"/>
      <c r="B22" s="24"/>
      <c r="C22" s="25"/>
      <c r="D22" s="20"/>
      <c r="E22" s="14"/>
      <c r="F22" s="21"/>
      <c r="G22" s="22"/>
      <c r="H22" s="22"/>
      <c r="I22" s="22"/>
      <c r="J22" s="22"/>
      <c r="K22" s="22"/>
      <c r="L22" s="23"/>
    </row>
    <row r="23" spans="1:12">
      <c r="A23" s="18"/>
      <c r="B23" s="24"/>
      <c r="C23" s="25"/>
      <c r="D23" s="20"/>
      <c r="E23" s="14"/>
      <c r="F23" s="21"/>
      <c r="G23" s="22"/>
      <c r="H23" s="22"/>
      <c r="I23" s="22"/>
      <c r="J23" s="22"/>
      <c r="K23" s="22"/>
      <c r="L23" s="23"/>
    </row>
    <row r="24" spans="1:12">
      <c r="A24" s="18"/>
      <c r="B24" s="24"/>
      <c r="C24" s="25"/>
      <c r="D24" s="20"/>
      <c r="E24" s="14"/>
      <c r="F24" s="21"/>
      <c r="G24" s="22"/>
      <c r="H24" s="22"/>
      <c r="I24" s="22"/>
      <c r="J24" s="22"/>
      <c r="K24" s="22"/>
      <c r="L24" s="23"/>
    </row>
    <row r="25" spans="1:12">
      <c r="A25" s="26"/>
      <c r="B25" s="24"/>
      <c r="C25" s="25"/>
      <c r="D25" s="20"/>
      <c r="E25" s="14"/>
      <c r="F25" s="27"/>
      <c r="G25" s="28"/>
      <c r="H25" s="28"/>
      <c r="I25" s="28"/>
      <c r="J25" s="28"/>
      <c r="K25" s="28"/>
      <c r="L25" s="29"/>
    </row>
    <row r="26" spans="1:12" ht="15">
      <c r="A26" s="38" t="s">
        <v>17</v>
      </c>
      <c r="B26" s="4"/>
      <c r="C26" s="5"/>
      <c r="D26" s="6"/>
      <c r="E26" s="7">
        <f>SUM(E27:E33)</f>
        <v>43900</v>
      </c>
      <c r="F26" s="8">
        <v>40000</v>
      </c>
      <c r="G26" s="9">
        <f>F26-E26</f>
        <v>-3900</v>
      </c>
      <c r="H26" s="8"/>
      <c r="I26" s="9">
        <f>G26-H26</f>
        <v>-3900</v>
      </c>
      <c r="J26" s="8">
        <f>E26*30/100</f>
        <v>13170</v>
      </c>
      <c r="K26" s="9">
        <f>I26-J26</f>
        <v>-17070</v>
      </c>
      <c r="L26" s="10">
        <f>I26/E26</f>
        <v>-8.8838268792710701E-2</v>
      </c>
    </row>
    <row r="27" spans="1:12">
      <c r="A27" s="39"/>
      <c r="B27" s="11" t="s">
        <v>18</v>
      </c>
      <c r="C27" s="12">
        <v>150000</v>
      </c>
      <c r="D27" s="13">
        <v>0.25</v>
      </c>
      <c r="E27" s="14">
        <f>C27*D27</f>
        <v>37500</v>
      </c>
      <c r="F27" s="15"/>
      <c r="G27" s="16"/>
      <c r="H27" s="16"/>
      <c r="I27" s="16"/>
      <c r="J27" s="16"/>
      <c r="K27" s="16"/>
      <c r="L27" s="17"/>
    </row>
    <row r="28" spans="1:12">
      <c r="A28" s="18"/>
      <c r="B28" s="19" t="s">
        <v>19</v>
      </c>
      <c r="C28" s="12">
        <v>100000</v>
      </c>
      <c r="D28" s="20">
        <v>2.9000000000000001E-2</v>
      </c>
      <c r="E28" s="14">
        <f>C28*D28</f>
        <v>2900</v>
      </c>
      <c r="F28" s="21"/>
      <c r="G28" s="22"/>
      <c r="H28" s="22"/>
      <c r="I28" s="22"/>
      <c r="J28" s="22"/>
      <c r="K28" s="22"/>
      <c r="L28" s="23"/>
    </row>
    <row r="29" spans="1:12">
      <c r="A29" s="18"/>
      <c r="B29" s="24" t="s">
        <v>14</v>
      </c>
      <c r="C29" s="25">
        <v>50000</v>
      </c>
      <c r="D29" s="20">
        <v>7.0000000000000007E-2</v>
      </c>
      <c r="E29" s="14">
        <f>C29*D29</f>
        <v>3500.0000000000005</v>
      </c>
      <c r="F29" s="21"/>
      <c r="G29" s="22"/>
      <c r="H29" s="22"/>
      <c r="I29" s="22"/>
      <c r="J29" s="22"/>
      <c r="K29" s="22"/>
      <c r="L29" s="23"/>
    </row>
    <row r="30" spans="1:12">
      <c r="A30" s="18"/>
      <c r="B30" s="24"/>
      <c r="C30" s="25"/>
      <c r="D30" s="20"/>
      <c r="E30" s="14"/>
      <c r="F30" s="21"/>
      <c r="G30" s="22"/>
      <c r="H30" s="22"/>
      <c r="I30" s="22"/>
      <c r="J30" s="22"/>
      <c r="K30" s="22"/>
      <c r="L30" s="23"/>
    </row>
    <row r="31" spans="1:12">
      <c r="A31" s="18"/>
      <c r="B31" s="24"/>
      <c r="C31" s="25"/>
      <c r="D31" s="20"/>
      <c r="E31" s="14"/>
      <c r="F31" s="21"/>
      <c r="G31" s="22"/>
      <c r="H31" s="22"/>
      <c r="I31" s="22"/>
      <c r="J31" s="22"/>
      <c r="K31" s="22"/>
      <c r="L31" s="23"/>
    </row>
    <row r="32" spans="1:12">
      <c r="A32" s="18"/>
      <c r="B32" s="24"/>
      <c r="C32" s="25"/>
      <c r="D32" s="20"/>
      <c r="E32" s="14"/>
      <c r="F32" s="21"/>
      <c r="G32" s="22"/>
      <c r="H32" s="22"/>
      <c r="I32" s="22"/>
      <c r="J32" s="22"/>
      <c r="K32" s="22"/>
      <c r="L32" s="23"/>
    </row>
    <row r="33" spans="1:12">
      <c r="A33" s="26"/>
      <c r="B33" s="24"/>
      <c r="C33" s="25"/>
      <c r="D33" s="20"/>
      <c r="E33" s="14"/>
      <c r="F33" s="27"/>
      <c r="G33" s="28"/>
      <c r="H33" s="28"/>
      <c r="I33" s="28"/>
      <c r="J33" s="28"/>
      <c r="K33" s="28"/>
      <c r="L33" s="29"/>
    </row>
    <row r="37" spans="1:12">
      <c r="B37" s="30" t="s">
        <v>21</v>
      </c>
      <c r="C37" s="34"/>
      <c r="D37" s="34" t="s">
        <v>22</v>
      </c>
      <c r="E37" s="35" t="s">
        <v>23</v>
      </c>
    </row>
    <row r="38" spans="1:12">
      <c r="B38" s="32" t="s">
        <v>11</v>
      </c>
      <c r="C38" s="36">
        <f>SUMIF(B$3:B$33,B38,D$3:D$33)</f>
        <v>0.13700000000000001</v>
      </c>
      <c r="D38" s="36">
        <v>0.2</v>
      </c>
      <c r="E38" s="37">
        <f>D38-C38</f>
        <v>6.3E-2</v>
      </c>
      <c r="F38" s="31"/>
    </row>
    <row r="39" spans="1:12">
      <c r="B39" s="32" t="s">
        <v>12</v>
      </c>
      <c r="C39" s="36">
        <f>SUMIF(B$3:B$33,B39,D$3:D$33)</f>
        <v>0.104</v>
      </c>
      <c r="D39" s="36">
        <v>0.2</v>
      </c>
      <c r="E39" s="37">
        <f t="shared" ref="E39:E42" si="0">D39-C39</f>
        <v>9.6000000000000016E-2</v>
      </c>
      <c r="F39" s="31"/>
    </row>
    <row r="40" spans="1:12">
      <c r="B40" s="33" t="s">
        <v>14</v>
      </c>
      <c r="C40" s="36">
        <f>SUMIF(B$3:B$33,B40,D$3:D$33)</f>
        <v>0.27500000000000002</v>
      </c>
      <c r="D40" s="36">
        <v>0.3</v>
      </c>
      <c r="E40" s="37">
        <f t="shared" si="0"/>
        <v>2.4999999999999967E-2</v>
      </c>
      <c r="F40" s="31"/>
    </row>
    <row r="41" spans="1:12">
      <c r="B41" s="32" t="s">
        <v>18</v>
      </c>
      <c r="C41" s="36">
        <f>SUMIF(B$3:B$33,B41,D$3:D$33)</f>
        <v>0.309</v>
      </c>
      <c r="D41" s="36">
        <v>0.4</v>
      </c>
      <c r="E41" s="37">
        <f t="shared" si="0"/>
        <v>9.1000000000000025E-2</v>
      </c>
      <c r="F41" s="31"/>
    </row>
    <row r="42" spans="1:12">
      <c r="B42" s="32" t="s">
        <v>19</v>
      </c>
      <c r="C42" s="36">
        <f>SUMIF(B$3:B$33,B42,D$3:D$33)</f>
        <v>7.8E-2</v>
      </c>
      <c r="D42" s="36">
        <v>0.1</v>
      </c>
      <c r="E42" s="37">
        <f t="shared" si="0"/>
        <v>2.2000000000000006E-2</v>
      </c>
      <c r="F42" s="31"/>
    </row>
    <row r="43" spans="1:12">
      <c r="D43" s="40"/>
    </row>
  </sheetData>
  <mergeCells count="4">
    <mergeCell ref="A2:A3"/>
    <mergeCell ref="A10:A11"/>
    <mergeCell ref="A18:A19"/>
    <mergeCell ref="A26:A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D3" sqref="D3"/>
    </sheetView>
  </sheetViews>
  <sheetFormatPr defaultRowHeight="14.25"/>
  <cols>
    <col min="1" max="1" width="14.625" customWidth="1"/>
    <col min="2" max="2" width="19.625" customWidth="1"/>
    <col min="3" max="3" width="13.875" customWidth="1"/>
    <col min="4" max="4" width="11.125" customWidth="1"/>
    <col min="5" max="5" width="15.75" customWidth="1"/>
    <col min="6" max="6" width="9.375" bestFit="1" customWidth="1"/>
    <col min="7" max="7" width="13.125" customWidth="1"/>
    <col min="8" max="8" width="15.25" customWidth="1"/>
    <col min="9" max="9" width="10.625" customWidth="1"/>
    <col min="10" max="10" width="12.375" customWidth="1"/>
    <col min="11" max="11" width="12.625" customWidth="1"/>
    <col min="12" max="12" width="12.875" customWidth="1"/>
  </cols>
  <sheetData>
    <row r="1" spans="1:12" ht="70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3" t="s">
        <v>20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</row>
    <row r="2" spans="1:12" ht="15">
      <c r="A2" s="38" t="s">
        <v>13</v>
      </c>
      <c r="B2" s="4"/>
      <c r="C2" s="5"/>
      <c r="D2" s="6"/>
      <c r="E2" s="7">
        <f>SUM(E3:E9)</f>
        <v>10379.638609565616</v>
      </c>
      <c r="F2" s="8">
        <v>10000</v>
      </c>
      <c r="G2" s="9">
        <f>F2-E2</f>
        <v>-379.63860956561621</v>
      </c>
      <c r="H2" s="8"/>
      <c r="I2" s="9">
        <f>G2-H2</f>
        <v>-379.63860956561621</v>
      </c>
      <c r="J2" s="8">
        <f>E2*30/100</f>
        <v>3113.891582869685</v>
      </c>
      <c r="K2" s="9">
        <f>I2-J2</f>
        <v>-3493.5301924353012</v>
      </c>
      <c r="L2" s="10">
        <f>I2/E2</f>
        <v>-3.6575320571927306E-2</v>
      </c>
    </row>
    <row r="3" spans="1:12">
      <c r="A3" s="39"/>
      <c r="B3" s="11" t="s">
        <v>11</v>
      </c>
      <c r="C3" s="12">
        <v>150000</v>
      </c>
      <c r="D3" s="42">
        <f>IF(B3=0,"",Лист1!D3/INDEX(Лист1!$C$38:$C$42,MATCH(B3,Лист1!$B$38:$B$42,0))*INDEX(Лист1!$E$38:$E$42,MATCH(B3,Лист1!$B$38:$B$42,0))+Лист1!D3)</f>
        <v>4.0875912408759124E-2</v>
      </c>
      <c r="E3" s="14">
        <f>C3*D3</f>
        <v>6131.3868613138684</v>
      </c>
      <c r="F3" s="15"/>
      <c r="G3" s="16"/>
      <c r="H3" s="16"/>
      <c r="I3" s="16"/>
      <c r="J3" s="16"/>
      <c r="K3" s="16"/>
      <c r="L3" s="17"/>
    </row>
    <row r="4" spans="1:12">
      <c r="A4" s="18"/>
      <c r="B4" s="19" t="s">
        <v>12</v>
      </c>
      <c r="C4" s="12">
        <v>100000</v>
      </c>
      <c r="D4" s="42">
        <f>IF(B4=0,"",Лист1!D4/INDEX(Лист1!$C$38:$C$42,MATCH(B4,Лист1!$B$38:$B$42,0))*INDEX(Лист1!$E$38:$E$42,MATCH(B4,Лист1!$B$38:$B$42,0))+Лист1!D4)</f>
        <v>2.8846153846153848E-2</v>
      </c>
      <c r="E4" s="14">
        <f>C4*D4</f>
        <v>2884.6153846153848</v>
      </c>
      <c r="F4" s="21"/>
      <c r="G4" s="22"/>
      <c r="H4" s="22"/>
      <c r="I4" s="22"/>
      <c r="J4" s="22"/>
      <c r="K4" s="22"/>
      <c r="L4" s="23"/>
    </row>
    <row r="5" spans="1:12">
      <c r="A5" s="18"/>
      <c r="B5" s="24" t="s">
        <v>14</v>
      </c>
      <c r="C5" s="25">
        <v>50000</v>
      </c>
      <c r="D5" s="42">
        <f>IF(B5=0,"",Лист1!D5/INDEX(Лист1!$C$38:$C$42,MATCH(B5,Лист1!$B$38:$B$42,0))*INDEX(Лист1!$E$38:$E$42,MATCH(B5,Лист1!$B$38:$B$42,0))+Лист1!D5)</f>
        <v>2.7272727272727271E-2</v>
      </c>
      <c r="E5" s="14">
        <f>C5*D5</f>
        <v>1363.6363636363635</v>
      </c>
      <c r="F5" s="21"/>
      <c r="G5" s="22"/>
      <c r="H5" s="22"/>
      <c r="I5" s="22"/>
      <c r="J5" s="22"/>
      <c r="K5" s="22"/>
      <c r="L5" s="23"/>
    </row>
    <row r="6" spans="1:12">
      <c r="A6" s="18"/>
      <c r="B6" s="24"/>
      <c r="C6" s="25"/>
      <c r="D6" s="42" t="str">
        <f>IF(B6=0,"",Лист1!D6/INDEX(Лист1!$C$38:$C$42,MATCH(B6,Лист1!$B$38:$B$42,0))*INDEX(Лист1!$E$38:$E$42,MATCH(B6,Лист1!$B$38:$B$42,0))+Лист1!D6)</f>
        <v/>
      </c>
      <c r="E6" s="14"/>
      <c r="F6" s="21"/>
      <c r="G6" s="22"/>
      <c r="H6" s="22"/>
      <c r="I6" s="22"/>
      <c r="J6" s="22"/>
      <c r="K6" s="22"/>
      <c r="L6" s="23"/>
    </row>
    <row r="7" spans="1:12">
      <c r="A7" s="18"/>
      <c r="B7" s="24"/>
      <c r="C7" s="25"/>
      <c r="D7" s="42" t="str">
        <f>IF(B7=0,"",Лист1!D7/INDEX(Лист1!$C$38:$C$42,MATCH(B7,Лист1!$B$38:$B$42,0))*INDEX(Лист1!$E$38:$E$42,MATCH(B7,Лист1!$B$38:$B$42,0))+Лист1!D7)</f>
        <v/>
      </c>
      <c r="E7" s="14"/>
      <c r="F7" s="21"/>
      <c r="G7" s="22"/>
      <c r="H7" s="22"/>
      <c r="I7" s="22"/>
      <c r="J7" s="22"/>
      <c r="K7" s="22"/>
      <c r="L7" s="23"/>
    </row>
    <row r="8" spans="1:12">
      <c r="A8" s="18"/>
      <c r="B8" s="24"/>
      <c r="C8" s="25"/>
      <c r="D8" s="42" t="str">
        <f>IF(B8=0,"",Лист1!D8/INDEX(Лист1!$C$38:$C$42,MATCH(B8,Лист1!$B$38:$B$42,0))*INDEX(Лист1!$E$38:$E$42,MATCH(B8,Лист1!$B$38:$B$42,0))+Лист1!D8)</f>
        <v/>
      </c>
      <c r="E8" s="14"/>
      <c r="F8" s="21"/>
      <c r="G8" s="22"/>
      <c r="H8" s="22"/>
      <c r="I8" s="22"/>
      <c r="J8" s="22"/>
      <c r="K8" s="22"/>
      <c r="L8" s="23"/>
    </row>
    <row r="9" spans="1:12">
      <c r="A9" s="26"/>
      <c r="B9" s="24"/>
      <c r="C9" s="25"/>
      <c r="D9" s="42" t="str">
        <f>IF(B9=0,"",Лист1!D9/INDEX(Лист1!$C$38:$C$42,MATCH(B9,Лист1!$B$38:$B$42,0))*INDEX(Лист1!$E$38:$E$42,MATCH(B9,Лист1!$B$38:$B$42,0))+Лист1!D9)</f>
        <v/>
      </c>
      <c r="E9" s="14"/>
      <c r="F9" s="27"/>
      <c r="G9" s="28"/>
      <c r="H9" s="28"/>
      <c r="I9" s="28"/>
      <c r="J9" s="28"/>
      <c r="K9" s="28"/>
      <c r="L9" s="29"/>
    </row>
    <row r="10" spans="1:12" ht="15">
      <c r="A10" s="38" t="s">
        <v>15</v>
      </c>
      <c r="B10" s="4"/>
      <c r="C10" s="5"/>
      <c r="D10" s="42" t="str">
        <f>IF(B10=0,"",Лист1!D10/INDEX(Лист1!$C$38:$C$42,MATCH(B10,Лист1!$B$38:$B$42,0))*INDEX(Лист1!$E$38:$E$42,MATCH(B10,Лист1!$B$38:$B$42,0))+Лист1!D10)</f>
        <v/>
      </c>
      <c r="E10" s="7">
        <f>SUM(E11:E17)</f>
        <v>34026.240749541721</v>
      </c>
      <c r="F10" s="8">
        <v>30000</v>
      </c>
      <c r="G10" s="9">
        <f>F10-E10</f>
        <v>-4026.240749541721</v>
      </c>
      <c r="H10" s="8"/>
      <c r="I10" s="9">
        <f>G10-H10</f>
        <v>-4026.240749541721</v>
      </c>
      <c r="J10" s="8">
        <f>E10*30/100</f>
        <v>10207.872224862516</v>
      </c>
      <c r="K10" s="9">
        <f>I10-J10</f>
        <v>-14234.112974404237</v>
      </c>
      <c r="L10" s="10">
        <f>I10/E10</f>
        <v>-0.11832752196100146</v>
      </c>
    </row>
    <row r="11" spans="1:12">
      <c r="A11" s="39"/>
      <c r="B11" s="11" t="s">
        <v>18</v>
      </c>
      <c r="C11" s="12">
        <v>150000</v>
      </c>
      <c r="D11" s="42">
        <f>IF(B11=0,"",Лист1!D11/INDEX(Лист1!$C$38:$C$42,MATCH(B11,Лист1!$B$38:$B$42,0))*INDEX(Лист1!$E$38:$E$42,MATCH(B11,Лист1!$B$38:$B$42,0))+Лист1!D11)</f>
        <v>7.6375404530744331E-2</v>
      </c>
      <c r="E11" s="14">
        <f>C11*D11</f>
        <v>11456.31067961165</v>
      </c>
      <c r="F11" s="15"/>
      <c r="G11" s="16"/>
      <c r="H11" s="16"/>
      <c r="I11" s="16"/>
      <c r="J11" s="16"/>
      <c r="K11" s="16"/>
      <c r="L11" s="17"/>
    </row>
    <row r="12" spans="1:12">
      <c r="A12" s="18"/>
      <c r="B12" s="19" t="s">
        <v>12</v>
      </c>
      <c r="C12" s="12">
        <v>100000</v>
      </c>
      <c r="D12" s="42">
        <f>IF(B12=0,"",Лист1!D12/INDEX(Лист1!$C$38:$C$42,MATCH(B12,Лист1!$B$38:$B$42,0))*INDEX(Лист1!$E$38:$E$42,MATCH(B12,Лист1!$B$38:$B$42,0))+Лист1!D12)</f>
        <v>0.17115384615384616</v>
      </c>
      <c r="E12" s="14">
        <f>C12*D12</f>
        <v>17115.384615384617</v>
      </c>
      <c r="F12" s="21"/>
      <c r="G12" s="22"/>
      <c r="H12" s="22"/>
      <c r="I12" s="22"/>
      <c r="J12" s="22"/>
      <c r="K12" s="22"/>
      <c r="L12" s="23"/>
    </row>
    <row r="13" spans="1:12">
      <c r="A13" s="18"/>
      <c r="B13" s="24" t="s">
        <v>14</v>
      </c>
      <c r="C13" s="25">
        <v>50000</v>
      </c>
      <c r="D13" s="42">
        <f>IF(B13=0,"",Лист1!D13/INDEX(Лист1!$C$38:$C$42,MATCH(B13,Лист1!$B$38:$B$42,0))*INDEX(Лист1!$E$38:$E$42,MATCH(B13,Лист1!$B$38:$B$42,0))+Лист1!D13)</f>
        <v>0.10909090909090909</v>
      </c>
      <c r="E13" s="14">
        <f>C13*D13</f>
        <v>5454.545454545454</v>
      </c>
      <c r="F13" s="21"/>
      <c r="G13" s="22"/>
      <c r="H13" s="22"/>
      <c r="I13" s="22"/>
      <c r="J13" s="22"/>
      <c r="K13" s="22"/>
      <c r="L13" s="23"/>
    </row>
    <row r="14" spans="1:12">
      <c r="A14" s="18"/>
      <c r="B14" s="24"/>
      <c r="C14" s="25"/>
      <c r="D14" s="42" t="str">
        <f>IF(B14=0,"",Лист1!D14/INDEX(Лист1!$C$38:$C$42,MATCH(B14,Лист1!$B$38:$B$42,0))*INDEX(Лист1!$E$38:$E$42,MATCH(B14,Лист1!$B$38:$B$42,0))+Лист1!D14)</f>
        <v/>
      </c>
      <c r="E14" s="14"/>
      <c r="F14" s="21"/>
      <c r="G14" s="22"/>
      <c r="H14" s="22"/>
      <c r="I14" s="22"/>
      <c r="J14" s="22"/>
      <c r="K14" s="22"/>
      <c r="L14" s="23"/>
    </row>
    <row r="15" spans="1:12">
      <c r="A15" s="18"/>
      <c r="B15" s="24"/>
      <c r="C15" s="25"/>
      <c r="D15" s="42" t="str">
        <f>IF(B15=0,"",Лист1!D15/INDEX(Лист1!$C$38:$C$42,MATCH(B15,Лист1!$B$38:$B$42,0))*INDEX(Лист1!$E$38:$E$42,MATCH(B15,Лист1!$B$38:$B$42,0))+Лист1!D15)</f>
        <v/>
      </c>
      <c r="E15" s="14"/>
      <c r="F15" s="21"/>
      <c r="G15" s="22"/>
      <c r="H15" s="22"/>
      <c r="I15" s="22"/>
      <c r="J15" s="22"/>
      <c r="K15" s="22"/>
      <c r="L15" s="23"/>
    </row>
    <row r="16" spans="1:12">
      <c r="A16" s="18"/>
      <c r="B16" s="24"/>
      <c r="C16" s="25"/>
      <c r="D16" s="42" t="str">
        <f>IF(B16=0,"",Лист1!D16/INDEX(Лист1!$C$38:$C$42,MATCH(B16,Лист1!$B$38:$B$42,0))*INDEX(Лист1!$E$38:$E$42,MATCH(B16,Лист1!$B$38:$B$42,0))+Лист1!D16)</f>
        <v/>
      </c>
      <c r="E16" s="14"/>
      <c r="F16" s="21"/>
      <c r="G16" s="22"/>
      <c r="H16" s="22"/>
      <c r="I16" s="22"/>
      <c r="J16" s="22"/>
      <c r="K16" s="22"/>
      <c r="L16" s="23"/>
    </row>
    <row r="17" spans="1:12">
      <c r="A17" s="26"/>
      <c r="B17" s="24"/>
      <c r="C17" s="25"/>
      <c r="D17" s="42" t="str">
        <f>IF(B17=0,"",Лист1!D17/INDEX(Лист1!$C$38:$C$42,MATCH(B17,Лист1!$B$38:$B$42,0))*INDEX(Лист1!$E$38:$E$42,MATCH(B17,Лист1!$B$38:$B$42,0))+Лист1!D17)</f>
        <v/>
      </c>
      <c r="E17" s="14"/>
      <c r="F17" s="27"/>
      <c r="G17" s="28"/>
      <c r="H17" s="28"/>
      <c r="I17" s="28"/>
      <c r="J17" s="28"/>
      <c r="K17" s="28"/>
      <c r="L17" s="29"/>
    </row>
    <row r="18" spans="1:12" ht="15">
      <c r="A18" s="38" t="s">
        <v>16</v>
      </c>
      <c r="B18" s="4"/>
      <c r="C18" s="5"/>
      <c r="D18" s="42" t="str">
        <f>IF(B18=0,"",Лист1!D18/INDEX(Лист1!$C$38:$C$42,MATCH(B18,Лист1!$B$38:$B$42,0))*INDEX(Лист1!$E$38:$E$42,MATCH(B18,Лист1!$B$38:$B$42,0))+Лист1!D18)</f>
        <v/>
      </c>
      <c r="E18" s="7">
        <f>SUM(E19:E25)</f>
        <v>34514.300784373772</v>
      </c>
      <c r="F18" s="8">
        <v>30000</v>
      </c>
      <c r="G18" s="9">
        <f>F18-E18</f>
        <v>-4514.3007843737723</v>
      </c>
      <c r="H18" s="8"/>
      <c r="I18" s="9">
        <f>G18-H18</f>
        <v>-4514.3007843737723</v>
      </c>
      <c r="J18" s="8">
        <f>E18*30/100</f>
        <v>10354.290235312132</v>
      </c>
      <c r="K18" s="9">
        <f>I18-J18</f>
        <v>-14868.591019685904</v>
      </c>
      <c r="L18" s="10">
        <f>I18/E18</f>
        <v>-0.13079508151060693</v>
      </c>
    </row>
    <row r="19" spans="1:12">
      <c r="A19" s="39"/>
      <c r="B19" s="11" t="s">
        <v>11</v>
      </c>
      <c r="C19" s="12">
        <v>150000</v>
      </c>
      <c r="D19" s="42">
        <f>IF(B19=0,"",Лист1!D19/INDEX(Лист1!$C$38:$C$42,MATCH(B19,Лист1!$B$38:$B$42,0))*INDEX(Лист1!$E$38:$E$42,MATCH(B19,Лист1!$B$38:$B$42,0))+Лист1!D19)</f>
        <v>0.15912408759124086</v>
      </c>
      <c r="E19" s="14">
        <f>C19*D19</f>
        <v>23868.613138686131</v>
      </c>
      <c r="F19" s="15"/>
      <c r="G19" s="16"/>
      <c r="H19" s="16"/>
      <c r="I19" s="16"/>
      <c r="J19" s="16"/>
      <c r="K19" s="16"/>
      <c r="L19" s="17"/>
    </row>
    <row r="20" spans="1:12">
      <c r="A20" s="18"/>
      <c r="B20" s="19" t="s">
        <v>19</v>
      </c>
      <c r="C20" s="12">
        <v>100000</v>
      </c>
      <c r="D20" s="42">
        <f>IF(B20=0,"",Лист1!D20/INDEX(Лист1!$C$38:$C$42,MATCH(B20,Лист1!$B$38:$B$42,0))*INDEX(Лист1!$E$38:$E$42,MATCH(B20,Лист1!$B$38:$B$42,0))+Лист1!D20)</f>
        <v>6.2820512820512819E-2</v>
      </c>
      <c r="E20" s="14">
        <f>C20*D20</f>
        <v>6282.0512820512822</v>
      </c>
      <c r="F20" s="21"/>
      <c r="G20" s="22"/>
      <c r="H20" s="22"/>
      <c r="I20" s="22"/>
      <c r="J20" s="22"/>
      <c r="K20" s="22"/>
      <c r="L20" s="23"/>
    </row>
    <row r="21" spans="1:12">
      <c r="A21" s="18"/>
      <c r="B21" s="24" t="s">
        <v>14</v>
      </c>
      <c r="C21" s="25">
        <v>50000</v>
      </c>
      <c r="D21" s="42">
        <f>IF(B21=0,"",Лист1!D21/INDEX(Лист1!$C$38:$C$42,MATCH(B21,Лист1!$B$38:$B$42,0))*INDEX(Лист1!$E$38:$E$42,MATCH(B21,Лист1!$B$38:$B$42,0))+Лист1!D21)</f>
        <v>8.7272727272727266E-2</v>
      </c>
      <c r="E21" s="14">
        <f>C21*D21</f>
        <v>4363.6363636363631</v>
      </c>
      <c r="F21" s="21"/>
      <c r="G21" s="22"/>
      <c r="H21" s="22"/>
      <c r="I21" s="22"/>
      <c r="J21" s="22"/>
      <c r="K21" s="22"/>
      <c r="L21" s="23"/>
    </row>
    <row r="22" spans="1:12">
      <c r="A22" s="18"/>
      <c r="B22" s="24"/>
      <c r="C22" s="25"/>
      <c r="D22" s="42" t="str">
        <f>IF(B22=0,"",Лист1!D22/INDEX(Лист1!$C$38:$C$42,MATCH(B22,Лист1!$B$38:$B$42,0))*INDEX(Лист1!$E$38:$E$42,MATCH(B22,Лист1!$B$38:$B$42,0))+Лист1!D22)</f>
        <v/>
      </c>
      <c r="E22" s="14"/>
      <c r="F22" s="21"/>
      <c r="G22" s="22"/>
      <c r="H22" s="22"/>
      <c r="I22" s="22"/>
      <c r="J22" s="22"/>
      <c r="K22" s="22"/>
      <c r="L22" s="23"/>
    </row>
    <row r="23" spans="1:12">
      <c r="A23" s="18"/>
      <c r="B23" s="24"/>
      <c r="C23" s="25"/>
      <c r="D23" s="42" t="str">
        <f>IF(B23=0,"",Лист1!D23/INDEX(Лист1!$C$38:$C$42,MATCH(B23,Лист1!$B$38:$B$42,0))*INDEX(Лист1!$E$38:$E$42,MATCH(B23,Лист1!$B$38:$B$42,0))+Лист1!D23)</f>
        <v/>
      </c>
      <c r="E23" s="14"/>
      <c r="F23" s="21"/>
      <c r="G23" s="22"/>
      <c r="H23" s="22"/>
      <c r="I23" s="22"/>
      <c r="J23" s="22"/>
      <c r="K23" s="22"/>
      <c r="L23" s="23"/>
    </row>
    <row r="24" spans="1:12">
      <c r="A24" s="18"/>
      <c r="B24" s="24"/>
      <c r="C24" s="25"/>
      <c r="D24" s="42" t="str">
        <f>IF(B24=0,"",Лист1!D24/INDEX(Лист1!$C$38:$C$42,MATCH(B24,Лист1!$B$38:$B$42,0))*INDEX(Лист1!$E$38:$E$42,MATCH(B24,Лист1!$B$38:$B$42,0))+Лист1!D24)</f>
        <v/>
      </c>
      <c r="E24" s="14"/>
      <c r="F24" s="21"/>
      <c r="G24" s="22"/>
      <c r="H24" s="22"/>
      <c r="I24" s="22"/>
      <c r="J24" s="22"/>
      <c r="K24" s="22"/>
      <c r="L24" s="23"/>
    </row>
    <row r="25" spans="1:12">
      <c r="A25" s="26"/>
      <c r="B25" s="24"/>
      <c r="C25" s="25"/>
      <c r="D25" s="42" t="str">
        <f>IF(B25=0,"",Лист1!D25/INDEX(Лист1!$C$38:$C$42,MATCH(B25,Лист1!$B$38:$B$42,0))*INDEX(Лист1!$E$38:$E$42,MATCH(B25,Лист1!$B$38:$B$42,0))+Лист1!D25)</f>
        <v/>
      </c>
      <c r="E25" s="14"/>
      <c r="F25" s="27"/>
      <c r="G25" s="28"/>
      <c r="H25" s="28"/>
      <c r="I25" s="28"/>
      <c r="J25" s="28"/>
      <c r="K25" s="28"/>
      <c r="L25" s="29"/>
    </row>
    <row r="26" spans="1:12" ht="15">
      <c r="A26" s="38" t="s">
        <v>17</v>
      </c>
      <c r="B26" s="4"/>
      <c r="C26" s="5"/>
      <c r="D26" s="42" t="str">
        <f>IF(B26=0,"",Лист1!D26/INDEX(Лист1!$C$38:$C$42,MATCH(B26,Лист1!$B$38:$B$42,0))*INDEX(Лист1!$E$38:$E$42,MATCH(B26,Лист1!$B$38:$B$42,0))+Лист1!D26)</f>
        <v/>
      </c>
      <c r="E26" s="7">
        <f>SUM(E27:E33)</f>
        <v>56079.819856518894</v>
      </c>
      <c r="F26" s="8">
        <v>40000</v>
      </c>
      <c r="G26" s="9">
        <f>F26-E26</f>
        <v>-16079.819856518894</v>
      </c>
      <c r="H26" s="8"/>
      <c r="I26" s="9">
        <f>G26-H26</f>
        <v>-16079.819856518894</v>
      </c>
      <c r="J26" s="8">
        <f>E26*30/100</f>
        <v>16823.945956955667</v>
      </c>
      <c r="K26" s="9">
        <f>I26-J26</f>
        <v>-32903.765813474558</v>
      </c>
      <c r="L26" s="10">
        <f>I26/E26</f>
        <v>-0.28673094702620955</v>
      </c>
    </row>
    <row r="27" spans="1:12">
      <c r="A27" s="39"/>
      <c r="B27" s="11" t="s">
        <v>18</v>
      </c>
      <c r="C27" s="12">
        <v>150000</v>
      </c>
      <c r="D27" s="42">
        <f>IF(B27=0,"",Лист1!D27/INDEX(Лист1!$C$38:$C$42,MATCH(B27,Лист1!$B$38:$B$42,0))*INDEX(Лист1!$E$38:$E$42,MATCH(B27,Лист1!$B$38:$B$42,0))+Лист1!D27)</f>
        <v>0.3236245954692557</v>
      </c>
      <c r="E27" s="14">
        <f>C27*D27</f>
        <v>48543.689320388359</v>
      </c>
      <c r="F27" s="15"/>
      <c r="G27" s="16"/>
      <c r="H27" s="16"/>
      <c r="I27" s="16"/>
      <c r="J27" s="16"/>
      <c r="K27" s="16"/>
      <c r="L27" s="17"/>
    </row>
    <row r="28" spans="1:12">
      <c r="A28" s="18"/>
      <c r="B28" s="19" t="s">
        <v>19</v>
      </c>
      <c r="C28" s="12">
        <v>100000</v>
      </c>
      <c r="D28" s="42">
        <f>IF(B28=0,"",Лист1!D28/INDEX(Лист1!$C$38:$C$42,MATCH(B28,Лист1!$B$38:$B$42,0))*INDEX(Лист1!$E$38:$E$42,MATCH(B28,Лист1!$B$38:$B$42,0))+Лист1!D28)</f>
        <v>3.7179487179487186E-2</v>
      </c>
      <c r="E28" s="14">
        <f>C28*D28</f>
        <v>3717.9487179487187</v>
      </c>
      <c r="F28" s="21"/>
      <c r="G28" s="22"/>
      <c r="H28" s="22"/>
      <c r="I28" s="22"/>
      <c r="J28" s="22"/>
      <c r="K28" s="22"/>
      <c r="L28" s="23"/>
    </row>
    <row r="29" spans="1:12">
      <c r="A29" s="18"/>
      <c r="B29" s="24" t="s">
        <v>14</v>
      </c>
      <c r="C29" s="25">
        <v>50000</v>
      </c>
      <c r="D29" s="42">
        <f>IF(B29=0,"",Лист1!D29/INDEX(Лист1!$C$38:$C$42,MATCH(B29,Лист1!$B$38:$B$42,0))*INDEX(Лист1!$E$38:$E$42,MATCH(B29,Лист1!$B$38:$B$42,0))+Лист1!D29)</f>
        <v>7.6363636363636356E-2</v>
      </c>
      <c r="E29" s="14">
        <f>C29*D29</f>
        <v>3818.1818181818176</v>
      </c>
      <c r="F29" s="21"/>
      <c r="G29" s="22"/>
      <c r="H29" s="22"/>
      <c r="I29" s="22"/>
      <c r="J29" s="22"/>
      <c r="K29" s="22"/>
      <c r="L29" s="23"/>
    </row>
    <row r="30" spans="1:12">
      <c r="A30" s="18"/>
      <c r="B30" s="24"/>
      <c r="C30" s="25"/>
      <c r="D30" s="42" t="str">
        <f>IF(B30=0,"",Лист1!D30/INDEX(Лист1!$C$38:$C$42,MATCH(B30,Лист1!$B$38:$B$42,0))*INDEX(Лист1!$E$38:$E$42,MATCH(B30,Лист1!$B$38:$B$42,0))+Лист1!D30)</f>
        <v/>
      </c>
      <c r="E30" s="14"/>
      <c r="F30" s="21"/>
      <c r="G30" s="22"/>
      <c r="H30" s="22"/>
      <c r="I30" s="22"/>
      <c r="J30" s="22"/>
      <c r="K30" s="22"/>
      <c r="L30" s="23"/>
    </row>
    <row r="31" spans="1:12">
      <c r="A31" s="18"/>
      <c r="B31" s="24"/>
      <c r="C31" s="25"/>
      <c r="D31" s="42" t="str">
        <f>IF(B31=0,"",Лист1!D31/INDEX(Лист1!$C$38:$C$42,MATCH(B31,Лист1!$B$38:$B$42,0))*INDEX(Лист1!$E$38:$E$42,MATCH(B31,Лист1!$B$38:$B$42,0))+Лист1!D31)</f>
        <v/>
      </c>
      <c r="E31" s="14"/>
      <c r="F31" s="21"/>
      <c r="G31" s="22"/>
      <c r="H31" s="22"/>
      <c r="I31" s="22"/>
      <c r="J31" s="22"/>
      <c r="K31" s="22"/>
      <c r="L31" s="23"/>
    </row>
    <row r="32" spans="1:12">
      <c r="A32" s="18"/>
      <c r="B32" s="24"/>
      <c r="C32" s="25"/>
      <c r="D32" s="42" t="str">
        <f>IF(B32=0,"",Лист1!D32/INDEX(Лист1!$C$38:$C$42,MATCH(B32,Лист1!$B$38:$B$42,0))*INDEX(Лист1!$E$38:$E$42,MATCH(B32,Лист1!$B$38:$B$42,0))+Лист1!D32)</f>
        <v/>
      </c>
      <c r="E32" s="14"/>
      <c r="F32" s="21"/>
      <c r="G32" s="22"/>
      <c r="H32" s="22"/>
      <c r="I32" s="22"/>
      <c r="J32" s="22"/>
      <c r="K32" s="22"/>
      <c r="L32" s="23"/>
    </row>
    <row r="33" spans="1:12">
      <c r="A33" s="26"/>
      <c r="B33" s="24"/>
      <c r="C33" s="25"/>
      <c r="D33" s="42" t="str">
        <f>IF(B33=0,"",Лист1!D33/INDEX(Лист1!$C$38:$C$42,MATCH(B33,Лист1!$B$38:$B$42,0))*INDEX(Лист1!$E$38:$E$42,MATCH(B33,Лист1!$B$38:$B$42,0))+Лист1!D33)</f>
        <v/>
      </c>
      <c r="E33" s="14"/>
      <c r="F33" s="27"/>
      <c r="G33" s="28"/>
      <c r="H33" s="28"/>
      <c r="I33" s="28"/>
      <c r="J33" s="28"/>
      <c r="K33" s="28"/>
      <c r="L33" s="29"/>
    </row>
  </sheetData>
  <mergeCells count="4">
    <mergeCell ref="A2:A3"/>
    <mergeCell ref="A10:A11"/>
    <mergeCell ref="A18:A19"/>
    <mergeCell ref="A26:A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2013-05-27T18:28:25Z</dcterms:modified>
</cp:coreProperties>
</file>