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5480" windowHeight="7170"/>
  </bookViews>
  <sheets>
    <sheet name="Выполнение внутр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S35" i="1"/>
  <c r="R35" s="1"/>
  <c r="N35"/>
  <c r="G35"/>
  <c r="K35" s="1"/>
  <c r="S34"/>
  <c r="R34" s="1"/>
  <c r="N34"/>
  <c r="G34"/>
  <c r="K34" s="1"/>
  <c r="S33"/>
  <c r="R33" s="1"/>
  <c r="N33"/>
  <c r="S32"/>
  <c r="R32" s="1"/>
  <c r="N32"/>
  <c r="S31"/>
  <c r="R31" s="1"/>
  <c r="N31"/>
  <c r="G31"/>
  <c r="K31" s="1"/>
  <c r="S30"/>
  <c r="R30" s="1"/>
  <c r="N30"/>
  <c r="W29"/>
  <c r="S29" s="1"/>
  <c r="R29" s="1"/>
  <c r="N29"/>
  <c r="W28"/>
  <c r="S28" s="1"/>
  <c r="R28" s="1"/>
  <c r="N28"/>
  <c r="S27"/>
  <c r="R27" s="1"/>
  <c r="N27"/>
  <c r="S26"/>
  <c r="R26" s="1"/>
  <c r="N26"/>
  <c r="G26"/>
  <c r="K26" s="1"/>
  <c r="W25"/>
  <c r="S25" s="1"/>
  <c r="R25" s="1"/>
  <c r="N25"/>
  <c r="S24"/>
  <c r="R24" s="1"/>
  <c r="N24"/>
  <c r="S23"/>
  <c r="R23" s="1"/>
  <c r="N23"/>
  <c r="G23"/>
  <c r="K23" s="1"/>
  <c r="S22"/>
  <c r="R22" s="1"/>
  <c r="N22"/>
  <c r="G22"/>
  <c r="K22" s="1"/>
  <c r="S21"/>
  <c r="R21" s="1"/>
  <c r="N21"/>
  <c r="G21"/>
  <c r="K21" s="1"/>
  <c r="S20"/>
  <c r="R20" s="1"/>
  <c r="N20"/>
  <c r="G20"/>
  <c r="K20" s="1"/>
  <c r="S19"/>
  <c r="R19" s="1"/>
  <c r="N19"/>
  <c r="G19"/>
  <c r="K19" s="1"/>
  <c r="S18"/>
  <c r="R18" s="1"/>
  <c r="N18"/>
  <c r="G18"/>
  <c r="K18" s="1"/>
  <c r="S17"/>
  <c r="R17" s="1"/>
  <c r="N17"/>
  <c r="G17"/>
  <c r="K17" s="1"/>
  <c r="S16"/>
  <c r="R16" s="1"/>
  <c r="N16"/>
  <c r="K16"/>
  <c r="G16"/>
  <c r="B16"/>
  <c r="N15"/>
  <c r="G15"/>
  <c r="R15" s="1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AM1"/>
  <c r="AL1"/>
  <c r="AK1"/>
  <c r="AJ1"/>
  <c r="AI1"/>
  <c r="AH1"/>
  <c r="AG1"/>
  <c r="AF1"/>
  <c r="AE1"/>
  <c r="AD1"/>
  <c r="AC1"/>
  <c r="AB1"/>
  <c r="AA1"/>
  <c r="Z1"/>
  <c r="Y1"/>
  <c r="X1"/>
  <c r="W1"/>
  <c r="V1"/>
  <c r="U1"/>
  <c r="T1"/>
  <c r="G25" l="1"/>
  <c r="K25" s="1"/>
  <c r="G28"/>
  <c r="K28" s="1"/>
  <c r="G29"/>
  <c r="K29" s="1"/>
  <c r="G32"/>
  <c r="K32" s="1"/>
  <c r="G33"/>
  <c r="K33" s="1"/>
  <c r="S7"/>
  <c r="S4"/>
  <c r="S6"/>
  <c r="S5"/>
  <c r="K15"/>
  <c r="Q7" s="1"/>
  <c r="R7" s="1"/>
  <c r="G24"/>
  <c r="K24" s="1"/>
  <c r="G27"/>
  <c r="K27" s="1"/>
  <c r="Q6"/>
  <c r="R6" s="1"/>
  <c r="Q5"/>
  <c r="G30" l="1"/>
  <c r="K30" s="1"/>
  <c r="R5"/>
  <c r="Q4"/>
  <c r="R4" s="1"/>
</calcChain>
</file>

<file path=xl/sharedStrings.xml><?xml version="1.0" encoding="utf-8"?>
<sst xmlns="http://schemas.openxmlformats.org/spreadsheetml/2006/main" count="105" uniqueCount="45">
  <si>
    <t>1 нед.</t>
  </si>
  <si>
    <t>2 нед.</t>
  </si>
  <si>
    <t>3 нед.</t>
  </si>
  <si>
    <t>4 нед.</t>
  </si>
  <si>
    <t>Исполнитель</t>
  </si>
  <si>
    <t>Итого по договоренности</t>
  </si>
  <si>
    <t>Итого по вып. ранее</t>
  </si>
  <si>
    <t>Итого тек. вып.</t>
  </si>
  <si>
    <t>№ п\п</t>
  </si>
  <si>
    <t>Наименование работ</t>
  </si>
  <si>
    <t>Маркер затрат</t>
  </si>
  <si>
    <t>размер, мм</t>
  </si>
  <si>
    <t>Ед. изм.</t>
  </si>
  <si>
    <t>Кол-во по смете</t>
  </si>
  <si>
    <t>Кол-во по факту</t>
  </si>
  <si>
    <t>Цена за ед. по смете</t>
  </si>
  <si>
    <t>Цена за ед. по бюджету</t>
  </si>
  <si>
    <t>Цена за ед. по договоренности</t>
  </si>
  <si>
    <t xml:space="preserve">Стоимость, руб. </t>
  </si>
  <si>
    <t>Примечание</t>
  </si>
  <si>
    <t>Этап</t>
  </si>
  <si>
    <t>Срок начала пр-ва работ</t>
  </si>
  <si>
    <t>Длитеьность работ (дней)</t>
  </si>
  <si>
    <t>РД и МС</t>
  </si>
  <si>
    <t>Сумма за выполненные работы</t>
  </si>
  <si>
    <t>Раздел 1. Подготовительные работы</t>
  </si>
  <si>
    <t> м2 </t>
  </si>
  <si>
    <t>Стоимость монтажа и демонтажа строительных лесов</t>
  </si>
  <si>
    <t>Стоимость аренды строительных лесов сроком не более 5 месяцев, в т.ч. настилов</t>
  </si>
  <si>
    <t>Стоимость устройства защитной сетки</t>
  </si>
  <si>
    <t>Стоимость защитной сетки Элтковер </t>
  </si>
  <si>
    <t>ппр</t>
  </si>
  <si>
    <t>монтаж подвесных лесов</t>
  </si>
  <si>
    <t>ед.</t>
  </si>
  <si>
    <t>Раздел 2. Утепление и отделка фасадов</t>
  </si>
  <si>
    <t>Устройство плит утеплителя стен т.100мм</t>
  </si>
  <si>
    <t>м2</t>
  </si>
  <si>
    <t>Устройство плит утеплителя откосов т.50мм</t>
  </si>
  <si>
    <t>мп</t>
  </si>
  <si>
    <t>Устройство стеклосетки и подготовка под отделку  и отделка гладких поверхностей стен</t>
  </si>
  <si>
    <t>Устройство стеклосетки и подготовка под отделку гладких поверхностей откосов</t>
  </si>
  <si>
    <t>Исполнитель 1</t>
  </si>
  <si>
    <t>Исполнитель 2</t>
  </si>
  <si>
    <t>Исполнитель 3</t>
  </si>
  <si>
    <t>Исполнитель 4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</si>
</sst>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0.0"/>
    <numFmt numFmtId="166" formatCode="_(* #,##0.00_);_(* \(#,##0.00\);_(* &quot;-&quot;??_);_(@_)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5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5" fillId="0" borderId="0" applyFont="0" applyFill="0" applyBorder="0" applyAlignment="0" applyProtection="0"/>
  </cellStyleXfs>
  <cellXfs count="11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17" fontId="0" fillId="3" borderId="9" xfId="0" applyNumberFormat="1" applyFont="1" applyFill="1" applyBorder="1" applyAlignment="1">
      <alignment horizontal="center" vertical="center"/>
    </xf>
    <xf numFmtId="9" fontId="0" fillId="3" borderId="9" xfId="1" applyFont="1" applyFill="1" applyBorder="1" applyAlignment="1">
      <alignment horizontal="center" vertical="center"/>
    </xf>
    <xf numFmtId="17" fontId="0" fillId="3" borderId="9" xfId="0" applyNumberFormat="1" applyFont="1" applyFill="1" applyBorder="1" applyAlignment="1">
      <alignment vertical="center"/>
    </xf>
    <xf numFmtId="17" fontId="0" fillId="3" borderId="10" xfId="0" applyNumberFormat="1" applyFont="1" applyFill="1" applyBorder="1" applyAlignment="1">
      <alignment vertical="center"/>
    </xf>
    <xf numFmtId="17" fontId="0" fillId="3" borderId="11" xfId="0" applyNumberFormat="1" applyFont="1" applyFill="1" applyBorder="1" applyAlignment="1">
      <alignment vertical="center"/>
    </xf>
    <xf numFmtId="164" fontId="3" fillId="4" borderId="12" xfId="2" applyNumberFormat="1" applyFont="1" applyFill="1" applyBorder="1" applyAlignment="1">
      <alignment horizontal="center" vertical="center" wrapText="1"/>
    </xf>
    <xf numFmtId="164" fontId="3" fillId="4" borderId="13" xfId="2" applyNumberFormat="1" applyFont="1" applyFill="1" applyBorder="1" applyAlignment="1">
      <alignment horizontal="center" vertical="center" wrapText="1"/>
    </xf>
    <xf numFmtId="164" fontId="3" fillId="4" borderId="14" xfId="2" applyNumberFormat="1" applyFont="1" applyFill="1" applyBorder="1" applyAlignment="1">
      <alignment horizontal="center" vertical="center" wrapText="1"/>
    </xf>
    <xf numFmtId="164" fontId="3" fillId="4" borderId="15" xfId="2" applyNumberFormat="1" applyFont="1" applyFill="1" applyBorder="1" applyAlignment="1">
      <alignment horizontal="center" vertical="center" wrapText="1"/>
    </xf>
    <xf numFmtId="1" fontId="0" fillId="2" borderId="0" xfId="0" applyNumberFormat="1" applyFill="1"/>
    <xf numFmtId="1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3" fillId="5" borderId="2" xfId="2" applyNumberFormat="1" applyFont="1" applyFill="1" applyBorder="1" applyAlignment="1">
      <alignment horizontal="center" vertical="center" wrapText="1"/>
    </xf>
    <xf numFmtId="43" fontId="4" fillId="3" borderId="2" xfId="2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64" fontId="3" fillId="3" borderId="4" xfId="2" applyNumberFormat="1" applyFont="1" applyFill="1" applyBorder="1" applyAlignment="1">
      <alignment horizontal="center" vertical="center" wrapText="1"/>
    </xf>
    <xf numFmtId="164" fontId="3" fillId="3" borderId="3" xfId="2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164" fontId="3" fillId="4" borderId="7" xfId="2" applyNumberFormat="1" applyFont="1" applyFill="1" applyBorder="1" applyAlignment="1">
      <alignment horizontal="center" vertical="center" wrapText="1"/>
    </xf>
    <xf numFmtId="43" fontId="5" fillId="4" borderId="7" xfId="2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164" fontId="3" fillId="4" borderId="0" xfId="2" applyNumberFormat="1" applyFont="1" applyFill="1" applyBorder="1" applyAlignment="1">
      <alignment horizontal="center" vertical="center" wrapText="1"/>
    </xf>
    <xf numFmtId="164" fontId="3" fillId="4" borderId="16" xfId="2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3" fillId="3" borderId="7" xfId="2" applyNumberFormat="1" applyFont="1" applyFill="1" applyBorder="1" applyAlignment="1">
      <alignment horizontal="center" vertical="center" wrapText="1"/>
    </xf>
    <xf numFmtId="43" fontId="5" fillId="3" borderId="7" xfId="2" applyNumberFormat="1" applyFont="1" applyFill="1" applyBorder="1" applyAlignment="1">
      <alignment horizontal="center" vertical="center" wrapText="1"/>
    </xf>
    <xf numFmtId="164" fontId="3" fillId="3" borderId="17" xfId="2" applyNumberFormat="1" applyFont="1" applyFill="1" applyBorder="1" applyAlignment="1">
      <alignment horizontal="center" vertical="center" wrapText="1"/>
    </xf>
    <xf numFmtId="164" fontId="3" fillId="3" borderId="18" xfId="2" applyNumberFormat="1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horizontal="center" vertical="center" wrapText="1"/>
    </xf>
    <xf numFmtId="164" fontId="3" fillId="3" borderId="20" xfId="2" applyNumberFormat="1" applyFont="1" applyFill="1" applyBorder="1" applyAlignment="1">
      <alignment horizontal="center" vertical="center" wrapText="1"/>
    </xf>
    <xf numFmtId="164" fontId="3" fillId="3" borderId="21" xfId="2" applyNumberFormat="1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top" wrapText="1"/>
    </xf>
    <xf numFmtId="164" fontId="7" fillId="0" borderId="7" xfId="2" applyNumberFormat="1" applyFont="1" applyFill="1" applyBorder="1" applyAlignment="1">
      <alignment horizontal="center" wrapText="1"/>
    </xf>
    <xf numFmtId="43" fontId="7" fillId="0" borderId="7" xfId="2" applyNumberFormat="1" applyFont="1" applyFill="1" applyBorder="1" applyAlignment="1">
      <alignment horizontal="center" wrapText="1"/>
    </xf>
    <xf numFmtId="164" fontId="7" fillId="0" borderId="7" xfId="2" applyNumberFormat="1" applyFont="1" applyFill="1" applyBorder="1" applyAlignment="1">
      <alignment horizontal="right" wrapText="1"/>
    </xf>
    <xf numFmtId="164" fontId="7" fillId="0" borderId="7" xfId="2" applyNumberFormat="1" applyFont="1" applyFill="1" applyBorder="1" applyAlignment="1">
      <alignment horizontal="left" wrapText="1"/>
    </xf>
    <xf numFmtId="0" fontId="0" fillId="0" borderId="7" xfId="0" applyFill="1" applyBorder="1"/>
    <xf numFmtId="164" fontId="7" fillId="0" borderId="7" xfId="2" applyNumberFormat="1" applyFont="1" applyBorder="1" applyAlignment="1">
      <alignment horizontal="right" wrapText="1"/>
    </xf>
    <xf numFmtId="164" fontId="7" fillId="0" borderId="8" xfId="2" applyNumberFormat="1" applyFont="1" applyFill="1" applyBorder="1" applyAlignment="1">
      <alignment horizontal="right" wrapText="1"/>
    </xf>
    <xf numFmtId="165" fontId="0" fillId="5" borderId="23" xfId="1" applyNumberFormat="1" applyFont="1" applyFill="1" applyBorder="1" applyProtection="1">
      <protection locked="0"/>
    </xf>
    <xf numFmtId="165" fontId="0" fillId="5" borderId="7" xfId="1" applyNumberFormat="1" applyFont="1" applyFill="1" applyBorder="1" applyProtection="1">
      <protection locked="0"/>
    </xf>
    <xf numFmtId="165" fontId="0" fillId="5" borderId="24" xfId="0" applyNumberFormat="1" applyFont="1" applyFill="1" applyBorder="1" applyProtection="1">
      <protection locked="0"/>
    </xf>
    <xf numFmtId="165" fontId="7" fillId="5" borderId="25" xfId="2" applyNumberFormat="1" applyFont="1" applyFill="1" applyBorder="1" applyAlignment="1" applyProtection="1">
      <alignment horizontal="left" wrapText="1"/>
      <protection locked="0"/>
    </xf>
    <xf numFmtId="165" fontId="0" fillId="5" borderId="8" xfId="1" applyNumberFormat="1" applyFont="1" applyFill="1" applyBorder="1" applyProtection="1">
      <protection locked="0"/>
    </xf>
    <xf numFmtId="165" fontId="0" fillId="5" borderId="5" xfId="1" applyNumberFormat="1" applyFont="1" applyFill="1" applyBorder="1" applyProtection="1">
      <protection locked="0"/>
    </xf>
    <xf numFmtId="165" fontId="7" fillId="5" borderId="7" xfId="1" applyNumberFormat="1" applyFont="1" applyFill="1" applyBorder="1" applyAlignment="1" applyProtection="1">
      <alignment horizontal="left" wrapText="1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justify"/>
    </xf>
    <xf numFmtId="0" fontId="8" fillId="0" borderId="7" xfId="0" applyFont="1" applyBorder="1" applyAlignment="1">
      <alignment horizontal="center" vertical="justify"/>
    </xf>
    <xf numFmtId="0" fontId="9" fillId="0" borderId="7" xfId="0" applyFont="1" applyBorder="1" applyAlignment="1">
      <alignment horizontal="center" vertical="justify"/>
    </xf>
    <xf numFmtId="4" fontId="9" fillId="0" borderId="26" xfId="0" applyNumberFormat="1" applyFont="1" applyBorder="1" applyAlignment="1">
      <alignment horizontal="right" vertical="justify"/>
    </xf>
    <xf numFmtId="165" fontId="0" fillId="5" borderId="26" xfId="1" applyNumberFormat="1" applyFont="1" applyFill="1" applyBorder="1" applyProtection="1">
      <protection locked="0"/>
    </xf>
    <xf numFmtId="165" fontId="0" fillId="5" borderId="5" xfId="0" applyNumberFormat="1" applyFont="1" applyFill="1" applyBorder="1" applyProtection="1">
      <protection locked="0"/>
    </xf>
    <xf numFmtId="165" fontId="7" fillId="5" borderId="7" xfId="2" applyNumberFormat="1" applyFont="1" applyFill="1" applyBorder="1" applyAlignment="1" applyProtection="1">
      <alignment horizontal="left" wrapText="1"/>
      <protection locked="0"/>
    </xf>
    <xf numFmtId="0" fontId="9" fillId="0" borderId="25" xfId="0" applyFont="1" applyBorder="1" applyAlignment="1">
      <alignment horizontal="center" vertical="justify"/>
    </xf>
    <xf numFmtId="4" fontId="9" fillId="0" borderId="27" xfId="0" applyNumberFormat="1" applyFont="1" applyBorder="1" applyAlignment="1">
      <alignment horizontal="right" vertical="justify"/>
    </xf>
    <xf numFmtId="0" fontId="0" fillId="0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0" fillId="0" borderId="7" xfId="2" applyNumberFormat="1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164" fontId="3" fillId="0" borderId="7" xfId="2" applyNumberFormat="1" applyFont="1" applyFill="1" applyBorder="1" applyAlignment="1">
      <alignment horizontal="center" vertical="center" wrapText="1"/>
    </xf>
    <xf numFmtId="43" fontId="7" fillId="0" borderId="7" xfId="2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top"/>
    </xf>
    <xf numFmtId="0" fontId="2" fillId="0" borderId="7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vertical="justify"/>
    </xf>
    <xf numFmtId="0" fontId="11" fillId="0" borderId="7" xfId="0" applyFont="1" applyBorder="1" applyAlignment="1">
      <alignment horizontal="center" vertical="justify"/>
    </xf>
    <xf numFmtId="0" fontId="12" fillId="0" borderId="25" xfId="0" applyFont="1" applyBorder="1" applyAlignment="1">
      <alignment horizontal="center" vertical="justify"/>
    </xf>
    <xf numFmtId="164" fontId="4" fillId="0" borderId="7" xfId="2" applyNumberFormat="1" applyFont="1" applyFill="1" applyBorder="1" applyAlignment="1">
      <alignment horizontal="right" wrapText="1"/>
    </xf>
    <xf numFmtId="4" fontId="12" fillId="0" borderId="27" xfId="0" applyNumberFormat="1" applyFont="1" applyBorder="1" applyAlignment="1">
      <alignment horizontal="right" vertical="justify"/>
    </xf>
    <xf numFmtId="43" fontId="4" fillId="0" borderId="7" xfId="2" applyNumberFormat="1" applyFont="1" applyFill="1" applyBorder="1" applyAlignment="1">
      <alignment horizontal="center" wrapText="1"/>
    </xf>
    <xf numFmtId="164" fontId="4" fillId="0" borderId="7" xfId="2" applyNumberFormat="1" applyFont="1" applyFill="1" applyBorder="1" applyAlignment="1">
      <alignment horizontal="left" wrapText="1"/>
    </xf>
    <xf numFmtId="164" fontId="4" fillId="0" borderId="7" xfId="2" applyNumberFormat="1" applyFont="1" applyBorder="1" applyAlignment="1">
      <alignment horizontal="right" wrapText="1"/>
    </xf>
    <xf numFmtId="165" fontId="3" fillId="5" borderId="26" xfId="1" applyNumberFormat="1" applyFont="1" applyFill="1" applyBorder="1" applyProtection="1">
      <protection locked="0"/>
    </xf>
    <xf numFmtId="165" fontId="3" fillId="5" borderId="7" xfId="1" applyNumberFormat="1" applyFont="1" applyFill="1" applyBorder="1" applyProtection="1">
      <protection locked="0"/>
    </xf>
    <xf numFmtId="165" fontId="3" fillId="5" borderId="5" xfId="0" applyNumberFormat="1" applyFont="1" applyFill="1" applyBorder="1" applyProtection="1">
      <protection locked="0"/>
    </xf>
    <xf numFmtId="165" fontId="4" fillId="5" borderId="7" xfId="2" applyNumberFormat="1" applyFont="1" applyFill="1" applyBorder="1" applyAlignment="1" applyProtection="1">
      <alignment horizontal="left" wrapText="1"/>
      <protection locked="0"/>
    </xf>
    <xf numFmtId="165" fontId="3" fillId="5" borderId="8" xfId="1" applyNumberFormat="1" applyFont="1" applyFill="1" applyBorder="1" applyProtection="1">
      <protection locked="0"/>
    </xf>
    <xf numFmtId="165" fontId="3" fillId="5" borderId="5" xfId="1" applyNumberFormat="1" applyFont="1" applyFill="1" applyBorder="1" applyProtection="1">
      <protection locked="0"/>
    </xf>
    <xf numFmtId="165" fontId="4" fillId="5" borderId="7" xfId="1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vertical="justify"/>
    </xf>
    <xf numFmtId="0" fontId="13" fillId="0" borderId="7" xfId="0" applyFont="1" applyBorder="1" applyAlignment="1">
      <alignment horizontal="center" vertical="justify"/>
    </xf>
    <xf numFmtId="0" fontId="14" fillId="0" borderId="25" xfId="0" applyFont="1" applyBorder="1" applyAlignment="1">
      <alignment horizontal="center" vertical="justify"/>
    </xf>
    <xf numFmtId="4" fontId="14" fillId="0" borderId="27" xfId="0" applyNumberFormat="1" applyFont="1" applyBorder="1" applyAlignment="1">
      <alignment horizontal="right" vertical="justify"/>
    </xf>
    <xf numFmtId="0" fontId="4" fillId="0" borderId="7" xfId="0" applyFont="1" applyFill="1" applyBorder="1" applyAlignment="1">
      <alignment horizontal="left" vertical="top" wrapText="1"/>
    </xf>
    <xf numFmtId="0" fontId="3" fillId="0" borderId="0" xfId="0" applyFont="1"/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justify"/>
    </xf>
    <xf numFmtId="0" fontId="13" fillId="0" borderId="7" xfId="0" applyFont="1" applyFill="1" applyBorder="1" applyAlignment="1">
      <alignment horizontal="center" vertical="justify"/>
    </xf>
    <xf numFmtId="0" fontId="0" fillId="0" borderId="0" xfId="0" applyAlignment="1">
      <alignment horizontal="left"/>
    </xf>
    <xf numFmtId="3" fontId="0" fillId="0" borderId="0" xfId="0" applyNumberFormat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1" fontId="0" fillId="7" borderId="0" xfId="0" applyNumberFormat="1" applyFill="1"/>
    <xf numFmtId="9" fontId="0" fillId="8" borderId="26" xfId="1" applyFont="1" applyFill="1" applyBorder="1" applyProtection="1">
      <protection locked="0"/>
    </xf>
    <xf numFmtId="17" fontId="0" fillId="3" borderId="10" xfId="0" applyNumberFormat="1" applyFont="1" applyFill="1" applyBorder="1" applyAlignment="1">
      <alignment horizontal="center"/>
    </xf>
    <xf numFmtId="17" fontId="0" fillId="3" borderId="11" xfId="0" applyNumberFormat="1" applyFont="1" applyFill="1" applyBorder="1" applyAlignment="1">
      <alignment horizontal="center"/>
    </xf>
    <xf numFmtId="17" fontId="0" fillId="3" borderId="9" xfId="0" applyNumberFormat="1" applyFont="1" applyFill="1" applyBorder="1" applyAlignment="1">
      <alignment horizontal="center"/>
    </xf>
    <xf numFmtId="9" fontId="0" fillId="8" borderId="7" xfId="1" applyFont="1" applyFill="1" applyBorder="1" applyProtection="1">
      <protection locked="0"/>
    </xf>
  </cellXfs>
  <cellStyles count="8">
    <cellStyle name="Обычный" xfId="0" builtinId="0"/>
    <cellStyle name="Обычный 2" xfId="3"/>
    <cellStyle name="Обычный 3" xfId="4"/>
    <cellStyle name="Процентный" xfId="1" builtinId="5"/>
    <cellStyle name="Финансовый 2" xfId="5"/>
    <cellStyle name="Финансовый 3" xfId="2"/>
    <cellStyle name="Финансовый 3 2" xfId="6"/>
    <cellStyle name="Финансовый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8;&#1090;&#1086;&#1095;&#1082;&#1080;%20&#1087;&#1088;&#1086;&#1077;&#1082;&#1090;&#1086;&#1074;/&#1057;&#1086;&#1102;&#1079;%20&#1060;&#1072;&#1089;&#1072;&#1076;&#1099;/&#1050;&#1072;&#1088;&#1090;&#1086;&#1095;&#1082;&#1072;_&#1057;&#1060;_&#1057;&#1052;&#1056;_2305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"/>
      <sheetName val="СГБ"/>
      <sheetName val="Выполнение внутр"/>
      <sheetName val="Выполнение внеш"/>
      <sheetName val="Временный учет затрат на 21 мая"/>
    </sheetNames>
    <sheetDataSet>
      <sheetData sheetId="0" refreshError="1"/>
      <sheetData sheetId="1">
        <row r="25">
          <cell r="B25" t="str">
            <v>Стоимость доставки строительных лесов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52"/>
  <sheetViews>
    <sheetView tabSelected="1" topLeftCell="O19" zoomScale="80" zoomScaleNormal="80" workbookViewId="0">
      <selection activeCell="W28" sqref="W28"/>
    </sheetView>
  </sheetViews>
  <sheetFormatPr defaultRowHeight="15"/>
  <cols>
    <col min="2" max="2" width="56.5703125" customWidth="1"/>
    <col min="3" max="3" width="16.7109375" customWidth="1"/>
    <col min="4" max="4" width="9.28515625" hidden="1" customWidth="1"/>
    <col min="7" max="10" width="13.5703125" customWidth="1"/>
    <col min="11" max="11" width="11.5703125" customWidth="1"/>
    <col min="12" max="12" width="13.42578125" bestFit="1" customWidth="1"/>
    <col min="13" max="13" width="16" style="102" bestFit="1" customWidth="1"/>
    <col min="14" max="14" width="16" bestFit="1" customWidth="1"/>
    <col min="15" max="15" width="16.7109375" bestFit="1" customWidth="1"/>
    <col min="16" max="16" width="13.5703125" customWidth="1"/>
    <col min="17" max="17" width="9.5703125" bestFit="1" customWidth="1"/>
    <col min="18" max="18" width="15.85546875" bestFit="1" customWidth="1"/>
    <col min="19" max="19" width="10.7109375" customWidth="1"/>
    <col min="21" max="21" width="13" bestFit="1" customWidth="1"/>
    <col min="23" max="23" width="11.42578125" bestFit="1" customWidth="1"/>
  </cols>
  <sheetData>
    <row r="1" spans="1:39" s="104" customFormat="1">
      <c r="M1" s="105"/>
      <c r="T1" s="104">
        <f t="shared" ref="T1:AM1" ca="1" si="0">IF(MONTH(T2)=MONTH(TODAY()),1,0)</f>
        <v>0</v>
      </c>
      <c r="U1" s="104">
        <f t="shared" ca="1" si="0"/>
        <v>0</v>
      </c>
      <c r="V1" s="104">
        <f t="shared" ca="1" si="0"/>
        <v>0</v>
      </c>
      <c r="W1" s="104">
        <f t="shared" ca="1" si="0"/>
        <v>0</v>
      </c>
      <c r="X1" s="104">
        <f t="shared" ca="1" si="0"/>
        <v>1</v>
      </c>
      <c r="Y1" s="104">
        <f t="shared" ca="1" si="0"/>
        <v>1</v>
      </c>
      <c r="Z1" s="104">
        <f t="shared" ca="1" si="0"/>
        <v>1</v>
      </c>
      <c r="AA1" s="104">
        <f t="shared" ca="1" si="0"/>
        <v>1</v>
      </c>
      <c r="AB1" s="104">
        <f t="shared" ca="1" si="0"/>
        <v>0</v>
      </c>
      <c r="AC1" s="104">
        <f t="shared" ca="1" si="0"/>
        <v>0</v>
      </c>
      <c r="AD1" s="104">
        <f t="shared" ca="1" si="0"/>
        <v>0</v>
      </c>
      <c r="AE1" s="104">
        <f t="shared" ca="1" si="0"/>
        <v>0</v>
      </c>
      <c r="AF1" s="104">
        <f t="shared" ca="1" si="0"/>
        <v>0</v>
      </c>
      <c r="AG1" s="104">
        <f t="shared" ca="1" si="0"/>
        <v>0</v>
      </c>
      <c r="AH1" s="104">
        <f t="shared" ca="1" si="0"/>
        <v>0</v>
      </c>
      <c r="AI1" s="104">
        <f t="shared" ca="1" si="0"/>
        <v>0</v>
      </c>
      <c r="AJ1" s="104">
        <f t="shared" ca="1" si="0"/>
        <v>0</v>
      </c>
      <c r="AK1" s="104">
        <f t="shared" ca="1" si="0"/>
        <v>0</v>
      </c>
      <c r="AL1" s="104">
        <f t="shared" ca="1" si="0"/>
        <v>0</v>
      </c>
      <c r="AM1" s="104">
        <f t="shared" ca="1" si="0"/>
        <v>0</v>
      </c>
    </row>
    <row r="2" spans="1:39" s="1" customFormat="1">
      <c r="M2" s="2"/>
      <c r="P2" s="3"/>
      <c r="Q2" s="3"/>
      <c r="R2" s="4"/>
      <c r="S2" s="4"/>
      <c r="T2" s="5">
        <v>41365</v>
      </c>
      <c r="U2" s="6">
        <v>41365</v>
      </c>
      <c r="V2" s="6">
        <v>41365</v>
      </c>
      <c r="W2" s="7">
        <v>41365</v>
      </c>
      <c r="X2" s="5">
        <v>41395</v>
      </c>
      <c r="Y2" s="6">
        <v>41395</v>
      </c>
      <c r="Z2" s="6">
        <v>41395</v>
      </c>
      <c r="AA2" s="7">
        <v>41395</v>
      </c>
      <c r="AB2" s="5">
        <v>41426</v>
      </c>
      <c r="AC2" s="6">
        <v>41426</v>
      </c>
      <c r="AD2" s="6">
        <v>41426</v>
      </c>
      <c r="AE2" s="7">
        <v>41426</v>
      </c>
      <c r="AF2" s="5">
        <v>41456</v>
      </c>
      <c r="AG2" s="6">
        <v>41456</v>
      </c>
      <c r="AH2" s="6">
        <v>41456</v>
      </c>
      <c r="AI2" s="7">
        <v>41456</v>
      </c>
      <c r="AJ2" s="5">
        <v>41487</v>
      </c>
      <c r="AK2" s="6">
        <v>41487</v>
      </c>
      <c r="AL2" s="6">
        <v>41487</v>
      </c>
      <c r="AM2" s="7">
        <v>41487</v>
      </c>
    </row>
    <row r="3" spans="1:39" s="1" customFormat="1" ht="45">
      <c r="M3" s="2"/>
      <c r="P3" s="8" t="s">
        <v>4</v>
      </c>
      <c r="Q3" s="8" t="s">
        <v>5</v>
      </c>
      <c r="R3" s="8" t="s">
        <v>6</v>
      </c>
      <c r="S3" s="8" t="s">
        <v>7</v>
      </c>
      <c r="T3" s="8" t="s">
        <v>0</v>
      </c>
      <c r="U3" s="9" t="s">
        <v>1</v>
      </c>
      <c r="V3" s="9" t="s">
        <v>2</v>
      </c>
      <c r="W3" s="10" t="s">
        <v>3</v>
      </c>
      <c r="X3" s="8" t="s">
        <v>0</v>
      </c>
      <c r="Y3" s="9" t="s">
        <v>1</v>
      </c>
      <c r="Z3" s="9" t="s">
        <v>2</v>
      </c>
      <c r="AA3" s="10" t="s">
        <v>3</v>
      </c>
      <c r="AB3" s="11" t="s">
        <v>0</v>
      </c>
      <c r="AC3" s="9" t="s">
        <v>1</v>
      </c>
      <c r="AD3" s="9" t="s">
        <v>2</v>
      </c>
      <c r="AE3" s="9" t="s">
        <v>3</v>
      </c>
      <c r="AF3" s="8" t="s">
        <v>0</v>
      </c>
      <c r="AG3" s="9" t="s">
        <v>1</v>
      </c>
      <c r="AH3" s="9" t="s">
        <v>2</v>
      </c>
      <c r="AI3" s="10" t="s">
        <v>3</v>
      </c>
      <c r="AJ3" s="9" t="s">
        <v>0</v>
      </c>
      <c r="AK3" s="9" t="s">
        <v>1</v>
      </c>
      <c r="AL3" s="9" t="s">
        <v>2</v>
      </c>
      <c r="AM3" s="9" t="s">
        <v>3</v>
      </c>
    </row>
    <row r="4" spans="1:39" s="1" customFormat="1">
      <c r="M4" s="2"/>
      <c r="P4" t="s">
        <v>41</v>
      </c>
      <c r="Q4" s="1">
        <f>SUMIF($M$15:M2171,P4,$K$15:K2171)</f>
        <v>807336.59999999986</v>
      </c>
      <c r="R4" s="12">
        <f ca="1">Q4-S4</f>
        <v>807336.59999999986</v>
      </c>
      <c r="S4" s="106">
        <f ca="1">SUMIF(T$1:AM$1,1,T4:AM4)</f>
        <v>0</v>
      </c>
      <c r="T4" s="13">
        <f>SUMPRODUCT((M$15:M$1279=$P$4)*J$15:J$1279,(M$15:M$1279=$P$4)*T$15:T$1279)</f>
        <v>59</v>
      </c>
      <c r="U4" s="13">
        <f t="shared" ref="U4:AD7" si="1">SUMPRODUCT(($M$15:$M$1279=$P4)*$J$15:$J$1279,($M$15:$M$1279=$P4)*U$15:U$1279)</f>
        <v>88.5</v>
      </c>
      <c r="V4" s="13">
        <f t="shared" si="1"/>
        <v>118</v>
      </c>
      <c r="W4" s="13">
        <f t="shared" si="1"/>
        <v>807071.09999999986</v>
      </c>
      <c r="X4" s="13">
        <f t="shared" si="1"/>
        <v>0</v>
      </c>
      <c r="Y4" s="13">
        <f t="shared" si="1"/>
        <v>0</v>
      </c>
      <c r="Z4" s="13">
        <f t="shared" si="1"/>
        <v>0</v>
      </c>
      <c r="AA4" s="13">
        <f t="shared" si="1"/>
        <v>0</v>
      </c>
      <c r="AB4" s="13">
        <f t="shared" si="1"/>
        <v>0</v>
      </c>
      <c r="AC4" s="13">
        <f t="shared" si="1"/>
        <v>0</v>
      </c>
      <c r="AD4" s="13">
        <f t="shared" si="1"/>
        <v>0</v>
      </c>
      <c r="AE4" s="13">
        <f t="shared" ref="AE4:AM7" si="2">SUMPRODUCT(($M$15:$M$1279=$P4)*$J$15:$J$1279,($M$15:$M$1279=$P4)*AE$15:AE$1279)</f>
        <v>0</v>
      </c>
      <c r="AF4" s="13">
        <f t="shared" si="2"/>
        <v>0</v>
      </c>
      <c r="AG4" s="13">
        <f t="shared" si="2"/>
        <v>0</v>
      </c>
      <c r="AH4" s="13">
        <f t="shared" si="2"/>
        <v>0</v>
      </c>
      <c r="AI4" s="13">
        <f t="shared" si="2"/>
        <v>0</v>
      </c>
      <c r="AJ4" s="13">
        <f t="shared" si="2"/>
        <v>0</v>
      </c>
      <c r="AK4" s="13">
        <f t="shared" si="2"/>
        <v>0</v>
      </c>
      <c r="AL4" s="13">
        <f t="shared" si="2"/>
        <v>0</v>
      </c>
      <c r="AM4" s="13">
        <f t="shared" si="2"/>
        <v>0</v>
      </c>
    </row>
    <row r="5" spans="1:39" s="1" customFormat="1">
      <c r="M5" s="2"/>
      <c r="P5" s="1" t="s">
        <v>42</v>
      </c>
      <c r="Q5" s="1">
        <f>SUMIF($M$15:M2172,P5,$K$15:K2172)</f>
        <v>0</v>
      </c>
      <c r="R5" s="12">
        <f t="shared" ref="R5:R7" ca="1" si="3">Q5-S5</f>
        <v>0</v>
      </c>
      <c r="S5" s="106">
        <f t="shared" ref="S5:S7" ca="1" si="4">SUMIF(T$1:AM$1,1,T5:AM5)</f>
        <v>0</v>
      </c>
      <c r="T5" s="13">
        <f>SUMPRODUCT(($M$15:$M$1279=$P$5)*$J$15:$J$1279,($M$15:$M$1279=$P$5)*$T$15:$T$1279)</f>
        <v>0</v>
      </c>
      <c r="U5" s="13">
        <f t="shared" si="1"/>
        <v>0</v>
      </c>
      <c r="V5" s="13">
        <f t="shared" si="1"/>
        <v>0</v>
      </c>
      <c r="W5" s="13">
        <f t="shared" si="1"/>
        <v>0</v>
      </c>
      <c r="X5" s="13">
        <f t="shared" si="1"/>
        <v>0</v>
      </c>
      <c r="Y5" s="13">
        <f t="shared" si="1"/>
        <v>0</v>
      </c>
      <c r="Z5" s="13">
        <f t="shared" si="1"/>
        <v>0</v>
      </c>
      <c r="AA5" s="13">
        <f t="shared" si="1"/>
        <v>0</v>
      </c>
      <c r="AB5" s="13">
        <f t="shared" si="1"/>
        <v>0</v>
      </c>
      <c r="AC5" s="13">
        <f t="shared" si="1"/>
        <v>0</v>
      </c>
      <c r="AD5" s="13">
        <f t="shared" si="1"/>
        <v>0</v>
      </c>
      <c r="AE5" s="13">
        <f t="shared" si="2"/>
        <v>0</v>
      </c>
      <c r="AF5" s="13">
        <f t="shared" si="2"/>
        <v>0</v>
      </c>
      <c r="AG5" s="13">
        <f t="shared" si="2"/>
        <v>0</v>
      </c>
      <c r="AH5" s="13">
        <f t="shared" si="2"/>
        <v>0</v>
      </c>
      <c r="AI5" s="13">
        <f t="shared" si="2"/>
        <v>0</v>
      </c>
      <c r="AJ5" s="13">
        <f t="shared" si="2"/>
        <v>0</v>
      </c>
      <c r="AK5" s="13">
        <f t="shared" si="2"/>
        <v>0</v>
      </c>
      <c r="AL5" s="13">
        <f t="shared" si="2"/>
        <v>0</v>
      </c>
      <c r="AM5" s="13">
        <f t="shared" si="2"/>
        <v>0</v>
      </c>
    </row>
    <row r="6" spans="1:39" s="1" customFormat="1">
      <c r="M6" s="2"/>
      <c r="P6" s="1" t="s">
        <v>43</v>
      </c>
      <c r="Q6" s="1">
        <f>SUMIF($M$15:M2173,P6,$K$15:K2173)</f>
        <v>302315.65000000002</v>
      </c>
      <c r="R6" s="12">
        <f t="shared" ca="1" si="3"/>
        <v>302315.65000000002</v>
      </c>
      <c r="S6" s="106">
        <f t="shared" ca="1" si="4"/>
        <v>0</v>
      </c>
      <c r="T6" s="13">
        <f>SUMPRODUCT(($M$15:$M$1279=$P$6)*$J$15:$J$1279,($M$15:$M$1279=$P$6)*$T$15:$T$1279)</f>
        <v>73.05</v>
      </c>
      <c r="U6" s="13">
        <f t="shared" si="1"/>
        <v>97.4</v>
      </c>
      <c r="V6" s="13">
        <f t="shared" si="1"/>
        <v>146.1</v>
      </c>
      <c r="W6" s="13">
        <f t="shared" si="1"/>
        <v>301999.09999999998</v>
      </c>
      <c r="X6" s="13">
        <f t="shared" si="1"/>
        <v>0</v>
      </c>
      <c r="Y6" s="13">
        <f t="shared" si="1"/>
        <v>0</v>
      </c>
      <c r="Z6" s="13">
        <f t="shared" si="1"/>
        <v>0</v>
      </c>
      <c r="AA6" s="13">
        <f t="shared" si="1"/>
        <v>0</v>
      </c>
      <c r="AB6" s="13">
        <f t="shared" si="1"/>
        <v>0</v>
      </c>
      <c r="AC6" s="13">
        <f t="shared" si="1"/>
        <v>0</v>
      </c>
      <c r="AD6" s="13">
        <f t="shared" si="1"/>
        <v>0</v>
      </c>
      <c r="AE6" s="13">
        <f t="shared" si="2"/>
        <v>0</v>
      </c>
      <c r="AF6" s="13">
        <f t="shared" si="2"/>
        <v>0</v>
      </c>
      <c r="AG6" s="13">
        <f t="shared" si="2"/>
        <v>0</v>
      </c>
      <c r="AH6" s="13">
        <f t="shared" si="2"/>
        <v>0</v>
      </c>
      <c r="AI6" s="13">
        <f t="shared" si="2"/>
        <v>0</v>
      </c>
      <c r="AJ6" s="13">
        <f t="shared" si="2"/>
        <v>0</v>
      </c>
      <c r="AK6" s="13">
        <f t="shared" si="2"/>
        <v>0</v>
      </c>
      <c r="AL6" s="13">
        <f t="shared" si="2"/>
        <v>0</v>
      </c>
      <c r="AM6" s="13">
        <f t="shared" si="2"/>
        <v>0</v>
      </c>
    </row>
    <row r="7" spans="1:39" s="1" customFormat="1">
      <c r="M7" s="2"/>
      <c r="P7" s="1" t="s">
        <v>44</v>
      </c>
      <c r="Q7" s="1">
        <f>SUMIF($M$15:M2174,P7,$K$15:K2174)</f>
        <v>2653506.6500000004</v>
      </c>
      <c r="R7" s="12">
        <f t="shared" ca="1" si="3"/>
        <v>2653506.6500000004</v>
      </c>
      <c r="S7" s="106">
        <f t="shared" ca="1" si="4"/>
        <v>0</v>
      </c>
      <c r="T7" s="13">
        <f>SUMPRODUCT(($M$15:$M$1279=$P$7)*$J$15:$J$1279,($M$15:$M$1279=$P$7)*$T$15:$T$1279)</f>
        <v>0</v>
      </c>
      <c r="U7" s="13">
        <f t="shared" si="1"/>
        <v>0</v>
      </c>
      <c r="V7" s="13">
        <f t="shared" si="1"/>
        <v>0</v>
      </c>
      <c r="W7" s="13">
        <f t="shared" si="1"/>
        <v>2653506.6500000004</v>
      </c>
      <c r="X7" s="13">
        <f t="shared" si="1"/>
        <v>0</v>
      </c>
      <c r="Y7" s="13">
        <f t="shared" si="1"/>
        <v>0</v>
      </c>
      <c r="Z7" s="13">
        <f t="shared" si="1"/>
        <v>0</v>
      </c>
      <c r="AA7" s="13">
        <f t="shared" si="1"/>
        <v>0</v>
      </c>
      <c r="AB7" s="13">
        <f t="shared" si="1"/>
        <v>0</v>
      </c>
      <c r="AC7" s="13">
        <f t="shared" si="1"/>
        <v>0</v>
      </c>
      <c r="AD7" s="13">
        <f t="shared" si="1"/>
        <v>0</v>
      </c>
      <c r="AE7" s="13">
        <f t="shared" si="2"/>
        <v>0</v>
      </c>
      <c r="AF7" s="13">
        <f t="shared" si="2"/>
        <v>0</v>
      </c>
      <c r="AG7" s="13">
        <f t="shared" si="2"/>
        <v>0</v>
      </c>
      <c r="AH7" s="13">
        <f t="shared" si="2"/>
        <v>0</v>
      </c>
      <c r="AI7" s="13">
        <f t="shared" si="2"/>
        <v>0</v>
      </c>
      <c r="AJ7" s="13">
        <f t="shared" si="2"/>
        <v>0</v>
      </c>
      <c r="AK7" s="13">
        <f t="shared" si="2"/>
        <v>0</v>
      </c>
      <c r="AL7" s="13">
        <f t="shared" si="2"/>
        <v>0</v>
      </c>
      <c r="AM7" s="13">
        <f t="shared" si="2"/>
        <v>0</v>
      </c>
    </row>
    <row r="8" spans="1:39" s="1" customFormat="1">
      <c r="M8" s="2"/>
    </row>
    <row r="9" spans="1:39" s="1" customFormat="1">
      <c r="M9" s="2"/>
    </row>
    <row r="10" spans="1:39" s="1" customFormat="1">
      <c r="M10" s="2"/>
    </row>
    <row r="11" spans="1:39" s="1" customFormat="1" ht="15.75" thickBot="1">
      <c r="M11" s="2"/>
    </row>
    <row r="12" spans="1:39" ht="60">
      <c r="A12" s="14" t="s">
        <v>8</v>
      </c>
      <c r="B12" s="15" t="s">
        <v>9</v>
      </c>
      <c r="C12" s="15" t="s">
        <v>10</v>
      </c>
      <c r="D12" s="15" t="s">
        <v>11</v>
      </c>
      <c r="E12" s="16" t="s">
        <v>12</v>
      </c>
      <c r="F12" s="17" t="s">
        <v>13</v>
      </c>
      <c r="G12" s="15" t="s">
        <v>14</v>
      </c>
      <c r="H12" s="15" t="s">
        <v>15</v>
      </c>
      <c r="I12" s="15" t="s">
        <v>16</v>
      </c>
      <c r="J12" s="18" t="s">
        <v>17</v>
      </c>
      <c r="K12" s="15" t="s">
        <v>18</v>
      </c>
      <c r="L12" s="15" t="s">
        <v>19</v>
      </c>
      <c r="M12" s="18" t="s">
        <v>4</v>
      </c>
      <c r="N12" s="15" t="s">
        <v>20</v>
      </c>
      <c r="O12" s="19" t="s">
        <v>21</v>
      </c>
      <c r="P12" s="19" t="s">
        <v>22</v>
      </c>
      <c r="Q12" s="19" t="s">
        <v>23</v>
      </c>
      <c r="R12" s="19" t="s">
        <v>24</v>
      </c>
      <c r="S12" s="20"/>
      <c r="T12" s="108">
        <v>41365</v>
      </c>
      <c r="U12" s="108"/>
      <c r="V12" s="108"/>
      <c r="W12" s="109"/>
      <c r="X12" s="108">
        <v>41395</v>
      </c>
      <c r="Y12" s="108"/>
      <c r="Z12" s="108"/>
      <c r="AA12" s="109"/>
      <c r="AB12" s="110">
        <v>41426</v>
      </c>
      <c r="AC12" s="108"/>
      <c r="AD12" s="108"/>
      <c r="AE12" s="109"/>
      <c r="AF12" s="110">
        <v>41456</v>
      </c>
      <c r="AG12" s="108"/>
      <c r="AH12" s="108"/>
      <c r="AI12" s="109"/>
      <c r="AJ12" s="110">
        <v>41487</v>
      </c>
      <c r="AK12" s="108"/>
      <c r="AL12" s="108"/>
      <c r="AM12" s="109"/>
    </row>
    <row r="13" spans="1:39">
      <c r="A13" s="21"/>
      <c r="B13" s="22"/>
      <c r="C13" s="22"/>
      <c r="D13" s="22"/>
      <c r="E13" s="23"/>
      <c r="F13" s="24"/>
      <c r="G13" s="22"/>
      <c r="H13" s="22"/>
      <c r="I13" s="22"/>
      <c r="J13" s="22"/>
      <c r="K13" s="22"/>
      <c r="L13" s="22"/>
      <c r="M13" s="25"/>
      <c r="N13" s="22"/>
      <c r="O13" s="26"/>
      <c r="P13" s="26"/>
      <c r="Q13" s="26"/>
      <c r="R13" s="26"/>
      <c r="S13" s="27"/>
      <c r="T13" s="11" t="s">
        <v>0</v>
      </c>
      <c r="U13" s="9" t="s">
        <v>1</v>
      </c>
      <c r="V13" s="9" t="s">
        <v>2</v>
      </c>
      <c r="W13" s="10" t="s">
        <v>3</v>
      </c>
      <c r="X13" s="8" t="s">
        <v>0</v>
      </c>
      <c r="Y13" s="9" t="s">
        <v>1</v>
      </c>
      <c r="Z13" s="9" t="s">
        <v>2</v>
      </c>
      <c r="AA13" s="10" t="s">
        <v>3</v>
      </c>
      <c r="AB13" s="8" t="s">
        <v>0</v>
      </c>
      <c r="AC13" s="9" t="s">
        <v>1</v>
      </c>
      <c r="AD13" s="9" t="s">
        <v>2</v>
      </c>
      <c r="AE13" s="10" t="s">
        <v>3</v>
      </c>
      <c r="AF13" s="11" t="s">
        <v>0</v>
      </c>
      <c r="AG13" s="9" t="s">
        <v>1</v>
      </c>
      <c r="AH13" s="9" t="s">
        <v>2</v>
      </c>
      <c r="AI13" s="9" t="s">
        <v>3</v>
      </c>
      <c r="AJ13" s="9" t="s">
        <v>0</v>
      </c>
      <c r="AK13" s="9" t="s">
        <v>1</v>
      </c>
      <c r="AL13" s="9" t="s">
        <v>2</v>
      </c>
      <c r="AM13" s="9" t="s">
        <v>3</v>
      </c>
    </row>
    <row r="14" spans="1:39" ht="15.75" thickBot="1">
      <c r="A14" s="28"/>
      <c r="B14" s="29"/>
      <c r="C14" s="29"/>
      <c r="D14" s="30"/>
      <c r="E14" s="31"/>
      <c r="F14" s="32"/>
      <c r="G14" s="30"/>
      <c r="H14" s="30"/>
      <c r="I14" s="30"/>
      <c r="J14" s="30"/>
      <c r="K14" s="30"/>
      <c r="L14" s="30"/>
      <c r="M14" s="29"/>
      <c r="N14" s="30"/>
      <c r="O14" s="33"/>
      <c r="P14" s="33"/>
      <c r="Q14" s="33"/>
      <c r="R14" s="33"/>
      <c r="S14" s="34"/>
      <c r="T14" s="35"/>
      <c r="U14" s="35"/>
      <c r="V14" s="35"/>
      <c r="W14" s="36"/>
      <c r="X14" s="37"/>
      <c r="Y14" s="35"/>
      <c r="Z14" s="35"/>
      <c r="AA14" s="36"/>
      <c r="AB14" s="37"/>
      <c r="AC14" s="35"/>
      <c r="AD14" s="35"/>
      <c r="AE14" s="36"/>
      <c r="AF14" s="37"/>
      <c r="AG14" s="35"/>
      <c r="AH14" s="35"/>
      <c r="AI14" s="36"/>
      <c r="AJ14" s="37"/>
      <c r="AK14" s="35"/>
      <c r="AL14" s="35"/>
      <c r="AM14" s="34"/>
    </row>
    <row r="15" spans="1:39" ht="18.75">
      <c r="A15" s="38"/>
      <c r="B15" s="39" t="s">
        <v>25</v>
      </c>
      <c r="C15" s="40"/>
      <c r="D15" s="40"/>
      <c r="E15" s="41"/>
      <c r="F15" s="42"/>
      <c r="G15" s="43">
        <f>SUM(T15:AM15)</f>
        <v>0</v>
      </c>
      <c r="H15" s="43"/>
      <c r="I15" s="43"/>
      <c r="J15" s="42"/>
      <c r="K15" s="43">
        <f>J15*G15</f>
        <v>0</v>
      </c>
      <c r="L15" s="43"/>
      <c r="M15" s="44" t="s">
        <v>44</v>
      </c>
      <c r="N15" s="43">
        <f>[1]СГБ!I24</f>
        <v>0</v>
      </c>
      <c r="O15" s="45"/>
      <c r="P15" s="43"/>
      <c r="Q15" s="46"/>
      <c r="R15" s="46">
        <f>G15*J15</f>
        <v>0</v>
      </c>
      <c r="S15" s="47"/>
      <c r="T15" s="48"/>
      <c r="U15" s="49"/>
      <c r="V15" s="49"/>
      <c r="W15" s="48"/>
      <c r="X15" s="50"/>
      <c r="Y15" s="51"/>
      <c r="Z15" s="49"/>
      <c r="AA15" s="52"/>
      <c r="AB15" s="53"/>
      <c r="AC15" s="54"/>
      <c r="AD15" s="49"/>
      <c r="AE15" s="52"/>
      <c r="AF15" s="53"/>
      <c r="AG15" s="54"/>
      <c r="AH15" s="49"/>
      <c r="AI15" s="52"/>
      <c r="AJ15" s="53"/>
      <c r="AK15" s="54"/>
      <c r="AL15" s="49"/>
      <c r="AM15" s="52"/>
    </row>
    <row r="16" spans="1:39">
      <c r="A16" s="55">
        <v>1</v>
      </c>
      <c r="B16" s="56" t="str">
        <f>[1]СГБ!B25</f>
        <v>Стоимость доставки строительных лесов</v>
      </c>
      <c r="C16" s="40"/>
      <c r="D16" s="40"/>
      <c r="E16" s="57" t="s">
        <v>26</v>
      </c>
      <c r="F16" s="58">
        <v>2800</v>
      </c>
      <c r="G16" s="43">
        <f t="shared" ref="G16:G23" si="5">SUM(T16:AM16)</f>
        <v>4102</v>
      </c>
      <c r="H16" s="59">
        <v>30</v>
      </c>
      <c r="I16" s="43"/>
      <c r="J16" s="42">
        <v>19</v>
      </c>
      <c r="K16" s="43">
        <f t="shared" ref="K16:K24" si="6">J16*G16</f>
        <v>77938</v>
      </c>
      <c r="L16" s="43"/>
      <c r="M16" s="44" t="s">
        <v>44</v>
      </c>
      <c r="N16" s="43">
        <f>[1]СГБ!I25</f>
        <v>0</v>
      </c>
      <c r="O16" s="45"/>
      <c r="P16" s="43"/>
      <c r="Q16" s="46"/>
      <c r="R16" s="46">
        <f t="shared" ref="R16:R35" si="7">S16*J16</f>
        <v>77938</v>
      </c>
      <c r="S16" s="47">
        <f t="shared" ref="S16:S35" si="8">SUM(T16:AM16)</f>
        <v>4102</v>
      </c>
      <c r="T16" s="60"/>
      <c r="U16" s="49"/>
      <c r="V16" s="49"/>
      <c r="W16" s="60">
        <v>4102</v>
      </c>
      <c r="X16" s="61"/>
      <c r="Y16" s="62"/>
      <c r="Z16" s="49"/>
      <c r="AA16" s="52"/>
      <c r="AB16" s="53"/>
      <c r="AC16" s="54"/>
      <c r="AD16" s="49"/>
      <c r="AE16" s="52"/>
      <c r="AF16" s="53"/>
      <c r="AG16" s="54"/>
      <c r="AH16" s="49"/>
      <c r="AI16" s="52"/>
      <c r="AJ16" s="53"/>
      <c r="AK16" s="54"/>
      <c r="AL16" s="49"/>
      <c r="AM16" s="52"/>
    </row>
    <row r="17" spans="1:39" s="66" customFormat="1">
      <c r="A17" s="55">
        <v>2</v>
      </c>
      <c r="B17" s="56" t="s">
        <v>27</v>
      </c>
      <c r="C17" s="40"/>
      <c r="D17" s="40"/>
      <c r="E17" s="57" t="s">
        <v>26</v>
      </c>
      <c r="F17" s="63">
        <v>2800</v>
      </c>
      <c r="G17" s="43">
        <f t="shared" si="5"/>
        <v>4102</v>
      </c>
      <c r="H17" s="64">
        <v>200</v>
      </c>
      <c r="I17" s="43"/>
      <c r="J17" s="42">
        <v>171</v>
      </c>
      <c r="K17" s="43">
        <f t="shared" si="6"/>
        <v>701442</v>
      </c>
      <c r="L17" s="43"/>
      <c r="M17" s="44" t="s">
        <v>44</v>
      </c>
      <c r="N17" s="43">
        <f>[1]СГБ!I26</f>
        <v>0</v>
      </c>
      <c r="O17" s="65"/>
      <c r="P17" s="43"/>
      <c r="Q17" s="46"/>
      <c r="R17" s="46">
        <f t="shared" si="7"/>
        <v>701442</v>
      </c>
      <c r="S17" s="47">
        <f t="shared" si="8"/>
        <v>4102</v>
      </c>
      <c r="T17" s="60"/>
      <c r="U17" s="49"/>
      <c r="V17" s="49"/>
      <c r="W17" s="60">
        <v>4102</v>
      </c>
      <c r="X17" s="61"/>
      <c r="Y17" s="62"/>
      <c r="Z17" s="49"/>
      <c r="AA17" s="52"/>
      <c r="AB17" s="53"/>
      <c r="AC17" s="54"/>
      <c r="AD17" s="49"/>
      <c r="AE17" s="52"/>
      <c r="AF17" s="53"/>
      <c r="AG17" s="54"/>
      <c r="AH17" s="49"/>
      <c r="AI17" s="52"/>
      <c r="AJ17" s="53"/>
      <c r="AK17" s="54"/>
      <c r="AL17" s="49"/>
      <c r="AM17" s="52"/>
    </row>
    <row r="18" spans="1:39" s="66" customFormat="1" ht="30">
      <c r="A18" s="55">
        <v>3</v>
      </c>
      <c r="B18" s="56" t="s">
        <v>28</v>
      </c>
      <c r="C18" s="40"/>
      <c r="D18" s="40"/>
      <c r="E18" s="57" t="s">
        <v>26</v>
      </c>
      <c r="F18" s="63">
        <v>2800</v>
      </c>
      <c r="G18" s="43">
        <f t="shared" si="5"/>
        <v>129946</v>
      </c>
      <c r="H18" s="64">
        <v>300</v>
      </c>
      <c r="I18" s="43"/>
      <c r="J18" s="42">
        <v>12.9</v>
      </c>
      <c r="K18" s="43">
        <f t="shared" si="6"/>
        <v>1676303.4000000001</v>
      </c>
      <c r="L18" s="43"/>
      <c r="M18" s="44" t="s">
        <v>44</v>
      </c>
      <c r="N18" s="43">
        <f>[1]СГБ!I27</f>
        <v>0</v>
      </c>
      <c r="O18" s="43"/>
      <c r="P18" s="46"/>
      <c r="Q18" s="46"/>
      <c r="R18" s="46">
        <f t="shared" si="7"/>
        <v>1676303.4000000001</v>
      </c>
      <c r="S18" s="47">
        <f>SUM(T18:AM18)</f>
        <v>129946</v>
      </c>
      <c r="T18" s="60"/>
      <c r="U18" s="49"/>
      <c r="V18" s="49"/>
      <c r="W18" s="60">
        <v>129946</v>
      </c>
      <c r="X18" s="61"/>
      <c r="Y18" s="62"/>
      <c r="Z18" s="49"/>
      <c r="AA18" s="52"/>
      <c r="AB18" s="53"/>
      <c r="AC18" s="54"/>
      <c r="AD18" s="49"/>
      <c r="AE18" s="52"/>
      <c r="AF18" s="53"/>
      <c r="AG18" s="54"/>
      <c r="AH18" s="49"/>
      <c r="AI18" s="52"/>
      <c r="AJ18" s="53"/>
      <c r="AK18" s="54"/>
      <c r="AL18" s="49"/>
      <c r="AM18" s="52"/>
    </row>
    <row r="19" spans="1:39" s="66" customFormat="1">
      <c r="A19" s="55">
        <v>4</v>
      </c>
      <c r="B19" s="56" t="s">
        <v>29</v>
      </c>
      <c r="C19" s="40"/>
      <c r="D19" s="40"/>
      <c r="E19" s="57" t="s">
        <v>26</v>
      </c>
      <c r="F19" s="63">
        <v>2700</v>
      </c>
      <c r="G19" s="43">
        <f t="shared" si="5"/>
        <v>3730</v>
      </c>
      <c r="H19" s="64">
        <v>25</v>
      </c>
      <c r="I19" s="67"/>
      <c r="J19" s="42">
        <v>28.5</v>
      </c>
      <c r="K19" s="43">
        <f t="shared" si="6"/>
        <v>106305</v>
      </c>
      <c r="L19" s="43"/>
      <c r="M19" s="44" t="s">
        <v>44</v>
      </c>
      <c r="N19" s="43">
        <f>[1]СГБ!I28</f>
        <v>0</v>
      </c>
      <c r="O19" s="43"/>
      <c r="P19" s="46"/>
      <c r="Q19" s="46"/>
      <c r="R19" s="46">
        <f t="shared" si="7"/>
        <v>106305</v>
      </c>
      <c r="S19" s="47">
        <f t="shared" si="8"/>
        <v>3730</v>
      </c>
      <c r="T19" s="60"/>
      <c r="U19" s="49"/>
      <c r="V19" s="49"/>
      <c r="W19" s="60">
        <v>3730</v>
      </c>
      <c r="X19" s="61"/>
      <c r="Y19" s="62"/>
      <c r="Z19" s="49"/>
      <c r="AA19" s="52"/>
      <c r="AB19" s="53"/>
      <c r="AC19" s="54"/>
      <c r="AD19" s="49"/>
      <c r="AE19" s="52"/>
      <c r="AF19" s="53"/>
      <c r="AG19" s="54"/>
      <c r="AH19" s="49"/>
      <c r="AI19" s="52"/>
      <c r="AJ19" s="53"/>
      <c r="AK19" s="54"/>
      <c r="AL19" s="49"/>
      <c r="AM19" s="52"/>
    </row>
    <row r="20" spans="1:39" s="66" customFormat="1">
      <c r="A20" s="55">
        <v>5</v>
      </c>
      <c r="B20" s="56" t="s">
        <v>30</v>
      </c>
      <c r="C20" s="68"/>
      <c r="D20" s="69"/>
      <c r="E20" s="57" t="s">
        <v>26</v>
      </c>
      <c r="F20" s="63">
        <v>2700</v>
      </c>
      <c r="G20" s="43">
        <f t="shared" si="5"/>
        <v>3000</v>
      </c>
      <c r="H20" s="64">
        <v>25</v>
      </c>
      <c r="I20" s="70"/>
      <c r="J20" s="71">
        <v>19</v>
      </c>
      <c r="K20" s="43">
        <f t="shared" si="6"/>
        <v>57000</v>
      </c>
      <c r="L20" s="43"/>
      <c r="M20" s="44" t="s">
        <v>44</v>
      </c>
      <c r="N20" s="43">
        <f>[1]СГБ!I29</f>
        <v>0</v>
      </c>
      <c r="O20" s="43"/>
      <c r="P20" s="46"/>
      <c r="Q20" s="46"/>
      <c r="R20" s="46">
        <f t="shared" si="7"/>
        <v>57000</v>
      </c>
      <c r="S20" s="47">
        <f t="shared" si="8"/>
        <v>3000</v>
      </c>
      <c r="T20" s="60"/>
      <c r="U20" s="49"/>
      <c r="V20" s="49"/>
      <c r="W20" s="60">
        <v>3000</v>
      </c>
      <c r="X20" s="61"/>
      <c r="Y20" s="62"/>
      <c r="Z20" s="49"/>
      <c r="AA20" s="52"/>
      <c r="AB20" s="53"/>
      <c r="AC20" s="54"/>
      <c r="AD20" s="49"/>
      <c r="AE20" s="52"/>
      <c r="AF20" s="53"/>
      <c r="AG20" s="54"/>
      <c r="AH20" s="49"/>
      <c r="AI20" s="52"/>
      <c r="AJ20" s="53"/>
      <c r="AK20" s="54"/>
      <c r="AL20" s="49"/>
      <c r="AM20" s="52"/>
    </row>
    <row r="21" spans="1:39" s="66" customFormat="1">
      <c r="A21" s="72"/>
      <c r="B21" s="73" t="s">
        <v>31</v>
      </c>
      <c r="C21" s="40"/>
      <c r="D21" s="40"/>
      <c r="E21" s="57" t="s">
        <v>26</v>
      </c>
      <c r="F21" s="42"/>
      <c r="G21" s="43">
        <f t="shared" si="5"/>
        <v>3267</v>
      </c>
      <c r="H21" s="43"/>
      <c r="I21" s="43"/>
      <c r="J21" s="42">
        <v>4.75</v>
      </c>
      <c r="K21" s="43">
        <f t="shared" si="6"/>
        <v>15518.25</v>
      </c>
      <c r="L21" s="43"/>
      <c r="M21" s="44" t="s">
        <v>44</v>
      </c>
      <c r="N21" s="43">
        <f>[1]СГБ!I30</f>
        <v>0</v>
      </c>
      <c r="O21" s="43"/>
      <c r="P21" s="46"/>
      <c r="Q21" s="46"/>
      <c r="R21" s="46">
        <f t="shared" si="7"/>
        <v>15518.25</v>
      </c>
      <c r="S21" s="47">
        <f t="shared" si="8"/>
        <v>3267</v>
      </c>
      <c r="T21" s="60"/>
      <c r="U21" s="49"/>
      <c r="V21" s="49"/>
      <c r="W21" s="60">
        <v>3267</v>
      </c>
      <c r="X21" s="61"/>
      <c r="Y21" s="62"/>
      <c r="Z21" s="49"/>
      <c r="AA21" s="52"/>
      <c r="AB21" s="53"/>
      <c r="AC21" s="54"/>
      <c r="AD21" s="49"/>
      <c r="AE21" s="52"/>
      <c r="AF21" s="53"/>
      <c r="AG21" s="54"/>
      <c r="AH21" s="49"/>
      <c r="AI21" s="52"/>
      <c r="AJ21" s="53"/>
      <c r="AK21" s="54"/>
      <c r="AL21" s="49"/>
      <c r="AM21" s="52"/>
    </row>
    <row r="22" spans="1:39" s="66" customFormat="1">
      <c r="A22" s="72"/>
      <c r="B22" s="73" t="s">
        <v>32</v>
      </c>
      <c r="C22" s="40"/>
      <c r="D22" s="40"/>
      <c r="E22" s="41" t="s">
        <v>33</v>
      </c>
      <c r="F22" s="42"/>
      <c r="G22" s="43">
        <f t="shared" si="5"/>
        <v>1</v>
      </c>
      <c r="H22" s="43"/>
      <c r="I22" s="43"/>
      <c r="J22" s="42">
        <v>19000</v>
      </c>
      <c r="K22" s="43">
        <f t="shared" si="6"/>
        <v>19000</v>
      </c>
      <c r="L22" s="43"/>
      <c r="M22" s="44" t="s">
        <v>44</v>
      </c>
      <c r="N22" s="43">
        <f>[1]СГБ!I31</f>
        <v>0</v>
      </c>
      <c r="O22" s="46"/>
      <c r="P22" s="46"/>
      <c r="Q22" s="46"/>
      <c r="R22" s="46">
        <f t="shared" si="7"/>
        <v>19000</v>
      </c>
      <c r="S22" s="47">
        <f t="shared" si="8"/>
        <v>1</v>
      </c>
      <c r="T22" s="60"/>
      <c r="U22" s="49"/>
      <c r="V22" s="49"/>
      <c r="W22" s="60">
        <v>1</v>
      </c>
      <c r="X22" s="61"/>
      <c r="Y22" s="62"/>
      <c r="Z22" s="49"/>
      <c r="AA22" s="52"/>
      <c r="AB22" s="53"/>
      <c r="AC22" s="54"/>
      <c r="AD22" s="49"/>
      <c r="AE22" s="52"/>
      <c r="AF22" s="53"/>
      <c r="AG22" s="54"/>
      <c r="AH22" s="49"/>
      <c r="AI22" s="52"/>
      <c r="AJ22" s="53"/>
      <c r="AK22" s="54"/>
      <c r="AL22" s="49"/>
      <c r="AM22" s="52"/>
    </row>
    <row r="23" spans="1:39" s="66" customFormat="1" ht="18.75">
      <c r="A23" s="74"/>
      <c r="B23" s="39" t="s">
        <v>34</v>
      </c>
      <c r="C23" s="40"/>
      <c r="D23" s="40"/>
      <c r="E23" s="41"/>
      <c r="F23" s="42"/>
      <c r="G23" s="43">
        <f t="shared" si="5"/>
        <v>0</v>
      </c>
      <c r="H23" s="67"/>
      <c r="I23" s="67"/>
      <c r="J23" s="42"/>
      <c r="K23" s="43">
        <f t="shared" si="6"/>
        <v>0</v>
      </c>
      <c r="L23" s="43"/>
      <c r="M23" s="44"/>
      <c r="N23" s="43">
        <f>[1]СГБ!I32</f>
        <v>0</v>
      </c>
      <c r="O23" s="46"/>
      <c r="P23" s="46"/>
      <c r="Q23" s="46"/>
      <c r="R23" s="46">
        <f t="shared" si="7"/>
        <v>0</v>
      </c>
      <c r="S23" s="47">
        <f t="shared" si="8"/>
        <v>0</v>
      </c>
      <c r="T23" s="60"/>
      <c r="U23" s="49"/>
      <c r="V23" s="49"/>
      <c r="W23" s="60"/>
      <c r="X23" s="61"/>
      <c r="Y23" s="62"/>
      <c r="Z23" s="49"/>
      <c r="AA23" s="52"/>
      <c r="AB23" s="53"/>
      <c r="AC23" s="54"/>
      <c r="AD23" s="49"/>
      <c r="AE23" s="52"/>
      <c r="AF23" s="53"/>
      <c r="AG23" s="54"/>
      <c r="AH23" s="49"/>
      <c r="AI23" s="52"/>
      <c r="AJ23" s="53"/>
      <c r="AK23" s="54"/>
      <c r="AL23" s="49"/>
      <c r="AM23" s="52"/>
    </row>
    <row r="24" spans="1:39" s="91" customFormat="1">
      <c r="A24" s="75">
        <v>6</v>
      </c>
      <c r="B24" s="76" t="s">
        <v>35</v>
      </c>
      <c r="C24" s="68"/>
      <c r="D24" s="69"/>
      <c r="E24" s="77" t="s">
        <v>36</v>
      </c>
      <c r="F24" s="78">
        <v>1530</v>
      </c>
      <c r="G24" s="79">
        <f>IF(A24&gt;0,SUM(G25:G26),SUM(T24:AM24))</f>
        <v>1584.62</v>
      </c>
      <c r="H24" s="80">
        <v>600</v>
      </c>
      <c r="I24" s="70"/>
      <c r="J24" s="81"/>
      <c r="K24" s="43">
        <f t="shared" si="6"/>
        <v>0</v>
      </c>
      <c r="L24" s="79"/>
      <c r="M24" s="82"/>
      <c r="N24" s="43">
        <f>[1]СГБ!I33</f>
        <v>0</v>
      </c>
      <c r="O24" s="83"/>
      <c r="P24" s="83"/>
      <c r="Q24" s="83"/>
      <c r="R24" s="46">
        <f t="shared" si="7"/>
        <v>0</v>
      </c>
      <c r="S24" s="47">
        <f t="shared" si="8"/>
        <v>0</v>
      </c>
      <c r="T24" s="84"/>
      <c r="U24" s="85"/>
      <c r="V24" s="85"/>
      <c r="W24" s="84"/>
      <c r="X24" s="86"/>
      <c r="Y24" s="87"/>
      <c r="Z24" s="85"/>
      <c r="AA24" s="88"/>
      <c r="AB24" s="89"/>
      <c r="AC24" s="90"/>
      <c r="AD24" s="85"/>
      <c r="AE24" s="88"/>
      <c r="AF24" s="89"/>
      <c r="AG24" s="90"/>
      <c r="AH24" s="85"/>
      <c r="AI24" s="88"/>
      <c r="AJ24" s="89"/>
      <c r="AK24" s="90"/>
      <c r="AL24" s="85"/>
      <c r="AM24" s="88"/>
    </row>
    <row r="25" spans="1:39" s="66" customFormat="1">
      <c r="A25" s="92"/>
      <c r="B25" s="93"/>
      <c r="C25" s="40"/>
      <c r="D25" s="40"/>
      <c r="E25" s="94"/>
      <c r="F25" s="95"/>
      <c r="G25" s="43">
        <f t="shared" ref="G25:G33" si="9">IF(A25&gt;0,SUM(G26:G27),SUM(T25:AM25))</f>
        <v>1159.6999999999998</v>
      </c>
      <c r="H25" s="96"/>
      <c r="I25" s="43"/>
      <c r="J25" s="71">
        <v>530</v>
      </c>
      <c r="K25" s="43">
        <f>J25*G25</f>
        <v>614640.99999999988</v>
      </c>
      <c r="L25" s="43"/>
      <c r="M25" s="44" t="s">
        <v>41</v>
      </c>
      <c r="N25" s="43">
        <f>[1]СГБ!I34</f>
        <v>0</v>
      </c>
      <c r="O25" s="46"/>
      <c r="P25" s="46"/>
      <c r="Q25" s="46"/>
      <c r="R25" s="46">
        <f t="shared" si="7"/>
        <v>614640.99999999988</v>
      </c>
      <c r="S25" s="47">
        <f t="shared" si="8"/>
        <v>1159.6999999999998</v>
      </c>
      <c r="T25" s="60"/>
      <c r="U25" s="49"/>
      <c r="V25" s="49"/>
      <c r="W25" s="60">
        <f>201+157.04+125+254.66+422</f>
        <v>1159.6999999999998</v>
      </c>
      <c r="X25" s="61"/>
      <c r="Y25" s="62"/>
      <c r="Z25" s="49"/>
      <c r="AA25" s="52"/>
      <c r="AB25" s="53"/>
      <c r="AC25" s="54"/>
      <c r="AD25" s="49"/>
      <c r="AE25" s="52"/>
      <c r="AF25" s="53"/>
      <c r="AG25" s="54"/>
      <c r="AH25" s="49"/>
      <c r="AI25" s="52"/>
      <c r="AJ25" s="53"/>
      <c r="AK25" s="54"/>
      <c r="AL25" s="49"/>
      <c r="AM25" s="52"/>
    </row>
    <row r="26" spans="1:39" s="66" customFormat="1">
      <c r="A26" s="92"/>
      <c r="B26" s="93"/>
      <c r="C26" s="40"/>
      <c r="D26" s="40"/>
      <c r="E26" s="94"/>
      <c r="F26" s="95"/>
      <c r="G26" s="43">
        <f t="shared" si="9"/>
        <v>424.92</v>
      </c>
      <c r="H26" s="96"/>
      <c r="I26" s="43"/>
      <c r="J26" s="42">
        <v>400</v>
      </c>
      <c r="K26" s="43">
        <f t="shared" ref="K26:K35" si="10">J26*G26</f>
        <v>169968</v>
      </c>
      <c r="L26" s="43"/>
      <c r="M26" s="44" t="s">
        <v>43</v>
      </c>
      <c r="N26" s="43">
        <f>[1]СГБ!I35</f>
        <v>0</v>
      </c>
      <c r="O26" s="46"/>
      <c r="P26" s="46"/>
      <c r="Q26" s="46"/>
      <c r="R26" s="46">
        <f t="shared" si="7"/>
        <v>169968</v>
      </c>
      <c r="S26" s="47">
        <f t="shared" si="8"/>
        <v>424.92</v>
      </c>
      <c r="T26" s="60"/>
      <c r="U26" s="49"/>
      <c r="V26" s="49"/>
      <c r="W26" s="60">
        <v>424.92</v>
      </c>
      <c r="X26" s="61"/>
      <c r="Y26" s="62"/>
      <c r="Z26" s="49"/>
      <c r="AA26" s="52"/>
      <c r="AB26" s="53"/>
      <c r="AC26" s="54"/>
      <c r="AD26" s="49"/>
      <c r="AE26" s="52"/>
      <c r="AF26" s="53"/>
      <c r="AG26" s="54"/>
      <c r="AH26" s="49"/>
      <c r="AI26" s="52"/>
      <c r="AJ26" s="53"/>
      <c r="AK26" s="54"/>
      <c r="AL26" s="49"/>
      <c r="AM26" s="52"/>
    </row>
    <row r="27" spans="1:39" s="98" customFormat="1">
      <c r="A27" s="75">
        <v>7</v>
      </c>
      <c r="B27" s="76" t="s">
        <v>37</v>
      </c>
      <c r="C27" s="97"/>
      <c r="D27" s="97"/>
      <c r="E27" s="77" t="s">
        <v>38</v>
      </c>
      <c r="F27" s="78">
        <v>1200</v>
      </c>
      <c r="G27" s="79">
        <f t="shared" si="9"/>
        <v>873.81000000000006</v>
      </c>
      <c r="H27" s="80">
        <v>500</v>
      </c>
      <c r="I27" s="79"/>
      <c r="J27" s="81"/>
      <c r="K27" s="43">
        <f t="shared" si="10"/>
        <v>0</v>
      </c>
      <c r="L27" s="79"/>
      <c r="M27" s="82"/>
      <c r="N27" s="43">
        <f>[1]СГБ!I36</f>
        <v>0</v>
      </c>
      <c r="O27" s="83"/>
      <c r="P27" s="83"/>
      <c r="Q27" s="83"/>
      <c r="R27" s="46">
        <f t="shared" si="7"/>
        <v>0</v>
      </c>
      <c r="S27" s="47">
        <f t="shared" si="8"/>
        <v>0</v>
      </c>
      <c r="T27" s="84"/>
      <c r="U27" s="85"/>
      <c r="V27" s="85"/>
      <c r="W27" s="84"/>
      <c r="X27" s="86"/>
      <c r="Y27" s="87"/>
      <c r="Z27" s="85"/>
      <c r="AA27" s="88"/>
      <c r="AB27" s="89"/>
      <c r="AC27" s="90"/>
      <c r="AD27" s="85"/>
      <c r="AE27" s="88"/>
      <c r="AF27" s="89"/>
      <c r="AG27" s="90"/>
      <c r="AH27" s="85"/>
      <c r="AI27" s="88"/>
      <c r="AJ27" s="89"/>
      <c r="AK27" s="90"/>
      <c r="AL27" s="85"/>
      <c r="AM27" s="88"/>
    </row>
    <row r="28" spans="1:39">
      <c r="A28" s="99"/>
      <c r="B28" s="100"/>
      <c r="C28" s="40"/>
      <c r="D28" s="40"/>
      <c r="E28" s="101"/>
      <c r="F28" s="95"/>
      <c r="G28" s="43">
        <f>IF(A28&gt;0,SUM(G29:G29),SUM(T28:AM28))</f>
        <v>418.37</v>
      </c>
      <c r="H28" s="96"/>
      <c r="I28" s="43"/>
      <c r="J28" s="42">
        <v>180</v>
      </c>
      <c r="K28" s="43">
        <f t="shared" si="10"/>
        <v>75306.600000000006</v>
      </c>
      <c r="L28" s="43"/>
      <c r="M28" s="44" t="s">
        <v>41</v>
      </c>
      <c r="N28" s="43">
        <f>[1]СГБ!I37</f>
        <v>0</v>
      </c>
      <c r="O28" s="46"/>
      <c r="P28" s="46"/>
      <c r="Q28" s="46"/>
      <c r="R28" s="46">
        <f t="shared" si="7"/>
        <v>75306.600000000006</v>
      </c>
      <c r="S28" s="47">
        <f t="shared" si="8"/>
        <v>418.37</v>
      </c>
      <c r="T28" s="60"/>
      <c r="U28" s="49"/>
      <c r="V28" s="49"/>
      <c r="W28" s="60">
        <f>218+146+54.37</f>
        <v>418.37</v>
      </c>
      <c r="X28" s="61"/>
      <c r="Y28" s="62"/>
      <c r="Z28" s="49"/>
      <c r="AA28" s="52"/>
      <c r="AB28" s="53"/>
      <c r="AC28" s="54"/>
      <c r="AD28" s="49"/>
      <c r="AE28" s="52"/>
      <c r="AF28" s="53"/>
      <c r="AG28" s="54"/>
      <c r="AH28" s="49"/>
      <c r="AI28" s="52"/>
      <c r="AJ28" s="53"/>
      <c r="AK28" s="54"/>
      <c r="AL28" s="49"/>
      <c r="AM28" s="52"/>
    </row>
    <row r="29" spans="1:39">
      <c r="A29" s="99"/>
      <c r="B29" s="100"/>
      <c r="C29" s="40"/>
      <c r="D29" s="40"/>
      <c r="E29" s="101"/>
      <c r="F29" s="95"/>
      <c r="G29" s="43">
        <f>IF(A29&gt;0,SUM(G30:G30),SUM(T29:AM29))</f>
        <v>455.44000000000005</v>
      </c>
      <c r="H29" s="96"/>
      <c r="I29" s="67"/>
      <c r="J29" s="42">
        <v>140</v>
      </c>
      <c r="K29" s="43">
        <f t="shared" si="10"/>
        <v>63761.600000000006</v>
      </c>
      <c r="L29" s="43"/>
      <c r="M29" s="44" t="s">
        <v>43</v>
      </c>
      <c r="N29" s="43">
        <f>[1]СГБ!I38</f>
        <v>0</v>
      </c>
      <c r="O29" s="46"/>
      <c r="P29" s="46"/>
      <c r="Q29" s="46"/>
      <c r="R29" s="46">
        <f t="shared" si="7"/>
        <v>63761.600000000006</v>
      </c>
      <c r="S29" s="47">
        <f t="shared" si="8"/>
        <v>455.44000000000005</v>
      </c>
      <c r="T29" s="60"/>
      <c r="U29" s="49"/>
      <c r="V29" s="49"/>
      <c r="W29" s="60">
        <f>236.4+200.8+18.24</f>
        <v>455.44000000000005</v>
      </c>
      <c r="X29" s="61"/>
      <c r="Y29" s="62"/>
      <c r="Z29" s="49"/>
      <c r="AA29" s="52"/>
      <c r="AB29" s="53"/>
      <c r="AC29" s="54"/>
      <c r="AD29" s="49"/>
      <c r="AE29" s="52"/>
      <c r="AF29" s="53"/>
      <c r="AG29" s="54"/>
      <c r="AH29" s="49"/>
      <c r="AI29" s="52"/>
      <c r="AJ29" s="53"/>
      <c r="AK29" s="54"/>
      <c r="AL29" s="49"/>
      <c r="AM29" s="52"/>
    </row>
    <row r="30" spans="1:39" s="98" customFormat="1" ht="28.5">
      <c r="A30" s="75">
        <v>8</v>
      </c>
      <c r="B30" s="76" t="s">
        <v>39</v>
      </c>
      <c r="C30" s="97"/>
      <c r="D30" s="97"/>
      <c r="E30" s="77" t="s">
        <v>36</v>
      </c>
      <c r="F30" s="78">
        <v>1620</v>
      </c>
      <c r="G30" s="79">
        <f>IF(A30&gt;0,SUM(G31:G32),SUM(T30:AM30))</f>
        <v>1.8499999999999999</v>
      </c>
      <c r="H30" s="80">
        <v>1100</v>
      </c>
      <c r="I30" s="79"/>
      <c r="J30" s="81"/>
      <c r="K30" s="43">
        <f t="shared" si="10"/>
        <v>0</v>
      </c>
      <c r="L30" s="79"/>
      <c r="M30" s="82"/>
      <c r="N30" s="43">
        <f>[1]СГБ!I39</f>
        <v>0</v>
      </c>
      <c r="O30" s="83"/>
      <c r="P30" s="83"/>
      <c r="Q30" s="83"/>
      <c r="R30" s="46">
        <f t="shared" si="7"/>
        <v>0</v>
      </c>
      <c r="S30" s="47">
        <f t="shared" si="8"/>
        <v>0</v>
      </c>
      <c r="T30" s="84"/>
      <c r="U30" s="85"/>
      <c r="V30" s="85"/>
      <c r="W30" s="84"/>
      <c r="X30" s="86"/>
      <c r="Y30" s="87"/>
      <c r="Z30" s="85"/>
      <c r="AA30" s="88"/>
      <c r="AB30" s="89"/>
      <c r="AC30" s="90"/>
      <c r="AD30" s="85"/>
      <c r="AE30" s="88"/>
      <c r="AF30" s="89"/>
      <c r="AG30" s="90"/>
      <c r="AH30" s="85"/>
      <c r="AI30" s="88"/>
      <c r="AJ30" s="89"/>
      <c r="AK30" s="90"/>
      <c r="AL30" s="85"/>
      <c r="AM30" s="88"/>
    </row>
    <row r="31" spans="1:39">
      <c r="A31" s="92"/>
      <c r="B31" s="93"/>
      <c r="C31" s="40"/>
      <c r="D31" s="40"/>
      <c r="E31" s="94"/>
      <c r="F31" s="95"/>
      <c r="G31" s="43">
        <f>IF(A31&gt;0,SUM(G32:G32),SUM(T31:AM31))</f>
        <v>0.7</v>
      </c>
      <c r="H31" s="96"/>
      <c r="I31" s="43"/>
      <c r="J31" s="42">
        <v>590</v>
      </c>
      <c r="K31" s="43">
        <f t="shared" si="10"/>
        <v>413</v>
      </c>
      <c r="L31" s="43"/>
      <c r="M31" s="44" t="s">
        <v>41</v>
      </c>
      <c r="N31" s="43">
        <f>[1]СГБ!I40</f>
        <v>0</v>
      </c>
      <c r="O31" s="46"/>
      <c r="P31" s="46"/>
      <c r="Q31" s="46"/>
      <c r="R31" s="46">
        <f t="shared" si="7"/>
        <v>413</v>
      </c>
      <c r="S31" s="47">
        <f t="shared" si="8"/>
        <v>0.7</v>
      </c>
      <c r="T31" s="107">
        <v>0.1</v>
      </c>
      <c r="U31" s="111">
        <v>0.15</v>
      </c>
      <c r="V31" s="111">
        <v>0.2</v>
      </c>
      <c r="W31" s="107">
        <v>0.25</v>
      </c>
      <c r="X31" s="61"/>
      <c r="Y31" s="62"/>
      <c r="Z31" s="49"/>
      <c r="AA31" s="52"/>
      <c r="AB31" s="53"/>
      <c r="AC31" s="54"/>
      <c r="AD31" s="49"/>
      <c r="AE31" s="52"/>
      <c r="AF31" s="53"/>
      <c r="AG31" s="54"/>
      <c r="AH31" s="49"/>
      <c r="AI31" s="52"/>
      <c r="AJ31" s="53"/>
      <c r="AK31" s="54"/>
      <c r="AL31" s="49"/>
      <c r="AM31" s="52"/>
    </row>
    <row r="32" spans="1:39">
      <c r="A32" s="92"/>
      <c r="B32" s="93"/>
      <c r="C32" s="40"/>
      <c r="D32" s="40"/>
      <c r="E32" s="94"/>
      <c r="F32" s="95"/>
      <c r="G32" s="43">
        <f>IF(A32&gt;0,SUM(#REF!),SUM(T32:AM32))</f>
        <v>1.1499999999999999</v>
      </c>
      <c r="H32" s="96"/>
      <c r="I32" s="43"/>
      <c r="J32" s="42">
        <v>487</v>
      </c>
      <c r="K32" s="43">
        <f t="shared" si="10"/>
        <v>560.04999999999995</v>
      </c>
      <c r="L32" s="43"/>
      <c r="M32" s="44" t="s">
        <v>43</v>
      </c>
      <c r="N32" s="43">
        <f>[1]СГБ!I41</f>
        <v>0</v>
      </c>
      <c r="O32" s="46"/>
      <c r="P32" s="46"/>
      <c r="Q32" s="46"/>
      <c r="R32" s="46">
        <f t="shared" si="7"/>
        <v>560.04999999999995</v>
      </c>
      <c r="S32" s="47">
        <f t="shared" si="8"/>
        <v>1.1499999999999999</v>
      </c>
      <c r="T32" s="107">
        <v>0.15</v>
      </c>
      <c r="U32" s="111">
        <v>0.2</v>
      </c>
      <c r="V32" s="111">
        <v>0.3</v>
      </c>
      <c r="W32" s="107">
        <v>0.5</v>
      </c>
      <c r="X32" s="61"/>
      <c r="Y32" s="62"/>
      <c r="Z32" s="49"/>
      <c r="AA32" s="52"/>
      <c r="AB32" s="53"/>
      <c r="AC32" s="54"/>
      <c r="AD32" s="49"/>
      <c r="AE32" s="52"/>
      <c r="AF32" s="53"/>
      <c r="AG32" s="54"/>
      <c r="AH32" s="49"/>
      <c r="AI32" s="52"/>
      <c r="AJ32" s="53"/>
      <c r="AK32" s="54"/>
      <c r="AL32" s="49"/>
      <c r="AM32" s="52"/>
    </row>
    <row r="33" spans="1:39" s="98" customFormat="1" ht="28.5">
      <c r="A33" s="75">
        <v>9</v>
      </c>
      <c r="B33" s="76" t="s">
        <v>40</v>
      </c>
      <c r="C33" s="97"/>
      <c r="D33" s="97"/>
      <c r="E33" s="77" t="s">
        <v>38</v>
      </c>
      <c r="F33" s="78">
        <v>1200</v>
      </c>
      <c r="G33" s="79">
        <f t="shared" si="9"/>
        <v>966</v>
      </c>
      <c r="H33" s="80">
        <v>700</v>
      </c>
      <c r="I33" s="79"/>
      <c r="J33" s="81"/>
      <c r="K33" s="43">
        <f t="shared" si="10"/>
        <v>0</v>
      </c>
      <c r="L33" s="79"/>
      <c r="M33" s="82"/>
      <c r="N33" s="43">
        <f>[1]СГБ!I42</f>
        <v>0</v>
      </c>
      <c r="O33" s="83"/>
      <c r="P33" s="83"/>
      <c r="Q33" s="83"/>
      <c r="R33" s="46">
        <f t="shared" si="7"/>
        <v>0</v>
      </c>
      <c r="S33" s="47">
        <f t="shared" si="8"/>
        <v>965.63</v>
      </c>
      <c r="T33" s="84"/>
      <c r="U33" s="85"/>
      <c r="V33" s="85"/>
      <c r="W33" s="84">
        <v>965.63</v>
      </c>
      <c r="X33" s="86"/>
      <c r="Y33" s="87"/>
      <c r="Z33" s="85"/>
      <c r="AA33" s="88"/>
      <c r="AB33" s="89"/>
      <c r="AC33" s="90"/>
      <c r="AD33" s="85"/>
      <c r="AE33" s="88"/>
      <c r="AF33" s="89"/>
      <c r="AG33" s="90"/>
      <c r="AH33" s="85"/>
      <c r="AI33" s="88"/>
      <c r="AJ33" s="89"/>
      <c r="AK33" s="90"/>
      <c r="AL33" s="85"/>
      <c r="AM33" s="88"/>
    </row>
    <row r="34" spans="1:39">
      <c r="A34" s="92"/>
      <c r="B34" s="93"/>
      <c r="C34" s="40"/>
      <c r="D34" s="40"/>
      <c r="E34" s="94"/>
      <c r="F34" s="95"/>
      <c r="G34" s="43">
        <f>IF(A34&gt;0,SUM(G35:G35),SUM(T34:AM34))</f>
        <v>487.4</v>
      </c>
      <c r="H34" s="96"/>
      <c r="I34" s="43"/>
      <c r="J34" s="42">
        <v>240</v>
      </c>
      <c r="K34" s="43">
        <f t="shared" si="10"/>
        <v>116976</v>
      </c>
      <c r="L34" s="43"/>
      <c r="M34" s="44" t="s">
        <v>41</v>
      </c>
      <c r="N34" s="43">
        <f>[1]СГБ!I43</f>
        <v>0</v>
      </c>
      <c r="O34" s="46"/>
      <c r="P34" s="46"/>
      <c r="Q34" s="83"/>
      <c r="R34" s="46">
        <f t="shared" si="7"/>
        <v>116976</v>
      </c>
      <c r="S34" s="47">
        <f t="shared" si="8"/>
        <v>487.4</v>
      </c>
      <c r="T34" s="60"/>
      <c r="U34" s="49"/>
      <c r="V34" s="49"/>
      <c r="W34" s="60">
        <v>487.4</v>
      </c>
      <c r="X34" s="61"/>
      <c r="Y34" s="62"/>
      <c r="Z34" s="49"/>
      <c r="AA34" s="52"/>
      <c r="AB34" s="53"/>
      <c r="AC34" s="54"/>
      <c r="AD34" s="49"/>
      <c r="AE34" s="52"/>
      <c r="AF34" s="53"/>
      <c r="AG34" s="54"/>
      <c r="AH34" s="49"/>
      <c r="AI34" s="52"/>
      <c r="AJ34" s="53"/>
      <c r="AK34" s="54"/>
      <c r="AL34" s="49"/>
      <c r="AM34" s="52"/>
    </row>
    <row r="35" spans="1:39">
      <c r="A35" s="92"/>
      <c r="B35" s="93"/>
      <c r="C35" s="40"/>
      <c r="D35" s="40"/>
      <c r="E35" s="94"/>
      <c r="F35" s="95"/>
      <c r="G35" s="43">
        <f>IF(A35&gt;0,SUM(#REF!),SUM(T35:AM35))</f>
        <v>478.6</v>
      </c>
      <c r="H35" s="96"/>
      <c r="I35" s="43"/>
      <c r="J35" s="42">
        <v>142.1353949017969</v>
      </c>
      <c r="K35" s="43">
        <f t="shared" si="10"/>
        <v>68026</v>
      </c>
      <c r="L35" s="43"/>
      <c r="M35" s="44" t="s">
        <v>43</v>
      </c>
      <c r="N35" s="43">
        <f>[1]СГБ!I44</f>
        <v>0</v>
      </c>
      <c r="O35" s="46"/>
      <c r="P35" s="46"/>
      <c r="Q35" s="83"/>
      <c r="R35" s="46">
        <f t="shared" si="7"/>
        <v>68026</v>
      </c>
      <c r="S35" s="47">
        <f t="shared" si="8"/>
        <v>478.6</v>
      </c>
      <c r="T35" s="60"/>
      <c r="U35" s="49"/>
      <c r="V35" s="49"/>
      <c r="W35" s="60">
        <v>478.6</v>
      </c>
      <c r="X35" s="61"/>
      <c r="Y35" s="62"/>
      <c r="Z35" s="49"/>
      <c r="AA35" s="52"/>
      <c r="AB35" s="53"/>
      <c r="AC35" s="54"/>
      <c r="AD35" s="49"/>
      <c r="AE35" s="52"/>
      <c r="AF35" s="53"/>
      <c r="AG35" s="54"/>
      <c r="AH35" s="49"/>
      <c r="AI35" s="52"/>
      <c r="AJ35" s="53"/>
      <c r="AK35" s="54"/>
      <c r="AL35" s="49"/>
      <c r="AM35" s="52"/>
    </row>
    <row r="36" spans="1:39"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</row>
    <row r="37" spans="1:39"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</row>
    <row r="38" spans="1:39"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</row>
    <row r="39" spans="1:39"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</row>
    <row r="40" spans="1:39"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</row>
    <row r="41" spans="1:39"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</row>
    <row r="42" spans="1:39"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</row>
    <row r="43" spans="1:39"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</row>
    <row r="44" spans="1:39"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</row>
    <row r="45" spans="1:39"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</row>
    <row r="46" spans="1:39"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</row>
    <row r="47" spans="1:39"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</row>
    <row r="48" spans="1:39"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</row>
    <row r="49" spans="20:39"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</row>
    <row r="50" spans="20:39"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</row>
    <row r="51" spans="20:39"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</row>
    <row r="52" spans="20:39"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</row>
    <row r="53" spans="20:39"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</row>
    <row r="54" spans="20:39"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</row>
    <row r="55" spans="20:39"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</row>
    <row r="56" spans="20:39"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</row>
    <row r="57" spans="20:39"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</row>
    <row r="58" spans="20:39"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</row>
    <row r="59" spans="20:39"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</row>
    <row r="60" spans="20:39"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</row>
    <row r="61" spans="20:39"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</row>
    <row r="62" spans="20:39"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</row>
    <row r="63" spans="20:39"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</row>
    <row r="64" spans="20:39"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</row>
    <row r="65" spans="20:39"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</row>
    <row r="66" spans="20:39"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</row>
    <row r="67" spans="20:39"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</row>
    <row r="68" spans="20:39"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</row>
    <row r="69" spans="20:39"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</row>
    <row r="70" spans="20:39"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</row>
    <row r="71" spans="20:39"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</row>
    <row r="72" spans="20:39"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</row>
    <row r="73" spans="20:39"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</row>
    <row r="74" spans="20:39"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</row>
    <row r="75" spans="20:39"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</row>
    <row r="76" spans="20:39"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</row>
    <row r="77" spans="20:39"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</row>
    <row r="78" spans="20:39"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</row>
    <row r="79" spans="20:39"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</row>
    <row r="80" spans="20:39"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</row>
    <row r="81" spans="20:39"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</row>
    <row r="82" spans="20:39"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</row>
    <row r="83" spans="20:39"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</row>
    <row r="84" spans="20:39"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</row>
    <row r="85" spans="20:39"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</row>
    <row r="86" spans="20:39"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</row>
    <row r="87" spans="20:39"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</row>
    <row r="88" spans="20:39"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</row>
    <row r="89" spans="20:39"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</row>
    <row r="90" spans="20:39"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</row>
    <row r="91" spans="20:39"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</row>
    <row r="92" spans="20:39"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</row>
    <row r="93" spans="20:39"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</row>
    <row r="94" spans="20:39"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</row>
    <row r="95" spans="20:39"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</row>
    <row r="96" spans="20:39"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</row>
    <row r="97" spans="20:39"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</row>
    <row r="98" spans="20:39"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</row>
    <row r="99" spans="20:39"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</row>
    <row r="100" spans="20:39"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</row>
    <row r="101" spans="20:39"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</row>
    <row r="102" spans="20:39"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</row>
    <row r="103" spans="20:39"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</row>
    <row r="104" spans="20:39"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</row>
    <row r="105" spans="20:39"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</row>
    <row r="106" spans="20:39"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</row>
    <row r="107" spans="20:39"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</row>
    <row r="108" spans="20:39"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</row>
    <row r="109" spans="20:39"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</row>
    <row r="110" spans="20:39"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</row>
    <row r="111" spans="20:39"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</row>
    <row r="112" spans="20:39"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</row>
    <row r="113" spans="20:39"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</row>
    <row r="114" spans="20:39"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</row>
    <row r="115" spans="20:39"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</row>
    <row r="116" spans="20:39"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</row>
    <row r="117" spans="20:39"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</row>
    <row r="118" spans="20:39"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</row>
    <row r="119" spans="20:39"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</row>
    <row r="120" spans="20:39"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</row>
    <row r="121" spans="20:39"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</row>
    <row r="122" spans="20:39"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</row>
    <row r="123" spans="20:39"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</row>
    <row r="124" spans="20:39"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</row>
    <row r="125" spans="20:39"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</row>
    <row r="126" spans="20:39"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</row>
    <row r="127" spans="20:39"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</row>
    <row r="128" spans="20:39"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</row>
    <row r="129" spans="20:39"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</row>
    <row r="130" spans="20:39"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</row>
    <row r="131" spans="20:39"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</row>
    <row r="132" spans="20:39"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</row>
    <row r="133" spans="20:39"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</row>
    <row r="134" spans="20:39"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</row>
    <row r="135" spans="20:39"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</row>
    <row r="136" spans="20:39"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</row>
    <row r="137" spans="20:39"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</row>
    <row r="138" spans="20:39"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</row>
    <row r="139" spans="20:39"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</row>
    <row r="140" spans="20:39"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</row>
    <row r="141" spans="20:39"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</row>
    <row r="142" spans="20:39"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</row>
    <row r="143" spans="20:39"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</row>
    <row r="144" spans="20:39"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</row>
    <row r="145" spans="20:39"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</row>
    <row r="146" spans="20:39"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</row>
    <row r="147" spans="20:39"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</row>
    <row r="148" spans="20:39"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</row>
    <row r="149" spans="20:39"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</row>
    <row r="150" spans="20:39"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</row>
    <row r="151" spans="20:39"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</row>
    <row r="152" spans="20:39"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</row>
    <row r="153" spans="20:39"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</row>
    <row r="154" spans="20:39"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</row>
    <row r="155" spans="20:39"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</row>
    <row r="156" spans="20:39"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</row>
    <row r="157" spans="20:39"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</row>
    <row r="158" spans="20:39"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</row>
    <row r="159" spans="20:39"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</row>
    <row r="160" spans="20:39"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</row>
    <row r="161" spans="20:39"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</row>
    <row r="162" spans="20:39"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</row>
    <row r="163" spans="20:39"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</row>
    <row r="164" spans="20:39"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</row>
    <row r="165" spans="20:39"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</row>
    <row r="166" spans="20:39"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</row>
    <row r="167" spans="20:39"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</row>
    <row r="168" spans="20:39"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</row>
    <row r="169" spans="20:39"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</row>
    <row r="170" spans="20:39"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</row>
    <row r="171" spans="20:39"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</row>
    <row r="172" spans="20:39"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</row>
    <row r="173" spans="20:39"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</row>
    <row r="174" spans="20:39"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</row>
    <row r="175" spans="20:39"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</row>
    <row r="176" spans="20:39"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</row>
    <row r="177" spans="20:39"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</row>
    <row r="178" spans="20:39"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</row>
    <row r="179" spans="20:39"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</row>
    <row r="180" spans="20:39"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</row>
    <row r="181" spans="20:39"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</row>
    <row r="182" spans="20:39"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</row>
    <row r="183" spans="20:39"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</row>
    <row r="184" spans="20:39"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</row>
    <row r="185" spans="20:39"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</row>
    <row r="186" spans="20:39"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</row>
    <row r="187" spans="20:39"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</row>
    <row r="188" spans="20:39"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</row>
    <row r="189" spans="20:39"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</row>
    <row r="190" spans="20:39"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</row>
    <row r="191" spans="20:39"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</row>
    <row r="192" spans="20:39"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</row>
    <row r="193" spans="20:39"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</row>
    <row r="194" spans="20:39"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</row>
    <row r="195" spans="20:39"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</row>
    <row r="196" spans="20:39"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</row>
    <row r="197" spans="20:39"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</row>
    <row r="198" spans="20:39"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</row>
    <row r="199" spans="20:39"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</row>
    <row r="200" spans="20:39"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</row>
    <row r="201" spans="20:39"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</row>
    <row r="202" spans="20:39"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</row>
    <row r="203" spans="20:39"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</row>
    <row r="204" spans="20:39"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</row>
    <row r="205" spans="20:39"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</row>
    <row r="206" spans="20:39"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</row>
    <row r="207" spans="20:39"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</row>
    <row r="208" spans="20:39"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</row>
    <row r="209" spans="20:39"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</row>
    <row r="210" spans="20:39"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</row>
    <row r="211" spans="20:39"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</row>
    <row r="212" spans="20:39"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</row>
    <row r="213" spans="20:39"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</row>
    <row r="214" spans="20:39"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</row>
    <row r="215" spans="20:39"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</row>
    <row r="216" spans="20:39"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</row>
    <row r="217" spans="20:39"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</row>
    <row r="218" spans="20:39"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</row>
    <row r="219" spans="20:39"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</row>
    <row r="220" spans="20:39"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</row>
    <row r="221" spans="20:39"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</row>
    <row r="222" spans="20:39"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</row>
    <row r="223" spans="20:39"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</row>
    <row r="224" spans="20:39"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</row>
    <row r="225" spans="20:39"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</row>
    <row r="226" spans="20:39"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</row>
    <row r="227" spans="20:39"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</row>
    <row r="228" spans="20:39"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</row>
    <row r="229" spans="20:39"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</row>
    <row r="230" spans="20:39"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</row>
    <row r="231" spans="20:39"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</row>
    <row r="232" spans="20:39"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</row>
    <row r="233" spans="20:39"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</row>
    <row r="234" spans="20:39"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</row>
    <row r="235" spans="20:39"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</row>
    <row r="236" spans="20:39"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</row>
    <row r="237" spans="20:39"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</row>
    <row r="238" spans="20:39"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</row>
    <row r="239" spans="20:39"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</row>
    <row r="240" spans="20:39"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</row>
    <row r="241" spans="20:39"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</row>
    <row r="242" spans="20:39"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</row>
    <row r="243" spans="20:39"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</row>
    <row r="244" spans="20:39"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</row>
    <row r="245" spans="20:39"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</row>
    <row r="246" spans="20:39"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</row>
    <row r="247" spans="20:39"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</row>
    <row r="248" spans="20:39"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</row>
    <row r="249" spans="20:39"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</row>
    <row r="250" spans="20:39"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</row>
    <row r="251" spans="20:39"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</row>
    <row r="252" spans="20:39"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</row>
    <row r="253" spans="20:39"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</row>
    <row r="254" spans="20:39"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</row>
    <row r="255" spans="20:39"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</row>
    <row r="256" spans="20:39"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</row>
    <row r="257" spans="20:39"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</row>
    <row r="258" spans="20:39"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</row>
    <row r="259" spans="20:39"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</row>
    <row r="260" spans="20:39"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</row>
    <row r="261" spans="20:39"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</row>
    <row r="262" spans="20:39"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</row>
    <row r="263" spans="20:39"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</row>
    <row r="264" spans="20:39"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</row>
    <row r="265" spans="20:39"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</row>
    <row r="266" spans="20:39"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</row>
    <row r="267" spans="20:39"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</row>
    <row r="268" spans="20:39"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</row>
    <row r="269" spans="20:39"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</row>
    <row r="270" spans="20:39"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</row>
    <row r="271" spans="20:39"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</row>
    <row r="272" spans="20:39"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</row>
    <row r="273" spans="20:39"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</row>
    <row r="274" spans="20:39"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</row>
    <row r="275" spans="20:39"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</row>
    <row r="276" spans="20:39"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</row>
    <row r="277" spans="20:39"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</row>
    <row r="278" spans="20:39"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</row>
    <row r="279" spans="20:39"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</row>
    <row r="280" spans="20:39"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</row>
    <row r="281" spans="20:39"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</row>
    <row r="282" spans="20:39"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</row>
    <row r="283" spans="20:39"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</row>
    <row r="284" spans="20:39"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</row>
    <row r="285" spans="20:39"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</row>
    <row r="286" spans="20:39"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</row>
    <row r="287" spans="20:39"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</row>
    <row r="288" spans="20:39"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</row>
    <row r="289" spans="20:39"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</row>
    <row r="290" spans="20:39"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</row>
    <row r="291" spans="20:39"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</row>
    <row r="292" spans="20:39"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</row>
    <row r="293" spans="20:39"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</row>
    <row r="294" spans="20:39"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</row>
    <row r="295" spans="20:39"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</row>
    <row r="296" spans="20:39"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</row>
    <row r="297" spans="20:39"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</row>
    <row r="298" spans="20:39"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</row>
    <row r="299" spans="20:39"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</row>
    <row r="300" spans="20:39"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</row>
    <row r="301" spans="20:39"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</row>
    <row r="302" spans="20:39"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</row>
    <row r="303" spans="20:39"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</row>
    <row r="304" spans="20:39"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</row>
    <row r="305" spans="20:39"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</row>
    <row r="306" spans="20:39"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</row>
    <row r="307" spans="20:39"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</row>
    <row r="308" spans="20:39"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</row>
    <row r="309" spans="20:39"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</row>
    <row r="310" spans="20:39"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</row>
    <row r="311" spans="20:39"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</row>
    <row r="312" spans="20:39"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</row>
    <row r="313" spans="20:39"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</row>
    <row r="314" spans="20:39"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</row>
    <row r="315" spans="20:39"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</row>
    <row r="316" spans="20:39"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</row>
    <row r="317" spans="20:39"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</row>
    <row r="318" spans="20:39"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</row>
    <row r="319" spans="20:39"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</row>
    <row r="320" spans="20:39"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</row>
    <row r="321" spans="20:39"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</row>
    <row r="322" spans="20:39"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</row>
    <row r="323" spans="20:39"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</row>
    <row r="324" spans="20:39"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</row>
    <row r="325" spans="20:39"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</row>
    <row r="326" spans="20:39"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</row>
    <row r="327" spans="20:39"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</row>
    <row r="328" spans="20:39"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</row>
    <row r="329" spans="20:39"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</row>
    <row r="330" spans="20:39"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</row>
    <row r="331" spans="20:39"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</row>
    <row r="332" spans="20:39"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</row>
    <row r="333" spans="20:39"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</row>
    <row r="334" spans="20:39"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</row>
    <row r="335" spans="20:39"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</row>
    <row r="336" spans="20:39"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</row>
    <row r="337" spans="20:39"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</row>
    <row r="338" spans="20:39"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</row>
    <row r="339" spans="20:39"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</row>
    <row r="340" spans="20:39"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</row>
    <row r="341" spans="20:39"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</row>
    <row r="342" spans="20:39"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</row>
    <row r="343" spans="20:39"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</row>
    <row r="344" spans="20:39"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</row>
    <row r="345" spans="20:39"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</row>
    <row r="346" spans="20:39"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</row>
    <row r="347" spans="20:39"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</row>
    <row r="348" spans="20:39"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</row>
    <row r="349" spans="20:39"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</row>
    <row r="350" spans="20:39"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</row>
    <row r="351" spans="20:39"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</row>
    <row r="352" spans="20:39"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</row>
  </sheetData>
  <mergeCells count="5">
    <mergeCell ref="T12:W12"/>
    <mergeCell ref="X12:AA12"/>
    <mergeCell ref="AB12:AE12"/>
    <mergeCell ref="AF12:AI12"/>
    <mergeCell ref="AJ12:AM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Выполнение внутр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user</cp:lastModifiedBy>
  <dcterms:created xsi:type="dcterms:W3CDTF">2013-05-22T20:19:31Z</dcterms:created>
  <dcterms:modified xsi:type="dcterms:W3CDTF">2013-05-23T07:50:27Z</dcterms:modified>
</cp:coreProperties>
</file>