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525"/>
  </bookViews>
  <sheets>
    <sheet name="Уп.1.2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  <c r="D3" i="1" l="1"/>
  <c r="H3" i="1"/>
  <c r="H4" i="1" s="1"/>
  <c r="H8" i="1"/>
  <c r="H9" i="1"/>
  <c r="H15" i="1"/>
  <c r="H16" i="1"/>
  <c r="H2" i="1"/>
  <c r="E2" i="1"/>
  <c r="H5" i="1" l="1"/>
  <c r="D4" i="1"/>
  <c r="H7" i="1" l="1"/>
  <c r="H6" i="1"/>
  <c r="D5" i="1"/>
  <c r="D6" i="1" s="1"/>
  <c r="D7" i="1" s="1"/>
  <c r="D8" i="1" s="1"/>
  <c r="C8" i="1"/>
  <c r="C10" i="1" s="1"/>
  <c r="C11" i="1" s="1"/>
  <c r="H10" i="1" l="1"/>
  <c r="H12" i="1" l="1"/>
  <c r="H11" i="1"/>
  <c r="H13" i="1" l="1"/>
  <c r="H14" i="1" l="1"/>
  <c r="H17" i="1" s="1"/>
  <c r="E7" i="1" l="1"/>
  <c r="E6" i="1"/>
  <c r="E8" i="1"/>
  <c r="E5" i="1"/>
  <c r="E4" i="1"/>
  <c r="H18" i="1"/>
  <c r="H19" i="1" s="1"/>
  <c r="H20" i="1"/>
  <c r="F10" i="1" l="1"/>
  <c r="E3" i="1"/>
  <c r="E10" i="1" s="1"/>
</calcChain>
</file>

<file path=xl/sharedStrings.xml><?xml version="1.0" encoding="utf-8"?>
<sst xmlns="http://schemas.openxmlformats.org/spreadsheetml/2006/main" count="18" uniqueCount="15">
  <si>
    <t>№ п/п</t>
  </si>
  <si>
    <t>Дата начала</t>
  </si>
  <si>
    <t>Дата окончания</t>
  </si>
  <si>
    <t>Нач. дата</t>
  </si>
  <si>
    <t>Кон. Дата</t>
  </si>
  <si>
    <t>Расчетное количество часов</t>
  </si>
  <si>
    <t>Разница</t>
  </si>
  <si>
    <t>Техоперация</t>
  </si>
  <si>
    <t>Время выработки, ч.</t>
  </si>
  <si>
    <t>Уборка</t>
  </si>
  <si>
    <t>Приготовление зерносмеси</t>
  </si>
  <si>
    <t>Ремонт</t>
  </si>
  <si>
    <t>Плановое количество часов в августе с 8:00 до 24:00</t>
  </si>
  <si>
    <t>Начало по часам от начала месяца, ч.</t>
  </si>
  <si>
    <t>Начало отсчета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</si>
</sst>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i/>
      <sz val="11"/>
      <color rgb="FF7030A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/>
    <xf numFmtId="16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0" fillId="0" borderId="7" xfId="0" applyBorder="1"/>
    <xf numFmtId="164" fontId="6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4" borderId="2" xfId="0" applyNumberFormat="1" applyFill="1" applyBorder="1" applyAlignment="1">
      <alignment horizontal="left"/>
    </xf>
    <xf numFmtId="164" fontId="0" fillId="5" borderId="1" xfId="0" applyNumberFormat="1" applyFill="1" applyBorder="1" applyAlignment="1">
      <alignment horizontal="left"/>
    </xf>
    <xf numFmtId="0" fontId="0" fillId="4" borderId="0" xfId="0" applyFill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99;&#1081;%20&#1088;&#1072;&#1089;&#1095;&#1077;&#1090;%20&#1074;&#1077;&#1088;&#1089;&#1080;&#110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р.1.1"/>
      <sheetName val="Пр.4.2"/>
      <sheetName val="Уп.1.2"/>
      <sheetName val="Уп.4.2"/>
      <sheetName val="Номенклатура"/>
    </sheetNames>
    <sheetDataSet>
      <sheetData sheetId="0"/>
      <sheetData sheetId="1"/>
      <sheetData sheetId="2"/>
      <sheetData sheetId="3"/>
      <sheetData sheetId="4"/>
      <sheetData sheetId="5">
        <row r="4">
          <cell r="H4" t="str">
            <v>Генеральная уборка</v>
          </cell>
          <cell r="I4">
            <v>2</v>
          </cell>
        </row>
        <row r="5">
          <cell r="H5" t="str">
            <v>АВИФАВИР таб., 200 мг №50</v>
          </cell>
          <cell r="I5">
            <v>5.3333333300000003</v>
          </cell>
        </row>
        <row r="6">
          <cell r="H6" t="str">
            <v>Анвифен капсулы 50 мг №20</v>
          </cell>
          <cell r="I6">
            <v>4</v>
          </cell>
        </row>
        <row r="7">
          <cell r="H7" t="str">
            <v>БЕТАГИСТИН, таб. 8,0 мг № 30</v>
          </cell>
          <cell r="I7">
            <v>4.57</v>
          </cell>
        </row>
        <row r="8">
          <cell r="H8" t="str">
            <v>БЕТАГИСТИН, таб. 16,0 мг, № 30</v>
          </cell>
          <cell r="I8">
            <v>4.57</v>
          </cell>
        </row>
        <row r="9">
          <cell r="H9" t="str">
            <v>БЕТАГИСТИН, таб. 24,0 мг, № 30</v>
          </cell>
          <cell r="I9">
            <v>4.57</v>
          </cell>
        </row>
        <row r="10">
          <cell r="H10" t="str">
            <v>БЕТАГИСТИН, таб. 24,0 мг, № 60</v>
          </cell>
          <cell r="I10">
            <v>4.57</v>
          </cell>
        </row>
        <row r="11">
          <cell r="H11" t="str">
            <v>Бисопролол, таб. 2,5 мг №30</v>
          </cell>
          <cell r="I11">
            <v>8</v>
          </cell>
        </row>
        <row r="12">
          <cell r="H12" t="str">
            <v>Бисопролол, таб. 5 мг №30</v>
          </cell>
          <cell r="I12">
            <v>8</v>
          </cell>
        </row>
        <row r="13">
          <cell r="H13" t="str">
            <v>Бисопролол, таб. 5 мг №50</v>
          </cell>
          <cell r="I13">
            <v>8</v>
          </cell>
        </row>
        <row r="14">
          <cell r="H14" t="str">
            <v>Бисопролол, таб. 10 мг №30</v>
          </cell>
          <cell r="I14">
            <v>7</v>
          </cell>
        </row>
        <row r="15">
          <cell r="H15" t="str">
            <v>Бисопролол, таб. 10 мг №50</v>
          </cell>
          <cell r="I15">
            <v>7</v>
          </cell>
        </row>
        <row r="16">
          <cell r="H16" t="str">
            <v>Глимепирид, таб. 2 мг, № 30</v>
          </cell>
          <cell r="I16">
            <v>4</v>
          </cell>
        </row>
        <row r="17">
          <cell r="H17" t="str">
            <v>Глимепирид, таб. 3 мг, № 30</v>
          </cell>
          <cell r="I17">
            <v>4</v>
          </cell>
        </row>
        <row r="18">
          <cell r="H18" t="str">
            <v>Глимепирид, таб. 4 мг, № 30</v>
          </cell>
          <cell r="I18">
            <v>4</v>
          </cell>
        </row>
        <row r="19">
          <cell r="H19" t="str">
            <v>Ибупрофен суп. 60 мг №10</v>
          </cell>
          <cell r="I19">
            <v>8</v>
          </cell>
        </row>
        <row r="20">
          <cell r="H20" t="str">
            <v xml:space="preserve"> ПАСК, таб. 1000мг №500</v>
          </cell>
          <cell r="I20">
            <v>4.8499999999999996</v>
          </cell>
        </row>
        <row r="21">
          <cell r="H21" t="str">
            <v>Рисперидон, таб. 2 мг №20</v>
          </cell>
          <cell r="I21">
            <v>4.4400000000000004</v>
          </cell>
        </row>
        <row r="22">
          <cell r="H22" t="str">
            <v>Рокона, таб. 50 мг №15</v>
          </cell>
          <cell r="I22">
            <v>16</v>
          </cell>
        </row>
        <row r="23">
          <cell r="H23" t="str">
            <v>Рокона, таб. 100 мг №15</v>
          </cell>
          <cell r="I23">
            <v>8</v>
          </cell>
        </row>
        <row r="24">
          <cell r="H24" t="str">
            <v>Рокона, таб. 100 мг №30</v>
          </cell>
          <cell r="I24">
            <v>8</v>
          </cell>
        </row>
        <row r="25">
          <cell r="H25" t="str">
            <v>Фламадекс® таб. 25 мг № 10</v>
          </cell>
          <cell r="I25">
            <v>9</v>
          </cell>
        </row>
        <row r="26">
          <cell r="H26" t="str">
            <v>Наработка образцов</v>
          </cell>
          <cell r="I26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F2" sqref="F2"/>
    </sheetView>
  </sheetViews>
  <sheetFormatPr defaultRowHeight="12" customHeight="1" x14ac:dyDescent="0.25"/>
  <cols>
    <col min="1" max="1" width="4.7109375" style="17" customWidth="1"/>
    <col min="2" max="2" width="28.7109375" customWidth="1"/>
    <col min="3" max="3" width="13.28515625" customWidth="1"/>
    <col min="4" max="4" width="17.5703125" customWidth="1"/>
    <col min="5" max="5" width="15.28515625" customWidth="1"/>
    <col min="6" max="6" width="15.140625" customWidth="1"/>
    <col min="7" max="7" width="12.7109375" style="8" customWidth="1"/>
    <col min="8" max="9" width="12.140625" bestFit="1" customWidth="1"/>
    <col min="10" max="10" width="13.7109375" customWidth="1"/>
    <col min="11" max="11" width="13.28515625" bestFit="1" customWidth="1"/>
  </cols>
  <sheetData>
    <row r="1" spans="1:12" ht="48" customHeight="1" x14ac:dyDescent="0.25">
      <c r="A1" s="1" t="s">
        <v>0</v>
      </c>
      <c r="B1" s="2" t="s">
        <v>7</v>
      </c>
      <c r="C1" s="2" t="s">
        <v>8</v>
      </c>
      <c r="D1" s="1" t="s">
        <v>13</v>
      </c>
      <c r="E1" s="3" t="s">
        <v>1</v>
      </c>
      <c r="F1" s="1" t="s">
        <v>2</v>
      </c>
      <c r="G1" s="4">
        <v>44409</v>
      </c>
      <c r="H1" s="5" t="s">
        <v>14</v>
      </c>
    </row>
    <row r="2" spans="1:12" ht="12" customHeight="1" x14ac:dyDescent="0.25">
      <c r="A2" s="6">
        <v>1</v>
      </c>
      <c r="B2" s="19" t="s">
        <v>9</v>
      </c>
      <c r="C2" s="7">
        <v>6</v>
      </c>
      <c r="D2" s="20">
        <v>8</v>
      </c>
      <c r="E2" s="22">
        <f>CHOOSE(WEEKDAY(G$1,2)+D2/24,0,0,0,0,0,2,1)+G$1+8/24</f>
        <v>44410.333333333336</v>
      </c>
      <c r="F2" s="22">
        <f>MATCH(SUM(C$2:C2),H$2:H$999)+G$1-1+(MOD(SUM(C$2:C2),16)+(MOD(SUM(C$2:C2),16)&gt;0)*8)/24</f>
        <v>44410.583333333336</v>
      </c>
      <c r="H2" s="24" t="str">
        <f>IF(WEEKDAY(G$1+ROW()-2,2)&lt;6,COUNT(H$1:H1)*16,"")</f>
        <v/>
      </c>
      <c r="J2" s="21"/>
    </row>
    <row r="3" spans="1:12" ht="12" customHeight="1" x14ac:dyDescent="0.25">
      <c r="A3" s="6">
        <v>2</v>
      </c>
      <c r="B3" s="9" t="s">
        <v>10</v>
      </c>
      <c r="C3" s="7">
        <v>24</v>
      </c>
      <c r="D3" s="20">
        <f>C2+D2</f>
        <v>14</v>
      </c>
      <c r="E3" s="23">
        <f>(HOUR(F2)=0)*8/24+F2</f>
        <v>44410.583333333336</v>
      </c>
      <c r="F3" s="22">
        <f>MATCH(SUM(C$2:C3),H$2:H$999)+G$1-1+(MOD(SUM(C$2:C3),16)+(MOD(SUM(C$2:C3),16)&gt;0)*8)/24</f>
        <v>44411.916666666664</v>
      </c>
      <c r="H3" s="24">
        <f>IF(WEEKDAY(G$1+ROW()-2,2)&lt;6,COUNT(H$1:H2)*16,"")</f>
        <v>0</v>
      </c>
      <c r="J3" s="21"/>
    </row>
    <row r="4" spans="1:12" ht="12" customHeight="1" x14ac:dyDescent="0.25">
      <c r="A4" s="6">
        <v>3</v>
      </c>
      <c r="B4" s="9" t="s">
        <v>9</v>
      </c>
      <c r="C4" s="7">
        <v>6</v>
      </c>
      <c r="D4" s="20">
        <f>C3+D3</f>
        <v>38</v>
      </c>
      <c r="E4" s="23">
        <f t="shared" ref="E4:E8" si="0">(HOUR(F3)=0)*8/24+F3</f>
        <v>44411.916666666664</v>
      </c>
      <c r="F4" s="22">
        <f>MATCH(SUM(C$2:C4),H$2:H$999)+G$1-1+(MOD(SUM(C$2:C4),16)+(MOD(SUM(C$2:C4),16)&gt;0)*8)/24</f>
        <v>44412.5</v>
      </c>
      <c r="H4" s="24">
        <f>IF(WEEKDAY(G$1+ROW()-2,2)&lt;6,COUNT(H$1:H3)*16,"")</f>
        <v>16</v>
      </c>
      <c r="J4" s="21"/>
    </row>
    <row r="5" spans="1:12" ht="12" customHeight="1" x14ac:dyDescent="0.25">
      <c r="A5" s="6">
        <v>4</v>
      </c>
      <c r="B5" s="9" t="s">
        <v>11</v>
      </c>
      <c r="C5" s="7">
        <v>48</v>
      </c>
      <c r="D5" s="20">
        <f t="shared" ref="D5:D8" si="1">C4+D4</f>
        <v>44</v>
      </c>
      <c r="E5" s="23">
        <f t="shared" si="0"/>
        <v>44412.5</v>
      </c>
      <c r="F5" s="22">
        <f>MATCH(SUM(C$2:C5),H$2:H$999)+G$1-1+(MOD(SUM(C$2:C5),16)+(MOD(SUM(C$2:C5),16)&gt;0)*8)/24</f>
        <v>44417.5</v>
      </c>
      <c r="H5" s="24">
        <f>IF(WEEKDAY(G$1+ROW()-2,2)&lt;6,COUNT(H$1:H4)*16,"")</f>
        <v>32</v>
      </c>
      <c r="J5" s="21"/>
    </row>
    <row r="6" spans="1:12" ht="12" customHeight="1" x14ac:dyDescent="0.25">
      <c r="A6" s="6">
        <v>5</v>
      </c>
      <c r="B6" s="9" t="s">
        <v>9</v>
      </c>
      <c r="C6" s="7">
        <v>6</v>
      </c>
      <c r="D6" s="20">
        <f t="shared" si="1"/>
        <v>92</v>
      </c>
      <c r="E6" s="23">
        <f t="shared" si="0"/>
        <v>44417.5</v>
      </c>
      <c r="F6" s="22">
        <f>MATCH(SUM(C$2:C6),H$2:H$999)+G$1-1+(MOD(SUM(C$2:C6),16)+(MOD(SUM(C$2:C6),16)&gt;0)*8)/24</f>
        <v>44417.75</v>
      </c>
      <c r="H6" s="24">
        <f>IF(WEEKDAY(G$1+ROW()-2,2)&lt;6,COUNT(H$1:H5)*16,"")</f>
        <v>48</v>
      </c>
      <c r="J6" s="21"/>
    </row>
    <row r="7" spans="1:12" ht="12" customHeight="1" x14ac:dyDescent="0.25">
      <c r="A7" s="6">
        <v>6</v>
      </c>
      <c r="B7" s="9" t="s">
        <v>11</v>
      </c>
      <c r="C7" s="7">
        <v>4</v>
      </c>
      <c r="D7" s="20">
        <f t="shared" si="1"/>
        <v>98</v>
      </c>
      <c r="E7" s="23">
        <f t="shared" si="0"/>
        <v>44417.75</v>
      </c>
      <c r="F7" s="22">
        <f>MATCH(SUM(C$2:C7),H$2:H$999)+G$1-1+(MOD(SUM(C$2:C7),16)+(MOD(SUM(C$2:C7),16)&gt;0)*8)/24</f>
        <v>44417.916666666664</v>
      </c>
      <c r="H7" s="24">
        <f>IF(WEEKDAY(G$1+ROW()-2,2)&lt;6,COUNT(H$1:H6)*16,"")</f>
        <v>64</v>
      </c>
      <c r="J7" s="21"/>
    </row>
    <row r="8" spans="1:12" s="8" customFormat="1" ht="12" customHeight="1" x14ac:dyDescent="0.25">
      <c r="A8" s="6">
        <v>7</v>
      </c>
      <c r="B8" s="9"/>
      <c r="C8" s="7">
        <f>SUMIF([1]Номенклатура!$H$4:$H$26,B8,[1]Номенклатура!$I$4:$I$26)</f>
        <v>0</v>
      </c>
      <c r="D8" s="20">
        <f t="shared" si="1"/>
        <v>102</v>
      </c>
      <c r="E8" s="23">
        <f t="shared" si="0"/>
        <v>44417.916666666664</v>
      </c>
      <c r="F8" s="10"/>
      <c r="H8" s="24" t="str">
        <f>IF(WEEKDAY(G$1+ROW()-2,2)&lt;6,COUNT(H$1:H7)*16,"")</f>
        <v/>
      </c>
      <c r="I8"/>
      <c r="L8"/>
    </row>
    <row r="9" spans="1:12" s="8" customFormat="1" ht="31.5" customHeight="1" x14ac:dyDescent="0.25">
      <c r="A9" s="25" t="s">
        <v>12</v>
      </c>
      <c r="B9" s="26"/>
      <c r="C9" s="12">
        <v>352</v>
      </c>
      <c r="D9" s="11"/>
      <c r="E9" s="13" t="s">
        <v>3</v>
      </c>
      <c r="F9" s="13" t="s">
        <v>4</v>
      </c>
      <c r="H9" s="24" t="str">
        <f>IF(WEEKDAY(G$1+ROW()-2,2)&lt;6,COUNT(H$1:H8)*16,"")</f>
        <v/>
      </c>
      <c r="L9"/>
    </row>
    <row r="10" spans="1:12" s="8" customFormat="1" ht="20.25" customHeight="1" x14ac:dyDescent="0.25">
      <c r="A10" s="27" t="s">
        <v>5</v>
      </c>
      <c r="B10" s="28"/>
      <c r="C10" s="14">
        <f>SUM(C2:C8)</f>
        <v>94</v>
      </c>
      <c r="D10" s="15"/>
      <c r="E10" s="16">
        <f>MIN(E2:E8)</f>
        <v>44410.333333333336</v>
      </c>
      <c r="F10" s="16">
        <f>MAX(F2:F8)</f>
        <v>44417.916666666664</v>
      </c>
      <c r="H10" s="24">
        <f>IF(WEEKDAY(G$1+ROW()-2,2)&lt;6,COUNT(H$1:H9)*16,"")</f>
        <v>80</v>
      </c>
      <c r="K10"/>
      <c r="L10"/>
    </row>
    <row r="11" spans="1:12" s="8" customFormat="1" ht="19.5" customHeight="1" x14ac:dyDescent="0.25">
      <c r="A11" s="29" t="s">
        <v>6</v>
      </c>
      <c r="B11" s="29"/>
      <c r="C11" s="18">
        <f>C9-C10</f>
        <v>258</v>
      </c>
      <c r="D11" s="29"/>
      <c r="E11" s="29"/>
      <c r="F11" s="29"/>
      <c r="H11" s="24">
        <f>IF(WEEKDAY(G$1+ROW()-2,2)&lt;6,COUNT(H$1:H10)*16,"")</f>
        <v>96</v>
      </c>
      <c r="L11"/>
    </row>
    <row r="12" spans="1:12" ht="12" customHeight="1" x14ac:dyDescent="0.25">
      <c r="H12" s="24">
        <f>IF(WEEKDAY(G$1+ROW()-2,2)&lt;6,COUNT(H$1:H11)*16,"")</f>
        <v>112</v>
      </c>
    </row>
    <row r="13" spans="1:12" ht="12" customHeight="1" x14ac:dyDescent="0.25">
      <c r="H13" s="24">
        <f>IF(WEEKDAY(G$1+ROW()-2,2)&lt;6,COUNT(H$1:H12)*16,"")</f>
        <v>128</v>
      </c>
    </row>
    <row r="14" spans="1:12" ht="12" customHeight="1" x14ac:dyDescent="0.25">
      <c r="H14" s="24">
        <f>IF(WEEKDAY(G$1+ROW()-2,2)&lt;6,COUNT(H$1:H13)*16,"")</f>
        <v>144</v>
      </c>
    </row>
    <row r="15" spans="1:12" ht="12" customHeight="1" x14ac:dyDescent="0.25">
      <c r="H15" s="24" t="str">
        <f>IF(WEEKDAY(G$1+ROW()-2,2)&lt;6,COUNT(H$1:H14)*16,"")</f>
        <v/>
      </c>
    </row>
    <row r="16" spans="1:12" ht="12" customHeight="1" x14ac:dyDescent="0.25">
      <c r="H16" s="24" t="str">
        <f>IF(WEEKDAY(G$1+ROW()-2,2)&lt;6,COUNT(H$1:H15)*16,"")</f>
        <v/>
      </c>
    </row>
    <row r="17" spans="8:8" ht="12" customHeight="1" x14ac:dyDescent="0.25">
      <c r="H17" s="24">
        <f>IF(WEEKDAY(G$1+ROW()-2,2)&lt;6,COUNT(H$1:H16)*16,"")</f>
        <v>160</v>
      </c>
    </row>
    <row r="18" spans="8:8" ht="12" customHeight="1" x14ac:dyDescent="0.25">
      <c r="H18" s="24">
        <f>IF(WEEKDAY(G$1+ROW()-2,2)&lt;6,COUNT(H$1:H17)*16,"")</f>
        <v>176</v>
      </c>
    </row>
    <row r="19" spans="8:8" ht="12" customHeight="1" x14ac:dyDescent="0.25">
      <c r="H19" s="24">
        <f>IF(WEEKDAY(G$1+ROW()-2,2)&lt;6,COUNT(H$1:H18)*16,"")</f>
        <v>192</v>
      </c>
    </row>
    <row r="20" spans="8:8" ht="12" customHeight="1" x14ac:dyDescent="0.25">
      <c r="H20" s="24">
        <f>IF(WEEKDAY(G$1+ROW()-2,2)&lt;6,COUNT(H$1:H19)*16,"")</f>
        <v>208</v>
      </c>
    </row>
  </sheetData>
  <mergeCells count="4">
    <mergeCell ref="A9:B9"/>
    <mergeCell ref="A10:B10"/>
    <mergeCell ref="A11:B11"/>
    <mergeCell ref="D11:F11"/>
  </mergeCells>
  <conditionalFormatting sqref="A1:G1 G11 I1:K1 A29:K1048576 A2:B8 M1:XFD1048576 K8:K9 A12:G17 I18:K20 I8:I17 E21:K28 A18:B28 E18:G20 H3:H20 K11:K17 C2:H2 C3:G10">
    <cfRule type="containsText" dxfId="17" priority="14" operator="containsText" text="Тех.простой">
      <formula>NOT(ISERROR(SEARCH("Тех.простой",A1)))</formula>
    </cfRule>
  </conditionalFormatting>
  <conditionalFormatting sqref="A1:G1 G11 I1:K1 A29:K1048576 A2:B8 M1:XFD1048576 K8:K9 A12:G17 I18:K20 I8:I17 E21:K28 A18:B28 E18:G20 H3:H20 K11:K17 C2:H2 C3:G10">
    <cfRule type="containsText" dxfId="16" priority="13" operator="containsText" text="Генеральная уборка">
      <formula>NOT(ISERROR(SEARCH("Генеральная уборка",A1)))</formula>
    </cfRule>
  </conditionalFormatting>
  <conditionalFormatting sqref="A10">
    <cfRule type="containsText" dxfId="15" priority="8" operator="containsText" text="Тех.простой">
      <formula>NOT(ISERROR(SEARCH("Тех.простой",A10)))</formula>
    </cfRule>
  </conditionalFormatting>
  <conditionalFormatting sqref="A10">
    <cfRule type="containsText" dxfId="14" priority="7" operator="containsText" text="Генеральная уборка">
      <formula>NOT(ISERROR(SEARCH("Генеральная уборка",A10)))</formula>
    </cfRule>
  </conditionalFormatting>
  <conditionalFormatting sqref="A9">
    <cfRule type="containsText" dxfId="13" priority="6" operator="containsText" text="Тех.простой">
      <formula>NOT(ISERROR(SEARCH("Тех.простой",A9)))</formula>
    </cfRule>
  </conditionalFormatting>
  <conditionalFormatting sqref="A9">
    <cfRule type="containsText" dxfId="12" priority="5" operator="containsText" text="Генеральная уборка">
      <formula>NOT(ISERROR(SEARCH("Генеральная уборка",A9)))</formula>
    </cfRule>
  </conditionalFormatting>
  <conditionalFormatting sqref="A11 D11">
    <cfRule type="containsText" dxfId="11" priority="4" operator="containsText" text="Тех.простой">
      <formula>NOT(ISERROR(SEARCH("Тех.простой",A11)))</formula>
    </cfRule>
  </conditionalFormatting>
  <conditionalFormatting sqref="A11 D11">
    <cfRule type="containsText" dxfId="10" priority="3" operator="containsText" text="Генеральная уборка">
      <formula>NOT(ISERROR(SEARCH("Генеральная уборка",A11)))</formula>
    </cfRule>
  </conditionalFormatting>
  <conditionalFormatting sqref="H1">
    <cfRule type="containsText" dxfId="9" priority="2" operator="containsText" text="Тех.простой">
      <formula>NOT(ISERROR(SEARCH("Тех.простой",H1)))</formula>
    </cfRule>
  </conditionalFormatting>
  <conditionalFormatting sqref="H1">
    <cfRule type="containsText" dxfId="8" priority="1" operator="containsText" text="Генеральная уборка">
      <formula>NOT(ISERROR(SEARCH("Генеральная уборка",H1)))</formula>
    </cfRule>
  </conditionalFormatting>
  <dataValidations count="1">
    <dataValidation errorStyle="warning" allowBlank="1" promptTitle="Подсказка" prompt="Выберите НП или тех. операцию" sqref="B2:B7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promptTitle="Подсказка" prompt="Выберите НП или тех. операцию">
          <x14:formula1>
            <xm:f>[1]Номенклатура!#REF!</xm:f>
          </x14:formula1>
          <xm:sqref>B8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Уп.1.2</vt:lpstr>
    </vt:vector>
  </TitlesOfParts>
  <Company>Rafarma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Вахитов Ренат Замирович</dc:creator>
  <cp:lastModifiedBy>Коля</cp:lastModifiedBy>
  <dcterms:created xsi:type="dcterms:W3CDTF">2021-08-06T10:10:14Z</dcterms:created>
  <dcterms:modified xsi:type="dcterms:W3CDTF">2021-08-09T11:55:54Z</dcterms:modified>
</cp:coreProperties>
</file>